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ate1904="1" codeName="ThisWorkbook"/>
  <mc:AlternateContent xmlns:mc="http://schemas.openxmlformats.org/markup-compatibility/2006">
    <mc:Choice Requires="x15">
      <x15ac:absPath xmlns:x15ac="http://schemas.microsoft.com/office/spreadsheetml/2010/11/ac" url="https://thecsu-my.sharepoint.com/personal/hlin_calstate_edu/Documents/!CPDC forms/"/>
    </mc:Choice>
  </mc:AlternateContent>
  <xr:revisionPtr revIDLastSave="34" documentId="8_{CA9CE426-58A4-4BA2-890C-DFE464E7BE2E}" xr6:coauthVersionLast="47" xr6:coauthVersionMax="47" xr10:uidLastSave="{6B33A39F-1CA3-4C68-9256-25FE365AFF91}"/>
  <bookViews>
    <workbookView xWindow="-120" yWindow="-120" windowWidth="29040" windowHeight="15840" tabRatio="900" xr2:uid="{00000000-000D-0000-FFFF-FFFF00000000}"/>
  </bookViews>
  <sheets>
    <sheet name="2-7" sheetId="1" r:id="rId1"/>
    <sheet name="USER INPUT" sheetId="7" r:id="rId2"/>
    <sheet name="Insurance (DBB)" sheetId="16" r:id="rId3"/>
    <sheet name="Insurance (DB)" sheetId="17" r:id="rId4"/>
    <sheet name="Insurance (Collaborative DB)" sheetId="20" r:id="rId5"/>
    <sheet name="Insurance (CM@R)" sheetId="18" r:id="rId6"/>
    <sheet name="INSURANCE" sheetId="5" state="hidden" r:id="rId7"/>
    <sheet name="2-8 SITE UTILITIES" sheetId="15" state="hidden" r:id="rId8"/>
    <sheet name="FEE CALCS" sheetId="9" r:id="rId9"/>
    <sheet name="REFERENCE" sheetId="8" r:id="rId10"/>
    <sheet name="LEED v3" sheetId="14" state="hidden" r:id="rId11"/>
    <sheet name="INSTRUCTIONS" sheetId="10" r:id="rId12"/>
  </sheets>
  <definedNames>
    <definedName name="_2013_14">'2-7'!$S$91</definedName>
    <definedName name="Architectural.Schedule.Types">'2-7'!$A$90:$G$165</definedName>
    <definedName name="Campus_list">REFERENCE!$N$3:$N$27</definedName>
    <definedName name="Campus_Stats">REFERENCE!$BB$4:$BF$27</definedName>
    <definedName name="CCCI">REFERENCE!$F$21:$F$57</definedName>
    <definedName name="CCCI_2010">REFERENCE!$F$21:$K$51</definedName>
    <definedName name="CCCI_historic">REFERENCE!$F$21:$F$54</definedName>
    <definedName name="CCCId.NonState.Funded.Additional.Services">'2-7'!$AM$1:$AW$6</definedName>
    <definedName name="CCCId.State.Funded.Additional.Services">'2-7'!$AB$1:$AL$83</definedName>
    <definedName name="Contract_Fees">REFERENCE!$T$32:$X$42</definedName>
    <definedName name="Contractor_Fees">REFERENCE!$U$32:$V$42</definedName>
    <definedName name="CONTRACTOR_FEES_NC">REFERENCE!$U$32:$V$42</definedName>
    <definedName name="CSU_CAMPUSES">REFERENCE!$N$4:$Q$27</definedName>
    <definedName name="DELIVERY">REFERENCE!$B$29:$B$32</definedName>
    <definedName name="DELIVERY_FEES_NC">REFERENCE!$S$33:$X$42</definedName>
    <definedName name="DELIVERY_METHOD">REFERENCE!$B$27:$B$32</definedName>
    <definedName name="Delivery_NC">REFERENCE!$S$32:$X$41</definedName>
    <definedName name="DELIVERY_TYPES">REFERENCE!$B$26:$B$32</definedName>
    <definedName name="DELIVERYFEES_NC">REFERENCE!$U$32:$X$42</definedName>
    <definedName name="DMETHODFEES_NC">REFERENCE!$U$33:$X$42</definedName>
    <definedName name="Energy_Usage">REFERENCE!$N$4:$W$27</definedName>
    <definedName name="Energy_Use">REFERENCE!$S$4:$W$27</definedName>
    <definedName name="FEES_Method">REFERENCE!$T$32:$X$54</definedName>
    <definedName name="FISCAL_YEAR">REFERENCE!$F$40:$F$51</definedName>
    <definedName name="Form.2.7">'2-7'!$A$1:$AA$88</definedName>
    <definedName name="FUND">REFERENCE!$B$35:$B$37</definedName>
    <definedName name="FUND_TYPE">REFERENCE!$B$34:$B$37</definedName>
    <definedName name="FUNDTYPE">REFERENCE!$B$35:$B$38</definedName>
    <definedName name="FY_2010">REFERENCE!$F$21:$F$51</definedName>
    <definedName name="HEAT_TYPES">REFERENCE!$AN$3:$AN$6</definedName>
    <definedName name="method_NC">REFERENCE!$T$32:$X$42</definedName>
    <definedName name="MILESTONE_PHASE">REFERENCE!$B$12:$B$24</definedName>
    <definedName name="MILESTONE_PHASES">REFERENCE!$B$11:$B$19</definedName>
    <definedName name="MILESTONEPHASES">REFERENCE!$B$12:$B$24</definedName>
    <definedName name="Milestones" comment="Master List for MILESTONE PHASES">REFERENCE!$B$12:$B$19</definedName>
    <definedName name="PHASES">REFERENCE!$B$12:$B$19</definedName>
    <definedName name="_xlnm.Print_Area" localSheetId="0">'2-7'!$A$1:$AW$87</definedName>
    <definedName name="_xlnm.Print_Area" localSheetId="7">'2-8 SITE UTILITIES'!$A$1:$N$194</definedName>
    <definedName name="_xlnm.Print_Area" localSheetId="8">'FEE CALCS'!$A$1:$Q$99</definedName>
    <definedName name="_xlnm.Print_Area" localSheetId="11">INSTRUCTIONS!$A$1:$E$84</definedName>
    <definedName name="_xlnm.Print_Area" localSheetId="6">INSURANCE!$A$1:$H$49</definedName>
    <definedName name="_xlnm.Print_Area" localSheetId="5">'Insurance (CM@R)'!$A$1:$I$63</definedName>
    <definedName name="_xlnm.Print_Area" localSheetId="4">'Insurance (Collaborative DB)'!$A$1:$I$63</definedName>
    <definedName name="_xlnm.Print_Area" localSheetId="3">'Insurance (DB)'!$A$1:$I$56</definedName>
    <definedName name="_xlnm.Print_Area" localSheetId="2">'Insurance (DBB)'!$A$1:$I$64</definedName>
    <definedName name="_xlnm.Print_Area" localSheetId="10">'LEED v3'!$A$1:$H$151</definedName>
    <definedName name="_xlnm.Print_Area" localSheetId="9">REFERENCE!$K$105:$Z$129</definedName>
    <definedName name="PROJ_TYPE">REFERENCE!$B$42:$B$45</definedName>
    <definedName name="PROJECT_TYPES">REFERENCE!$B$2:$B$8</definedName>
    <definedName name="SITE_UTILITY_PHASES" localSheetId="7">REFERENCE!$AJ$3:$AJ$6</definedName>
    <definedName name="SIte_utility_Phases">REFERENCE!$AJ$3:$AL$6</definedName>
    <definedName name="SPACE_TYPE" comment="Used in USER INPUT Space type DROPDOWN selection">REFERENCE!$Z$4:$Z$53</definedName>
    <definedName name="SPACE_TYPE_DATA" comment="Used in USER INPUT vlookup calculations">REFERENCE!$Z$5:$AH$53</definedName>
    <definedName name="SPACE_TYPE_UNIT" comment="Used for USER INPUT Space type selection DROPDOWN">REFERENCE!$Z$56:$Z$61</definedName>
    <definedName name="SPACE_TYPE_UNIT_DATA" comment="Used for vlookup in USER INPUT tab for space type Unit calculations">REFERENCE!$Z$57:$AH$61</definedName>
    <definedName name="spcl_consult">REFERENCE!$N$32:$P$42</definedName>
    <definedName name="SPECIALTY_CONSULTANT">REFERENCE!$N$32:$N$42</definedName>
    <definedName name="Specialty_Consultant_Perc">REFERENCE!$N$33:$Q$42</definedName>
    <definedName name="Specialty_Consultant_Percent">REFERENCE!$N$33:$Q$42</definedName>
    <definedName name="Specialty_Consultant_Percentage">REFERENCE!$N$33:$P$42</definedName>
    <definedName name="Util_AQMD">REFERENCE!$AJ$54:$AJ$64</definedName>
    <definedName name="Util_Cable_Medium">REFERENCE!$AN$9:$AN$12</definedName>
    <definedName name="UTIL_ELEC">REFERENCE!$AJ$9:$AJ$16</definedName>
    <definedName name="Util_Elec_Equip">REFERENCE!$AS$4:$AZ$8</definedName>
    <definedName name="UTIL_GAS">REFERENCE!$AJ$19:$AJ$23</definedName>
    <definedName name="Util_Sewer">REFERENCE!$AJ$83:$AJ$97</definedName>
    <definedName name="Util_Storm">REFERENCE!$AJ$67:$AJ$80</definedName>
    <definedName name="Util_Water">REFERENCE!$AJ$26:$AJ$48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91" i="1" l="1"/>
  <c r="U91" i="1"/>
  <c r="K59" i="8" l="1"/>
  <c r="I59" i="8"/>
  <c r="I58" i="8"/>
  <c r="O47" i="1"/>
  <c r="O48" i="1" s="1"/>
  <c r="O54" i="1"/>
  <c r="O55" i="1"/>
  <c r="O56" i="1"/>
  <c r="O57" i="1"/>
  <c r="S51" i="1"/>
  <c r="S52" i="1"/>
  <c r="S53" i="1"/>
  <c r="S54" i="1"/>
  <c r="S55" i="1"/>
  <c r="S56" i="1"/>
  <c r="S57" i="1"/>
  <c r="C77" i="1"/>
  <c r="O19" i="1"/>
  <c r="R13" i="7"/>
  <c r="U23" i="1"/>
  <c r="U40" i="1"/>
  <c r="U41" i="1"/>
  <c r="U47" i="1"/>
  <c r="U48" i="1"/>
  <c r="J5" i="8"/>
  <c r="O23" i="1"/>
  <c r="S41" i="1"/>
  <c r="BH6" i="8"/>
  <c r="AF60" i="8" s="1"/>
  <c r="BH5" i="8"/>
  <c r="AD60" i="8" s="1"/>
  <c r="J57" i="8"/>
  <c r="K58" i="8" s="1"/>
  <c r="K57" i="8"/>
  <c r="I57" i="8"/>
  <c r="U92" i="1"/>
  <c r="W92" i="1"/>
  <c r="I56" i="8"/>
  <c r="K56" i="8"/>
  <c r="C10" i="18"/>
  <c r="C10" i="20"/>
  <c r="C10" i="17"/>
  <c r="C10" i="16"/>
  <c r="K32" i="16"/>
  <c r="K33" i="16"/>
  <c r="K55" i="8"/>
  <c r="I55" i="8"/>
  <c r="AF59" i="8"/>
  <c r="I51" i="8"/>
  <c r="I49" i="8"/>
  <c r="Q30" i="1"/>
  <c r="O30" i="1"/>
  <c r="O15" i="1"/>
  <c r="K53" i="8"/>
  <c r="K54" i="8"/>
  <c r="I53" i="8"/>
  <c r="I54" i="8"/>
  <c r="C78" i="1"/>
  <c r="AK87" i="10"/>
  <c r="AK90" i="10"/>
  <c r="A7" i="14"/>
  <c r="B7" i="14"/>
  <c r="C7" i="14"/>
  <c r="A29" i="14"/>
  <c r="B29" i="14"/>
  <c r="C29" i="14"/>
  <c r="A40" i="14"/>
  <c r="C40" i="14"/>
  <c r="B45" i="14"/>
  <c r="B40" i="14"/>
  <c r="B65" i="14"/>
  <c r="A81" i="14"/>
  <c r="C81" i="14"/>
  <c r="B84" i="14"/>
  <c r="B81" i="14"/>
  <c r="A104" i="14"/>
  <c r="C104" i="14"/>
  <c r="B113" i="14"/>
  <c r="B104" i="14"/>
  <c r="A131" i="14"/>
  <c r="B131" i="14"/>
  <c r="C131" i="14"/>
  <c r="A141" i="14"/>
  <c r="B141" i="14"/>
  <c r="C141" i="14"/>
  <c r="C151" i="14"/>
  <c r="AA1" i="8"/>
  <c r="AB1" i="8" s="1"/>
  <c r="AC1" i="8" s="1"/>
  <c r="AD1" i="8" s="1"/>
  <c r="AE1" i="8" s="1"/>
  <c r="AF1" i="8" s="1"/>
  <c r="AG1" i="8" s="1"/>
  <c r="AH1" i="8" s="1"/>
  <c r="AT1" i="8"/>
  <c r="AU1" i="8" s="1"/>
  <c r="AV1" i="8" s="1"/>
  <c r="AW1" i="8" s="1"/>
  <c r="AX1" i="8" s="1"/>
  <c r="AY1" i="8" s="1"/>
  <c r="AZ1" i="8" s="1"/>
  <c r="BC1" i="8"/>
  <c r="BD1" i="8"/>
  <c r="BE1" i="8" s="1"/>
  <c r="BF1" i="8" s="1"/>
  <c r="AS6" i="8"/>
  <c r="AS7" i="8"/>
  <c r="AS8" i="8"/>
  <c r="I15" i="8"/>
  <c r="J15" i="8" s="1"/>
  <c r="I22" i="8"/>
  <c r="K22" i="8"/>
  <c r="I23" i="8"/>
  <c r="K23" i="8"/>
  <c r="I24" i="8"/>
  <c r="K24" i="8"/>
  <c r="I25" i="8"/>
  <c r="K25" i="8"/>
  <c r="I26" i="8"/>
  <c r="K26" i="8"/>
  <c r="I27" i="8"/>
  <c r="K27" i="8"/>
  <c r="I28" i="8"/>
  <c r="K28" i="8"/>
  <c r="I29" i="8"/>
  <c r="K29" i="8"/>
  <c r="I30" i="8"/>
  <c r="K30" i="8"/>
  <c r="I31" i="8"/>
  <c r="K31" i="8"/>
  <c r="I32" i="8"/>
  <c r="K32" i="8"/>
  <c r="T32" i="8"/>
  <c r="T60" i="8" s="1"/>
  <c r="U32" i="8"/>
  <c r="U60" i="8" s="1"/>
  <c r="V32" i="8"/>
  <c r="V60" i="8"/>
  <c r="W32" i="8"/>
  <c r="W59" i="8"/>
  <c r="X32" i="8"/>
  <c r="X59" i="8" s="1"/>
  <c r="I33" i="8"/>
  <c r="K33" i="8"/>
  <c r="R33" i="8"/>
  <c r="R34" i="8" s="1"/>
  <c r="R35" i="8" s="1"/>
  <c r="R36" i="8" s="1"/>
  <c r="R37" i="8" s="1"/>
  <c r="R38" i="8" s="1"/>
  <c r="R39" i="8" s="1"/>
  <c r="R40" i="8" s="1"/>
  <c r="R41" i="8" s="1"/>
  <c r="R42" i="8" s="1"/>
  <c r="R43" i="8" s="1"/>
  <c r="R44" i="8" s="1"/>
  <c r="R45" i="8" s="1"/>
  <c r="R46" i="8" s="1"/>
  <c r="R47" i="8" s="1"/>
  <c r="R48" i="8" s="1"/>
  <c r="T33" i="8"/>
  <c r="N53" i="9" s="1"/>
  <c r="F53" i="9"/>
  <c r="W33" i="8"/>
  <c r="N89" i="9" s="1"/>
  <c r="I34" i="8"/>
  <c r="K34" i="8"/>
  <c r="T34" i="8"/>
  <c r="W34" i="8"/>
  <c r="G89" i="9" s="1"/>
  <c r="I35" i="8"/>
  <c r="K35" i="8"/>
  <c r="T35" i="8"/>
  <c r="W35" i="8"/>
  <c r="W48" i="8" s="1"/>
  <c r="I36" i="8"/>
  <c r="K36" i="8"/>
  <c r="T36" i="8"/>
  <c r="T49" i="8" s="1"/>
  <c r="W36" i="8"/>
  <c r="W49" i="8" s="1"/>
  <c r="I37" i="8"/>
  <c r="K37" i="8"/>
  <c r="W37" i="8"/>
  <c r="W50" i="8" s="1"/>
  <c r="I38" i="8"/>
  <c r="K38" i="8"/>
  <c r="W38" i="8"/>
  <c r="W51" i="8" s="1"/>
  <c r="I39" i="8"/>
  <c r="K39" i="8"/>
  <c r="W39" i="8"/>
  <c r="W52" i="8" s="1"/>
  <c r="I40" i="8"/>
  <c r="K40" i="8"/>
  <c r="I41" i="8"/>
  <c r="K41" i="8"/>
  <c r="T41" i="8"/>
  <c r="U41" i="8"/>
  <c r="U54" i="8"/>
  <c r="V41" i="8"/>
  <c r="V54" i="8" s="1"/>
  <c r="W41" i="8"/>
  <c r="W54" i="8"/>
  <c r="X41" i="8"/>
  <c r="X54" i="8" s="1"/>
  <c r="I42" i="8"/>
  <c r="K42" i="8"/>
  <c r="I43" i="8"/>
  <c r="K43" i="8"/>
  <c r="I44" i="8"/>
  <c r="K44" i="8"/>
  <c r="I45" i="8"/>
  <c r="K45" i="8"/>
  <c r="T45" i="8"/>
  <c r="U45" i="8"/>
  <c r="V45" i="8"/>
  <c r="W45" i="8"/>
  <c r="X45" i="8"/>
  <c r="I46" i="8"/>
  <c r="K46" i="8"/>
  <c r="V46" i="8"/>
  <c r="N75" i="9" s="1"/>
  <c r="I47" i="8"/>
  <c r="K47" i="8"/>
  <c r="U47" i="8"/>
  <c r="V47" i="8"/>
  <c r="X47" i="8"/>
  <c r="I48" i="8"/>
  <c r="K48" i="8"/>
  <c r="K49" i="8"/>
  <c r="I50" i="8"/>
  <c r="K50" i="8"/>
  <c r="K51" i="8"/>
  <c r="I52" i="8"/>
  <c r="K52" i="8"/>
  <c r="AA54" i="8"/>
  <c r="AB54" i="8" s="1"/>
  <c r="AC54" i="8" s="1"/>
  <c r="AD54" i="8" s="1"/>
  <c r="AE54" i="8" s="1"/>
  <c r="AF54" i="8" s="1"/>
  <c r="AG54" i="8" s="1"/>
  <c r="AH54" i="8" s="1"/>
  <c r="T68" i="8"/>
  <c r="T70" i="8"/>
  <c r="U68" i="8"/>
  <c r="U36" i="8" s="1"/>
  <c r="V68" i="8"/>
  <c r="V70" i="8" s="1"/>
  <c r="W68" i="8"/>
  <c r="W70" i="8" s="1"/>
  <c r="X68" i="8"/>
  <c r="X36" i="8" s="1"/>
  <c r="F71" i="9"/>
  <c r="N71" i="9"/>
  <c r="D5" i="15"/>
  <c r="L5" i="15"/>
  <c r="D6" i="15"/>
  <c r="L6" i="15"/>
  <c r="L126" i="15"/>
  <c r="L128" i="15"/>
  <c r="B17" i="15"/>
  <c r="B18" i="15"/>
  <c r="B21" i="15"/>
  <c r="B22" i="15"/>
  <c r="B23" i="15"/>
  <c r="B24" i="15"/>
  <c r="B25" i="15"/>
  <c r="B26" i="15"/>
  <c r="L19" i="15"/>
  <c r="L28" i="15"/>
  <c r="J21" i="15"/>
  <c r="J26" i="15"/>
  <c r="L32" i="15"/>
  <c r="L34" i="15"/>
  <c r="B39" i="15"/>
  <c r="B41" i="15"/>
  <c r="B42" i="15"/>
  <c r="B43" i="15"/>
  <c r="L39" i="15"/>
  <c r="L42" i="15"/>
  <c r="J43" i="15"/>
  <c r="L43" i="15"/>
  <c r="B50" i="15"/>
  <c r="B52" i="15"/>
  <c r="B53" i="15"/>
  <c r="B54" i="15"/>
  <c r="B55" i="15"/>
  <c r="L50" i="15"/>
  <c r="L53" i="15"/>
  <c r="J54" i="15"/>
  <c r="L54" i="15"/>
  <c r="L55" i="15"/>
  <c r="B64" i="15"/>
  <c r="B69" i="15"/>
  <c r="B72" i="15"/>
  <c r="B73" i="15"/>
  <c r="L65" i="15"/>
  <c r="L75" i="15"/>
  <c r="L72" i="15"/>
  <c r="L73" i="15"/>
  <c r="B82" i="15"/>
  <c r="B87" i="15"/>
  <c r="B90" i="15"/>
  <c r="B91" i="15"/>
  <c r="L83" i="15"/>
  <c r="L93" i="15" s="1"/>
  <c r="L90" i="15"/>
  <c r="L91" i="15"/>
  <c r="B98" i="15"/>
  <c r="B100" i="15"/>
  <c r="B101" i="15"/>
  <c r="L98" i="15"/>
  <c r="L103" i="15"/>
  <c r="L100" i="15"/>
  <c r="L101" i="15"/>
  <c r="B108" i="15"/>
  <c r="B110" i="15"/>
  <c r="B112" i="15"/>
  <c r="B113" i="15"/>
  <c r="B115" i="15"/>
  <c r="B116" i="15"/>
  <c r="B117" i="15"/>
  <c r="B118" i="15"/>
  <c r="B120" i="15"/>
  <c r="B122" i="15"/>
  <c r="B124" i="15"/>
  <c r="B125" i="15"/>
  <c r="B126" i="15"/>
  <c r="L108" i="15"/>
  <c r="L112" i="15"/>
  <c r="J113" i="15"/>
  <c r="L117" i="15"/>
  <c r="L122" i="15"/>
  <c r="L125" i="15"/>
  <c r="B132" i="15"/>
  <c r="B133" i="15"/>
  <c r="B135" i="15"/>
  <c r="B136" i="15"/>
  <c r="B137" i="15"/>
  <c r="B138" i="15"/>
  <c r="L134" i="15"/>
  <c r="L135" i="15"/>
  <c r="L136" i="15"/>
  <c r="L137" i="15"/>
  <c r="J138" i="15"/>
  <c r="L138" i="15"/>
  <c r="L150" i="15"/>
  <c r="L152" i="15"/>
  <c r="L160" i="15"/>
  <c r="L167" i="15"/>
  <c r="B172" i="15"/>
  <c r="B174" i="15"/>
  <c r="L177" i="15"/>
  <c r="B183" i="15"/>
  <c r="L188" i="15"/>
  <c r="C5" i="5"/>
  <c r="C6" i="5"/>
  <c r="C9" i="5"/>
  <c r="G9" i="5"/>
  <c r="H24" i="5"/>
  <c r="C11" i="18"/>
  <c r="G11" i="18"/>
  <c r="C15" i="18"/>
  <c r="G15" i="18"/>
  <c r="C11" i="20"/>
  <c r="G11" i="20"/>
  <c r="C15" i="20"/>
  <c r="G15" i="20"/>
  <c r="C11" i="17"/>
  <c r="G11" i="17"/>
  <c r="C15" i="17"/>
  <c r="G15" i="17"/>
  <c r="K34" i="17"/>
  <c r="K35" i="17"/>
  <c r="K36" i="17"/>
  <c r="K39" i="17"/>
  <c r="K40" i="17"/>
  <c r="K41" i="17"/>
  <c r="K42" i="17"/>
  <c r="K43" i="17"/>
  <c r="K44" i="17"/>
  <c r="C11" i="16"/>
  <c r="G11" i="16"/>
  <c r="C15" i="16"/>
  <c r="G15" i="16"/>
  <c r="K21" i="16"/>
  <c r="K22" i="16"/>
  <c r="K23" i="16"/>
  <c r="K34" i="16"/>
  <c r="K35" i="16"/>
  <c r="K37" i="16"/>
  <c r="K38" i="16"/>
  <c r="H13" i="7"/>
  <c r="I13" i="7"/>
  <c r="K13" i="7"/>
  <c r="M13" i="7"/>
  <c r="O13" i="7"/>
  <c r="Q13" i="7" s="1"/>
  <c r="H14" i="7"/>
  <c r="I14" i="7" s="1"/>
  <c r="K14" i="7"/>
  <c r="M14" i="7"/>
  <c r="O14" i="7"/>
  <c r="Q14" i="7" s="1"/>
  <c r="R14" i="7"/>
  <c r="H15" i="7"/>
  <c r="I15" i="7"/>
  <c r="K15" i="7"/>
  <c r="M15" i="7"/>
  <c r="O15" i="7"/>
  <c r="Q15" i="7" s="1"/>
  <c r="R15" i="7"/>
  <c r="H16" i="7"/>
  <c r="I16" i="7" s="1"/>
  <c r="K16" i="7"/>
  <c r="M16" i="7"/>
  <c r="O16" i="7"/>
  <c r="Q16" i="7" s="1"/>
  <c r="R16" i="7"/>
  <c r="H17" i="7"/>
  <c r="I17" i="7" s="1"/>
  <c r="K17" i="7"/>
  <c r="M17" i="7"/>
  <c r="O17" i="7"/>
  <c r="Q17" i="7" s="1"/>
  <c r="R17" i="7"/>
  <c r="H18" i="7"/>
  <c r="I18" i="7" s="1"/>
  <c r="K18" i="7"/>
  <c r="M18" i="7"/>
  <c r="O18" i="7"/>
  <c r="Q18" i="7" s="1"/>
  <c r="R18" i="7"/>
  <c r="H19" i="7"/>
  <c r="L19" i="7"/>
  <c r="M19" i="7"/>
  <c r="O19" i="7"/>
  <c r="R19" i="7"/>
  <c r="H20" i="7"/>
  <c r="L20" i="7"/>
  <c r="M20" i="7"/>
  <c r="O20" i="7"/>
  <c r="R20" i="7"/>
  <c r="H21" i="7"/>
  <c r="L21" i="7"/>
  <c r="M21" i="7"/>
  <c r="O21" i="7"/>
  <c r="R21" i="7"/>
  <c r="H22" i="7"/>
  <c r="L22" i="7"/>
  <c r="M22" i="7"/>
  <c r="O22" i="7"/>
  <c r="R22" i="7"/>
  <c r="H24" i="7"/>
  <c r="I24" i="7"/>
  <c r="K24" i="7"/>
  <c r="L24" i="7"/>
  <c r="M24" i="7"/>
  <c r="O24" i="7"/>
  <c r="R24" i="7"/>
  <c r="H25" i="7"/>
  <c r="I25" i="7"/>
  <c r="G25" i="7" s="1"/>
  <c r="K25" i="7"/>
  <c r="L25" i="7" s="1"/>
  <c r="M25" i="7"/>
  <c r="O25" i="7"/>
  <c r="R25" i="7"/>
  <c r="G26" i="7"/>
  <c r="S5" i="1"/>
  <c r="S6" i="1"/>
  <c r="S7" i="1"/>
  <c r="S8" i="1" s="1"/>
  <c r="AC5" i="1"/>
  <c r="AK5" i="1"/>
  <c r="AN5" i="1"/>
  <c r="AV5" i="1"/>
  <c r="AC6" i="1"/>
  <c r="AK6" i="1"/>
  <c r="AN6" i="1"/>
  <c r="AV6" i="1"/>
  <c r="W9" i="1"/>
  <c r="X9" i="1"/>
  <c r="T10" i="1"/>
  <c r="AH11" i="1"/>
  <c r="AJ11" i="1"/>
  <c r="AS11" i="1"/>
  <c r="AU11" i="1"/>
  <c r="AC12" i="1"/>
  <c r="AN12" i="1"/>
  <c r="AC13" i="1"/>
  <c r="AN13" i="1"/>
  <c r="AC14" i="1"/>
  <c r="AN14" i="1"/>
  <c r="Q15" i="1"/>
  <c r="S15" i="1"/>
  <c r="U15" i="1"/>
  <c r="Q19" i="1"/>
  <c r="S19" i="1"/>
  <c r="U19" i="1"/>
  <c r="AS19" i="1"/>
  <c r="AU19" i="1"/>
  <c r="AV19" i="1"/>
  <c r="AS20" i="1"/>
  <c r="AU20" i="1"/>
  <c r="AV20" i="1"/>
  <c r="AS21" i="1"/>
  <c r="AU21" i="1"/>
  <c r="AV21" i="1"/>
  <c r="AS22" i="1"/>
  <c r="AU22" i="1"/>
  <c r="AV22" i="1"/>
  <c r="Q23" i="1"/>
  <c r="S23" i="1"/>
  <c r="AS23" i="1"/>
  <c r="AU23" i="1"/>
  <c r="AV23" i="1"/>
  <c r="AF24" i="1"/>
  <c r="AQ24" i="1"/>
  <c r="S30" i="1"/>
  <c r="U30" i="1"/>
  <c r="O33" i="1"/>
  <c r="Q33" i="1"/>
  <c r="S33" i="1"/>
  <c r="W33" i="1"/>
  <c r="X33" i="1"/>
  <c r="U33" i="1"/>
  <c r="AF36" i="1"/>
  <c r="AQ36" i="1"/>
  <c r="AF37" i="1"/>
  <c r="AQ37" i="1"/>
  <c r="O38" i="1"/>
  <c r="W38" i="1"/>
  <c r="X38" i="1"/>
  <c r="Q38" i="1"/>
  <c r="S38" i="1"/>
  <c r="U38" i="1"/>
  <c r="AF38" i="1"/>
  <c r="AQ38" i="1"/>
  <c r="W39" i="1"/>
  <c r="X39" i="1"/>
  <c r="AF39" i="1"/>
  <c r="AQ39" i="1"/>
  <c r="AF40" i="1"/>
  <c r="AQ40" i="1"/>
  <c r="AF42" i="1"/>
  <c r="AQ42" i="1"/>
  <c r="AF43" i="1"/>
  <c r="AQ43" i="1"/>
  <c r="AH46" i="1"/>
  <c r="AF46" i="1" s="1"/>
  <c r="AS46" i="1"/>
  <c r="AQ46" i="1"/>
  <c r="C51" i="1"/>
  <c r="C52" i="1"/>
  <c r="AF52" i="1"/>
  <c r="AQ52" i="1"/>
  <c r="C53" i="1"/>
  <c r="AF53" i="1"/>
  <c r="AQ53" i="1"/>
  <c r="C54" i="1"/>
  <c r="AF54" i="1"/>
  <c r="AQ54" i="1"/>
  <c r="C55" i="1"/>
  <c r="AF55" i="1"/>
  <c r="AQ55" i="1"/>
  <c r="C56" i="1"/>
  <c r="C57" i="1"/>
  <c r="B58" i="1"/>
  <c r="AF58" i="1"/>
  <c r="AQ58" i="1"/>
  <c r="AF59" i="1"/>
  <c r="AQ59" i="1"/>
  <c r="C60" i="1"/>
  <c r="AF60" i="1"/>
  <c r="AQ60" i="1"/>
  <c r="C61" i="1"/>
  <c r="AF61" i="1"/>
  <c r="AQ61" i="1"/>
  <c r="AF62" i="1"/>
  <c r="AQ62" i="1"/>
  <c r="AF63" i="1"/>
  <c r="AQ63" i="1"/>
  <c r="AF64" i="1"/>
  <c r="AQ64" i="1"/>
  <c r="AI67" i="1"/>
  <c r="AT67" i="1"/>
  <c r="C75" i="1"/>
  <c r="C76" i="1"/>
  <c r="G81" i="1"/>
  <c r="G82" i="1" s="1"/>
  <c r="G83" i="1" s="1"/>
  <c r="U86" i="1"/>
  <c r="W86" i="1"/>
  <c r="Q102" i="1"/>
  <c r="W102" i="1"/>
  <c r="J22" i="15"/>
  <c r="J25" i="15"/>
  <c r="J24" i="15"/>
  <c r="G23" i="15"/>
  <c r="G24" i="15"/>
  <c r="G22" i="15"/>
  <c r="J23" i="15"/>
  <c r="W30" i="1"/>
  <c r="X30" i="1"/>
  <c r="S40" i="1"/>
  <c r="S47" i="1"/>
  <c r="S48" i="1"/>
  <c r="B150" i="14"/>
  <c r="Q40" i="1"/>
  <c r="Q41" i="1"/>
  <c r="Q47" i="1"/>
  <c r="Q48" i="1"/>
  <c r="L140" i="15"/>
  <c r="A150" i="14"/>
  <c r="C150" i="14"/>
  <c r="L57" i="15"/>
  <c r="W19" i="1"/>
  <c r="X19" i="1"/>
  <c r="L45" i="15"/>
  <c r="W15" i="1"/>
  <c r="X15" i="1"/>
  <c r="W103" i="1"/>
  <c r="H5" i="8"/>
  <c r="AS41" i="1"/>
  <c r="AQ41" i="1"/>
  <c r="I5" i="8"/>
  <c r="AH41" i="1"/>
  <c r="AF41" i="1"/>
  <c r="W107" i="1"/>
  <c r="AK19" i="1"/>
  <c r="AH22" i="1"/>
  <c r="AK22" i="1"/>
  <c r="AK20" i="1"/>
  <c r="AJ19" i="1"/>
  <c r="AJ22" i="1"/>
  <c r="AH23" i="1"/>
  <c r="AH21" i="1"/>
  <c r="AJ20" i="1"/>
  <c r="AJ21" i="1"/>
  <c r="AJ23" i="1"/>
  <c r="AK21" i="1"/>
  <c r="AK23" i="1"/>
  <c r="AH20" i="1"/>
  <c r="AH19" i="1"/>
  <c r="X108" i="1"/>
  <c r="X104" i="1"/>
  <c r="AV47" i="1"/>
  <c r="U55" i="1"/>
  <c r="U57" i="1"/>
  <c r="U54" i="1"/>
  <c r="U56" i="1"/>
  <c r="Q56" i="1"/>
  <c r="Q54" i="1"/>
  <c r="Q57" i="1"/>
  <c r="Q55" i="1"/>
  <c r="AK13" i="1"/>
  <c r="AU13" i="1"/>
  <c r="AS13" i="1"/>
  <c r="AV13" i="1"/>
  <c r="O40" i="1"/>
  <c r="Q103" i="1"/>
  <c r="W23" i="1"/>
  <c r="X23" i="1"/>
  <c r="O41" i="1"/>
  <c r="W40" i="1"/>
  <c r="X40" i="1"/>
  <c r="Q107" i="1"/>
  <c r="S108" i="1" s="1"/>
  <c r="W47" i="1"/>
  <c r="Z47" i="1" s="1"/>
  <c r="U52" i="1"/>
  <c r="U53" i="1"/>
  <c r="U51" i="1"/>
  <c r="Q53" i="1"/>
  <c r="Q51" i="1"/>
  <c r="Q52" i="1"/>
  <c r="AS12" i="1"/>
  <c r="AV12" i="1"/>
  <c r="AU12" i="1"/>
  <c r="T46" i="8" l="1"/>
  <c r="F57" i="9" s="1"/>
  <c r="W47" i="8"/>
  <c r="AU14" i="1"/>
  <c r="F75" i="9"/>
  <c r="F89" i="9"/>
  <c r="N25" i="7"/>
  <c r="AQ22" i="1"/>
  <c r="W46" i="8"/>
  <c r="F93" i="9" s="1"/>
  <c r="L193" i="15"/>
  <c r="T40" i="8"/>
  <c r="T42" i="8" s="1"/>
  <c r="R26" i="7"/>
  <c r="C2" i="9" s="1"/>
  <c r="C54" i="9" s="1"/>
  <c r="N24" i="7"/>
  <c r="G24" i="7"/>
  <c r="Q24" i="7" s="1"/>
  <c r="Q26" i="7" s="1"/>
  <c r="AQ21" i="1"/>
  <c r="L15" i="7"/>
  <c r="N15" i="7" s="1"/>
  <c r="L18" i="7"/>
  <c r="N18" i="7" s="1"/>
  <c r="V36" i="8"/>
  <c r="L17" i="7"/>
  <c r="N17" i="7" s="1"/>
  <c r="AQ19" i="1"/>
  <c r="AQ23" i="1"/>
  <c r="Q25" i="7"/>
  <c r="L13" i="7"/>
  <c r="N13" i="7" s="1"/>
  <c r="AQ20" i="1"/>
  <c r="L14" i="7"/>
  <c r="N14" i="7" s="1"/>
  <c r="L16" i="7"/>
  <c r="N16" i="7" s="1"/>
  <c r="AF21" i="1"/>
  <c r="U70" i="8"/>
  <c r="O89" i="9"/>
  <c r="U40" i="8"/>
  <c r="U42" i="8" s="1"/>
  <c r="U49" i="8"/>
  <c r="U53" i="8" s="1"/>
  <c r="U55" i="8" s="1"/>
  <c r="K2" i="9"/>
  <c r="C36" i="9"/>
  <c r="X40" i="8"/>
  <c r="X42" i="8" s="1"/>
  <c r="X49" i="8"/>
  <c r="X53" i="8" s="1"/>
  <c r="X55" i="8" s="1"/>
  <c r="W40" i="8"/>
  <c r="W42" i="8" s="1"/>
  <c r="AD57" i="8"/>
  <c r="AD58" i="8"/>
  <c r="AF22" i="1"/>
  <c r="X70" i="8"/>
  <c r="W53" i="8"/>
  <c r="W55" i="8" s="1"/>
  <c r="I26" i="7"/>
  <c r="H26" i="7" s="1"/>
  <c r="AD59" i="8"/>
  <c r="N93" i="9"/>
  <c r="AQ12" i="1"/>
  <c r="W104" i="1"/>
  <c r="W108" i="1" s="1"/>
  <c r="W116" i="1" s="1"/>
  <c r="W54" i="1"/>
  <c r="G26" i="5"/>
  <c r="G40" i="18"/>
  <c r="G40" i="16"/>
  <c r="G40" i="20"/>
  <c r="S9" i="1"/>
  <c r="I11" i="8"/>
  <c r="I12" i="8" s="1"/>
  <c r="I14" i="8" s="1"/>
  <c r="I16" i="8" s="1"/>
  <c r="G40" i="17"/>
  <c r="AV14" i="1"/>
  <c r="U61" i="1" s="1"/>
  <c r="AQ13" i="1"/>
  <c r="W57" i="1"/>
  <c r="W56" i="1"/>
  <c r="AF19" i="1"/>
  <c r="W55" i="1"/>
  <c r="AS14" i="1"/>
  <c r="U60" i="1" s="1"/>
  <c r="X47" i="1"/>
  <c r="AF20" i="1"/>
  <c r="S104" i="1"/>
  <c r="Z42" i="1"/>
  <c r="AF23" i="1"/>
  <c r="W48" i="1"/>
  <c r="AJ47" i="1" s="1"/>
  <c r="AK47" i="1"/>
  <c r="G5" i="8"/>
  <c r="T53" i="8" l="1"/>
  <c r="T55" i="8" s="1"/>
  <c r="C58" i="9"/>
  <c r="N57" i="9"/>
  <c r="C40" i="9"/>
  <c r="O93" i="9"/>
  <c r="G93" i="9"/>
  <c r="C76" i="9"/>
  <c r="C72" i="9"/>
  <c r="V40" i="8"/>
  <c r="V42" i="8" s="1"/>
  <c r="V49" i="8"/>
  <c r="V53" i="8" s="1"/>
  <c r="V55" i="8" s="1"/>
  <c r="L26" i="7"/>
  <c r="N26" i="7"/>
  <c r="AQ14" i="1"/>
  <c r="K54" i="9"/>
  <c r="K36" i="9"/>
  <c r="K72" i="9"/>
  <c r="K73" i="9" s="1"/>
  <c r="K76" i="9"/>
  <c r="K77" i="9" s="1"/>
  <c r="K40" i="9"/>
  <c r="K58" i="9"/>
  <c r="G6" i="8"/>
  <c r="O49" i="1" s="1"/>
  <c r="O50" i="1" s="1"/>
  <c r="W106" i="1"/>
  <c r="W115" i="1" s="1"/>
  <c r="W117" i="1" s="1"/>
  <c r="H6" i="8"/>
  <c r="Q49" i="1" s="1"/>
  <c r="I6" i="8"/>
  <c r="S49" i="1" s="1"/>
  <c r="S50" i="1" s="1"/>
  <c r="J6" i="8"/>
  <c r="U49" i="1" s="1"/>
  <c r="U50" i="1" s="1"/>
  <c r="G41" i="17"/>
  <c r="H48" i="17" s="1"/>
  <c r="H50" i="17" s="1"/>
  <c r="G41" i="18"/>
  <c r="H48" i="18" s="1"/>
  <c r="H50" i="18" s="1"/>
  <c r="G41" i="20"/>
  <c r="H48" i="20" s="1"/>
  <c r="H50" i="20" s="1"/>
  <c r="G27" i="5"/>
  <c r="H33" i="5" s="1"/>
  <c r="G41" i="16"/>
  <c r="H48" i="16" s="1"/>
  <c r="H50" i="16" s="1"/>
  <c r="AV49" i="1"/>
  <c r="AQ49" i="1" s="1"/>
  <c r="AS48" i="1"/>
  <c r="AQ48" i="1" s="1"/>
  <c r="AF47" i="1"/>
  <c r="H29" i="5"/>
  <c r="AU47" i="1"/>
  <c r="AQ47" i="1" s="1"/>
  <c r="W109" i="1" l="1"/>
  <c r="W111" i="1" s="1"/>
  <c r="Q110" i="1"/>
  <c r="W49" i="1"/>
  <c r="H34" i="5"/>
  <c r="H35" i="5" s="1"/>
  <c r="W85" i="9"/>
  <c r="B4" i="9"/>
  <c r="S58" i="1"/>
  <c r="Q50" i="1"/>
  <c r="W110" i="1"/>
  <c r="J4" i="9"/>
  <c r="W200" i="9"/>
  <c r="U58" i="1"/>
  <c r="X107" i="1"/>
  <c r="O51" i="1"/>
  <c r="O52" i="1"/>
  <c r="W52" i="1" s="1"/>
  <c r="O53" i="1"/>
  <c r="W53" i="1" s="1"/>
  <c r="B3" i="9"/>
  <c r="W22" i="9"/>
  <c r="X103" i="1" l="1"/>
  <c r="B56" i="9"/>
  <c r="B92" i="9"/>
  <c r="B74" i="9"/>
  <c r="B38" i="9"/>
  <c r="B40" i="9" s="1"/>
  <c r="D40" i="9" s="1"/>
  <c r="W114" i="1"/>
  <c r="W120" i="1" s="1"/>
  <c r="AB96" i="9"/>
  <c r="AB98" i="9" s="1"/>
  <c r="AB82" i="9" s="1"/>
  <c r="AB79" i="9"/>
  <c r="AB83" i="9" s="1"/>
  <c r="Z85" i="9" s="1"/>
  <c r="Y85" i="9"/>
  <c r="T94" i="9" s="1"/>
  <c r="J3" i="9"/>
  <c r="W142" i="9"/>
  <c r="Q58" i="1"/>
  <c r="W113" i="1"/>
  <c r="W119" i="1" s="1"/>
  <c r="W121" i="1" s="1"/>
  <c r="AB194" i="9"/>
  <c r="AB198" i="9" s="1"/>
  <c r="Z200" i="9" s="1"/>
  <c r="AB211" i="9"/>
  <c r="AB213" i="9" s="1"/>
  <c r="AB197" i="9" s="1"/>
  <c r="Y200" i="9"/>
  <c r="T209" i="9" s="1"/>
  <c r="J38" i="9"/>
  <c r="J40" i="9" s="1"/>
  <c r="L40" i="9" s="1"/>
  <c r="J74" i="9"/>
  <c r="J56" i="9"/>
  <c r="J92" i="9"/>
  <c r="W50" i="1"/>
  <c r="M52" i="1" s="1"/>
  <c r="O58" i="1"/>
  <c r="AL73" i="1" s="1"/>
  <c r="G44" i="20"/>
  <c r="Q104" i="1"/>
  <c r="W51" i="1"/>
  <c r="X51" i="1" s="1"/>
  <c r="H38" i="5"/>
  <c r="AK35" i="1"/>
  <c r="AJ35" i="1"/>
  <c r="AH35" i="1"/>
  <c r="S63" i="1"/>
  <c r="AB32" i="9"/>
  <c r="AB34" i="9" s="1"/>
  <c r="AB18" i="9" s="1"/>
  <c r="AB15" i="9"/>
  <c r="B52" i="9"/>
  <c r="B34" i="9"/>
  <c r="B36" i="9" s="1"/>
  <c r="B88" i="9"/>
  <c r="B70" i="9"/>
  <c r="B5" i="9"/>
  <c r="H36" i="5"/>
  <c r="H37" i="5" s="1"/>
  <c r="M56" i="1"/>
  <c r="I45" i="16"/>
  <c r="H53" i="16" s="1"/>
  <c r="M53" i="1"/>
  <c r="I45" i="18"/>
  <c r="H53" i="18" s="1"/>
  <c r="M55" i="1"/>
  <c r="I45" i="20"/>
  <c r="H53" i="20" s="1"/>
  <c r="I45" i="17"/>
  <c r="H53" i="17" s="1"/>
  <c r="X50" i="1"/>
  <c r="W58" i="1"/>
  <c r="M57" i="1"/>
  <c r="M54" i="1"/>
  <c r="V209" i="9" l="1"/>
  <c r="X209" i="9"/>
  <c r="V232" i="9"/>
  <c r="W209" i="9"/>
  <c r="Y209" i="9"/>
  <c r="J52" i="9"/>
  <c r="J5" i="9"/>
  <c r="J88" i="9"/>
  <c r="J34" i="9"/>
  <c r="J36" i="9" s="1"/>
  <c r="J70" i="9"/>
  <c r="AS35" i="1"/>
  <c r="U63" i="1"/>
  <c r="Q63" i="1" s="1"/>
  <c r="AW73" i="1"/>
  <c r="AU35" i="1"/>
  <c r="AV35" i="1"/>
  <c r="W94" i="9"/>
  <c r="X94" i="9"/>
  <c r="V94" i="9"/>
  <c r="Y94" i="9"/>
  <c r="V117" i="9"/>
  <c r="J94" i="9"/>
  <c r="N92" i="9"/>
  <c r="O92" i="9"/>
  <c r="B76" i="9"/>
  <c r="D76" i="9" s="1"/>
  <c r="F74" i="9"/>
  <c r="N56" i="9"/>
  <c r="J58" i="9"/>
  <c r="L58" i="9" s="1"/>
  <c r="F92" i="9"/>
  <c r="G92" i="9"/>
  <c r="B94" i="9"/>
  <c r="Y142" i="9"/>
  <c r="T151" i="9" s="1"/>
  <c r="AB153" i="9"/>
  <c r="AB155" i="9" s="1"/>
  <c r="AB139" i="9" s="1"/>
  <c r="AB136" i="9"/>
  <c r="AB140" i="9" s="1"/>
  <c r="Z142" i="9" s="1"/>
  <c r="J76" i="9"/>
  <c r="N74" i="9"/>
  <c r="F56" i="9"/>
  <c r="B58" i="9"/>
  <c r="D58" i="9" s="1"/>
  <c r="M51" i="1"/>
  <c r="M58" i="1" s="1"/>
  <c r="AK49" i="1"/>
  <c r="AF49" i="1" s="1"/>
  <c r="AH48" i="1"/>
  <c r="AF48" i="1" s="1"/>
  <c r="Q108" i="1"/>
  <c r="Q106" i="1"/>
  <c r="AL78" i="1"/>
  <c r="S70" i="1" s="1"/>
  <c r="AW78" i="1"/>
  <c r="U70" i="1" s="1"/>
  <c r="AF35" i="1"/>
  <c r="AB19" i="9"/>
  <c r="Z22" i="9" s="1"/>
  <c r="Y22" i="9" s="1"/>
  <c r="T31" i="9" s="1"/>
  <c r="Y31" i="9" s="1"/>
  <c r="B72" i="9"/>
  <c r="F70" i="9"/>
  <c r="B54" i="9"/>
  <c r="F52" i="9"/>
  <c r="AJ28" i="1"/>
  <c r="AF28" i="1" s="1"/>
  <c r="AJ29" i="1"/>
  <c r="AF29" i="1" s="1"/>
  <c r="AK45" i="1"/>
  <c r="AF45" i="1" s="1"/>
  <c r="AJ30" i="1"/>
  <c r="AK30" i="1"/>
  <c r="B90" i="9"/>
  <c r="F88" i="9"/>
  <c r="G88" i="9"/>
  <c r="H42" i="17"/>
  <c r="H45" i="17" s="1"/>
  <c r="H42" i="16"/>
  <c r="H45" i="16" s="1"/>
  <c r="AF27" i="1"/>
  <c r="AQ44" i="1"/>
  <c r="H42" i="20"/>
  <c r="H45" i="20" s="1"/>
  <c r="H49" i="20" s="1"/>
  <c r="X58" i="1"/>
  <c r="H30" i="5"/>
  <c r="H39" i="5" s="1"/>
  <c r="H40" i="5" s="1"/>
  <c r="AF44" i="1"/>
  <c r="H42" i="18"/>
  <c r="H45" i="18" s="1"/>
  <c r="H49" i="18" s="1"/>
  <c r="D36" i="9"/>
  <c r="D43" i="9" s="1"/>
  <c r="AJ31" i="1"/>
  <c r="B43" i="9"/>
  <c r="X31" i="9" l="1"/>
  <c r="F61" i="9"/>
  <c r="B14" i="9" s="1"/>
  <c r="B16" i="9" s="1"/>
  <c r="Z209" i="9"/>
  <c r="AQ35" i="1"/>
  <c r="AU29" i="1"/>
  <c r="AQ29" i="1" s="1"/>
  <c r="AV30" i="1"/>
  <c r="AU30" i="1"/>
  <c r="AU28" i="1"/>
  <c r="AQ28" i="1" s="1"/>
  <c r="AV45" i="1"/>
  <c r="AQ45" i="1" s="1"/>
  <c r="AQ32" i="1"/>
  <c r="N70" i="9"/>
  <c r="N79" i="9" s="1"/>
  <c r="J19" i="9" s="1"/>
  <c r="J72" i="9"/>
  <c r="AU31" i="1"/>
  <c r="J43" i="9"/>
  <c r="L36" i="9"/>
  <c r="L43" i="9" s="1"/>
  <c r="AQ27" i="1"/>
  <c r="AU27" i="1" s="1"/>
  <c r="J54" i="9"/>
  <c r="N52" i="9"/>
  <c r="N61" i="9" s="1"/>
  <c r="J14" i="9" s="1"/>
  <c r="G97" i="9"/>
  <c r="B25" i="9" s="1"/>
  <c r="C25" i="9" s="1"/>
  <c r="F97" i="9"/>
  <c r="B24" i="9" s="1"/>
  <c r="E24" i="9" s="1"/>
  <c r="V54" i="9"/>
  <c r="J77" i="9"/>
  <c r="L77" i="9" s="1"/>
  <c r="L76" i="9"/>
  <c r="V96" i="9"/>
  <c r="V98" i="9" s="1"/>
  <c r="V113" i="9"/>
  <c r="W210" i="9"/>
  <c r="V229" i="9"/>
  <c r="W211" i="9"/>
  <c r="W212" i="9"/>
  <c r="W213" i="9" s="1"/>
  <c r="N88" i="9"/>
  <c r="N97" i="9" s="1"/>
  <c r="J24" i="9" s="1"/>
  <c r="O88" i="9"/>
  <c r="O97" i="9" s="1"/>
  <c r="J25" i="9" s="1"/>
  <c r="J90" i="9"/>
  <c r="J97" i="9" s="1"/>
  <c r="F79" i="9"/>
  <c r="B19" i="9" s="1"/>
  <c r="C19" i="9" s="1"/>
  <c r="W31" i="9"/>
  <c r="W34" i="9" s="1"/>
  <c r="V230" i="9"/>
  <c r="Y210" i="9"/>
  <c r="V31" i="9"/>
  <c r="B97" i="9"/>
  <c r="Z94" i="9"/>
  <c r="V115" i="9" s="1"/>
  <c r="X151" i="9"/>
  <c r="V174" i="9"/>
  <c r="V151" i="9"/>
  <c r="W151" i="9"/>
  <c r="Y151" i="9"/>
  <c r="Z151" i="9"/>
  <c r="W95" i="9"/>
  <c r="W97" i="9"/>
  <c r="V114" i="9"/>
  <c r="W96" i="9"/>
  <c r="V211" i="9"/>
  <c r="V213" i="9" s="1"/>
  <c r="V228" i="9"/>
  <c r="Q115" i="1"/>
  <c r="Q117" i="1" s="1"/>
  <c r="Q109" i="1"/>
  <c r="Q111" i="1" s="1"/>
  <c r="Q116" i="1"/>
  <c r="AF30" i="1"/>
  <c r="B10" i="9"/>
  <c r="C43" i="9"/>
  <c r="AJ27" i="1"/>
  <c r="AH27" i="1"/>
  <c r="W33" i="9"/>
  <c r="V51" i="9"/>
  <c r="F14" i="9"/>
  <c r="C14" i="9"/>
  <c r="AH13" i="1" s="1"/>
  <c r="E14" i="9"/>
  <c r="AJ44" i="1"/>
  <c r="AH44" i="1"/>
  <c r="L44" i="17"/>
  <c r="L34" i="17"/>
  <c r="L39" i="17"/>
  <c r="L36" i="17"/>
  <c r="L41" i="17"/>
  <c r="L43" i="17"/>
  <c r="L35" i="17"/>
  <c r="L42" i="17"/>
  <c r="H49" i="17"/>
  <c r="L40" i="17"/>
  <c r="B61" i="9"/>
  <c r="D54" i="9"/>
  <c r="D61" i="9" s="1"/>
  <c r="V50" i="9"/>
  <c r="L23" i="16"/>
  <c r="L33" i="16"/>
  <c r="L35" i="16"/>
  <c r="H49" i="16"/>
  <c r="L22" i="16"/>
  <c r="L38" i="16"/>
  <c r="L34" i="16"/>
  <c r="L32" i="16"/>
  <c r="L21" i="16"/>
  <c r="L37" i="16"/>
  <c r="B27" i="9"/>
  <c r="C24" i="9"/>
  <c r="AF31" i="1"/>
  <c r="AL74" i="1"/>
  <c r="AL75" i="1" s="1"/>
  <c r="H51" i="18"/>
  <c r="H52" i="18" s="1"/>
  <c r="H54" i="18"/>
  <c r="H54" i="20"/>
  <c r="H51" i="20"/>
  <c r="H52" i="20" s="1"/>
  <c r="F19" i="9"/>
  <c r="E19" i="9"/>
  <c r="D19" i="9"/>
  <c r="E42" i="9"/>
  <c r="E39" i="9"/>
  <c r="E38" i="9"/>
  <c r="E40" i="9"/>
  <c r="E41" i="9"/>
  <c r="AS44" i="1"/>
  <c r="AU44" i="1"/>
  <c r="D72" i="9"/>
  <c r="D79" i="9" s="1"/>
  <c r="B79" i="9"/>
  <c r="Z31" i="9" l="1"/>
  <c r="Y32" i="9" s="1"/>
  <c r="D14" i="9"/>
  <c r="E25" i="9"/>
  <c r="V33" i="9"/>
  <c r="V35" i="9" s="1"/>
  <c r="W98" i="9"/>
  <c r="Y152" i="9"/>
  <c r="V172" i="9"/>
  <c r="M42" i="9"/>
  <c r="M41" i="9"/>
  <c r="M40" i="9"/>
  <c r="M39" i="9"/>
  <c r="M38" i="9"/>
  <c r="V153" i="9"/>
  <c r="V155" i="9" s="1"/>
  <c r="V170" i="9"/>
  <c r="AS27" i="1"/>
  <c r="AS65" i="1" s="1"/>
  <c r="L54" i="9"/>
  <c r="L61" i="9" s="1"/>
  <c r="J61" i="9"/>
  <c r="L19" i="9"/>
  <c r="M19" i="9"/>
  <c r="K19" i="9"/>
  <c r="N19" i="9"/>
  <c r="Y95" i="9"/>
  <c r="AS32" i="1"/>
  <c r="AU32" i="1"/>
  <c r="AQ30" i="1"/>
  <c r="W32" i="9"/>
  <c r="AQ31" i="1"/>
  <c r="AW74" i="1"/>
  <c r="AW75" i="1" s="1"/>
  <c r="J73" i="9"/>
  <c r="L73" i="9" s="1"/>
  <c r="L79" i="9" s="1"/>
  <c r="L72" i="9"/>
  <c r="J79" i="9"/>
  <c r="J27" i="9"/>
  <c r="M24" i="9"/>
  <c r="K24" i="9"/>
  <c r="K43" i="9"/>
  <c r="J10" i="9"/>
  <c r="V171" i="9"/>
  <c r="W154" i="9"/>
  <c r="W152" i="9"/>
  <c r="W153" i="9"/>
  <c r="K25" i="9"/>
  <c r="M25" i="9"/>
  <c r="J16" i="9"/>
  <c r="M14" i="9"/>
  <c r="K14" i="9"/>
  <c r="N14" i="9"/>
  <c r="L14" i="9"/>
  <c r="S107" i="1"/>
  <c r="Q114" i="1" s="1"/>
  <c r="Q120" i="1" s="1"/>
  <c r="AJ13" i="1"/>
  <c r="AF13" i="1" s="1"/>
  <c r="S103" i="1"/>
  <c r="Q113" i="1" s="1"/>
  <c r="Q119" i="1" s="1"/>
  <c r="Q121" i="1" s="1"/>
  <c r="H55" i="18"/>
  <c r="AL77" i="1"/>
  <c r="AW77" i="1"/>
  <c r="AL79" i="1"/>
  <c r="AW79" i="1"/>
  <c r="AK44" i="1"/>
  <c r="AK65" i="1" s="1"/>
  <c r="S68" i="1" s="1"/>
  <c r="AU65" i="1"/>
  <c r="AU67" i="1" s="1"/>
  <c r="W83" i="1" s="1"/>
  <c r="W35" i="9"/>
  <c r="AV44" i="1"/>
  <c r="AV65" i="1" s="1"/>
  <c r="AV67" i="1" s="1"/>
  <c r="H55" i="20"/>
  <c r="B12" i="9"/>
  <c r="C61" i="9"/>
  <c r="B80" i="9"/>
  <c r="E74" i="9"/>
  <c r="E78" i="9"/>
  <c r="E76" i="9"/>
  <c r="E77" i="9"/>
  <c r="E75" i="9"/>
  <c r="E59" i="9"/>
  <c r="E58" i="9"/>
  <c r="E56" i="9"/>
  <c r="E57" i="9"/>
  <c r="E60" i="9"/>
  <c r="V52" i="9"/>
  <c r="B18" i="9"/>
  <c r="C79" i="9"/>
  <c r="H51" i="17"/>
  <c r="H52" i="17" s="1"/>
  <c r="H54" i="17"/>
  <c r="H54" i="16"/>
  <c r="H51" i="16"/>
  <c r="H52" i="16" s="1"/>
  <c r="G10" i="9"/>
  <c r="H10" i="9"/>
  <c r="E10" i="9"/>
  <c r="C10" i="9"/>
  <c r="D10" i="9"/>
  <c r="W155" i="9" l="1"/>
  <c r="O10" i="9"/>
  <c r="P10" i="9"/>
  <c r="L10" i="9"/>
  <c r="K10" i="9"/>
  <c r="M10" i="9"/>
  <c r="M56" i="9"/>
  <c r="M57" i="9"/>
  <c r="M60" i="9"/>
  <c r="M59" i="9"/>
  <c r="M58" i="9"/>
  <c r="M74" i="9"/>
  <c r="M75" i="9"/>
  <c r="M77" i="9"/>
  <c r="M76" i="9"/>
  <c r="J80" i="9"/>
  <c r="M78" i="9"/>
  <c r="K79" i="9"/>
  <c r="J18" i="9"/>
  <c r="K61" i="9"/>
  <c r="J12" i="9"/>
  <c r="AL81" i="1"/>
  <c r="S69" i="1" s="1"/>
  <c r="S62" i="1" s="1"/>
  <c r="AW81" i="1"/>
  <c r="U69" i="1" s="1"/>
  <c r="U62" i="1" s="1"/>
  <c r="H55" i="16"/>
  <c r="U68" i="1"/>
  <c r="H55" i="17"/>
  <c r="C12" i="9"/>
  <c r="AH12" i="1" s="1"/>
  <c r="H12" i="9"/>
  <c r="G12" i="9"/>
  <c r="AK12" i="1" s="1"/>
  <c r="AK14" i="1" s="1"/>
  <c r="S61" i="1" s="1"/>
  <c r="Q61" i="1" s="1"/>
  <c r="D12" i="9"/>
  <c r="E12" i="9"/>
  <c r="AF32" i="1"/>
  <c r="F10" i="9"/>
  <c r="D18" i="9"/>
  <c r="B21" i="9"/>
  <c r="C18" i="9"/>
  <c r="E18" i="9"/>
  <c r="G18" i="9"/>
  <c r="H18" i="9"/>
  <c r="U67" i="1"/>
  <c r="AQ65" i="1"/>
  <c r="AS67" i="1"/>
  <c r="U64" i="1" l="1"/>
  <c r="U65" i="1" s="1"/>
  <c r="U71" i="1" s="1"/>
  <c r="U73" i="1" s="1"/>
  <c r="H80" i="9"/>
  <c r="P12" i="9"/>
  <c r="O12" i="9"/>
  <c r="L12" i="9"/>
  <c r="K12" i="9"/>
  <c r="M12" i="9"/>
  <c r="O18" i="9"/>
  <c r="O80" i="9" s="1"/>
  <c r="N18" i="9"/>
  <c r="J21" i="9"/>
  <c r="L18" i="9"/>
  <c r="P18" i="9"/>
  <c r="K18" i="9"/>
  <c r="M18" i="9"/>
  <c r="N10" i="9"/>
  <c r="W84" i="1"/>
  <c r="E80" i="9"/>
  <c r="AJ12" i="1"/>
  <c r="AJ14" i="1" s="1"/>
  <c r="AH14" i="1"/>
  <c r="D80" i="9"/>
  <c r="AK67" i="1"/>
  <c r="Z43" i="1"/>
  <c r="Z48" i="1"/>
  <c r="Z49" i="1" s="1"/>
  <c r="Q62" i="1"/>
  <c r="U84" i="1"/>
  <c r="F18" i="9"/>
  <c r="F12" i="9"/>
  <c r="C80" i="9"/>
  <c r="F80" i="9" s="1"/>
  <c r="G80" i="9"/>
  <c r="AJ32" i="1"/>
  <c r="AJ65" i="1" s="1"/>
  <c r="AH32" i="1"/>
  <c r="AH65" i="1" s="1"/>
  <c r="AQ67" i="1"/>
  <c r="W82" i="1"/>
  <c r="W85" i="1" s="1"/>
  <c r="AJ67" i="1" l="1"/>
  <c r="U83" i="1" s="1"/>
  <c r="N12" i="9"/>
  <c r="K80" i="9"/>
  <c r="N80" i="9" s="1"/>
  <c r="L80" i="9"/>
  <c r="M80" i="9"/>
  <c r="P80" i="9"/>
  <c r="AF12" i="1"/>
  <c r="AF14" i="1" s="1"/>
  <c r="S60" i="1"/>
  <c r="S64" i="1" s="1"/>
  <c r="Z44" i="1"/>
  <c r="AA44" i="1" s="1"/>
  <c r="X42" i="1" s="1"/>
  <c r="AA43" i="1"/>
  <c r="AF65" i="1"/>
  <c r="S67" i="1"/>
  <c r="AH67" i="1"/>
  <c r="Q60" i="1" l="1"/>
  <c r="Q64" i="1" s="1"/>
  <c r="Z58" i="1"/>
  <c r="U82" i="1"/>
  <c r="U85" i="1" s="1"/>
  <c r="AF67" i="1"/>
  <c r="W64" i="1" l="1"/>
  <c r="Z63" i="1" s="1"/>
  <c r="Z71" i="1" s="1"/>
  <c r="S65" i="1"/>
  <c r="W65" i="1" l="1"/>
  <c r="S71" i="1"/>
  <c r="S73" i="1" l="1"/>
  <c r="W73" i="1" s="1"/>
  <c r="W71" i="1"/>
  <c r="X71" i="1" s="1"/>
  <c r="U79" i="1" l="1"/>
  <c r="X7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tmedina</author>
    <author>Smith, Meaghan</author>
    <author>Smith</author>
    <author>tc={0DF6DBF9-ECBA-40E9-B927-926136E47291}</author>
    <author>tc={33E8451A-89C5-4D79-A204-7D68398D609C}</author>
    <author>tc={FE25A614-3F84-4CFF-9F29-D062BB290BE9}</author>
    <author>tc={94008FB7-0E18-4151-82A0-D4F761B7D0A2}</author>
    <author>Chan, Eric</author>
  </authors>
  <commentList>
    <comment ref="T5" authorId="0" shapeId="0" xr:uid="{00000000-0006-0000-0000-000001000000}">
      <text>
        <r>
          <rPr>
            <sz val="8"/>
            <color indexed="81"/>
            <rFont val="Tahoma"/>
            <family val="2"/>
          </rPr>
          <t>Insert # of days for duration for each Phase</t>
        </r>
      </text>
    </comment>
    <comment ref="U7" authorId="1" shapeId="0" xr:uid="{7F106343-EAB8-40C1-8C3A-20C500728297}">
      <text>
        <r>
          <rPr>
            <b/>
            <sz val="9"/>
            <color indexed="81"/>
            <rFont val="Tahoma"/>
            <family val="2"/>
          </rPr>
          <t>CPDC:</t>
        </r>
        <r>
          <rPr>
            <sz val="9"/>
            <color indexed="81"/>
            <rFont val="Tahoma"/>
            <family val="2"/>
          </rPr>
          <t xml:space="preserve">
Assignable Square Feet</t>
        </r>
      </text>
    </comment>
    <comment ref="U8" authorId="1" shapeId="0" xr:uid="{29A97E80-1138-4A77-8612-F34EC797389F}">
      <text>
        <r>
          <rPr>
            <b/>
            <sz val="9"/>
            <color indexed="81"/>
            <rFont val="Tahoma"/>
            <family val="2"/>
          </rPr>
          <t>CPDC:</t>
        </r>
        <r>
          <rPr>
            <sz val="9"/>
            <color indexed="81"/>
            <rFont val="Tahoma"/>
            <family val="2"/>
          </rPr>
          <t xml:space="preserve">
Gross Square Feet</t>
        </r>
      </text>
    </comment>
    <comment ref="AC29" authorId="0" shapeId="0" xr:uid="{00000000-0006-0000-0000-000002000000}">
      <text>
        <r>
          <rPr>
            <b/>
            <sz val="8"/>
            <color indexed="81"/>
            <rFont val="Tahoma"/>
            <family val="2"/>
          </rPr>
          <t>CPDC:</t>
        </r>
        <r>
          <rPr>
            <sz val="8"/>
            <color indexed="81"/>
            <rFont val="Tahoma"/>
            <family val="2"/>
          </rPr>
          <t xml:space="preserve">
Updated per BU-10-01 DSA Fee Increase</t>
        </r>
      </text>
    </comment>
    <comment ref="AN29" authorId="0" shapeId="0" xr:uid="{00000000-0006-0000-0000-000003000000}">
      <text>
        <r>
          <rPr>
            <b/>
            <sz val="8"/>
            <color indexed="81"/>
            <rFont val="Tahoma"/>
            <family val="2"/>
          </rPr>
          <t>CPDC:</t>
        </r>
        <r>
          <rPr>
            <sz val="8"/>
            <color indexed="81"/>
            <rFont val="Tahoma"/>
            <family val="2"/>
          </rPr>
          <t xml:space="preserve">
Updated per BU-10-01 DSA Fee Increase</t>
        </r>
      </text>
    </comment>
    <comment ref="M31" authorId="2" shapeId="0" xr:uid="{00000000-0006-0000-0000-000004000000}">
      <text>
        <r>
          <rPr>
            <sz val="8"/>
            <color indexed="81"/>
            <rFont val="Tahoma"/>
            <family val="2"/>
          </rPr>
          <t>Per Feasibility Study or transfer calculated estimate costs from "USER INPUT" tab</t>
        </r>
      </text>
    </comment>
    <comment ref="AC31" authorId="3" shapeId="0" xr:uid="{0DF6DBF9-ECBA-40E9-B927-926136E47291}">
      <text>
        <t>[Threaded comment]
Your version of Excel allows you to read this threaded comment; however, any edits to it will get removed if the file is opened in a newer version of Excel. Learn more: https://go.microsoft.com/fwlink/?linkid=870924
Comment:
    0.6% for SFM and 0.6% for CSU Fire Safety</t>
      </text>
    </comment>
    <comment ref="AJ31" authorId="4" shapeId="0" xr:uid="{33E8451A-89C5-4D79-A204-7D68398D609C}">
      <text>
        <t>[Threaded comment]
Your version of Excel allows you to read this threaded comment; however, any edits to it will get removed if the file is opened in a newer version of Excel. Learn more: https://go.microsoft.com/fwlink/?linkid=870924
Comment:
    0.6% for SFM + 0.6% for CSU Fire Safety</t>
      </text>
    </comment>
    <comment ref="AN31" authorId="5" shapeId="0" xr:uid="{FE25A614-3F84-4CFF-9F29-D062BB290BE9}">
      <text>
        <t>[Threaded comment]
Your version of Excel allows you to read this threaded comment; however, any edits to it will get removed if the file is opened in a newer version of Excel. Learn more: https://go.microsoft.com/fwlink/?linkid=870924
Comment:
    0.6% for SFM and 0.6% for CSU Fire Safety</t>
      </text>
    </comment>
    <comment ref="AU31" authorId="6" shapeId="0" xr:uid="{94008FB7-0E18-4151-82A0-D4F761B7D0A2}">
      <text>
        <t>[Threaded comment]
Your version of Excel allows you to read this threaded comment; however, any edits to it will get removed if the file is opened in a newer version of Excel. Learn more: https://go.microsoft.com/fwlink/?linkid=870924
Comment:
    0.6% for SFM + 0.6% for CSU Fire Safety</t>
      </text>
    </comment>
    <comment ref="M36" authorId="2" shapeId="0" xr:uid="{00000000-0006-0000-0000-000006000000}">
      <text>
        <r>
          <rPr>
            <b/>
            <sz val="8"/>
            <color indexed="81"/>
            <rFont val="Tahoma"/>
            <family val="2"/>
          </rPr>
          <t xml:space="preserve">F2020: </t>
        </r>
        <r>
          <rPr>
            <sz val="8"/>
            <color indexed="81"/>
            <rFont val="Tahoma"/>
            <family val="2"/>
          </rPr>
          <t>Reflects Removal only. Costs for Haz Mat Survey and Monitoring should be identified under additional services (pg 2&amp;3)</t>
        </r>
      </text>
    </comment>
    <comment ref="M37" authorId="2" shapeId="0" xr:uid="{00000000-0006-0000-0000-000007000000}">
      <text>
        <r>
          <rPr>
            <b/>
            <sz val="8"/>
            <color indexed="81"/>
            <rFont val="Tahoma"/>
            <family val="2"/>
          </rPr>
          <t xml:space="preserve">F30: </t>
        </r>
        <r>
          <rPr>
            <sz val="8"/>
            <color indexed="81"/>
            <rFont val="Tahoma"/>
            <family val="2"/>
          </rPr>
          <t>Per Feasibility Study</t>
        </r>
      </text>
    </comment>
    <comment ref="M41" authorId="0" shapeId="0" xr:uid="{00000000-0006-0000-0000-000008000000}">
      <text>
        <r>
          <rPr>
            <b/>
            <sz val="8"/>
            <color indexed="81"/>
            <rFont val="Tahoma"/>
            <family val="2"/>
          </rPr>
          <t xml:space="preserve">G1020: </t>
        </r>
        <r>
          <rPr>
            <sz val="8"/>
            <color indexed="81"/>
            <rFont val="Tahoma"/>
            <family val="2"/>
          </rPr>
          <t>Sitework cost is per Feasibility Study or 3% of Building Costs</t>
        </r>
        <r>
          <rPr>
            <sz val="10"/>
            <color indexed="81"/>
            <rFont val="Tahoma"/>
            <family val="2"/>
          </rPr>
          <t xml:space="preserve">
</t>
        </r>
      </text>
    </comment>
    <comment ref="M42" authorId="0" shapeId="0" xr:uid="{00000000-0006-0000-0000-000009000000}">
      <text>
        <r>
          <rPr>
            <b/>
            <sz val="8"/>
            <color indexed="81"/>
            <rFont val="Tahoma"/>
            <family val="2"/>
          </rPr>
          <t xml:space="preserve">G3040: </t>
        </r>
        <r>
          <rPr>
            <sz val="8"/>
            <color indexed="81"/>
            <rFont val="Tahoma"/>
            <family val="2"/>
          </rPr>
          <t>Feasibility Study</t>
        </r>
      </text>
    </comment>
    <comment ref="M44" authorId="2" shapeId="0" xr:uid="{00000000-0006-0000-0000-00000A000000}">
      <text>
        <r>
          <rPr>
            <b/>
            <sz val="8"/>
            <color indexed="81"/>
            <rFont val="Tahoma"/>
            <family val="2"/>
          </rPr>
          <t xml:space="preserve">G50: </t>
        </r>
        <r>
          <rPr>
            <sz val="8"/>
            <color indexed="81"/>
            <rFont val="Tahoma"/>
            <family val="2"/>
          </rPr>
          <t>Per Feasibility Study</t>
        </r>
      </text>
    </comment>
    <comment ref="AD46" authorId="0" shapeId="0" xr:uid="{00000000-0006-0000-0000-00000B000000}">
      <text>
        <r>
          <rPr>
            <b/>
            <sz val="8"/>
            <color indexed="81"/>
            <rFont val="Tahoma"/>
            <family val="2"/>
          </rPr>
          <t>CPDC:</t>
        </r>
        <r>
          <rPr>
            <sz val="8"/>
            <color indexed="81"/>
            <rFont val="Tahoma"/>
            <family val="2"/>
          </rPr>
          <t xml:space="preserve">
Sea-Level Rise analysis required per EO S-13-08 for low elevation or COASTAL AREAS. Campus to identify additional costs to design to recommended standards</t>
        </r>
      </text>
    </comment>
    <comment ref="AO46" authorId="0" shapeId="0" xr:uid="{00000000-0006-0000-0000-00000C000000}">
      <text>
        <r>
          <rPr>
            <b/>
            <sz val="8"/>
            <color indexed="81"/>
            <rFont val="Tahoma"/>
            <family val="2"/>
          </rPr>
          <t>CPDC:</t>
        </r>
        <r>
          <rPr>
            <sz val="8"/>
            <color indexed="81"/>
            <rFont val="Tahoma"/>
            <family val="2"/>
          </rPr>
          <t xml:space="preserve">
Sea-Level Rise analysis required per EO S-13-08 for low elevation or COASTAL AREAS. Campus to identify additional costs to design to recommended standards</t>
        </r>
      </text>
    </comment>
    <comment ref="AD47" authorId="0" shapeId="0" xr:uid="{00000000-0006-0000-0000-00000D000000}">
      <text>
        <r>
          <rPr>
            <b/>
            <sz val="8"/>
            <color indexed="81"/>
            <rFont val="Tahoma"/>
            <family val="2"/>
          </rPr>
          <t>CPDC:</t>
        </r>
        <r>
          <rPr>
            <sz val="8"/>
            <color indexed="81"/>
            <rFont val="Tahoma"/>
            <family val="2"/>
          </rPr>
          <t xml:space="preserve">
Identifies requirements per SWRCB 2009-009-DWQ</t>
        </r>
      </text>
    </comment>
    <comment ref="AJ47" authorId="0" shapeId="0" xr:uid="{00000000-0006-0000-0000-00000E000000}">
      <text>
        <r>
          <rPr>
            <b/>
            <sz val="8"/>
            <color indexed="81"/>
            <rFont val="Tahoma"/>
            <family val="2"/>
          </rPr>
          <t>CPDC:</t>
        </r>
        <r>
          <rPr>
            <sz val="8"/>
            <color indexed="81"/>
            <rFont val="Tahoma"/>
            <family val="2"/>
          </rPr>
          <t xml:space="preserve">
Calculation Includes:
- QSP/QSD Design Services 
- Permit
</t>
        </r>
      </text>
    </comment>
    <comment ref="AK47" authorId="0" shapeId="0" xr:uid="{00000000-0006-0000-0000-00000F000000}">
      <text>
        <r>
          <rPr>
            <b/>
            <sz val="8"/>
            <color indexed="81"/>
            <rFont val="Tahoma"/>
            <family val="2"/>
          </rPr>
          <t>CPDC:</t>
        </r>
        <r>
          <rPr>
            <sz val="8"/>
            <color indexed="81"/>
            <rFont val="Tahoma"/>
            <family val="2"/>
          </rPr>
          <t xml:space="preserve">
Calculation Includes:
-TESTING/INSPECTIONS (est $608 per #rainy days)
-DOCUMENTATION of Binders (est$325 per mo)
-REPORTING: REAPS, Logs, SMART,etc..
-TRAINING</t>
        </r>
      </text>
    </comment>
    <comment ref="AO47" authorId="0" shapeId="0" xr:uid="{00000000-0006-0000-0000-000010000000}">
      <text>
        <r>
          <rPr>
            <b/>
            <sz val="8"/>
            <color indexed="81"/>
            <rFont val="Tahoma"/>
            <family val="2"/>
          </rPr>
          <t>CPDC:</t>
        </r>
        <r>
          <rPr>
            <sz val="8"/>
            <color indexed="81"/>
            <rFont val="Tahoma"/>
            <family val="2"/>
          </rPr>
          <t xml:space="preserve">
Identifies requirements per SWRCB 2009-009-DWQ</t>
        </r>
      </text>
    </comment>
    <comment ref="AD57" authorId="7" shapeId="0" xr:uid="{00000000-0006-0000-0000-000011000000}">
      <text>
        <r>
          <rPr>
            <sz val="9"/>
            <color indexed="81"/>
            <rFont val="Tahoma"/>
            <family val="2"/>
          </rPr>
          <t>Work with Real Estate Services/DGS for cost estimates</t>
        </r>
      </text>
    </comment>
    <comment ref="AO57" authorId="7" shapeId="0" xr:uid="{00000000-0006-0000-0000-000012000000}">
      <text>
        <r>
          <rPr>
            <sz val="9"/>
            <color indexed="81"/>
            <rFont val="Tahoma"/>
            <family val="2"/>
          </rPr>
          <t>Work with Real Estate Services/DGS for cost estimates</t>
        </r>
      </text>
    </comment>
    <comment ref="P60" authorId="0" shapeId="0" xr:uid="{00000000-0006-0000-0000-000013000000}">
      <text>
        <r>
          <rPr>
            <b/>
            <sz val="8"/>
            <color indexed="81"/>
            <rFont val="Tahoma"/>
            <family val="2"/>
          </rPr>
          <t xml:space="preserve">To Generate:
</t>
        </r>
        <r>
          <rPr>
            <sz val="8"/>
            <color indexed="81"/>
            <rFont val="Tahoma"/>
            <family val="2"/>
          </rPr>
          <t>Select Space Type on</t>
        </r>
        <r>
          <rPr>
            <u/>
            <sz val="8"/>
            <color indexed="81"/>
            <rFont val="Tahoma"/>
            <family val="2"/>
          </rPr>
          <t xml:space="preserve"> USER TAB </t>
        </r>
        <r>
          <rPr>
            <sz val="8"/>
            <color indexed="81"/>
            <rFont val="Tahoma"/>
            <family val="2"/>
          </rPr>
          <t>to generate AE FEE basis</t>
        </r>
      </text>
    </comment>
    <comment ref="P61" authorId="0" shapeId="0" xr:uid="{00000000-0006-0000-0000-000014000000}">
      <text>
        <r>
          <rPr>
            <b/>
            <sz val="8"/>
            <color indexed="81"/>
            <rFont val="Tahoma"/>
            <family val="2"/>
          </rPr>
          <t xml:space="preserve">To Generate:
</t>
        </r>
        <r>
          <rPr>
            <sz val="8"/>
            <color indexed="81"/>
            <rFont val="Tahoma"/>
            <family val="2"/>
          </rPr>
          <t xml:space="preserve">Select Space Type on </t>
        </r>
        <r>
          <rPr>
            <u/>
            <sz val="8"/>
            <color indexed="81"/>
            <rFont val="Tahoma"/>
            <family val="2"/>
          </rPr>
          <t>USER TAB</t>
        </r>
        <r>
          <rPr>
            <sz val="8"/>
            <color indexed="81"/>
            <rFont val="Tahoma"/>
            <family val="2"/>
          </rPr>
          <t xml:space="preserve"> to generate AE FEE basis</t>
        </r>
      </text>
    </comment>
    <comment ref="P62" authorId="0" shapeId="0" xr:uid="{00000000-0006-0000-0000-000015000000}">
      <text>
        <r>
          <rPr>
            <b/>
            <sz val="8"/>
            <color indexed="81"/>
            <rFont val="Tahoma"/>
            <family val="2"/>
          </rPr>
          <t xml:space="preserve">Per SUAM 9034.01:
</t>
        </r>
        <r>
          <rPr>
            <sz val="8"/>
            <color indexed="81"/>
            <rFont val="Tahoma"/>
            <family val="2"/>
          </rPr>
          <t>Academic: 1.5% CPDC + 5.5% Campus Admin Fee
Self-support: 0.5% CPDC + 6.5% Campus Admin Fee</t>
        </r>
      </text>
    </comment>
    <comment ref="P63" authorId="0" shapeId="0" xr:uid="{00000000-0006-0000-0000-000016000000}">
      <text>
        <r>
          <rPr>
            <sz val="8"/>
            <color indexed="81"/>
            <rFont val="Tahoma"/>
            <family val="2"/>
          </rPr>
          <t>Refer to REFERENCE TAB for different % per Delivery method</t>
        </r>
      </text>
    </comment>
    <comment ref="H66" authorId="0" shapeId="0" xr:uid="{00000000-0006-0000-0000-000017000000}">
      <text>
        <r>
          <rPr>
            <b/>
            <sz val="8"/>
            <color indexed="81"/>
            <rFont val="Tahoma"/>
            <family val="2"/>
          </rPr>
          <t xml:space="preserve">Per BOT approved FEIR:
</t>
        </r>
        <r>
          <rPr>
            <sz val="8"/>
            <color indexed="81"/>
            <rFont val="Tahoma"/>
            <family val="2"/>
          </rPr>
          <t>Cost identifying negotiated mitigation cost per the BOT approved Master Plan (CEQA/FEIR)</t>
        </r>
      </text>
    </comment>
    <comment ref="E72" authorId="2" shapeId="0" xr:uid="{00000000-0006-0000-0000-000018000000}">
      <text>
        <r>
          <rPr>
            <sz val="8"/>
            <color indexed="81"/>
            <rFont val="Tahoma"/>
            <family val="2"/>
          </rPr>
          <t>Per Feasibility Study or transfer calculated estimate costs from "USER INPUT"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tmedina</author>
  </authors>
  <commentList>
    <comment ref="B31" authorId="0" shapeId="0" xr:uid="{00000000-0006-0000-0600-000001000000}">
      <text>
        <r>
          <rPr>
            <b/>
            <sz val="8"/>
            <color indexed="81"/>
            <rFont val="Tahoma"/>
            <family val="2"/>
          </rPr>
          <t xml:space="preserve">Standard Delay in Construction Coverage under BRIP only.  </t>
        </r>
        <r>
          <rPr>
            <sz val="8"/>
            <color indexed="81"/>
            <rFont val="Tahoma"/>
            <family val="2"/>
          </rPr>
          <t xml:space="preserve">This is </t>
        </r>
        <r>
          <rPr>
            <u/>
            <sz val="8"/>
            <color indexed="81"/>
            <rFont val="Tahoma"/>
            <family val="2"/>
          </rPr>
          <t>not</t>
        </r>
        <r>
          <rPr>
            <sz val="8"/>
            <color indexed="81"/>
            <rFont val="Tahoma"/>
            <family val="2"/>
          </rPr>
          <t xml:space="preserve"> "Delay in Opening" Coverage. This is delay caused by "Natural Peril" (Fire, water, weather, etc.). </t>
        </r>
        <r>
          <rPr>
            <sz val="10"/>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tmedina</author>
  </authors>
  <commentList>
    <comment ref="G22" authorId="0" shapeId="0" xr:uid="{00000000-0006-0000-0700-000001000000}">
      <text>
        <r>
          <rPr>
            <b/>
            <sz val="8"/>
            <color indexed="81"/>
            <rFont val="Tahoma"/>
            <family val="2"/>
          </rPr>
          <t>CPDC:</t>
        </r>
        <r>
          <rPr>
            <sz val="8"/>
            <color indexed="81"/>
            <rFont val="Tahoma"/>
            <family val="2"/>
          </rPr>
          <t xml:space="preserve">
Based on GSF of proposed</t>
        </r>
      </text>
    </comment>
    <comment ref="J22" authorId="0" shapeId="0" xr:uid="{00000000-0006-0000-0700-000002000000}">
      <text>
        <r>
          <rPr>
            <b/>
            <sz val="8"/>
            <color indexed="81"/>
            <rFont val="Tahoma"/>
            <family val="2"/>
          </rPr>
          <t>CPDC:</t>
        </r>
        <r>
          <rPr>
            <sz val="8"/>
            <color indexed="81"/>
            <rFont val="Tahoma"/>
            <family val="2"/>
          </rPr>
          <t xml:space="preserve">
Incl concrete transformer pad</t>
        </r>
      </text>
    </comment>
    <comment ref="G23" authorId="0" shapeId="0" xr:uid="{00000000-0006-0000-0700-000003000000}">
      <text>
        <r>
          <rPr>
            <b/>
            <sz val="8"/>
            <color indexed="81"/>
            <rFont val="Tahoma"/>
            <family val="2"/>
          </rPr>
          <t>CPDC:</t>
        </r>
        <r>
          <rPr>
            <sz val="8"/>
            <color indexed="81"/>
            <rFont val="Tahoma"/>
            <family val="2"/>
          </rPr>
          <t xml:space="preserve">
Based on GSF of proposed</t>
        </r>
      </text>
    </comment>
    <comment ref="G24" authorId="0" shapeId="0" xr:uid="{00000000-0006-0000-0700-000004000000}">
      <text>
        <r>
          <rPr>
            <b/>
            <sz val="8"/>
            <color indexed="81"/>
            <rFont val="Tahoma"/>
            <family val="2"/>
          </rPr>
          <t>CPDC:</t>
        </r>
        <r>
          <rPr>
            <sz val="8"/>
            <color indexed="81"/>
            <rFont val="Tahoma"/>
            <family val="2"/>
          </rPr>
          <t xml:space="preserve">
Based on GSF of proposed. 50% redundancy est of 2W/SF</t>
        </r>
      </text>
    </comment>
    <comment ref="L42" authorId="0" shapeId="0" xr:uid="{00000000-0006-0000-0700-000005000000}">
      <text>
        <r>
          <rPr>
            <b/>
            <sz val="8"/>
            <color indexed="81"/>
            <rFont val="Tahoma"/>
            <family val="2"/>
          </rPr>
          <t xml:space="preserve">CPDC:
</t>
        </r>
        <r>
          <rPr>
            <sz val="8"/>
            <color indexed="81"/>
            <rFont val="Tahoma"/>
            <family val="2"/>
          </rPr>
          <t>est 6" pipe, excavation &amp; backfill</t>
        </r>
      </text>
    </comment>
    <comment ref="L53" authorId="0" shapeId="0" xr:uid="{00000000-0006-0000-0700-000006000000}">
      <text>
        <r>
          <rPr>
            <b/>
            <sz val="8"/>
            <color indexed="81"/>
            <rFont val="Tahoma"/>
            <family val="2"/>
          </rPr>
          <t>CPDC:</t>
        </r>
        <r>
          <rPr>
            <sz val="8"/>
            <color indexed="81"/>
            <rFont val="Tahoma"/>
            <family val="2"/>
          </rPr>
          <t xml:space="preserve">
est 8" pipe excavation &amp; backfill</t>
        </r>
      </text>
    </comment>
    <comment ref="L54" authorId="0" shapeId="0" xr:uid="{00000000-0006-0000-0700-000007000000}">
      <text>
        <r>
          <rPr>
            <b/>
            <sz val="8"/>
            <color indexed="81"/>
            <rFont val="Tahoma"/>
            <family val="2"/>
          </rPr>
          <t>CPDC:</t>
        </r>
        <r>
          <rPr>
            <sz val="8"/>
            <color indexed="81"/>
            <rFont val="Tahoma"/>
            <family val="2"/>
          </rPr>
          <t xml:space="preserve">
est 48" manhole</t>
        </r>
      </text>
    </comment>
    <comment ref="L90" authorId="0" shapeId="0" xr:uid="{00000000-0006-0000-0700-000008000000}">
      <text>
        <r>
          <rPr>
            <b/>
            <sz val="8"/>
            <color indexed="81"/>
            <rFont val="Tahoma"/>
            <family val="2"/>
          </rPr>
          <t xml:space="preserve">CPDC: </t>
        </r>
        <r>
          <rPr>
            <sz val="8"/>
            <color indexed="81"/>
            <rFont val="Tahoma"/>
            <family val="2"/>
          </rPr>
          <t>est 8" S/R line</t>
        </r>
      </text>
    </comment>
    <comment ref="L100" authorId="0" shapeId="0" xr:uid="{00000000-0006-0000-0700-000009000000}">
      <text>
        <r>
          <rPr>
            <b/>
            <sz val="8"/>
            <color indexed="81"/>
            <rFont val="Tahoma"/>
            <family val="2"/>
          </rPr>
          <t>CPDC:</t>
        </r>
        <r>
          <rPr>
            <b/>
            <sz val="8"/>
            <color indexed="81"/>
            <rFont val="Tahoma"/>
            <family val="2"/>
          </rPr>
          <t xml:space="preserve"> est</t>
        </r>
        <r>
          <rPr>
            <b/>
            <sz val="8"/>
            <color indexed="81"/>
            <rFont val="Tahoma"/>
            <family val="2"/>
          </rPr>
          <t xml:space="preserve">
</t>
        </r>
        <r>
          <rPr>
            <sz val="8"/>
            <color indexed="81"/>
            <rFont val="Tahoma"/>
            <family val="2"/>
          </rPr>
          <t>4" Polyethylene Pipe</t>
        </r>
        <r>
          <rPr>
            <b/>
            <sz val="8"/>
            <color indexed="81"/>
            <rFont val="Tahoma"/>
            <family val="2"/>
          </rPr>
          <t xml:space="preserve">
</t>
        </r>
        <r>
          <rPr>
            <sz val="8"/>
            <color indexed="81"/>
            <rFont val="Tahoma"/>
            <family val="2"/>
          </rPr>
          <t xml:space="preserve">
</t>
        </r>
      </text>
    </comment>
    <comment ref="L122" authorId="0" shapeId="0" xr:uid="{00000000-0006-0000-0700-00000A000000}">
      <text>
        <r>
          <rPr>
            <b/>
            <sz val="8"/>
            <color indexed="81"/>
            <rFont val="Tahoma"/>
            <family val="2"/>
          </rPr>
          <t xml:space="preserve">CPDC: </t>
        </r>
        <r>
          <rPr>
            <sz val="8"/>
            <color indexed="81"/>
            <rFont val="Tahoma"/>
            <family val="2"/>
          </rPr>
          <t>est 6" pump 2,000 gpm, 100psi diesel</t>
        </r>
      </text>
    </comment>
    <comment ref="L126" authorId="0" shapeId="0" xr:uid="{00000000-0006-0000-0700-00000B000000}">
      <text>
        <r>
          <rPr>
            <b/>
            <sz val="8"/>
            <color indexed="81"/>
            <rFont val="Tahoma"/>
            <family val="2"/>
          </rPr>
          <t xml:space="preserve">CPDC: </t>
        </r>
        <r>
          <rPr>
            <sz val="8"/>
            <color indexed="81"/>
            <rFont val="Tahoma"/>
            <family val="2"/>
          </rPr>
          <t>est
Class 200 PVC pipe</t>
        </r>
        <r>
          <rPr>
            <b/>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tmedina</author>
  </authors>
  <commentList>
    <comment ref="A35" authorId="0" shapeId="0" xr:uid="{00000000-0006-0000-0800-000001000000}">
      <text>
        <r>
          <rPr>
            <b/>
            <sz val="8"/>
            <color indexed="81"/>
            <rFont val="Tahoma"/>
            <family val="2"/>
          </rPr>
          <t>1% Construction Claims Program (CCP)</t>
        </r>
        <r>
          <rPr>
            <sz val="8"/>
            <color indexed="81"/>
            <rFont val="Tahoma"/>
            <family val="2"/>
          </rPr>
          <t xml:space="preserve"> 
Risk Pool for Streamlined projects only (302s). Reference CMR Guidelines: Chap 1, Art B. </t>
        </r>
        <r>
          <rPr>
            <sz val="10"/>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tmedina</author>
    <author>Smith, Meaghan</author>
    <author>tc={3A5500A6-517F-463E-8254-33EC215CBFFB}</author>
  </authors>
  <commentList>
    <comment ref="S2" authorId="0" shapeId="0" xr:uid="{00000000-0006-0000-0900-000001000000}">
      <text>
        <r>
          <rPr>
            <sz val="8"/>
            <color indexed="81"/>
            <rFont val="Tahoma"/>
            <family val="2"/>
          </rPr>
          <t xml:space="preserve">IF ADDING: SORT DATA for VLOOKUP otherwise it will NOT work.
</t>
        </r>
      </text>
    </comment>
    <comment ref="BB2" authorId="0" shapeId="0" xr:uid="{00000000-0006-0000-0900-000002000000}">
      <text>
        <r>
          <rPr>
            <sz val="8"/>
            <color indexed="81"/>
            <rFont val="Tahoma"/>
            <family val="2"/>
          </rPr>
          <t xml:space="preserve">IF ADDING: SORT DATA for VLOOKUP otherwise it will NOT work.
</t>
        </r>
      </text>
    </comment>
    <comment ref="AS3" authorId="0" shapeId="0" xr:uid="{00000000-0006-0000-0900-000003000000}">
      <text>
        <r>
          <rPr>
            <b/>
            <sz val="8"/>
            <color indexed="81"/>
            <rFont val="Tahoma"/>
            <family val="2"/>
          </rPr>
          <t>tmedina:</t>
        </r>
        <r>
          <rPr>
            <sz val="8"/>
            <color indexed="81"/>
            <rFont val="Tahoma"/>
            <family val="2"/>
          </rPr>
          <t xml:space="preserve">
Work around for VLOOKUP rounding limitations. Values indicates median point between the two GSF values.</t>
        </r>
      </text>
    </comment>
    <comment ref="AU3" authorId="0" shapeId="0" xr:uid="{00000000-0006-0000-0900-000004000000}">
      <text>
        <r>
          <rPr>
            <b/>
            <sz val="8"/>
            <color indexed="81"/>
            <rFont val="Tahoma"/>
            <family val="2"/>
          </rPr>
          <t>tmedina:</t>
        </r>
        <r>
          <rPr>
            <sz val="8"/>
            <color indexed="81"/>
            <rFont val="Tahoma"/>
            <family val="2"/>
          </rPr>
          <t xml:space="preserve">
Incl. transformer pad</t>
        </r>
      </text>
    </comment>
    <comment ref="AV3" authorId="0" shapeId="0" xr:uid="{00000000-0006-0000-0900-000005000000}">
      <text>
        <r>
          <rPr>
            <b/>
            <sz val="8"/>
            <color indexed="81"/>
            <rFont val="Tahoma"/>
            <family val="2"/>
          </rPr>
          <t>tmedina:</t>
        </r>
        <r>
          <rPr>
            <sz val="8"/>
            <color indexed="81"/>
            <rFont val="Tahoma"/>
            <family val="2"/>
          </rPr>
          <t xml:space="preserve">
incl Auto Transfer Switch</t>
        </r>
      </text>
    </comment>
    <comment ref="AX3" authorId="0" shapeId="0" xr:uid="{00000000-0006-0000-0900-000006000000}">
      <text>
        <r>
          <rPr>
            <b/>
            <sz val="8"/>
            <color indexed="81"/>
            <rFont val="Tahoma"/>
            <family val="2"/>
          </rPr>
          <t>tmedina:</t>
        </r>
        <r>
          <rPr>
            <sz val="8"/>
            <color indexed="81"/>
            <rFont val="Tahoma"/>
            <family val="2"/>
          </rPr>
          <t xml:space="preserve">
2W per GSF</t>
        </r>
      </text>
    </comment>
    <comment ref="AY3" authorId="0" shapeId="0" xr:uid="{00000000-0006-0000-0900-000007000000}">
      <text>
        <r>
          <rPr>
            <b/>
            <sz val="8"/>
            <color indexed="81"/>
            <rFont val="Tahoma"/>
            <family val="2"/>
          </rPr>
          <t>tmedina:</t>
        </r>
        <r>
          <rPr>
            <sz val="8"/>
            <color indexed="81"/>
            <rFont val="Tahoma"/>
            <family val="2"/>
          </rPr>
          <t xml:space="preserve">
$400 per kW</t>
        </r>
      </text>
    </comment>
    <comment ref="AZ3" authorId="0" shapeId="0" xr:uid="{00000000-0006-0000-0900-000008000000}">
      <text>
        <r>
          <rPr>
            <b/>
            <sz val="8"/>
            <color indexed="81"/>
            <rFont val="Tahoma"/>
            <family val="2"/>
          </rPr>
          <t>tmedina:</t>
        </r>
        <r>
          <rPr>
            <sz val="8"/>
            <color indexed="81"/>
            <rFont val="Tahoma"/>
            <family val="2"/>
          </rPr>
          <t xml:space="preserve">
$400 per kVA</t>
        </r>
      </text>
    </comment>
    <comment ref="BC3" authorId="0" shapeId="0" xr:uid="{00000000-0006-0000-0900-000009000000}">
      <text>
        <r>
          <rPr>
            <b/>
            <sz val="8"/>
            <color indexed="81"/>
            <rFont val="Tahoma"/>
            <family val="2"/>
          </rPr>
          <t>CPDC:</t>
        </r>
        <r>
          <rPr>
            <sz val="8"/>
            <color indexed="81"/>
            <rFont val="Tahoma"/>
            <family val="2"/>
          </rPr>
          <t xml:space="preserve">
Data used to calc SWPPP QSP Services</t>
        </r>
      </text>
    </comment>
    <comment ref="BH5" authorId="1" shapeId="0" xr:uid="{E488DE7E-A68A-4C3E-AB9E-16845D24CB57}">
      <text>
        <r>
          <rPr>
            <b/>
            <sz val="9"/>
            <color indexed="81"/>
            <rFont val="Tahoma"/>
            <family val="2"/>
          </rPr>
          <t>Smith, Meaghan:</t>
        </r>
        <r>
          <rPr>
            <sz val="9"/>
            <color indexed="81"/>
            <rFont val="Tahoma"/>
            <family val="2"/>
          </rPr>
          <t xml:space="preserve">
Conversion factor is here, in white font</t>
        </r>
      </text>
    </comment>
    <comment ref="BH6" authorId="1" shapeId="0" xr:uid="{9A8496C4-5BE2-40F4-83E3-D8CBA3BB9235}">
      <text>
        <r>
          <rPr>
            <b/>
            <sz val="9"/>
            <color indexed="81"/>
            <rFont val="Tahoma"/>
            <family val="2"/>
          </rPr>
          <t>Smith, Meaghan:</t>
        </r>
        <r>
          <rPr>
            <sz val="9"/>
            <color indexed="81"/>
            <rFont val="Tahoma"/>
            <family val="2"/>
          </rPr>
          <t xml:space="preserve">
Group II multiplier, in white font</t>
        </r>
      </text>
    </comment>
    <comment ref="F19" authorId="0" shapeId="0" xr:uid="{00000000-0006-0000-0900-00000A000000}">
      <text>
        <r>
          <rPr>
            <b/>
            <sz val="8"/>
            <color indexed="81"/>
            <rFont val="Tahoma"/>
            <family val="2"/>
          </rPr>
          <t>Per SAM Section 6818</t>
        </r>
      </text>
    </comment>
    <comment ref="U36" authorId="0" shapeId="0" xr:uid="{00000000-0006-0000-0900-00000C000000}">
      <text>
        <r>
          <rPr>
            <sz val="8"/>
            <color indexed="81"/>
            <rFont val="Tahoma"/>
            <family val="2"/>
          </rPr>
          <t xml:space="preserve">Includes: 
Construction Services @ C
</t>
        </r>
        <r>
          <rPr>
            <sz val="10"/>
            <color indexed="81"/>
            <rFont val="Tahoma"/>
            <family val="2"/>
          </rPr>
          <t xml:space="preserve">
</t>
        </r>
      </text>
    </comment>
    <comment ref="X36" authorId="0" shapeId="0" xr:uid="{00000000-0006-0000-0900-00000D000000}">
      <text>
        <r>
          <rPr>
            <sz val="8"/>
            <color indexed="81"/>
            <rFont val="Tahoma"/>
            <family val="2"/>
          </rPr>
          <t xml:space="preserve">Includes: 
Construction Services @ C
</t>
        </r>
        <r>
          <rPr>
            <sz val="10"/>
            <color indexed="81"/>
            <rFont val="Tahoma"/>
            <family val="2"/>
          </rPr>
          <t xml:space="preserve">
</t>
        </r>
      </text>
    </comment>
    <comment ref="S54" authorId="0" shapeId="0" xr:uid="{00000000-0006-0000-0900-00000F000000}">
      <text>
        <r>
          <rPr>
            <b/>
            <sz val="8"/>
            <color indexed="81"/>
            <rFont val="Tahoma"/>
            <family val="2"/>
          </rPr>
          <t xml:space="preserve">PROJECT CONTINGENCY:
</t>
        </r>
        <r>
          <rPr>
            <sz val="8"/>
            <color indexed="81"/>
            <rFont val="Tahoma"/>
            <family val="2"/>
          </rPr>
          <t xml:space="preserve">For Reno Calc: 2% +NC (typ)
</t>
        </r>
        <r>
          <rPr>
            <sz val="10"/>
            <color indexed="81"/>
            <rFont val="Tahoma"/>
            <family val="2"/>
          </rPr>
          <t xml:space="preserve">
</t>
        </r>
      </text>
    </comment>
    <comment ref="J55" authorId="2" shapeId="0" xr:uid="{3A5500A6-517F-463E-8254-33EC215CBFFB}">
      <text>
        <t>[Threaded comment]
Your version of Excel allows you to read this threaded comment; however, any edits to it will get removed if the file is opened in a newer version of Excel. Learn more: https://go.microsoft.com/fwlink/?linkid=870924
Comment:
    was 3698. Changed to reflect actual year equipment is likely to be purchased--2024/25</t>
      </text>
    </comment>
  </commentList>
</comments>
</file>

<file path=xl/sharedStrings.xml><?xml version="1.0" encoding="utf-8"?>
<sst xmlns="http://schemas.openxmlformats.org/spreadsheetml/2006/main" count="2985" uniqueCount="1319">
  <si>
    <t>Computer Facility</t>
  </si>
  <si>
    <t>Administration</t>
  </si>
  <si>
    <t>Agriculture</t>
  </si>
  <si>
    <t>NEW CONSTRUCTION</t>
  </si>
  <si>
    <t>RENOVATION</t>
  </si>
  <si>
    <t>Corporation Yard (shops)</t>
  </si>
  <si>
    <t>Education</t>
  </si>
  <si>
    <t>Engineering</t>
  </si>
  <si>
    <t>Faculty Offices</t>
  </si>
  <si>
    <t>Humanities</t>
  </si>
  <si>
    <t>Asbestos Abatement/Alterations</t>
  </si>
  <si>
    <t>Soils</t>
  </si>
  <si>
    <t>Survey</t>
  </si>
  <si>
    <t>$</t>
  </si>
  <si>
    <t>Budget</t>
  </si>
  <si>
    <t>Health Clinic</t>
  </si>
  <si>
    <t xml:space="preserve">  Project Fund Schedule</t>
  </si>
  <si>
    <t>Amphitheater</t>
  </si>
  <si>
    <t>Corporation Yard (warehouses)</t>
  </si>
  <si>
    <t>THE CALIFORNIA STATE UNIVERSITY</t>
  </si>
  <si>
    <t>Budget Year:</t>
  </si>
  <si>
    <t>Preliminary Plans Completed..................................................................................................</t>
  </si>
  <si>
    <t>@</t>
  </si>
  <si>
    <t>CCCI</t>
  </si>
  <si>
    <t>EPI</t>
  </si>
  <si>
    <t>Campus</t>
  </si>
  <si>
    <t>Cafeteria</t>
  </si>
  <si>
    <t>Aquatic Facility</t>
  </si>
  <si>
    <t>Group II Equipment................................................................................................................................................................................................................</t>
  </si>
  <si>
    <t>New Const</t>
  </si>
  <si>
    <t>College Union</t>
  </si>
  <si>
    <t>TOTAL</t>
  </si>
  <si>
    <t>P</t>
  </si>
  <si>
    <t>W</t>
  </si>
  <si>
    <t>C</t>
  </si>
  <si>
    <t>STATE</t>
  </si>
  <si>
    <t>Project Funds</t>
  </si>
  <si>
    <t>Efficiency:</t>
  </si>
  <si>
    <t>Date</t>
  </si>
  <si>
    <t>Project</t>
  </si>
  <si>
    <t>% Change</t>
  </si>
  <si>
    <t>CCCI:</t>
  </si>
  <si>
    <t>PWC</t>
  </si>
  <si>
    <t>Monuments</t>
  </si>
  <si>
    <t>Art</t>
  </si>
  <si>
    <t>Bookstore</t>
  </si>
  <si>
    <t>Working Drawings Completed..............................................................................................</t>
  </si>
  <si>
    <t>Construction</t>
  </si>
  <si>
    <t>Date:</t>
  </si>
  <si>
    <t>State Funded</t>
  </si>
  <si>
    <t xml:space="preserve"> </t>
  </si>
  <si>
    <t>Plan Check</t>
  </si>
  <si>
    <t>Site Development</t>
  </si>
  <si>
    <t>Stadium</t>
  </si>
  <si>
    <t>$/sq.ft.</t>
  </si>
  <si>
    <t>Escalation percentage over project</t>
  </si>
  <si>
    <t>Construction Start Date</t>
  </si>
  <si>
    <t>Entrances Structure</t>
  </si>
  <si>
    <t>Foundations....................................................................................................................................................................…</t>
  </si>
  <si>
    <t>Basement Construction....................................................................................................................................................................…</t>
  </si>
  <si>
    <t xml:space="preserve">   SUBSTRUCTURE....................................................................................................................................................................…</t>
  </si>
  <si>
    <t>Superstructure(Vertical, Floor, &amp; Roof)....................................................................................................................................................................…</t>
  </si>
  <si>
    <t>Roofing....................................................................................................................................................................…</t>
  </si>
  <si>
    <t xml:space="preserve">   SHELL....................................................................................................................................................................…</t>
  </si>
  <si>
    <t>Interior Construction....................................................................................................................................................................…</t>
  </si>
  <si>
    <t>Stairways....................................................................................................................................................................…</t>
  </si>
  <si>
    <t>Interior Finishes....................................................................................................................................................................…</t>
  </si>
  <si>
    <t xml:space="preserve">   INTERIORS....................................................................................................................................................................…</t>
  </si>
  <si>
    <t>Conveying Systems....................................................................................................................................................................…</t>
  </si>
  <si>
    <t>Plumbing Systems....................................................................................................................................................................…</t>
  </si>
  <si>
    <t>HVAC Systems....................................................................................................................................................................…</t>
  </si>
  <si>
    <t>Fire Protection Systems....................................................................................................................................................................…</t>
  </si>
  <si>
    <t>Electrical Systems....................................................................................................................................................................…</t>
  </si>
  <si>
    <t>Special Construction....................................................................................................................................................................…</t>
  </si>
  <si>
    <t>TOTAL BUILDING....................................................................................................................................................................…</t>
  </si>
  <si>
    <t>Required Additional Services During PW Phase....................................................................................................................................................................…</t>
  </si>
  <si>
    <t>Reno</t>
  </si>
  <si>
    <t>Required Additional Services During Construction....................................................................................................................................................................…</t>
  </si>
  <si>
    <t>A10</t>
  </si>
  <si>
    <t>A20</t>
  </si>
  <si>
    <t>A</t>
  </si>
  <si>
    <t>B10</t>
  </si>
  <si>
    <t>B20</t>
  </si>
  <si>
    <t>B30</t>
  </si>
  <si>
    <t>B</t>
  </si>
  <si>
    <t>C10</t>
  </si>
  <si>
    <t>C20</t>
  </si>
  <si>
    <t>C30</t>
  </si>
  <si>
    <t>D10</t>
  </si>
  <si>
    <t>D20</t>
  </si>
  <si>
    <t>D</t>
  </si>
  <si>
    <t>D30</t>
  </si>
  <si>
    <t>D40</t>
  </si>
  <si>
    <t>D50</t>
  </si>
  <si>
    <t>E10</t>
  </si>
  <si>
    <t>E20</t>
  </si>
  <si>
    <t>E</t>
  </si>
  <si>
    <t>F10</t>
  </si>
  <si>
    <t>F20</t>
  </si>
  <si>
    <t>F</t>
  </si>
  <si>
    <t>Site Prep &amp; Site Improvements....................................................................................................................................................................…</t>
  </si>
  <si>
    <t>Exterior Enclosure.......................................................................................................................................................................</t>
  </si>
  <si>
    <t>a.</t>
  </si>
  <si>
    <t>b.</t>
  </si>
  <si>
    <t>c.</t>
  </si>
  <si>
    <t>d.</t>
  </si>
  <si>
    <t>REQUIRED ADDITIONAL SERVICES</t>
  </si>
  <si>
    <r>
      <t>G20</t>
    </r>
    <r>
      <rPr>
        <sz val="8"/>
        <rFont val="Arial"/>
        <family val="2"/>
      </rPr>
      <t>50</t>
    </r>
  </si>
  <si>
    <t xml:space="preserve">CAPITAL OUTLAY ESTIMATE (Form CPDC 2-7) </t>
  </si>
  <si>
    <t xml:space="preserve"> Average monthly inflation -- DOF Approved:</t>
  </si>
  <si>
    <t>Furnishings (i.e.Group I casework)...................................................................................................................................................................…</t>
  </si>
  <si>
    <t xml:space="preserve">Z10  </t>
  </si>
  <si>
    <t>Selective Demolition (Excluding hazmat removal)....................................................................................................................................................................…</t>
  </si>
  <si>
    <t>Group I Equipment....................................................................................................................................................................…</t>
  </si>
  <si>
    <t>State</t>
  </si>
  <si>
    <r>
      <t>G10</t>
    </r>
    <r>
      <rPr>
        <sz val="8"/>
        <rFont val="Arial"/>
        <family val="2"/>
      </rPr>
      <t xml:space="preserve">20 </t>
    </r>
  </si>
  <si>
    <r>
      <t>G30</t>
    </r>
    <r>
      <rPr>
        <sz val="8"/>
        <rFont val="Arial"/>
        <family val="2"/>
      </rPr>
      <t>40</t>
    </r>
  </si>
  <si>
    <r>
      <t>D50</t>
    </r>
    <r>
      <rPr>
        <sz val="7"/>
        <rFont val="Arial"/>
        <family val="2"/>
      </rPr>
      <t>50</t>
    </r>
    <r>
      <rPr>
        <sz val="8"/>
        <rFont val="Arial"/>
        <family val="2"/>
      </rPr>
      <t xml:space="preserve">  </t>
    </r>
    <r>
      <rPr>
        <sz val="9"/>
        <rFont val="Arial"/>
        <family val="2"/>
      </rPr>
      <t>Telecom....................................................................................................................................................................…</t>
    </r>
  </si>
  <si>
    <r>
      <t>F20</t>
    </r>
    <r>
      <rPr>
        <sz val="8"/>
        <rFont val="Arial"/>
        <family val="2"/>
      </rPr>
      <t xml:space="preserve">20 </t>
    </r>
    <r>
      <rPr>
        <sz val="9"/>
        <rFont val="Arial"/>
        <family val="2"/>
      </rPr>
      <t>Hazardous Material Removal....................................................................................................................................................................…</t>
    </r>
  </si>
  <si>
    <t xml:space="preserve">   EQUIPMENT AND FURNISHINGS....................................................................................................................................................................…</t>
  </si>
  <si>
    <t xml:space="preserve">   SPECIAL CONSTRUCTION &amp; DEMOLITION....................................................................................................................................................................…</t>
  </si>
  <si>
    <t>TOTAL SITEWORK....................................................................................................................................................................…</t>
  </si>
  <si>
    <t>1.</t>
  </si>
  <si>
    <t>2.</t>
  </si>
  <si>
    <t>4.</t>
  </si>
  <si>
    <t>5.</t>
  </si>
  <si>
    <t>6.</t>
  </si>
  <si>
    <t>7.</t>
  </si>
  <si>
    <t>8.</t>
  </si>
  <si>
    <t>9.</t>
  </si>
  <si>
    <t>10.</t>
  </si>
  <si>
    <t>11.</t>
  </si>
  <si>
    <t>12.</t>
  </si>
  <si>
    <t>13.</t>
  </si>
  <si>
    <t>14.</t>
  </si>
  <si>
    <t>Field Investigation</t>
  </si>
  <si>
    <t>Hazardous Material Monitoring</t>
  </si>
  <si>
    <t>WD</t>
  </si>
  <si>
    <t>Farm Building (simple)</t>
  </si>
  <si>
    <t>Project Started</t>
  </si>
  <si>
    <t>A &amp; E Design Basis (New)</t>
  </si>
  <si>
    <t>A &amp; E Design Basis (Reno)</t>
  </si>
  <si>
    <t>A/E Design Basis (New)</t>
  </si>
  <si>
    <t>A/E Design Basis (Reno)</t>
  </si>
  <si>
    <t>Escalation</t>
  </si>
  <si>
    <t>2006/07</t>
  </si>
  <si>
    <t>Annual</t>
  </si>
  <si>
    <t>CAPITAL OUTLAY ESTIMATE (FORM CPDC 2-7)</t>
  </si>
  <si>
    <t>2007/08</t>
  </si>
  <si>
    <t>Months to midpoint of construction</t>
  </si>
  <si>
    <t>Midpoint of Construction</t>
  </si>
  <si>
    <t>Commissioning</t>
  </si>
  <si>
    <t>15.</t>
  </si>
  <si>
    <t>16.</t>
  </si>
  <si>
    <t>AE Fee</t>
  </si>
  <si>
    <t>GSF</t>
  </si>
  <si>
    <t>Bldg Cost</t>
  </si>
  <si>
    <t>Site Cost</t>
  </si>
  <si>
    <t>Tot. Bldg &amp; Site</t>
  </si>
  <si>
    <t>Total Const Cost</t>
  </si>
  <si>
    <t>Prorata Bldg Esc</t>
  </si>
  <si>
    <t>Prorata Site Esc</t>
  </si>
  <si>
    <t>Bldg+Prorata/GSF</t>
  </si>
  <si>
    <t xml:space="preserve">Received prior to </t>
  </si>
  <si>
    <t>...........................................………</t>
  </si>
  <si>
    <t xml:space="preserve">Requested for </t>
  </si>
  <si>
    <t xml:space="preserve">Requested after </t>
  </si>
  <si>
    <t>Bridges</t>
  </si>
  <si>
    <t>Little Theatre &amp; Auditorium (&lt;500 seats)</t>
  </si>
  <si>
    <t>Museum &amp; Gallery</t>
  </si>
  <si>
    <t>Performing Arts Facility/Theatre (500+ seats)</t>
  </si>
  <si>
    <t>Student Recreation Center</t>
  </si>
  <si>
    <t>Business Admin./Student Business Services</t>
  </si>
  <si>
    <t>Central Heating and Cooling Plant</t>
  </si>
  <si>
    <t>Child Care</t>
  </si>
  <si>
    <t>Cogeneration Buildings &amp; Equipment</t>
  </si>
  <si>
    <t>Utilities/Infrastructure/Telecom</t>
  </si>
  <si>
    <t>Industrial Arts</t>
  </si>
  <si>
    <t>Language Arts</t>
  </si>
  <si>
    <t>Music</t>
  </si>
  <si>
    <t>Physical Education/Gymnasium/Dance Studios</t>
  </si>
  <si>
    <t>Social Science</t>
  </si>
  <si>
    <t>2009/10</t>
  </si>
  <si>
    <t>Site</t>
  </si>
  <si>
    <t>Sustainable Building Measures....................................................................................................</t>
  </si>
  <si>
    <t>REQUIRED BASIC SERVICES</t>
  </si>
  <si>
    <t>Sustainable Site Measures....................................................................................................</t>
  </si>
  <si>
    <t>Bldg</t>
  </si>
  <si>
    <t>x</t>
  </si>
  <si>
    <t>Sustainable Documentation/Verification</t>
  </si>
  <si>
    <t>Sustainable Registration/Certification Fees</t>
  </si>
  <si>
    <t>N/A</t>
  </si>
  <si>
    <t>2008/09</t>
  </si>
  <si>
    <t xml:space="preserve">a. </t>
  </si>
  <si>
    <t>PRELIMINARY</t>
  </si>
  <si>
    <t>WORKING DRAWINGS</t>
  </si>
  <si>
    <t>Project:</t>
  </si>
  <si>
    <t>Campus:</t>
  </si>
  <si>
    <t>Site Preparation</t>
  </si>
  <si>
    <t>CSU BUILDER'S RISK INSURANCE PROGRAM (BRIP)</t>
  </si>
  <si>
    <t>Project Enrollment Form</t>
  </si>
  <si>
    <t>Auxiliary Organization:</t>
  </si>
  <si>
    <t>Project Name:</t>
  </si>
  <si>
    <t>Project #:</t>
  </si>
  <si>
    <t>Project Location:</t>
  </si>
  <si>
    <t># Stories above grade:</t>
  </si>
  <si>
    <t>Project Description:</t>
  </si>
  <si>
    <t># Stories below grade:</t>
  </si>
  <si>
    <t>General Contractor:</t>
  </si>
  <si>
    <t>Total Sq. Ft. (building):</t>
  </si>
  <si>
    <t>Funding Source: (select one)</t>
  </si>
  <si>
    <t>o</t>
  </si>
  <si>
    <t>State Appropriation (provide):</t>
  </si>
  <si>
    <t>Donor</t>
  </si>
  <si>
    <t>Systemwide Revenue Bond</t>
  </si>
  <si>
    <t>Auxiliary</t>
  </si>
  <si>
    <t>Public Works Bond</t>
  </si>
  <si>
    <t>Other (specify):</t>
  </si>
  <si>
    <r>
      <t>PREMIUM RATE TABLE                                                                        Construction Class</t>
    </r>
    <r>
      <rPr>
        <sz val="10"/>
        <rFont val="Arial"/>
        <family val="2"/>
      </rPr>
      <t xml:space="preserve">                                                                                        </t>
    </r>
    <r>
      <rPr>
        <sz val="9"/>
        <rFont val="Arial"/>
        <family val="2"/>
      </rPr>
      <t xml:space="preserve"> (select one for largest component and insert in </t>
    </r>
    <r>
      <rPr>
        <b/>
        <sz val="9"/>
        <rFont val="Arial"/>
        <family val="2"/>
      </rPr>
      <t>F</t>
    </r>
    <r>
      <rPr>
        <sz val="9"/>
        <rFont val="Arial"/>
        <family val="2"/>
      </rPr>
      <t>. below)</t>
    </r>
  </si>
  <si>
    <t>New Construction or Nonseismic Renovation</t>
  </si>
  <si>
    <t>Seismic Renovation</t>
  </si>
  <si>
    <t>Wood Frame Construction (over $10,000,000)</t>
  </si>
  <si>
    <t>Wood Frame Construction (up to $10,000,000)</t>
  </si>
  <si>
    <t>Masonry Construction</t>
  </si>
  <si>
    <t>All Other Construction (describe on next line)</t>
  </si>
  <si>
    <t>DESCRIBE:</t>
  </si>
  <si>
    <r>
      <t>OPTION: Delay in Construction Coverage</t>
    </r>
    <r>
      <rPr>
        <b/>
        <sz val="9"/>
        <rFont val="Arial"/>
        <family val="2"/>
      </rPr>
      <t xml:space="preserve"> </t>
    </r>
    <r>
      <rPr>
        <sz val="9"/>
        <rFont val="Arial"/>
        <family val="2"/>
      </rPr>
      <t>(all construction classes)</t>
    </r>
  </si>
  <si>
    <t>PREMIUM CALCULATION</t>
  </si>
  <si>
    <t>A.</t>
  </si>
  <si>
    <r>
      <t>Start of Construction</t>
    </r>
    <r>
      <rPr>
        <sz val="9"/>
        <rFont val="Arial"/>
        <family val="2"/>
      </rPr>
      <t xml:space="preserve"> - estimated (mm/dd/yr)</t>
    </r>
  </si>
  <si>
    <t>B.</t>
  </si>
  <si>
    <r>
      <t>Completion of Construction</t>
    </r>
    <r>
      <rPr>
        <sz val="9"/>
        <rFont val="Arial"/>
        <family val="2"/>
      </rPr>
      <t xml:space="preserve"> - estimated (mm/dd/yr)</t>
    </r>
  </si>
  <si>
    <t>C.</t>
  </si>
  <si>
    <t xml:space="preserve">Awarded Contract Amount </t>
  </si>
  <si>
    <t>________</t>
  </si>
  <si>
    <t>D.</t>
  </si>
  <si>
    <t>E.</t>
  </si>
  <si>
    <t>F.</t>
  </si>
  <si>
    <t>G.</t>
  </si>
  <si>
    <r>
      <t>Number of Coverage Days</t>
    </r>
    <r>
      <rPr>
        <sz val="9"/>
        <rFont val="Arial"/>
        <family val="2"/>
      </rPr>
      <t xml:space="preserve"> (from A &amp; B)</t>
    </r>
  </si>
  <si>
    <t>H.</t>
  </si>
  <si>
    <t>I.</t>
  </si>
  <si>
    <t>J.</t>
  </si>
  <si>
    <t>BRIP Insurance Cost</t>
  </si>
  <si>
    <t>K.</t>
  </si>
  <si>
    <t>L.</t>
  </si>
  <si>
    <t xml:space="preserve">  (Submitted by)</t>
  </si>
  <si>
    <t xml:space="preserve">  (Date)</t>
  </si>
  <si>
    <t xml:space="preserve">  (E-mail)</t>
  </si>
  <si>
    <t xml:space="preserve">  (Phone)</t>
  </si>
  <si>
    <t>For Questions and to submit completed Enrollment Form:</t>
  </si>
  <si>
    <r>
      <t>Barbara Nicholson</t>
    </r>
    <r>
      <rPr>
        <sz val="10"/>
        <rFont val="Arial"/>
        <family val="2"/>
      </rPr>
      <t>, Chancellor's Office CPDC</t>
    </r>
  </si>
  <si>
    <r>
      <t>Rob Leong</t>
    </r>
    <r>
      <rPr>
        <sz val="10"/>
        <rFont val="Arial"/>
        <family val="2"/>
      </rPr>
      <t>, CSURMA</t>
    </r>
  </si>
  <si>
    <r>
      <t>Email:</t>
    </r>
    <r>
      <rPr>
        <sz val="10"/>
        <rFont val="Arial"/>
        <family val="2"/>
      </rPr>
      <t xml:space="preserve">   bnicholson@calstate.edu</t>
    </r>
  </si>
  <si>
    <r>
      <t>Email:</t>
    </r>
    <r>
      <rPr>
        <sz val="9"/>
        <rFont val="Arial"/>
        <family val="2"/>
      </rPr>
      <t xml:space="preserve">  </t>
    </r>
    <r>
      <rPr>
        <sz val="10"/>
        <rFont val="Arial"/>
        <family val="2"/>
      </rPr>
      <t>rleong@alliantinsurance.com</t>
    </r>
  </si>
  <si>
    <t>SUSTAINABLE</t>
  </si>
  <si>
    <t>SELECT</t>
  </si>
  <si>
    <t>MILESTONE PHASES</t>
  </si>
  <si>
    <t>SELECT MILESTONE PHASE</t>
  </si>
  <si>
    <t>DELIVERY TYPES</t>
  </si>
  <si>
    <t>CM @ RISK</t>
  </si>
  <si>
    <t xml:space="preserve">SELECT </t>
  </si>
  <si>
    <t>FUND TYPE</t>
  </si>
  <si>
    <t>Streamlined</t>
  </si>
  <si>
    <t>Non-Streamlined</t>
  </si>
  <si>
    <t>ESCALATION CALCULATION TO MIDPOINT OF CONSTRUCTION</t>
  </si>
  <si>
    <t>Non-State</t>
  </si>
  <si>
    <t>Builders Risk Premium</t>
  </si>
  <si>
    <t>Construction Project Seismic Fund</t>
  </si>
  <si>
    <t>SELECT DELIVERY TYPE</t>
  </si>
  <si>
    <t>Delivery Type:</t>
  </si>
  <si>
    <t>AWARD</t>
  </si>
  <si>
    <t>EQUIPMENT</t>
  </si>
  <si>
    <t>ACQUISITION</t>
  </si>
  <si>
    <t>2010/11</t>
  </si>
  <si>
    <t>CA</t>
  </si>
  <si>
    <t>TOTAL CONSTRUCTION</t>
  </si>
  <si>
    <t xml:space="preserve">   a.    </t>
  </si>
  <si>
    <r>
      <rPr>
        <b/>
        <i/>
        <sz val="12"/>
        <rFont val="Arial"/>
        <family val="2"/>
      </rPr>
      <t>CM @ RISK:</t>
    </r>
    <r>
      <rPr>
        <b/>
        <i/>
        <sz val="9"/>
        <rFont val="Arial"/>
        <family val="2"/>
      </rPr>
      <t xml:space="preserve"> FEE CALCULATIONS (STATE)</t>
    </r>
  </si>
  <si>
    <t xml:space="preserve">AE Fee %  </t>
  </si>
  <si>
    <t>TOTAL (STATE)</t>
  </si>
  <si>
    <t>TOTAL (NONSTATE)</t>
  </si>
  <si>
    <t>SD</t>
  </si>
  <si>
    <t>PD</t>
  </si>
  <si>
    <t>BN</t>
  </si>
  <si>
    <t>CLOSE-OUT</t>
  </si>
  <si>
    <t>LOG Calc &amp;</t>
  </si>
  <si>
    <t>Coefficients</t>
  </si>
  <si>
    <t>PROJECT TYPE</t>
  </si>
  <si>
    <r>
      <rPr>
        <b/>
        <i/>
        <sz val="12"/>
        <rFont val="Arial"/>
        <family val="2"/>
      </rPr>
      <t>DESIGN BID BUILD:</t>
    </r>
    <r>
      <rPr>
        <b/>
        <i/>
        <sz val="9"/>
        <rFont val="Arial"/>
        <family val="2"/>
      </rPr>
      <t xml:space="preserve"> FEE CALCULATIONS (STATE)</t>
    </r>
  </si>
  <si>
    <r>
      <rPr>
        <b/>
        <i/>
        <sz val="12"/>
        <rFont val="Arial"/>
        <family val="2"/>
      </rPr>
      <t xml:space="preserve">SUMMARY: </t>
    </r>
    <r>
      <rPr>
        <b/>
        <i/>
        <sz val="9"/>
        <rFont val="Arial"/>
        <family val="2"/>
      </rPr>
      <t>FEE PAYMENT SCHEDULE (STATE)</t>
    </r>
  </si>
  <si>
    <t>ARCHITECTURAL/ENGINEERING</t>
  </si>
  <si>
    <t>DESIGN-BUILD</t>
  </si>
  <si>
    <t>DESIGN-BID-BUILD</t>
  </si>
  <si>
    <t>SPECIALTY CONSULTANTS</t>
  </si>
  <si>
    <t>DESIGN-BUILD CM FEE</t>
  </si>
  <si>
    <t>Mechanical Review Board (MRB)</t>
  </si>
  <si>
    <t xml:space="preserve">BUILDING </t>
  </si>
  <si>
    <t>Destructive Testing</t>
  </si>
  <si>
    <t>Contingency</t>
  </si>
  <si>
    <t>PW</t>
  </si>
  <si>
    <t xml:space="preserve">RENOVATION </t>
  </si>
  <si>
    <t xml:space="preserve">NEW CONSTRUCTION </t>
  </si>
  <si>
    <t xml:space="preserve">CM service during PW </t>
  </si>
  <si>
    <t>TOTAL ADDITIONAL SERVICES</t>
  </si>
  <si>
    <t>TOTAL BASIC + ADDITIONAL SERVICES</t>
  </si>
  <si>
    <t>A/V Consultant</t>
  </si>
  <si>
    <t>Wind Study</t>
  </si>
  <si>
    <t>Lighting Consultant</t>
  </si>
  <si>
    <t>DESIGN-BUILD FEES</t>
  </si>
  <si>
    <t>A/E fee minus 1%</t>
  </si>
  <si>
    <t>Adj AE Fee Estimate</t>
  </si>
  <si>
    <t>Total CM Services</t>
  </si>
  <si>
    <r>
      <rPr>
        <b/>
        <i/>
        <sz val="12"/>
        <rFont val="Arial"/>
        <family val="2"/>
      </rPr>
      <t>DESIGN-BUILD:</t>
    </r>
    <r>
      <rPr>
        <b/>
        <i/>
        <sz val="9"/>
        <rFont val="Arial"/>
        <family val="2"/>
      </rPr>
      <t xml:space="preserve"> FEE CALCULATIONS (STATE)</t>
    </r>
  </si>
  <si>
    <t>BASELINE ESTIMATE MODIFIER</t>
  </si>
  <si>
    <t xml:space="preserve">Edit/Insert project information as indicated. </t>
  </si>
  <si>
    <t>Formatting is automatic. Do not enter commas or '$' signs.</t>
  </si>
  <si>
    <t>Header</t>
  </si>
  <si>
    <t>A comment box will appear providing additional information/instruction.</t>
  </si>
  <si>
    <t>LEGEND</t>
  </si>
  <si>
    <t>INSTRUCTIONS FOR COMPLETING CPDC FORM 2-7</t>
  </si>
  <si>
    <r>
      <t>A</t>
    </r>
    <r>
      <rPr>
        <sz val="10"/>
        <rFont val="Arial"/>
        <family val="2"/>
      </rPr>
      <t xml:space="preserve"> </t>
    </r>
    <r>
      <rPr>
        <b/>
        <sz val="10"/>
        <color indexed="10"/>
        <rFont val="Arial"/>
        <family val="2"/>
      </rPr>
      <t>data entry cell</t>
    </r>
    <r>
      <rPr>
        <sz val="10"/>
        <rFont val="Arial"/>
        <family val="2"/>
      </rPr>
      <t>. User to enter appropriate information.</t>
    </r>
  </si>
  <si>
    <r>
      <t>A calculated cell</t>
    </r>
    <r>
      <rPr>
        <sz val="10"/>
        <rFont val="Arial"/>
        <family val="2"/>
      </rPr>
      <t>. Values generated by formula based on values entered in select data entry cells.</t>
    </r>
  </si>
  <si>
    <t>FEE % (TC)</t>
  </si>
  <si>
    <t>A/V Consultant - Theater</t>
  </si>
  <si>
    <t>AE ADD SERVICES-CONSULTANTS</t>
  </si>
  <si>
    <t>SELECT CONSULTANT</t>
  </si>
  <si>
    <t>Acoustical - Theater</t>
  </si>
  <si>
    <t>Acoustical</t>
  </si>
  <si>
    <t>Interior Design</t>
  </si>
  <si>
    <t>Lighting Consultant - Theater</t>
  </si>
  <si>
    <t>CSU BAKERSFIELD</t>
  </si>
  <si>
    <t>CSU CHANNEL ISLANDS</t>
  </si>
  <si>
    <t>CSU CHICO</t>
  </si>
  <si>
    <t>CSU DOMINGUEZ HILLS</t>
  </si>
  <si>
    <t>CSU EAST BAY</t>
  </si>
  <si>
    <t>CSU FRESNO</t>
  </si>
  <si>
    <t>CSU FULLERTON</t>
  </si>
  <si>
    <t>HUMBOLDT STATE UNIVERSITY</t>
  </si>
  <si>
    <t>CSU LONG BEACH</t>
  </si>
  <si>
    <t>CSU LOS ANGELES</t>
  </si>
  <si>
    <t>CALIFORNIA MARITIME ACADEMY</t>
  </si>
  <si>
    <t>CSU NORTHRIDGE</t>
  </si>
  <si>
    <t>CSU SACRAMENTO</t>
  </si>
  <si>
    <t>CSU SAN BERNARDINO</t>
  </si>
  <si>
    <t>CSU SAN DIEGO</t>
  </si>
  <si>
    <t>SAN FRANCISCO STATE UNIVERSITY</t>
  </si>
  <si>
    <t>SAN JOSE STATE UNIVERSITY</t>
  </si>
  <si>
    <t>CAL STATE POLY UNIV, POMONA</t>
  </si>
  <si>
    <t>CAL POLY STATE UNIV, SAN LUIS OBISPO</t>
  </si>
  <si>
    <t>CSU SAN MARCOS</t>
  </si>
  <si>
    <t>SONOMA STATE UNIVERSITY</t>
  </si>
  <si>
    <t>CSU STANISLAUS</t>
  </si>
  <si>
    <t>OFFICE OF THE CHANCELLOR</t>
  </si>
  <si>
    <t>CSU CAMPUSES</t>
  </si>
  <si>
    <t>SUBTOTAL</t>
  </si>
  <si>
    <t>Lab Planner (Wet)</t>
  </si>
  <si>
    <t>Lab Planner (Dry)</t>
  </si>
  <si>
    <t xml:space="preserve">Beginning of BUDGET YEAR </t>
  </si>
  <si>
    <t>AE Fee (DBB)</t>
  </si>
  <si>
    <t>AE Fee (CMR)</t>
  </si>
  <si>
    <t>EFF %</t>
  </si>
  <si>
    <t>ASF</t>
  </si>
  <si>
    <t>BLDG $</t>
  </si>
  <si>
    <t>2005/06</t>
  </si>
  <si>
    <t>2004/05</t>
  </si>
  <si>
    <t>2003/04</t>
  </si>
  <si>
    <t>2001/02</t>
  </si>
  <si>
    <t>2000/01</t>
  </si>
  <si>
    <t>1999/00</t>
  </si>
  <si>
    <t>1998/99</t>
  </si>
  <si>
    <t>1987/88</t>
  </si>
  <si>
    <t>1988/89</t>
  </si>
  <si>
    <t>1989/90</t>
  </si>
  <si>
    <t>1990/91</t>
  </si>
  <si>
    <t>1991/92</t>
  </si>
  <si>
    <t>1992/93</t>
  </si>
  <si>
    <t>1993/94</t>
  </si>
  <si>
    <t>1994/95</t>
  </si>
  <si>
    <t>1995/96</t>
  </si>
  <si>
    <t>1996/97</t>
  </si>
  <si>
    <t>1997/98</t>
  </si>
  <si>
    <t xml:space="preserve">2002/03 </t>
  </si>
  <si>
    <t>HISTORICAL COST INDEXES 1987 TO PRESENT</t>
  </si>
  <si>
    <t>2011/12</t>
  </si>
  <si>
    <t>Total DB Services</t>
  </si>
  <si>
    <t>CM @ RISK FEES</t>
  </si>
  <si>
    <t xml:space="preserve">DESIGN-BID-BUILD </t>
  </si>
  <si>
    <t>YEAR Cost Estimate Generated</t>
  </si>
  <si>
    <t>MANDATED COLLECTED FEES</t>
  </si>
  <si>
    <t>Campus Project Contingency....................................................................................................................................................................................................</t>
  </si>
  <si>
    <t>PG&amp;E</t>
  </si>
  <si>
    <t>SCG</t>
  </si>
  <si>
    <t>SCE</t>
  </si>
  <si>
    <t>DGS/SCG</t>
  </si>
  <si>
    <t>DGS/PG&amp;E</t>
  </si>
  <si>
    <t>LADWP</t>
  </si>
  <si>
    <t>SMUD</t>
  </si>
  <si>
    <t>SDG&amp;E</t>
  </si>
  <si>
    <t>TID</t>
  </si>
  <si>
    <t>Elec $/kWh</t>
  </si>
  <si>
    <t>Gas $/Therms</t>
  </si>
  <si>
    <t>Electric Utility</t>
  </si>
  <si>
    <t>Gas Utility</t>
  </si>
  <si>
    <t>The California State University, Capital Planning, Design and Construction</t>
  </si>
  <si>
    <t xml:space="preserve">d. </t>
  </si>
  <si>
    <t>PROJECT CONTINGENCY</t>
  </si>
  <si>
    <t>PRE-CON SERVICES (PW)</t>
  </si>
  <si>
    <t>CONSTRUCTION SERVICES (C )</t>
  </si>
  <si>
    <t>CM CONTINGENCY (1-3%)</t>
  </si>
  <si>
    <t>TOTAL:</t>
  </si>
  <si>
    <t>Construction Started (NTP)........................................................................................................</t>
  </si>
  <si>
    <t>Construction Completed (NOC)........................................................................................................</t>
  </si>
  <si>
    <t>Schematics Approval (BOT)</t>
  </si>
  <si>
    <t>CEQA/EIR Consultant</t>
  </si>
  <si>
    <t xml:space="preserve">G90 </t>
  </si>
  <si>
    <t>G50</t>
  </si>
  <si>
    <t>BUDGET @ COBCP/AMEND</t>
  </si>
  <si>
    <t>AUGMENT</t>
  </si>
  <si>
    <t>REVERSION</t>
  </si>
  <si>
    <t>DSA Review</t>
  </si>
  <si>
    <t xml:space="preserve">Survey </t>
  </si>
  <si>
    <t>*The Builders Risk Insurance premium, Delayed Construction Coverage and the Construction Project Seismic Fund are reflected in the LINE 5, total construction, and should be deducted from construction estimate when advertising for bids. CPDC will invoice after NTP is issued.</t>
  </si>
  <si>
    <r>
      <t>CSU Construction Project Seismic Fund</t>
    </r>
    <r>
      <rPr>
        <sz val="9"/>
        <rFont val="Arial"/>
        <family val="2"/>
      </rPr>
      <t xml:space="preserve"> = (D/100 x .10)</t>
    </r>
  </si>
  <si>
    <t>TYPICAL PROJECT ADDITIONAL SERVICES</t>
  </si>
  <si>
    <t>Design Honorarium (Design-Build)</t>
  </si>
  <si>
    <t>ACQUISITION: DUE DILIGENCE FEES</t>
  </si>
  <si>
    <t>Environmental Site Assessment (ESA)</t>
  </si>
  <si>
    <t>Relocation Assistance Program (RAP)</t>
  </si>
  <si>
    <t>DGS Fee</t>
  </si>
  <si>
    <t>Appraisal</t>
  </si>
  <si>
    <t>Title Insurance, Escrow Fee</t>
  </si>
  <si>
    <t>Attorney General Fees</t>
  </si>
  <si>
    <t>CAMPUS SPECIFIC ADDITIONAL FEES</t>
  </si>
  <si>
    <t>OH + PROFIT</t>
  </si>
  <si>
    <r>
      <t xml:space="preserve">DELIVERY METHOD FEE </t>
    </r>
    <r>
      <rPr>
        <b/>
        <sz val="12"/>
        <color indexed="10"/>
        <rFont val="Arial"/>
        <family val="2"/>
      </rPr>
      <t xml:space="preserve">DETAILED BREAKDOWN </t>
    </r>
  </si>
  <si>
    <r>
      <t xml:space="preserve">P: </t>
    </r>
    <r>
      <rPr>
        <sz val="10"/>
        <rFont val="Arial"/>
        <family val="2"/>
      </rPr>
      <t xml:space="preserve">415-403-1441 </t>
    </r>
    <r>
      <rPr>
        <i/>
        <sz val="10"/>
        <rFont val="Arial"/>
        <family val="2"/>
      </rPr>
      <t xml:space="preserve"> </t>
    </r>
    <r>
      <rPr>
        <i/>
        <sz val="9"/>
        <rFont val="Arial"/>
        <family val="2"/>
      </rPr>
      <t>F:</t>
    </r>
    <r>
      <rPr>
        <sz val="9"/>
        <rFont val="Arial"/>
        <family val="2"/>
      </rPr>
      <t xml:space="preserve">  </t>
    </r>
    <r>
      <rPr>
        <sz val="10"/>
        <rFont val="Arial"/>
        <family val="2"/>
      </rPr>
      <t>415-402-0773</t>
    </r>
  </si>
  <si>
    <r>
      <t>P:</t>
    </r>
    <r>
      <rPr>
        <sz val="9"/>
        <rFont val="Arial"/>
        <family val="2"/>
      </rPr>
      <t xml:space="preserve"> </t>
    </r>
    <r>
      <rPr>
        <sz val="10"/>
        <rFont val="Arial"/>
        <family val="2"/>
      </rPr>
      <t xml:space="preserve">562-951-4117     </t>
    </r>
    <r>
      <rPr>
        <i/>
        <sz val="9"/>
        <rFont val="Arial"/>
        <family val="2"/>
      </rPr>
      <t>F:</t>
    </r>
    <r>
      <rPr>
        <sz val="9"/>
        <rFont val="Arial"/>
        <family val="2"/>
      </rPr>
      <t xml:space="preserve"> </t>
    </r>
    <r>
      <rPr>
        <sz val="10"/>
        <rFont val="Arial"/>
        <family val="2"/>
      </rPr>
      <t xml:space="preserve"> 562-951-4921</t>
    </r>
  </si>
  <si>
    <r>
      <t xml:space="preserve">LEED Building Design &amp; Construction (BD&amp;C) v.3.0 Project Scorecard </t>
    </r>
    <r>
      <rPr>
        <sz val="12"/>
        <rFont val="Arial"/>
        <family val="2"/>
      </rPr>
      <t>(incl. NC v2.2 comparison)</t>
    </r>
  </si>
  <si>
    <t xml:space="preserve">For the Design, Construction and Major Renovations of Commercial and Institutional Buildings </t>
  </si>
  <si>
    <t>Including Core &amp; Shell and K-12 School Projects</t>
  </si>
  <si>
    <t>2009 Edition</t>
  </si>
  <si>
    <r>
      <t xml:space="preserve">  </t>
    </r>
    <r>
      <rPr>
        <b/>
        <sz val="16"/>
        <color indexed="9"/>
        <rFont val="Arial"/>
        <family val="2"/>
      </rPr>
      <t xml:space="preserve">      Sustainable Sites</t>
    </r>
    <r>
      <rPr>
        <b/>
        <sz val="16"/>
        <rFont val="Arial"/>
        <family val="2"/>
      </rPr>
      <t xml:space="preserve"> </t>
    </r>
  </si>
  <si>
    <t>v2.2</t>
  </si>
  <si>
    <t>NC</t>
  </si>
  <si>
    <t>14 Pts.</t>
  </si>
  <si>
    <t>26 Pts.</t>
  </si>
  <si>
    <t>Y</t>
  </si>
  <si>
    <t xml:space="preserve">Prereq 1 </t>
  </si>
  <si>
    <t xml:space="preserve">Construction Activity Pollution Prevention </t>
  </si>
  <si>
    <t>Req’d</t>
  </si>
  <si>
    <t>Req'd</t>
  </si>
  <si>
    <t xml:space="preserve">Prereq 2 </t>
  </si>
  <si>
    <t>Environmental Site Assessment</t>
  </si>
  <si>
    <t>NA</t>
  </si>
  <si>
    <t xml:space="preserve">Credit 1 </t>
  </si>
  <si>
    <t xml:space="preserve">Credit 2 </t>
  </si>
  <si>
    <t xml:space="preserve">Development Density &amp; Community Connectivity </t>
  </si>
  <si>
    <t xml:space="preserve">Credit 3 </t>
  </si>
  <si>
    <t>Brownfield Redevelopment</t>
  </si>
  <si>
    <t xml:space="preserve">Credit 4.1 </t>
  </si>
  <si>
    <t xml:space="preserve">Credit 4.2 </t>
  </si>
  <si>
    <t xml:space="preserve">Credit 4.3 </t>
  </si>
  <si>
    <t xml:space="preserve">Credit 4.4 </t>
  </si>
  <si>
    <t xml:space="preserve">Credit 5.1 </t>
  </si>
  <si>
    <t xml:space="preserve">Credit 5.2 </t>
  </si>
  <si>
    <t xml:space="preserve">Credit 6.1 </t>
  </si>
  <si>
    <t xml:space="preserve">Credit 6.2 </t>
  </si>
  <si>
    <t xml:space="preserve">Credit 7.1 </t>
  </si>
  <si>
    <t xml:space="preserve">Credit 7.2 </t>
  </si>
  <si>
    <t xml:space="preserve">Credit 8 </t>
  </si>
  <si>
    <t>Light Pollution Reduction</t>
  </si>
  <si>
    <t>Credit 9</t>
  </si>
  <si>
    <t>Tenant Design &amp; Construction Guidelines</t>
  </si>
  <si>
    <t>Site Masterplan</t>
  </si>
  <si>
    <t>Credit 10</t>
  </si>
  <si>
    <t>Joint Use of Facilities</t>
  </si>
  <si>
    <t xml:space="preserve">        Water Efficiency</t>
  </si>
  <si>
    <t>5 Pts.</t>
  </si>
  <si>
    <t>10 Pts.</t>
  </si>
  <si>
    <t>Credit 1.1</t>
  </si>
  <si>
    <t>Credit 1.2</t>
  </si>
  <si>
    <t xml:space="preserve">Innovative Wastewater Technologies </t>
  </si>
  <si>
    <t>Credit 3 .1</t>
  </si>
  <si>
    <t>Credit 3 .2</t>
  </si>
  <si>
    <t>Credit 3 .3</t>
  </si>
  <si>
    <t>EP</t>
  </si>
  <si>
    <t>Credit 4</t>
  </si>
  <si>
    <r>
      <t>Process Water Use Reduction</t>
    </r>
    <r>
      <rPr>
        <sz val="10"/>
        <rFont val="Arial"/>
        <family val="2"/>
      </rPr>
      <t>, 20%</t>
    </r>
  </si>
  <si>
    <t xml:space="preserve">        Energy &amp; Atmosphere</t>
  </si>
  <si>
    <t>17 Pts.</t>
  </si>
  <si>
    <t>35 Pts.</t>
  </si>
  <si>
    <t>Fundamental Commissioning of the Building Energy Systems</t>
  </si>
  <si>
    <t xml:space="preserve">Prereq 3 </t>
  </si>
  <si>
    <t>Fundamental Refrigerant Management</t>
  </si>
  <si>
    <t xml:space="preserve">Optimize Energy Performance  </t>
  </si>
  <si>
    <t>1 to 10</t>
  </si>
  <si>
    <t>1 to 19</t>
  </si>
  <si>
    <t xml:space="preserve">12% New Buildings or 8% Existing Building Renovations </t>
  </si>
  <si>
    <t xml:space="preserve">14% New Buildings or 10% Existing Building Renovations </t>
  </si>
  <si>
    <t xml:space="preserve">16% New Buildings or 12% Existing Building Renovations </t>
  </si>
  <si>
    <t xml:space="preserve">18% New Buildings or 14% Existing Building Renovations </t>
  </si>
  <si>
    <t xml:space="preserve">20% New Buildings or 16% Existing Building Renovations </t>
  </si>
  <si>
    <t xml:space="preserve">22% New Buildings or 18% Existing Building Renovations </t>
  </si>
  <si>
    <t xml:space="preserve">24% New Buildings or 20% Existing Building Renovations </t>
  </si>
  <si>
    <t xml:space="preserve">26% New Buildings or 22% Existing Building Renovations </t>
  </si>
  <si>
    <t xml:space="preserve">28% New Buildings or 24% Existing Building Renovations </t>
  </si>
  <si>
    <t xml:space="preserve">30% New Buildings or 26% Existing Building Renovations </t>
  </si>
  <si>
    <t xml:space="preserve">32% New Buildings or 28% Existing Building Renovations </t>
  </si>
  <si>
    <t xml:space="preserve">34% New Buildings or 30% Existing Building Renovations </t>
  </si>
  <si>
    <t xml:space="preserve">36% New Buildings or 32% Existing Building Renovations </t>
  </si>
  <si>
    <t xml:space="preserve">38% New Buildings or 34% Existing Building Renovations </t>
  </si>
  <si>
    <t xml:space="preserve">40% New Buildings or 36% Existing Building Renovations </t>
  </si>
  <si>
    <t xml:space="preserve">42% New Buildings or 38% Existing Building Renovations </t>
  </si>
  <si>
    <t xml:space="preserve">44% New Buildings or 40% Existing Building Renovations </t>
  </si>
  <si>
    <t xml:space="preserve">46% New Buildings or 42% Existing Building Renovations </t>
  </si>
  <si>
    <t xml:space="preserve">48% New Buildings or 44% Existing Building Renovations </t>
  </si>
  <si>
    <t>On-Site Renewable Energy</t>
  </si>
  <si>
    <t>1 to 3</t>
  </si>
  <si>
    <t>1 to 7</t>
  </si>
  <si>
    <t xml:space="preserve">1% Renewable Energy </t>
  </si>
  <si>
    <t xml:space="preserve">3% Renewable Energy </t>
  </si>
  <si>
    <t>1 - 2.5%</t>
  </si>
  <si>
    <t xml:space="preserve">5% Renewable Energy </t>
  </si>
  <si>
    <t xml:space="preserve">7% Renewable Energy </t>
  </si>
  <si>
    <t>1 - 7.5%</t>
  </si>
  <si>
    <t xml:space="preserve">9% Renewable Energy </t>
  </si>
  <si>
    <t xml:space="preserve">11% Renewable Energy </t>
  </si>
  <si>
    <t xml:space="preserve">13% Renewable Energy </t>
  </si>
  <si>
    <t>1 - 12.5%</t>
  </si>
  <si>
    <t>Enhanced Commissioning</t>
  </si>
  <si>
    <t xml:space="preserve">Credit 4 </t>
  </si>
  <si>
    <t>Enhanced Refrigerant Management</t>
  </si>
  <si>
    <t xml:space="preserve">Credit 5 </t>
  </si>
  <si>
    <t>Measurement &amp; Verification</t>
  </si>
  <si>
    <r>
      <t>Measurement &amp; Verification</t>
    </r>
    <r>
      <rPr>
        <sz val="10"/>
        <rFont val="Arial"/>
        <family val="2"/>
      </rPr>
      <t>, Base Building</t>
    </r>
  </si>
  <si>
    <t>Credit 5.2</t>
  </si>
  <si>
    <r>
      <t>Measurement &amp; Verification</t>
    </r>
    <r>
      <rPr>
        <sz val="10"/>
        <rFont val="Arial"/>
        <family val="2"/>
      </rPr>
      <t>, Tenant Submetering</t>
    </r>
  </si>
  <si>
    <t xml:space="preserve">Credit 6 </t>
  </si>
  <si>
    <t>Green Power</t>
  </si>
  <si>
    <t xml:space="preserve">        Materials &amp; Resources</t>
  </si>
  <si>
    <t>13 Pts.</t>
  </si>
  <si>
    <t>Storage &amp; Collection of Recyclables</t>
  </si>
  <si>
    <t xml:space="preserve">Credit 1.1 </t>
  </si>
  <si>
    <t>1 to 2</t>
  </si>
  <si>
    <t>1 - 75%</t>
  </si>
  <si>
    <t>1 - 55%</t>
  </si>
  <si>
    <t>1 - 95%</t>
  </si>
  <si>
    <t xml:space="preserve">Credit 1.2 </t>
  </si>
  <si>
    <t xml:space="preserve">Credit 2.1 </t>
  </si>
  <si>
    <t xml:space="preserve">Credit 2.2 </t>
  </si>
  <si>
    <t xml:space="preserve">Credit 3.1 </t>
  </si>
  <si>
    <t xml:space="preserve">Credit 3.2 </t>
  </si>
  <si>
    <r>
      <t>Rapidly Renewable Materials</t>
    </r>
    <r>
      <rPr>
        <sz val="10"/>
        <rFont val="Arial"/>
        <family val="2"/>
      </rPr>
      <t xml:space="preserve">, 2.5% </t>
    </r>
  </si>
  <si>
    <r>
      <t>Certified Wood</t>
    </r>
    <r>
      <rPr>
        <sz val="10"/>
        <rFont val="Arial"/>
        <family val="2"/>
      </rPr>
      <t>, 50% (different credit number for Core &amp; Shell)</t>
    </r>
  </si>
  <si>
    <t xml:space="preserve">Credit 7 </t>
  </si>
  <si>
    <r>
      <t>Certified Wood</t>
    </r>
    <r>
      <rPr>
        <sz val="10"/>
        <rFont val="Arial"/>
        <family val="2"/>
      </rPr>
      <t>, 50%</t>
    </r>
  </si>
  <si>
    <t xml:space="preserve">        Indoor Environmental Quality </t>
  </si>
  <si>
    <t>15 Pts.</t>
  </si>
  <si>
    <t xml:space="preserve">Minimum IAQ Performance </t>
  </si>
  <si>
    <t xml:space="preserve">Environmental Tobacco Smoke (ETS) Control </t>
  </si>
  <si>
    <t>Prereq 3</t>
  </si>
  <si>
    <t>Minimum Acoustical Performance</t>
  </si>
  <si>
    <t>Outdoor Air Delivery Monitoring</t>
  </si>
  <si>
    <t>Increased Ventilation</t>
  </si>
  <si>
    <r>
      <t>Construction IAQ Management Plan</t>
    </r>
    <r>
      <rPr>
        <sz val="10"/>
        <rFont val="Arial"/>
        <family val="2"/>
      </rPr>
      <t>, During Construction</t>
    </r>
    <r>
      <rPr>
        <b/>
        <sz val="10"/>
        <rFont val="Arial"/>
        <family val="2"/>
      </rPr>
      <t xml:space="preserve"> </t>
    </r>
  </si>
  <si>
    <t xml:space="preserve">Credit 3 2 </t>
  </si>
  <si>
    <t>Low-Emitting Materials</t>
  </si>
  <si>
    <t>1 to 4</t>
  </si>
  <si>
    <t xml:space="preserve">Indoor Chemical &amp; Pollutant Source Control </t>
  </si>
  <si>
    <t xml:space="preserve">Credit 8.1 </t>
  </si>
  <si>
    <t xml:space="preserve">Credit 8.2 </t>
  </si>
  <si>
    <t>Enhanced Acoustical Performance</t>
  </si>
  <si>
    <t>Mold Prevention</t>
  </si>
  <si>
    <t xml:space="preserve">         Innovation &amp; Design Process </t>
  </si>
  <si>
    <t>6 Pts.</t>
  </si>
  <si>
    <t xml:space="preserve">Credit 1.3 </t>
  </si>
  <si>
    <t xml:space="preserve">Credit 1.4 </t>
  </si>
  <si>
    <t xml:space="preserve">Credit 1.5 </t>
  </si>
  <si>
    <t>LEED® Accredited Professional</t>
  </si>
  <si>
    <t>Credit 3</t>
  </si>
  <si>
    <t>The School as a Teaching Tool</t>
  </si>
  <si>
    <t xml:space="preserve">        Regional Priority Credits </t>
  </si>
  <si>
    <t>*4 Points max. out of 6</t>
  </si>
  <si>
    <t>Regional Priority Credit: Defined by Zip Code</t>
  </si>
  <si>
    <t>1*</t>
  </si>
  <si>
    <t xml:space="preserve">Credit 1.6 </t>
  </si>
  <si>
    <t xml:space="preserve">Project Totals (Certification Estimates) </t>
  </si>
  <si>
    <t>110 Points Max.</t>
  </si>
  <si>
    <t>Certified: 40-49 points Silver: 50-59 points Gold: 60-79 points Platinum: 80+ points</t>
  </si>
  <si>
    <r>
      <t>Alternative Transportation</t>
    </r>
    <r>
      <rPr>
        <sz val="10"/>
        <rFont val="Arial"/>
        <family val="2"/>
      </rPr>
      <t>, Public Transportation Access</t>
    </r>
  </si>
  <si>
    <r>
      <t>Alternative Transportation</t>
    </r>
    <r>
      <rPr>
        <sz val="10"/>
        <rFont val="Arial"/>
        <family val="2"/>
      </rPr>
      <t xml:space="preserve">, Bicycle Storage &amp; Changing Rooms </t>
    </r>
  </si>
  <si>
    <r>
      <t>Alternative Transportation</t>
    </r>
    <r>
      <rPr>
        <sz val="10"/>
        <rFont val="Arial"/>
        <family val="2"/>
      </rPr>
      <t>, Low-Emitting &amp; Fuel-Efficient Vehicles</t>
    </r>
  </si>
  <si>
    <r>
      <t>Alternative Transportation</t>
    </r>
    <r>
      <rPr>
        <sz val="10"/>
        <rFont val="Arial"/>
        <family val="2"/>
      </rPr>
      <t>, Parking Capacity</t>
    </r>
  </si>
  <si>
    <r>
      <t>Site Development</t>
    </r>
    <r>
      <rPr>
        <sz val="10"/>
        <rFont val="Arial"/>
        <family val="2"/>
      </rPr>
      <t>, Protect or Restore Habitat</t>
    </r>
  </si>
  <si>
    <r>
      <t>Site Development</t>
    </r>
    <r>
      <rPr>
        <sz val="10"/>
        <rFont val="Arial"/>
        <family val="2"/>
      </rPr>
      <t>, Maximize Open Space</t>
    </r>
  </si>
  <si>
    <r>
      <t>Stormwater Design</t>
    </r>
    <r>
      <rPr>
        <sz val="10"/>
        <rFont val="Arial"/>
        <family val="2"/>
      </rPr>
      <t>, Quantity Control</t>
    </r>
  </si>
  <si>
    <r>
      <t>Stormwater Design</t>
    </r>
    <r>
      <rPr>
        <sz val="10"/>
        <rFont val="Arial"/>
        <family val="2"/>
      </rPr>
      <t>, Quality Control</t>
    </r>
  </si>
  <si>
    <r>
      <t>Heat Island Effect</t>
    </r>
    <r>
      <rPr>
        <sz val="10"/>
        <rFont val="Arial"/>
        <family val="2"/>
      </rPr>
      <t>, Non-Roof</t>
    </r>
  </si>
  <si>
    <r>
      <t>Heat Island Effect</t>
    </r>
    <r>
      <rPr>
        <sz val="10"/>
        <rFont val="Arial"/>
        <family val="2"/>
      </rPr>
      <t>, Roof</t>
    </r>
  </si>
  <si>
    <r>
      <t>Water Use Reduction</t>
    </r>
    <r>
      <rPr>
        <sz val="10"/>
        <rFont val="Arial"/>
        <family val="2"/>
      </rPr>
      <t xml:space="preserve">, 20% Reduction </t>
    </r>
  </si>
  <si>
    <r>
      <t>Water Efficient Landscaping</t>
    </r>
    <r>
      <rPr>
        <sz val="10"/>
        <rFont val="Arial"/>
        <family val="2"/>
      </rPr>
      <t>, Reduce by 50%</t>
    </r>
  </si>
  <si>
    <r>
      <t>Water Efficient Landscaping</t>
    </r>
    <r>
      <rPr>
        <sz val="10"/>
        <rFont val="Arial"/>
        <family val="2"/>
      </rPr>
      <t>, No Potable Use or No Irrigation*</t>
    </r>
  </si>
  <si>
    <r>
      <t>Water Use Reduction</t>
    </r>
    <r>
      <rPr>
        <sz val="10"/>
        <rFont val="Arial"/>
        <family val="2"/>
      </rPr>
      <t>, 30%</t>
    </r>
  </si>
  <si>
    <r>
      <t>Water Use Reduction</t>
    </r>
    <r>
      <rPr>
        <sz val="10"/>
        <rFont val="Arial"/>
        <family val="2"/>
      </rPr>
      <t>, 35%* (points cumulate)</t>
    </r>
  </si>
  <si>
    <r>
      <t>Water Use Reduction</t>
    </r>
    <r>
      <rPr>
        <sz val="10"/>
        <rFont val="Arial"/>
        <family val="2"/>
      </rPr>
      <t>, 40%* (points cumulate)</t>
    </r>
  </si>
  <si>
    <r>
      <t>Min. Energy Performance</t>
    </r>
    <r>
      <rPr>
        <sz val="10"/>
        <rFont val="Arial"/>
        <family val="2"/>
      </rPr>
      <t>: 10% New or 5% Exist. Bldg. Renov.</t>
    </r>
  </si>
  <si>
    <r>
      <t>Building Reuse</t>
    </r>
    <r>
      <rPr>
        <sz val="10"/>
        <rFont val="Arial"/>
        <family val="2"/>
      </rPr>
      <t>, Maintain Percentage of Existing Walls, Floors &amp; Roof</t>
    </r>
  </si>
  <si>
    <r>
      <t>Building Reuse</t>
    </r>
    <r>
      <rPr>
        <sz val="10"/>
        <rFont val="Arial"/>
        <family val="2"/>
      </rPr>
      <t>, Maintain % of Exist. Walls, Floors &amp; Roof</t>
    </r>
  </si>
  <si>
    <r>
      <t>Building Reuse</t>
    </r>
    <r>
      <rPr>
        <sz val="10"/>
        <rFont val="Arial"/>
        <family val="2"/>
      </rPr>
      <t>, Maintain 50% of Interior Non-Structural Elements</t>
    </r>
  </si>
  <si>
    <r>
      <t>Construction Waste Management</t>
    </r>
    <r>
      <rPr>
        <sz val="10"/>
        <rFont val="Arial"/>
        <family val="2"/>
      </rPr>
      <t>, Divert 50% from Disposal</t>
    </r>
  </si>
  <si>
    <r>
      <t>Construction Waste Management</t>
    </r>
    <r>
      <rPr>
        <sz val="10"/>
        <rFont val="Arial"/>
        <family val="2"/>
      </rPr>
      <t>, Divert 75% from Disposal</t>
    </r>
  </si>
  <si>
    <r>
      <t>Materials Reuse</t>
    </r>
    <r>
      <rPr>
        <sz val="10"/>
        <rFont val="Arial"/>
        <family val="2"/>
      </rPr>
      <t>, 5%</t>
    </r>
  </si>
  <si>
    <r>
      <t>Materials Reuse</t>
    </r>
    <r>
      <rPr>
        <sz val="10"/>
        <rFont val="Arial"/>
        <family val="2"/>
      </rPr>
      <t>, 10%</t>
    </r>
  </si>
  <si>
    <r>
      <t>Recycled Content</t>
    </r>
    <r>
      <rPr>
        <sz val="10"/>
        <rFont val="Arial"/>
        <family val="2"/>
      </rPr>
      <t>, 10% (post-consumer + ½ pre-consumer)</t>
    </r>
  </si>
  <si>
    <r>
      <t>Recycled Content</t>
    </r>
    <r>
      <rPr>
        <sz val="10"/>
        <rFont val="Arial"/>
        <family val="2"/>
      </rPr>
      <t>, 20% (post-consumer + ½ pre-consumer)</t>
    </r>
  </si>
  <si>
    <r>
      <t>Regional Materials</t>
    </r>
    <r>
      <rPr>
        <sz val="10"/>
        <rFont val="Arial"/>
        <family val="2"/>
      </rPr>
      <t>, 10% Extracted, Processed &amp; Manufactured Regionally</t>
    </r>
  </si>
  <si>
    <r>
      <t>Regional Materials</t>
    </r>
    <r>
      <rPr>
        <sz val="10"/>
        <rFont val="Arial"/>
        <family val="2"/>
      </rPr>
      <t>, 20% Extracted, Processed &amp; Manufactured Regionally</t>
    </r>
  </si>
  <si>
    <r>
      <t>Construction IAQ Management Plan</t>
    </r>
    <r>
      <rPr>
        <sz val="10"/>
        <rFont val="Arial"/>
        <family val="2"/>
      </rPr>
      <t>, Before Occupancy</t>
    </r>
  </si>
  <si>
    <r>
      <t>Credit 4.1:</t>
    </r>
    <r>
      <rPr>
        <b/>
        <sz val="10"/>
        <rFont val="Arial"/>
        <family val="2"/>
      </rPr>
      <t xml:space="preserve"> Low-Emitting Materials</t>
    </r>
    <r>
      <rPr>
        <sz val="10"/>
        <rFont val="Arial"/>
        <family val="2"/>
      </rPr>
      <t>, Adhesives &amp; Sealants</t>
    </r>
  </si>
  <si>
    <r>
      <t>Credit 4.2:</t>
    </r>
    <r>
      <rPr>
        <b/>
        <sz val="10"/>
        <rFont val="Arial"/>
        <family val="2"/>
      </rPr>
      <t xml:space="preserve"> Low-Emitting Materials</t>
    </r>
    <r>
      <rPr>
        <sz val="10"/>
        <rFont val="Arial"/>
        <family val="2"/>
      </rPr>
      <t xml:space="preserve">, Paints &amp; Coatings </t>
    </r>
  </si>
  <si>
    <r>
      <t>Credit 4.3:</t>
    </r>
    <r>
      <rPr>
        <b/>
        <sz val="10"/>
        <rFont val="Arial"/>
        <family val="2"/>
      </rPr>
      <t xml:space="preserve"> Low-Emitting Materials</t>
    </r>
    <r>
      <rPr>
        <sz val="10"/>
        <rFont val="Arial"/>
        <family val="2"/>
      </rPr>
      <t>, Flooring Systems</t>
    </r>
  </si>
  <si>
    <r>
      <t>Credit 4.4:</t>
    </r>
    <r>
      <rPr>
        <b/>
        <sz val="10"/>
        <rFont val="Arial"/>
        <family val="2"/>
      </rPr>
      <t xml:space="preserve"> Low-Emitting Materials</t>
    </r>
    <r>
      <rPr>
        <sz val="10"/>
        <rFont val="Arial"/>
        <family val="2"/>
      </rPr>
      <t>, Comp. Wd &amp; Agr. Products</t>
    </r>
  </si>
  <si>
    <r>
      <t>Credit 4.5:</t>
    </r>
    <r>
      <rPr>
        <b/>
        <sz val="10"/>
        <rFont val="Arial"/>
        <family val="2"/>
      </rPr>
      <t xml:space="preserve"> Low-Emitting Materials</t>
    </r>
    <r>
      <rPr>
        <sz val="10"/>
        <rFont val="Arial"/>
        <family val="2"/>
      </rPr>
      <t>, Furniture and Furnishings</t>
    </r>
  </si>
  <si>
    <r>
      <t>Credit 4.6:</t>
    </r>
    <r>
      <rPr>
        <b/>
        <sz val="10"/>
        <rFont val="Arial"/>
        <family val="2"/>
      </rPr>
      <t xml:space="preserve"> Low-Emitting Materials</t>
    </r>
    <r>
      <rPr>
        <sz val="10"/>
        <rFont val="Arial"/>
        <family val="2"/>
      </rPr>
      <t>, Ceiling and Wall Systems</t>
    </r>
  </si>
  <si>
    <r>
      <t>Controllability of Systems</t>
    </r>
    <r>
      <rPr>
        <sz val="10"/>
        <rFont val="Arial"/>
        <family val="2"/>
      </rPr>
      <t>, Lighting</t>
    </r>
  </si>
  <si>
    <r>
      <t>Controllability of Systems</t>
    </r>
    <r>
      <rPr>
        <sz val="10"/>
        <rFont val="Arial"/>
        <family val="2"/>
      </rPr>
      <t>, Thermal Comfort</t>
    </r>
  </si>
  <si>
    <r>
      <t>Thermal Comfort</t>
    </r>
    <r>
      <rPr>
        <sz val="10"/>
        <rFont val="Arial"/>
        <family val="2"/>
      </rPr>
      <t>, Design</t>
    </r>
  </si>
  <si>
    <r>
      <t>Thermal Comfort</t>
    </r>
    <r>
      <rPr>
        <sz val="10"/>
        <rFont val="Arial"/>
        <family val="2"/>
      </rPr>
      <t>, Verification</t>
    </r>
  </si>
  <si>
    <r>
      <t>Daylight &amp; Views</t>
    </r>
    <r>
      <rPr>
        <sz val="10"/>
        <rFont val="Arial"/>
        <family val="2"/>
      </rPr>
      <t>, Daylight 75% of Spaces</t>
    </r>
  </si>
  <si>
    <r>
      <t>Daylight &amp; Views</t>
    </r>
    <r>
      <rPr>
        <sz val="10"/>
        <rFont val="Arial"/>
        <family val="2"/>
      </rPr>
      <t>, Views for 90% of Spaces</t>
    </r>
  </si>
  <si>
    <r>
      <t>Innovation in Design or Exemplary Performance</t>
    </r>
    <r>
      <rPr>
        <sz val="10"/>
        <rFont val="Arial"/>
        <family val="2"/>
      </rPr>
      <t>: Provide Specific Title</t>
    </r>
  </si>
  <si>
    <r>
      <t>Innovation in Design</t>
    </r>
    <r>
      <rPr>
        <sz val="10"/>
        <rFont val="Arial"/>
        <family val="2"/>
      </rPr>
      <t>: Provide Specific Title</t>
    </r>
  </si>
  <si>
    <t xml:space="preserve">Site Selection  </t>
  </si>
  <si>
    <t>[ Contractor Company Name ]</t>
  </si>
  <si>
    <t>[ AE Firm Name ]</t>
  </si>
  <si>
    <r>
      <t>A</t>
    </r>
    <r>
      <rPr>
        <sz val="10"/>
        <rFont val="Arial"/>
        <family val="2"/>
      </rPr>
      <t xml:space="preserve"> </t>
    </r>
    <r>
      <rPr>
        <b/>
        <sz val="10"/>
        <color indexed="10"/>
        <rFont val="Arial"/>
        <family val="2"/>
      </rPr>
      <t>drop down list box</t>
    </r>
    <r>
      <rPr>
        <sz val="10"/>
        <rFont val="Arial"/>
        <family val="2"/>
      </rPr>
      <t>. User to enter select.</t>
    </r>
  </si>
  <si>
    <r>
      <t xml:space="preserve">The worksheet is </t>
    </r>
    <r>
      <rPr>
        <b/>
        <u/>
        <sz val="10"/>
        <color indexed="10"/>
        <rFont val="Arial"/>
        <family val="2"/>
      </rPr>
      <t>NOT</t>
    </r>
    <r>
      <rPr>
        <sz val="10"/>
        <color indexed="10"/>
        <rFont val="Arial"/>
        <family val="2"/>
      </rPr>
      <t xml:space="preserve"> protected to allow ability to insert updated values at subsequent milestones. Take care to prevent unintended overwriting of formulas.</t>
    </r>
  </si>
  <si>
    <r>
      <t xml:space="preserve">DELIVERY METHOD FEE STRUCTURE </t>
    </r>
    <r>
      <rPr>
        <sz val="12"/>
        <color indexed="10"/>
        <rFont val="Arial"/>
        <family val="2"/>
      </rPr>
      <t>(Linked to chart below)</t>
    </r>
  </si>
  <si>
    <t>3.</t>
  </si>
  <si>
    <t>CEQA On-Site/Off-Site Mitigation.................................................................................................................................................................................................\</t>
  </si>
  <si>
    <t>Seismic Peer Review Board (SRB)</t>
  </si>
  <si>
    <t>Project Schedule</t>
  </si>
  <si>
    <t>Duration</t>
  </si>
  <si>
    <t>Total Project Duration (Calendar Days)</t>
  </si>
  <si>
    <t>Contractor:</t>
  </si>
  <si>
    <t>Arch/Engr:</t>
  </si>
  <si>
    <t>Line Item 1</t>
  </si>
  <si>
    <r>
      <rPr>
        <b/>
        <sz val="10"/>
        <color indexed="12"/>
        <rFont val="Arial"/>
        <family val="2"/>
      </rPr>
      <t>CAMPUS:</t>
    </r>
    <r>
      <rPr>
        <sz val="10"/>
        <color indexed="12"/>
        <rFont val="Arial"/>
        <family val="2"/>
      </rPr>
      <t xml:space="preserve"> Select Campus</t>
    </r>
  </si>
  <si>
    <r>
      <rPr>
        <b/>
        <sz val="10"/>
        <color indexed="12"/>
        <rFont val="Arial"/>
        <family val="2"/>
      </rPr>
      <t>PROJECT NAME:</t>
    </r>
    <r>
      <rPr>
        <sz val="10"/>
        <color indexed="12"/>
        <rFont val="Arial"/>
        <family val="2"/>
      </rPr>
      <t xml:space="preserve"> Insert Project Name</t>
    </r>
  </si>
  <si>
    <r>
      <rPr>
        <b/>
        <sz val="10"/>
        <color indexed="12"/>
        <rFont val="Arial"/>
        <family val="2"/>
      </rPr>
      <t>CONTRACTOR:</t>
    </r>
    <r>
      <rPr>
        <sz val="10"/>
        <color indexed="12"/>
        <rFont val="Arial"/>
        <family val="2"/>
      </rPr>
      <t xml:space="preserve"> Insert Contractor Company Name </t>
    </r>
  </si>
  <si>
    <r>
      <rPr>
        <b/>
        <sz val="10"/>
        <color indexed="12"/>
        <rFont val="Arial"/>
        <family val="2"/>
      </rPr>
      <t>DELIVERY TYPE:</t>
    </r>
    <r>
      <rPr>
        <sz val="10"/>
        <color indexed="12"/>
        <rFont val="Arial"/>
        <family val="2"/>
      </rPr>
      <t xml:space="preserve"> Select the Delivery Type for the project.</t>
    </r>
  </si>
  <si>
    <r>
      <rPr>
        <b/>
        <sz val="10"/>
        <color indexed="12"/>
        <rFont val="Arial"/>
        <family val="2"/>
      </rPr>
      <t>PHASE:</t>
    </r>
    <r>
      <rPr>
        <sz val="10"/>
        <color indexed="12"/>
        <rFont val="Arial"/>
        <family val="2"/>
      </rPr>
      <t xml:space="preserve"> Select the phase on which estimate is based.</t>
    </r>
  </si>
  <si>
    <r>
      <rPr>
        <b/>
        <sz val="10"/>
        <color indexed="12"/>
        <rFont val="Arial"/>
        <family val="2"/>
      </rPr>
      <t>PROJECT SCHEDULE/DURATION</t>
    </r>
    <r>
      <rPr>
        <sz val="10"/>
        <color indexed="12"/>
        <rFont val="Arial"/>
        <family val="2"/>
      </rPr>
      <t>: Use estimated project schedule</t>
    </r>
  </si>
  <si>
    <r>
      <rPr>
        <b/>
        <sz val="10"/>
        <color indexed="12"/>
        <rFont val="Arial"/>
        <family val="2"/>
      </rPr>
      <t xml:space="preserve">DATE: </t>
    </r>
    <r>
      <rPr>
        <sz val="10"/>
        <color indexed="12"/>
        <rFont val="Arial"/>
        <family val="2"/>
      </rPr>
      <t>The date used should be the date of the estimate. Date should be revised at major submittals.</t>
    </r>
  </si>
  <si>
    <r>
      <rPr>
        <b/>
        <sz val="10"/>
        <color indexed="12"/>
        <rFont val="Arial"/>
        <family val="2"/>
      </rPr>
      <t xml:space="preserve">BUDGET YEAR: </t>
    </r>
    <r>
      <rPr>
        <sz val="10"/>
        <color indexed="12"/>
        <rFont val="Arial"/>
        <family val="2"/>
      </rPr>
      <t>Use appropriate Budget Year for budget request for phase of project.</t>
    </r>
  </si>
  <si>
    <r>
      <rPr>
        <b/>
        <sz val="10"/>
        <color indexed="12"/>
        <rFont val="Arial"/>
        <family val="2"/>
      </rPr>
      <t xml:space="preserve">EPI: </t>
    </r>
    <r>
      <rPr>
        <sz val="10"/>
        <color indexed="12"/>
        <rFont val="Arial"/>
        <family val="2"/>
      </rPr>
      <t>Use the latest Equipment Price Index from the CSU Cost Guide.</t>
    </r>
  </si>
  <si>
    <r>
      <rPr>
        <b/>
        <sz val="10"/>
        <color indexed="12"/>
        <rFont val="Arial"/>
        <family val="2"/>
      </rPr>
      <t>NET AREA:</t>
    </r>
    <r>
      <rPr>
        <sz val="10"/>
        <color indexed="12"/>
        <rFont val="Arial"/>
        <family val="2"/>
      </rPr>
      <t xml:space="preserve"> The net area is the assignable square feet (ASF) taken from the Total New Area Requested on Form CPDC 2-4.</t>
    </r>
  </si>
  <si>
    <r>
      <rPr>
        <b/>
        <sz val="10"/>
        <color indexed="12"/>
        <rFont val="Arial"/>
        <family val="2"/>
      </rPr>
      <t xml:space="preserve">GROSS AREA: </t>
    </r>
    <r>
      <rPr>
        <sz val="10"/>
        <color indexed="12"/>
        <rFont val="Arial"/>
        <family val="2"/>
      </rPr>
      <t>The gross area is calculated by identifying the type of project and applying the efficiency as expressed in percent (see CSU Cost Guide).  To determine gross square feet, divide assignable square feet by efficiency.</t>
    </r>
  </si>
  <si>
    <r>
      <rPr>
        <b/>
        <sz val="10"/>
        <color indexed="12"/>
        <rFont val="Arial"/>
        <family val="2"/>
      </rPr>
      <t xml:space="preserve">EFFICIENCY: </t>
    </r>
    <r>
      <rPr>
        <sz val="10"/>
        <color indexed="12"/>
        <rFont val="Arial"/>
        <family val="2"/>
      </rPr>
      <t>Use the appropriate efficiency from the CSU Cost Guide for the pertinent Project Type.</t>
    </r>
  </si>
  <si>
    <t>Cell Y31</t>
  </si>
  <si>
    <t>Cost per GSF for substructure, shell, interiors, building services and E20 Furnishings. Used to compare against CSU Cost Guide Base Unit cost w/out GC.</t>
  </si>
  <si>
    <t>F50</t>
  </si>
  <si>
    <t>Other Site Construction........................................................................</t>
  </si>
  <si>
    <t>Line Item 2</t>
  </si>
  <si>
    <t xml:space="preserve">   BUILDING SERVICES....................................................................................................................................................................…</t>
  </si>
  <si>
    <t>Uniformat  line G1020</t>
  </si>
  <si>
    <t>Uniformat  line G3040</t>
  </si>
  <si>
    <t>Transfer total Utility Costs from CPDC 2-8 Energy &amp; Utilities Checklist or provide supporting data</t>
  </si>
  <si>
    <t>Use 3 percent of the total building cost or provide actual estimate from feasibility study</t>
  </si>
  <si>
    <t>Line Item 3</t>
  </si>
  <si>
    <t>Line Item 4</t>
  </si>
  <si>
    <t>Line Item 5</t>
  </si>
  <si>
    <t>Line Item 6</t>
  </si>
  <si>
    <t>Line Item 7</t>
  </si>
  <si>
    <t>Line Item 8</t>
  </si>
  <si>
    <t xml:space="preserve">1. Select Applicable Premium Rate from the table and insert onto line item F.
</t>
  </si>
  <si>
    <r>
      <t xml:space="preserve">FEES &amp; CONTINGENCY: </t>
    </r>
    <r>
      <rPr>
        <sz val="10"/>
        <color indexed="8"/>
        <rFont val="Arial"/>
        <family val="2"/>
      </rPr>
      <t xml:space="preserve"> Reflects indirect soft costs for basic services (i.e. A/E fees, Campus Contingencies, Campus Contract Management).</t>
    </r>
  </si>
  <si>
    <t>Line Item 8a &amp; 8b</t>
  </si>
  <si>
    <t>Line Item 8c</t>
  </si>
  <si>
    <t>Line Item 8d</t>
  </si>
  <si>
    <t>Campus Contract Management Services: This budget of 7% of the total construction budget amount is for indirect costs such as testing, inspection, printing, project management fees, and campus administrative fees. For state-funded projects, this is inclusive of 1.5% CPDC and 5.5% University Admin Fee. For non-state funded projects, this is inclusive of 0.5% CPDC and 6.5% University Admin Fee (per SUAM 9034.01).</t>
  </si>
  <si>
    <t>Line Item 9</t>
  </si>
  <si>
    <t>Line Item 10</t>
  </si>
  <si>
    <r>
      <t xml:space="preserve">TOTAL BUILDING &amp; SITEWORK: </t>
    </r>
    <r>
      <rPr>
        <sz val="10"/>
        <rFont val="Arial"/>
        <family val="2"/>
      </rPr>
      <t>this is the total of Building and Sitework line items.</t>
    </r>
  </si>
  <si>
    <r>
      <t xml:space="preserve">Campus Project Contingency: A budget for reserve funds to assure successful completion of the project on time and within total budget. It is calculated as a percentage of Total Construction (line Item 7), this percentage varies dependent on delivery method selected. Refer to Delivery Method Fee Structure on the </t>
    </r>
    <r>
      <rPr>
        <u/>
        <sz val="10"/>
        <rFont val="Arial"/>
        <family val="2"/>
      </rPr>
      <t>REFERENCE TAB.</t>
    </r>
  </si>
  <si>
    <t>SUBTOTAL: CONSTRUCTION COST, FEES &amp; CONTINGENCY (Items 7 &amp; 8e)...........................................................................................................................................................................................................</t>
  </si>
  <si>
    <t>Line Item 11</t>
  </si>
  <si>
    <t>Line Item 12</t>
  </si>
  <si>
    <t>Line Item 13</t>
  </si>
  <si>
    <t>Line Item 14</t>
  </si>
  <si>
    <t>Line Item 15</t>
  </si>
  <si>
    <r>
      <t xml:space="preserve">TOTAL PROJECT COST: </t>
    </r>
    <r>
      <rPr>
        <sz val="10"/>
        <rFont val="Arial"/>
        <family val="2"/>
      </rPr>
      <t xml:space="preserve">The sum of the Subtotal Project Costs, Group II Equipment and CEQA Mitigation Costs. </t>
    </r>
  </si>
  <si>
    <t>Line Item 16</t>
  </si>
  <si>
    <t>Line Item 17</t>
  </si>
  <si>
    <t>Line Item 18</t>
  </si>
  <si>
    <r>
      <t xml:space="preserve">AE Services: Fees are summarized on page 2 and 3 based on calculations on </t>
    </r>
    <r>
      <rPr>
        <b/>
        <u/>
        <sz val="10"/>
        <color indexed="12"/>
        <rFont val="Arial"/>
        <family val="2"/>
      </rPr>
      <t>FEE CALCS TAB</t>
    </r>
    <r>
      <rPr>
        <u/>
        <sz val="10"/>
        <color indexed="12"/>
        <rFont val="Arial"/>
        <family val="2"/>
      </rPr>
      <t>.</t>
    </r>
  </si>
  <si>
    <t>TAB 2-7: Cost Estimate Form (page 1 to 3)</t>
  </si>
  <si>
    <t>TAB 2-7: Estimate Tools (Below the Printable Area on Page 1)</t>
  </si>
  <si>
    <t>Cell S87</t>
  </si>
  <si>
    <r>
      <t xml:space="preserve">BASELINE ESTIMATE MODIFIER: </t>
    </r>
    <r>
      <rPr>
        <sz val="10"/>
        <rFont val="Arial"/>
        <family val="2"/>
      </rPr>
      <t>Used to calculate CCCI/EPI adjustments for cost estimates generated in the past. Select the year the cost estimate was generated, than reference within the uniformat cells to apply the modifier to the line item.</t>
    </r>
  </si>
  <si>
    <t>NON STATE</t>
  </si>
  <si>
    <t>[ INSERT HERE ]</t>
  </si>
  <si>
    <t>$/GSF</t>
  </si>
  <si>
    <t>GRP II</t>
  </si>
  <si>
    <t>GRP I</t>
  </si>
  <si>
    <t>BLDG EFF %</t>
  </si>
  <si>
    <t>Home Economics (Food Sci / Nutrition)</t>
  </si>
  <si>
    <t>Psychology (Dry Lab)</t>
  </si>
  <si>
    <t>Library/Information Resource Center (w/o ASR)</t>
  </si>
  <si>
    <t>Physical Science (Dry Lab)</t>
  </si>
  <si>
    <t>SPACE TYPE</t>
  </si>
  <si>
    <t>$ / GSF</t>
  </si>
  <si>
    <t>GRP I %</t>
  </si>
  <si>
    <t>$ / ASF</t>
  </si>
  <si>
    <t>DIFFICULTY RATING</t>
  </si>
  <si>
    <t>AE FEE TYPE</t>
  </si>
  <si>
    <t>SELECT SPACE TYPE</t>
  </si>
  <si>
    <t>SELECT CAMPUS</t>
  </si>
  <si>
    <t>Residence/Student Housing (Type 1)</t>
  </si>
  <si>
    <t>Residence/Student Housing (Type 2)</t>
  </si>
  <si>
    <t>[ INSERT SPACE TYPE (NON-CAPACITY) ]</t>
  </si>
  <si>
    <t>OUTYEAR CALCULATIONS</t>
  </si>
  <si>
    <t>BUDGET @ OUTYEAR</t>
  </si>
  <si>
    <t>AE FEE</t>
  </si>
  <si>
    <t>TYPE</t>
  </si>
  <si>
    <t>USER INPUT TAB</t>
  </si>
  <si>
    <t>W/ PRORATA OF</t>
  </si>
  <si>
    <t xml:space="preserve">COST PER GSF </t>
  </si>
  <si>
    <t>FOR BOT</t>
  </si>
  <si>
    <t>RENOV</t>
  </si>
  <si>
    <t>USE 67%</t>
  </si>
  <si>
    <t>RENOV 50%</t>
  </si>
  <si>
    <t xml:space="preserve"> Additional Funds Required (Item 15 minus Items 16a thru 16e) .....................................................................................................................................…</t>
  </si>
  <si>
    <t>[ Insert additional project specific costs ]</t>
  </si>
  <si>
    <t>ANALYSIS AND</t>
  </si>
  <si>
    <t>SUMMARY OF FEES</t>
  </si>
  <si>
    <t>Bldg+Prorata GC</t>
  </si>
  <si>
    <t>Site+Prorata GC</t>
  </si>
  <si>
    <t>SUMMARY OF FEES [PRORATA OF GC + ESC]</t>
  </si>
  <si>
    <t>Bldg+Prorata GC+Esc</t>
  </si>
  <si>
    <t>Site+Prorata GC+Esc</t>
  </si>
  <si>
    <t>Total GC</t>
  </si>
  <si>
    <t>Bldg GC</t>
  </si>
  <si>
    <t>Site GC</t>
  </si>
  <si>
    <t>SCHEMATIC</t>
  </si>
  <si>
    <t>SOFT COSTS</t>
  </si>
  <si>
    <t>FEES + CONTINGENCY</t>
  </si>
  <si>
    <t>CAMPUS:</t>
  </si>
  <si>
    <t>PROJECT:</t>
  </si>
  <si>
    <t xml:space="preserve">PHASE: </t>
  </si>
  <si>
    <t xml:space="preserve">INSTRUCTIONS: </t>
  </si>
  <si>
    <t>Is the project connected to the central campus heating system?</t>
  </si>
  <si>
    <t xml:space="preserve">  </t>
  </si>
  <si>
    <t>Does the campus have thermal energy storage (TES) system?</t>
  </si>
  <si>
    <t>Does the campus have reclaimed water?</t>
  </si>
  <si>
    <t>Does CSU own the campus water distribution?</t>
  </si>
  <si>
    <t>Are building entrance conduits planned for the access to telecom network facilities?</t>
  </si>
  <si>
    <t xml:space="preserve">Name of Local Air Quality Management District                                       </t>
  </si>
  <si>
    <t>SCHEMATIC DESIGN</t>
  </si>
  <si>
    <t>COBCP (FEASIBILITY STUDY)</t>
  </si>
  <si>
    <t>OUTYEAR</t>
  </si>
  <si>
    <t>SELECT MILESTONE SUBMITTAL</t>
  </si>
  <si>
    <t xml:space="preserve"> CAPITAL  OUTLAY  ESTIMATE (Form CPDC 2-7)</t>
  </si>
  <si>
    <t>Site Utilities (Civil, Mechanical, Electrical  &amp; Telecom)....................................................................................................................................................................…</t>
  </si>
  <si>
    <t>ELECTRICAL SERVICE</t>
  </si>
  <si>
    <t>Campus Service Voltage</t>
  </si>
  <si>
    <t>2-8: PHASES</t>
  </si>
  <si>
    <t>2-8: ELEC UTILITY</t>
  </si>
  <si>
    <t>SELECT PUBLIC UTILITY</t>
  </si>
  <si>
    <t>TID Water &amp; Power</t>
  </si>
  <si>
    <t>2-8: GAS UTILITY</t>
  </si>
  <si>
    <t>LADWP: Los Angeles Dept of Water &amp; Power</t>
  </si>
  <si>
    <t>PG&amp;E: Pacific Gas &amp; Elec</t>
  </si>
  <si>
    <t>SMUD: Sacramento Municipal Utility Dist</t>
  </si>
  <si>
    <t>SDG&amp;E: San Diego Gas &amp; Elec</t>
  </si>
  <si>
    <t>Campus-Owned Distribution</t>
  </si>
  <si>
    <t>This project will be served by:</t>
  </si>
  <si>
    <t>ESTIMATE</t>
  </si>
  <si>
    <t>Has the serving utility provided the connection fee?</t>
  </si>
  <si>
    <t>VOLTS</t>
  </si>
  <si>
    <t>LF</t>
  </si>
  <si>
    <t>Separate meter for electrical power as req per AE Procedure Guide</t>
  </si>
  <si>
    <t>Yes/No</t>
  </si>
  <si>
    <t>2-8: ELEC EQUIP</t>
  </si>
  <si>
    <t>UNITS</t>
  </si>
  <si>
    <t>SUBTOTAL:</t>
  </si>
  <si>
    <t>FIRE ALARM</t>
  </si>
  <si>
    <t>BUDGET YEAR:</t>
  </si>
  <si>
    <t>IN DIA</t>
  </si>
  <si>
    <t>Pipe size of the existing main at point of connection (POC)</t>
  </si>
  <si>
    <t>Number of manholes required (distance/150 feet)</t>
  </si>
  <si>
    <t>EA</t>
  </si>
  <si>
    <t>SANITARY SEWER:</t>
  </si>
  <si>
    <t>STORM SEWER:</t>
  </si>
  <si>
    <t xml:space="preserve">Estimated pipe size and distance to the nearest POC </t>
  </si>
  <si>
    <t>HEATING:</t>
  </si>
  <si>
    <t>If No to above and central plant capacity is inadequate, provide costs associated.</t>
  </si>
  <si>
    <t>2-8: TYPES</t>
  </si>
  <si>
    <t>COOLING:</t>
  </si>
  <si>
    <t>Campus chilled water supply temp</t>
  </si>
  <si>
    <t>Campus chilled water delta temp</t>
  </si>
  <si>
    <t>NATURAL GAS</t>
  </si>
  <si>
    <t>Separate meter for natural gas as req per AE Procedure Guide</t>
  </si>
  <si>
    <t>WATER</t>
  </si>
  <si>
    <t>GPD</t>
  </si>
  <si>
    <t>Has this project been discussed with the Fire Dept?</t>
  </si>
  <si>
    <t>Number of Fire Hydrants Requested</t>
  </si>
  <si>
    <t>Has a flow test been performed to determine adequate flow and pressure</t>
  </si>
  <si>
    <t xml:space="preserve">What is the available water flow and pressure at the </t>
  </si>
  <si>
    <t>GPM</t>
  </si>
  <si>
    <t>PSIG</t>
  </si>
  <si>
    <t>Will water supply be adequate for project potable and fire suppression requirements?</t>
  </si>
  <si>
    <t>IN</t>
  </si>
  <si>
    <t>Separate meter for water as req per AE Procedure Guide</t>
  </si>
  <si>
    <t>INFORMATION TECHNOLOGY PLANNING</t>
  </si>
  <si>
    <t>Heating Systems:</t>
  </si>
  <si>
    <t>ENERGY MANAGEMENT</t>
  </si>
  <si>
    <t>Distance to central point of connection</t>
  </si>
  <si>
    <t>MISCELLANEOUS UNDERGROUND UTILITIES / UTILIDOR</t>
  </si>
  <si>
    <t xml:space="preserve">Utility </t>
  </si>
  <si>
    <t>EASEMENT AND RIGHTS OF WAY</t>
  </si>
  <si>
    <t>Does the project of any of its serving utilities traverse any pre-existing easements</t>
  </si>
  <si>
    <t>AIR QUALITY EMISSIONS</t>
  </si>
  <si>
    <t xml:space="preserve">Will project require permits for emergency generator or other controlled </t>
  </si>
  <si>
    <t xml:space="preserve">Will this project's emissions require the CSU to purchase emissions offsets? </t>
  </si>
  <si>
    <t>CONSTRUCTION UTILITIES</t>
  </si>
  <si>
    <t xml:space="preserve">Will the contractor bear all costs of construction utilities?  </t>
  </si>
  <si>
    <t xml:space="preserve">POC and metering of temporary utilities clearly defines that the contractor </t>
  </si>
  <si>
    <r>
      <t xml:space="preserve">Distance to the nearest </t>
    </r>
    <r>
      <rPr>
        <sz val="9"/>
        <color indexed="8"/>
        <rFont val="Arial"/>
        <family val="2"/>
      </rPr>
      <t>reclaimed water connection</t>
    </r>
  </si>
  <si>
    <t>FORM CPDC 2-8</t>
  </si>
  <si>
    <t>Distance from electrical main to the nearest point of connection (POC)</t>
  </si>
  <si>
    <t>Distance to nearest POC</t>
  </si>
  <si>
    <t>Pipe size of the existing main at POC</t>
  </si>
  <si>
    <t>Distance to nearest POC (trench and pipe)</t>
  </si>
  <si>
    <t>DEG F</t>
  </si>
  <si>
    <t>2-8: IT</t>
  </si>
  <si>
    <t xml:space="preserve">SELECT CABLE MEDIUM </t>
  </si>
  <si>
    <t>Copper</t>
  </si>
  <si>
    <t>Biological Science (Wet Lab)</t>
  </si>
  <si>
    <t>SCG: Southern Cal Gas</t>
  </si>
  <si>
    <t>2-8: WATER UTILITY</t>
  </si>
  <si>
    <t>2-8: AQMD UTILITY</t>
  </si>
  <si>
    <t>San Joaquin Valley Unified Air Pollution Control Dist</t>
  </si>
  <si>
    <t>City of Bakersfield</t>
  </si>
  <si>
    <t>City of Chico</t>
  </si>
  <si>
    <t>City of Hayward</t>
  </si>
  <si>
    <t>Bay Area Air Quality Management District</t>
  </si>
  <si>
    <t>City of Arcata</t>
  </si>
  <si>
    <t>Vallejo Sanitation &amp; Flood Control</t>
  </si>
  <si>
    <t>City of Vallejo Water Dept</t>
  </si>
  <si>
    <t>Los Angeles County</t>
  </si>
  <si>
    <t>2-8: STORM UTILITY</t>
  </si>
  <si>
    <t>2-8: SEWER UTILITY</t>
  </si>
  <si>
    <t>South Coast Air Quality Management Dist</t>
  </si>
  <si>
    <t>Sacramento Metropolitan Air Quality Management Dist</t>
  </si>
  <si>
    <t>San Francisco Water System</t>
  </si>
  <si>
    <t>City of San Luis Obispo</t>
  </si>
  <si>
    <t>San Luis Obispo Air Pollution Control Dist</t>
  </si>
  <si>
    <t>City of Turlock</t>
  </si>
  <si>
    <t>City of Long Beach</t>
  </si>
  <si>
    <t>Butte County Air Quality Management District</t>
  </si>
  <si>
    <t>Ventura County Air Pollution Control Dist</t>
  </si>
  <si>
    <t xml:space="preserve">San Diego County Air Pollution Control Dist </t>
  </si>
  <si>
    <t>SELECT LOCAL AIR DISTRICT</t>
  </si>
  <si>
    <t>City of Carson</t>
  </si>
  <si>
    <t>California Water Service Co</t>
  </si>
  <si>
    <t>[ Insert additional specific costs ]</t>
  </si>
  <si>
    <t>GSF:</t>
  </si>
  <si>
    <t>TYPE:</t>
  </si>
  <si>
    <t>CLASSROOM BUILDING</t>
  </si>
  <si>
    <t>ADMINISTRATIVE/OFFICE BUILDING</t>
  </si>
  <si>
    <t>SCIENCE LAB BUILDING</t>
  </si>
  <si>
    <t>Vallecitos Water District</t>
  </si>
  <si>
    <t>City of San Marcos</t>
  </si>
  <si>
    <t>San Bernardino Flood Control District</t>
  </si>
  <si>
    <t>City of San Bernardino</t>
  </si>
  <si>
    <t>Building Service Main Size (include fire protection)</t>
  </si>
  <si>
    <r>
      <t xml:space="preserve">TOTAL ESTIMATED SITE UTILITIES </t>
    </r>
    <r>
      <rPr>
        <i/>
        <sz val="9"/>
        <rFont val="Arial"/>
        <family val="2"/>
      </rPr>
      <t>(Insert to line G3040, distribute between S/NS as appropriate)</t>
    </r>
  </si>
  <si>
    <t>FTE</t>
  </si>
  <si>
    <t>Potable water calculation. Insert number of FTE</t>
  </si>
  <si>
    <t>Fiber Coaxial</t>
  </si>
  <si>
    <t>VOICE:</t>
  </si>
  <si>
    <t>DATA:</t>
  </si>
  <si>
    <t>VIDEO:</t>
  </si>
  <si>
    <t>AWG</t>
  </si>
  <si>
    <t>MM/SM</t>
  </si>
  <si>
    <t>Optical Fiber</t>
  </si>
  <si>
    <t>12/12</t>
  </si>
  <si>
    <t>600 PAIR</t>
  </si>
  <si>
    <t>Building Service Underground Conduit</t>
  </si>
  <si>
    <t>225 kVA</t>
  </si>
  <si>
    <t>500 kVA</t>
  </si>
  <si>
    <t>1000 kVA</t>
  </si>
  <si>
    <t>1500 kVA</t>
  </si>
  <si>
    <t>TRANSFORMER</t>
  </si>
  <si>
    <t>COST</t>
  </si>
  <si>
    <t>MAIN SWTCHBD</t>
  </si>
  <si>
    <t>400A, 480Y/277V</t>
  </si>
  <si>
    <t>800A, 480Y/277V</t>
  </si>
  <si>
    <t>1200A, 480Y/277V</t>
  </si>
  <si>
    <t>2000A, 480Y/277V</t>
  </si>
  <si>
    <t>EM GEN</t>
  </si>
  <si>
    <t>200 kW</t>
  </si>
  <si>
    <t>100 kW</t>
  </si>
  <si>
    <t>400 kW</t>
  </si>
  <si>
    <t>600 kW</t>
  </si>
  <si>
    <t>750 kVA</t>
  </si>
  <si>
    <t>1000A, 480Y/277V</t>
  </si>
  <si>
    <t>300 kW</t>
  </si>
  <si>
    <t>UPS COST</t>
  </si>
  <si>
    <t>Service Transformer:</t>
  </si>
  <si>
    <t>LOOKUP</t>
  </si>
  <si>
    <t>Main Service Switchboard with Metering:</t>
  </si>
  <si>
    <t>If Yes, provide confirmation letter of utility charges.</t>
  </si>
  <si>
    <t>If No, be sure costs of gas area included in the project.</t>
  </si>
  <si>
    <t>If Yes, does the central plant have adequate capacity to serve this project?</t>
  </si>
  <si>
    <t>[Provide description of associated costs to increase plant capacity]</t>
  </si>
  <si>
    <t>[Comment line]</t>
  </si>
  <si>
    <t>If No, be sure adequate electrical capacity is included to serve additional equipment</t>
  </si>
  <si>
    <t>If Yes, define estimated daily site irrigation demand.</t>
  </si>
  <si>
    <t>(20 gallons per FTE per day, plus irrigation if no reclaimed water)</t>
  </si>
  <si>
    <t>for the Fire Protection System</t>
  </si>
  <si>
    <t>project site (bottom of the automatic sprinkler riser)</t>
  </si>
  <si>
    <t xml:space="preserve">If No, provide cost of supply system improvements and fire pump </t>
  </si>
  <si>
    <r>
      <t xml:space="preserve">Estimate </t>
    </r>
    <r>
      <rPr>
        <b/>
        <sz val="9"/>
        <color indexed="8"/>
        <rFont val="Arial"/>
        <family val="2"/>
      </rPr>
      <t>CONDUIT</t>
    </r>
    <r>
      <rPr>
        <sz val="9"/>
        <color indexed="8"/>
        <rFont val="Arial"/>
        <family val="2"/>
      </rPr>
      <t xml:space="preserve"> Number, Size and Distance to campus network POC</t>
    </r>
  </si>
  <si>
    <t>Define by name and describe any other utilities necessary or which require relocation and cost.</t>
  </si>
  <si>
    <t>or rights of way? If yes, attach a detailed estimate for relocation costs.</t>
  </si>
  <si>
    <t>emissions? If yes, provide estimated costs</t>
  </si>
  <si>
    <t>If yes, provide estimated costs</t>
  </si>
  <si>
    <t>(Note A/E must include provisions in project special conditions for this to happen).</t>
  </si>
  <si>
    <t>be charged back during construction. If no, be aware that construction utilities are</t>
  </si>
  <si>
    <t>borne by the campus' delegated utilities budget.  The Department of Finance</t>
  </si>
  <si>
    <t>only funds project utilities based on the date of beneficial occupancy.</t>
  </si>
  <si>
    <r>
      <t>If feasibility study not yet complete, generic facility type selected above (</t>
    </r>
    <r>
      <rPr>
        <u/>
        <sz val="9"/>
        <color indexed="8"/>
        <rFont val="Arial"/>
        <family val="2"/>
      </rPr>
      <t>Cell K8</t>
    </r>
    <r>
      <rPr>
        <sz val="9"/>
        <color indexed="8"/>
        <rFont val="Arial"/>
        <family val="2"/>
      </rPr>
      <t xml:space="preserve">) will be used. </t>
    </r>
  </si>
  <si>
    <r>
      <t>If feasibility study not yet complete, generic facility type selected above (</t>
    </r>
    <r>
      <rPr>
        <u/>
        <sz val="9"/>
        <color indexed="8"/>
        <rFont val="Arial"/>
        <family val="2"/>
      </rPr>
      <t>Cell K8</t>
    </r>
    <r>
      <rPr>
        <sz val="9"/>
        <color indexed="8"/>
        <rFont val="Arial"/>
        <family val="2"/>
      </rPr>
      <t xml:space="preserve">) will be used as basis </t>
    </r>
  </si>
  <si>
    <t>GROUP I</t>
  </si>
  <si>
    <t>GROUP II</t>
  </si>
  <si>
    <t>ENERGY AND SITE UTILITIES PLANNING CHECKLIST /ESTIMATE</t>
  </si>
  <si>
    <t>The following checklist presents a series of questions and issues that need to be included when submitting a Capital Outlay Change Proposal (COBCP) for a project for inclusion in the CSU Capital Outlay Program.  Completing this checklist and including the noted costs on Form CPDC 2-7 will result in adequate funding for the projects.  Consult with campus Plant Directors and contact your campus University Facility Planner for questions regarding this checklist.</t>
  </si>
  <si>
    <t>Has the serving utility provided the connection fee for new service?</t>
  </si>
  <si>
    <t>If Yes, provide confirmation letter of utility costs for new service.</t>
  </si>
  <si>
    <t>Emergency Generator with Auto Transfer Switch:</t>
  </si>
  <si>
    <t>NOTES:</t>
  </si>
  <si>
    <t>Number of pull boxes required (distance/150 feet). Increase if cables do not run in the same trunk</t>
  </si>
  <si>
    <r>
      <t xml:space="preserve">Uninterrupted Power Service (UPS) - </t>
    </r>
    <r>
      <rPr>
        <i/>
        <sz val="9"/>
        <rFont val="Arial"/>
        <family val="2"/>
      </rPr>
      <t>if required</t>
    </r>
    <r>
      <rPr>
        <sz val="9"/>
        <rFont val="Arial"/>
        <family val="2"/>
      </rPr>
      <t>:</t>
    </r>
  </si>
  <si>
    <r>
      <t xml:space="preserve">TOTAL BUILDING: </t>
    </r>
    <r>
      <rPr>
        <sz val="10"/>
        <rFont val="Arial"/>
        <family val="2"/>
      </rPr>
      <t>This is the total of Substructure, Shell, Interiors, Building Services, Equipment and Furnishing.</t>
    </r>
  </si>
  <si>
    <t>Yes</t>
  </si>
  <si>
    <t>CSU MONTEREY BAY</t>
  </si>
  <si>
    <t>SAN DIEGO STATE UNIVERSITY</t>
  </si>
  <si>
    <t>Classroom (General)</t>
  </si>
  <si>
    <t>SPACE TYPE (PER UNIT)</t>
  </si>
  <si>
    <t>UNIT</t>
  </si>
  <si>
    <t>Parking Lot Per Space</t>
  </si>
  <si>
    <t>Parking Structure Per Space</t>
  </si>
  <si>
    <t>GSF/UNIT</t>
  </si>
  <si>
    <t>$ / UNIT</t>
  </si>
  <si>
    <t>Res/Stdnt Housing Per Bed (Type 2)</t>
  </si>
  <si>
    <t>Res/Stdnt Housing Per Bed (Type 1)</t>
  </si>
  <si>
    <t>M.</t>
  </si>
  <si>
    <t>2012/13</t>
  </si>
  <si>
    <t>X</t>
  </si>
  <si>
    <t>CASp Inspections</t>
  </si>
  <si>
    <t>ESCALATION</t>
  </si>
  <si>
    <t>Camrosa Water District</t>
  </si>
  <si>
    <t>City of Turlock/Turlock Irrigation District</t>
  </si>
  <si>
    <t>Three Valleys Municipal Services</t>
  </si>
  <si>
    <t>City of Sacramento</t>
  </si>
  <si>
    <t>City of San Diego</t>
  </si>
  <si>
    <t>San Jose Water Company</t>
  </si>
  <si>
    <t>SCE: SoCal Edison</t>
  </si>
  <si>
    <t>Project Type:</t>
  </si>
  <si>
    <t xml:space="preserve">EPI: </t>
  </si>
  <si>
    <t xml:space="preserve">CCCI: </t>
  </si>
  <si>
    <t>MAJOR</t>
  </si>
  <si>
    <t>ENERGY</t>
  </si>
  <si>
    <t>AE FEE TYPES</t>
  </si>
  <si>
    <t>Landscape Budget ....................................................................................................................................................................…</t>
  </si>
  <si>
    <t>Dominguez Water Corporation</t>
  </si>
  <si>
    <t>Hayward Water System</t>
  </si>
  <si>
    <t>City of Fresno</t>
  </si>
  <si>
    <t>City of Fullerton</t>
  </si>
  <si>
    <t>City of Trinidad</t>
  </si>
  <si>
    <t>FACILITY (SPACE) TYPE</t>
  </si>
  <si>
    <t>CAMPUS STATISTICS</t>
  </si>
  <si>
    <t># RAIN DAYS</t>
  </si>
  <si>
    <t>Sea-Level Rise (Flood Control)</t>
  </si>
  <si>
    <t>SWPPP QSD/QSP Services</t>
  </si>
  <si>
    <t>2013/14</t>
  </si>
  <si>
    <t>PER DOF BL-11-09</t>
  </si>
  <si>
    <t>OWNER-CONTROLLED INSURANCE PROGRAM (OCIP)</t>
  </si>
  <si>
    <t>CSU INSURANCE COVERAGES*</t>
  </si>
  <si>
    <t>(input rate info on INSURANCE tab)</t>
  </si>
  <si>
    <t>N.</t>
  </si>
  <si>
    <r>
      <t>Construction Coverage Premium</t>
    </r>
    <r>
      <rPr>
        <sz val="9"/>
        <rFont val="Arial"/>
        <family val="2"/>
      </rPr>
      <t xml:space="preserve"> = (D/100) x Rate x (G/366)</t>
    </r>
  </si>
  <si>
    <r>
      <t>Delay in Construction Premium</t>
    </r>
    <r>
      <rPr>
        <sz val="9"/>
        <rFont val="Arial"/>
        <family val="2"/>
      </rPr>
      <t xml:space="preserve"> = (E/100) x Rate x (G/366)</t>
    </r>
  </si>
  <si>
    <r>
      <t>CSU OCIP Premium</t>
    </r>
    <r>
      <rPr>
        <sz val="9"/>
        <color indexed="10"/>
        <rFont val="Arial"/>
        <family val="2"/>
      </rPr>
      <t xml:space="preserve"> = Construction Cost * 2.5%</t>
    </r>
  </si>
  <si>
    <t>INFRASTRUCTURE IMPROVEMENT</t>
  </si>
  <si>
    <t>G100</t>
  </si>
  <si>
    <t xml:space="preserve">   GENERAL REQUIREMENTS - Building……………………………………………………..</t>
  </si>
  <si>
    <t>F60</t>
  </si>
  <si>
    <t>General Requirements, Building: Reference Contract Division 1 for items included in General Requirements</t>
  </si>
  <si>
    <t>Uniformat line G100</t>
  </si>
  <si>
    <t>General Requirements, Sitework: Reference Contract Division 1 for items included in General Requirements</t>
  </si>
  <si>
    <r>
      <t>TOTAL SITEWORK</t>
    </r>
    <r>
      <rPr>
        <sz val="10"/>
        <rFont val="Arial"/>
        <family val="2"/>
      </rPr>
      <t>: This is the total of Site Prep, Improvements, Site Utilities, Landscape, Other Site Construction, and General Requirements.</t>
    </r>
  </si>
  <si>
    <r>
      <t xml:space="preserve">To calculate go to </t>
    </r>
    <r>
      <rPr>
        <b/>
        <u/>
        <sz val="10"/>
        <color indexed="12"/>
        <rFont val="Arial"/>
        <family val="2"/>
      </rPr>
      <t>INSURANCE TAB</t>
    </r>
    <r>
      <rPr>
        <sz val="10"/>
        <color indexed="12"/>
        <rFont val="Arial"/>
        <family val="2"/>
      </rPr>
      <t xml:space="preserve"> and:</t>
    </r>
  </si>
  <si>
    <r>
      <t>Delay in Construction Coverage</t>
    </r>
    <r>
      <rPr>
        <sz val="9"/>
        <rFont val="Arial"/>
        <family val="2"/>
      </rPr>
      <t xml:space="preserve"> (optional);</t>
    </r>
    <r>
      <rPr>
        <sz val="8"/>
        <rFont val="Arial"/>
        <family val="2"/>
      </rPr>
      <t xml:space="preserve"> Enter value to be insured for Loss of Rental Income-&gt;</t>
    </r>
  </si>
  <si>
    <t>TOTAL INSURANCE COST</t>
  </si>
  <si>
    <t>Note: Delay in Construction Coverage is Optional - Add to TOTAL</t>
  </si>
  <si>
    <r>
      <t>Applicable Rate</t>
    </r>
    <r>
      <rPr>
        <sz val="9"/>
        <rFont val="Arial"/>
        <family val="2"/>
      </rPr>
      <t xml:space="preserve"> (from Rate Table, based on D. Construction Cost) </t>
    </r>
    <r>
      <rPr>
        <b/>
        <u/>
        <sz val="9"/>
        <rFont val="Arial"/>
        <family val="2"/>
      </rPr>
      <t>CAMPUS TO SELECT AS NEEDED</t>
    </r>
  </si>
  <si>
    <t>2014/15</t>
  </si>
  <si>
    <r>
      <t xml:space="preserve">SUBTOTAL BUILDING, SITEWORK AND ESCALATION: </t>
    </r>
    <r>
      <rPr>
        <sz val="10"/>
        <rFont val="Arial"/>
        <family val="2"/>
      </rPr>
      <t>this includes total building and sitework plus the escalation cost and general requirements</t>
    </r>
  </si>
  <si>
    <r>
      <t xml:space="preserve">TOTAL CONSTRUCTION: </t>
    </r>
    <r>
      <rPr>
        <sz val="10"/>
        <rFont val="Arial"/>
        <family val="2"/>
      </rPr>
      <t xml:space="preserve">This includes total building and sitework, escalation to midpoint of construction, general conditions/overhead and profit. This is the basis for the Advertisement for Bid. </t>
    </r>
  </si>
  <si>
    <r>
      <t>REQUIRED ADDITIONAL SERVICES DURING PW PHASE:</t>
    </r>
    <r>
      <rPr>
        <sz val="10"/>
        <rFont val="Arial"/>
        <family val="2"/>
      </rPr>
      <t xml:space="preserve"> References subtotals from page 2/3 for required additional services identified during PW. Note: Design Assist costs are included  for CM@Risk</t>
    </r>
  </si>
  <si>
    <r>
      <t>REQUIRED ADDITIONAL SERVICES DURING C PHASE:</t>
    </r>
    <r>
      <rPr>
        <sz val="10"/>
        <rFont val="Arial"/>
        <family val="2"/>
      </rPr>
      <t xml:space="preserve"> References subtotals from page 2/3 for required additional services identified during Construction. </t>
    </r>
  </si>
  <si>
    <r>
      <t xml:space="preserve">SUBTOTAL PROJECT COST Excluding Group II Equipment: </t>
    </r>
    <r>
      <rPr>
        <sz val="10"/>
        <rFont val="Arial"/>
        <family val="2"/>
      </rPr>
      <t>The sum of the Total Construction Costs, Fees and Insurance, Contingency and the Required Additional Services during PW and Construction.</t>
    </r>
  </si>
  <si>
    <r>
      <rPr>
        <b/>
        <sz val="10"/>
        <color indexed="12"/>
        <rFont val="Arial"/>
        <family val="2"/>
      </rPr>
      <t>CCCI:</t>
    </r>
    <r>
      <rPr>
        <sz val="10"/>
        <color indexed="12"/>
        <rFont val="Arial"/>
        <family val="2"/>
      </rPr>
      <t xml:space="preserve"> Use the latest CCCI from the CSU Cost Guide. (Exception - for Group II Equipment only budget - the EPI is updated to current budget year, however the CCCI does not change from Construction phase.)</t>
    </r>
  </si>
  <si>
    <t xml:space="preserve">c. </t>
  </si>
  <si>
    <t>Builders Risk Insurance Premium/ Seismic Fund……………….……………………………………………………………………….</t>
  </si>
  <si>
    <t>BRIP + Seismic TOTAL:</t>
  </si>
  <si>
    <t>GMP AWARD (DB)</t>
  </si>
  <si>
    <t>GMP(CMR)</t>
  </si>
  <si>
    <t xml:space="preserve">TOTAL GMP: For CM@R delivery only, formula adding total building and sitework, escalation to midpoint of construction and General Conditions, (broken down in detail for overhead and profit, Contingency, Pre-Con Services and CM Construction Services). This is the basis for the GMP. </t>
  </si>
  <si>
    <t>NOTE: Design Assist costs for CM@Risk Delivery projects ONLY: An amount equivalent to .5% of GMP will be included to cover the costs of Design Assist in the Typical Project Additional Services, Preliminary Design Phase, on 2-7 pages 2 and/or 3.    An equivalent amount will be deducted in the Typical Project Additional Services, Construction Phase, on 2-7 pages 2 and/or 3.  This procedure shifts the cost of Design Assist from the project Construction budget to the Preliminary Design budget, where Design Assist activities will occur. There is no net change to the project budget.</t>
  </si>
  <si>
    <t>Line Item 12a.</t>
  </si>
  <si>
    <t>Line Item 12b.</t>
  </si>
  <si>
    <t>It is not necessary to subtract BRIP/OCIP fees from the Total Construction or GMP as insurance costs are no longer included in Uniformat building costs or Cost Guide budgets.</t>
  </si>
  <si>
    <t>O</t>
  </si>
  <si>
    <r>
      <t>GMP Cost</t>
    </r>
    <r>
      <rPr>
        <sz val="9"/>
        <rFont val="Arial"/>
        <family val="2"/>
      </rPr>
      <t xml:space="preserve">  (total building cost + CM OH&amp;P, Const Svc &amp; Contingency) Basis for OCIP</t>
    </r>
  </si>
  <si>
    <r>
      <t>Construction Cost</t>
    </r>
    <r>
      <rPr>
        <sz val="9"/>
        <rFont val="Arial"/>
        <family val="2"/>
      </rPr>
      <t xml:space="preserve">  (total building cost) Basis for BRIP</t>
    </r>
  </si>
  <si>
    <t>Construction beginning July 1, 2014 to June 30, 2015</t>
  </si>
  <si>
    <r>
      <t>Insurance Taxes/Fees</t>
    </r>
    <r>
      <rPr>
        <sz val="9"/>
        <rFont val="Arial"/>
        <family val="2"/>
      </rPr>
      <t xml:space="preserve"> (3.20%)</t>
    </r>
  </si>
  <si>
    <t>Construction Project Enrollment Form</t>
  </si>
  <si>
    <t>(Enter all values highlighted in yellow.)</t>
  </si>
  <si>
    <r>
      <t xml:space="preserve">Project Delivery Method: </t>
    </r>
    <r>
      <rPr>
        <sz val="10"/>
        <rFont val="Arial"/>
        <family val="2"/>
      </rPr>
      <t>(check one)</t>
    </r>
  </si>
  <si>
    <r>
      <rPr>
        <sz val="9"/>
        <color indexed="8"/>
        <rFont val="Wingdings"/>
        <charset val="2"/>
      </rPr>
      <t>þ</t>
    </r>
    <r>
      <rPr>
        <sz val="9"/>
        <color indexed="8"/>
        <rFont val="Arial"/>
        <family val="2"/>
      </rPr>
      <t xml:space="preserve">  Design-Bid-Build</t>
    </r>
  </si>
  <si>
    <r>
      <rPr>
        <sz val="9"/>
        <color indexed="8"/>
        <rFont val="Wingdings"/>
        <charset val="2"/>
      </rPr>
      <t>o</t>
    </r>
    <r>
      <rPr>
        <sz val="9"/>
        <color indexed="8"/>
        <rFont val="Arial"/>
        <family val="2"/>
      </rPr>
      <t xml:space="preserve">  Design-Build</t>
    </r>
  </si>
  <si>
    <r>
      <rPr>
        <sz val="9"/>
        <color indexed="8"/>
        <rFont val="Wingdings"/>
        <charset val="2"/>
      </rPr>
      <t>o</t>
    </r>
    <r>
      <rPr>
        <sz val="9"/>
        <color indexed="8"/>
        <rFont val="Arial"/>
        <family val="2"/>
      </rPr>
      <t xml:space="preserve">  CM at Risk</t>
    </r>
  </si>
  <si>
    <t>Project Information:</t>
  </si>
  <si>
    <t>CPDC Project #:</t>
  </si>
  <si>
    <t>Campus Project #:</t>
  </si>
  <si>
    <r>
      <t xml:space="preserve">Funding Source: </t>
    </r>
    <r>
      <rPr>
        <sz val="10"/>
        <rFont val="Arial"/>
        <family val="2"/>
      </rPr>
      <t>(check all that apply)</t>
    </r>
  </si>
  <si>
    <t>Masonry (non-seismic)</t>
  </si>
  <si>
    <t>(fill in only if rate for All Other Construction is selected.)</t>
  </si>
  <si>
    <t>Wood Frame up to $10mm (seismic)</t>
  </si>
  <si>
    <r>
      <t>(Enter values in yellow highlighted lines</t>
    </r>
    <r>
      <rPr>
        <i/>
        <sz val="8"/>
        <rFont val="Arial"/>
        <family val="2"/>
      </rPr>
      <t>. Remaining fields will automatically populate.)</t>
    </r>
  </si>
  <si>
    <t>Wood Frame $10mm-$25mm (seismic)</t>
  </si>
  <si>
    <t>Start of Construction - per NTP (mm/dd/yy)</t>
  </si>
  <si>
    <t>Completion of Construction - per NTP (mm/dd/yy)</t>
  </si>
  <si>
    <t>The following to be DEDUCTED from Line C:</t>
  </si>
  <si>
    <t>Number of Coverage Days = (B - A + 1)</t>
  </si>
  <si>
    <t>BRIP Insurance Cost = (sum of lines H, I, J)</t>
  </si>
  <si>
    <r>
      <t xml:space="preserve">TOTAL COST </t>
    </r>
    <r>
      <rPr>
        <sz val="10"/>
        <rFont val="Arial"/>
        <family val="2"/>
      </rPr>
      <t>= (sum of lines K, L, M)</t>
    </r>
  </si>
  <si>
    <t>For Questions and to submit completed Enrollment Form, contact:</t>
  </si>
  <si>
    <t>Chancellor's Office, CPDC:</t>
  </si>
  <si>
    <t>CSURMA:</t>
  </si>
  <si>
    <r>
      <rPr>
        <sz val="9"/>
        <color indexed="8"/>
        <rFont val="Wingdings"/>
        <charset val="2"/>
      </rPr>
      <t>þ</t>
    </r>
    <r>
      <rPr>
        <sz val="9"/>
        <color indexed="8"/>
        <rFont val="Arial"/>
        <family val="2"/>
      </rPr>
      <t xml:space="preserve">  Design-Build</t>
    </r>
  </si>
  <si>
    <t>Start of Construction - Actual start date of Construction (mm/dd/yy)</t>
  </si>
  <si>
    <t/>
  </si>
  <si>
    <t>Owner Controlled Insurance Premium - Assessed for projects of $10 million or more. See Instructions.</t>
  </si>
  <si>
    <t>2. Provide Delay in Construction Coverage, if needed, on line item E.</t>
  </si>
  <si>
    <t>Bldg+GC+Ins</t>
  </si>
  <si>
    <t>2015/16</t>
  </si>
  <si>
    <t>2016/17</t>
  </si>
  <si>
    <t xml:space="preserve">ENERGY USAGE </t>
  </si>
  <si>
    <t>COLLABORATIVE DESIGN-BUILD</t>
  </si>
  <si>
    <t>2017/18</t>
  </si>
  <si>
    <r>
      <rPr>
        <sz val="9"/>
        <color indexed="8"/>
        <rFont val="Wingdings"/>
        <charset val="2"/>
      </rPr>
      <t>þ</t>
    </r>
    <r>
      <rPr>
        <sz val="9"/>
        <color indexed="8"/>
        <rFont val="Arial"/>
        <family val="2"/>
      </rPr>
      <t xml:space="preserve">  Collaborative Design-Build</t>
    </r>
  </si>
  <si>
    <t>f.</t>
  </si>
  <si>
    <t>SMALL PROJECT</t>
  </si>
  <si>
    <t>Insert date, project, campus and A/E information as indicated in C7 to C10</t>
  </si>
  <si>
    <t>ARCHITECTS/ENGINEER'S BASIC SERVICES</t>
  </si>
  <si>
    <t>Fill in the header information</t>
  </si>
  <si>
    <t>Insert a construction budget value in E16</t>
  </si>
  <si>
    <t>Done!</t>
  </si>
  <si>
    <t>[Insert]</t>
  </si>
  <si>
    <t>How the SPA fee is calculated</t>
  </si>
  <si>
    <t>CSU standard fee formula for a level 2 complexity. Use level 2 for ALL SPA work.</t>
  </si>
  <si>
    <t>A/E:</t>
  </si>
  <si>
    <t>A standard renovation 2% complexity premium is universally applied to ALL SPA work.</t>
  </si>
  <si>
    <t>Small Project A/E FEE CALCULATION</t>
  </si>
  <si>
    <t>A/E</t>
  </si>
  <si>
    <t>A/E Fee as a %</t>
  </si>
  <si>
    <t>An additional premium (1% to 3%) is applied depending on size of project.</t>
  </si>
  <si>
    <t>Fee (2)</t>
  </si>
  <si>
    <t>of Construction</t>
  </si>
  <si>
    <t>The SPA A/E fee is the sum of the three elements above.</t>
  </si>
  <si>
    <t>Low transition premium percentage.</t>
  </si>
  <si>
    <t>Taper percent</t>
  </si>
  <si>
    <t>Small Project A/E FEE PAYMENT SCHEDULE</t>
  </si>
  <si>
    <t>Schematic/Preliminary</t>
  </si>
  <si>
    <t>Record</t>
  </si>
  <si>
    <t>Total</t>
  </si>
  <si>
    <t>Design</t>
  </si>
  <si>
    <t>Documents</t>
  </si>
  <si>
    <t>Bidding</t>
  </si>
  <si>
    <t>Drawings</t>
  </si>
  <si>
    <t>Upper transition premium percentage.</t>
  </si>
  <si>
    <t xml:space="preserve">at 25%  </t>
  </si>
  <si>
    <t>-</t>
  </si>
  <si>
    <t xml:space="preserve">at 50%  </t>
  </si>
  <si>
    <t>Monthly</t>
  </si>
  <si>
    <t xml:space="preserve">at 75%  </t>
  </si>
  <si>
    <t>equal to percentage</t>
  </si>
  <si>
    <t>The approximate addition over a CSU standard fee for renovation level 2 complexity.</t>
  </si>
  <si>
    <t xml:space="preserve">at 100%  </t>
  </si>
  <si>
    <t>complete (1)</t>
  </si>
  <si>
    <t>Small Project A/E Fee Notes:</t>
  </si>
  <si>
    <t>#1)  Construction Administration fee paid in monthly payments equal to the percentage of project's construction completion.</t>
  </si>
  <si>
    <t>#2)  Fee percentage follows the CSU standard fee curve with the following modifications: Uses type 2 complexity for all projects,</t>
  </si>
  <si>
    <t xml:space="preserve">applies a renovation premium on all projects to address additional project coordination, and applies a fee percentage increase </t>
  </si>
  <si>
    <t>from 3% to 1% depending upon project size.</t>
  </si>
  <si>
    <t>Fee Summary</t>
  </si>
  <si>
    <t>Schematics + Design Development</t>
  </si>
  <si>
    <t>Construction Documents + Bidding</t>
  </si>
  <si>
    <t>Const. Admin. + Rec. Dwgs.</t>
  </si>
  <si>
    <t>Total PWC</t>
  </si>
  <si>
    <r>
      <t xml:space="preserve">How to fill out the Exhibit B Form </t>
    </r>
    <r>
      <rPr>
        <b/>
        <sz val="12"/>
        <color indexed="53"/>
        <rFont val="Calibri"/>
        <family val="2"/>
      </rPr>
      <t>(this instruction page does not print)</t>
    </r>
  </si>
  <si>
    <r>
      <t xml:space="preserve">Total A/E </t>
    </r>
    <r>
      <rPr>
        <b/>
        <u/>
        <sz val="10"/>
        <rFont val="Calibri"/>
        <family val="2"/>
      </rPr>
      <t>Construction</t>
    </r>
    <r>
      <rPr>
        <b/>
        <sz val="10"/>
        <rFont val="Calibri"/>
        <family val="2"/>
      </rPr>
      <t xml:space="preserve"> Budget</t>
    </r>
  </si>
  <si>
    <r>
      <rPr>
        <b/>
        <sz val="11"/>
        <color indexed="8"/>
        <rFont val="Calibri"/>
        <family val="2"/>
      </rPr>
      <t>Low transition.</t>
    </r>
    <r>
      <rPr>
        <sz val="11"/>
        <color indexed="8"/>
        <rFont val="Calibri"/>
        <family val="2"/>
      </rPr>
      <t xml:space="preserve"> B</t>
    </r>
    <r>
      <rPr>
        <sz val="11"/>
        <rFont val="Calibri"/>
        <family val="2"/>
      </rPr>
      <t>elow this value the low transition premium (3%) is applied.</t>
    </r>
  </si>
  <si>
    <r>
      <rPr>
        <b/>
        <sz val="11"/>
        <color indexed="8"/>
        <rFont val="Calibri"/>
        <family val="2"/>
      </rPr>
      <t xml:space="preserve">Taper transition. </t>
    </r>
    <r>
      <rPr>
        <sz val="11"/>
        <color indexed="8"/>
        <rFont val="Calibri"/>
        <family val="2"/>
      </rPr>
      <t>T</t>
    </r>
    <r>
      <rPr>
        <sz val="11"/>
        <rFont val="Calibri"/>
        <family val="2"/>
      </rPr>
      <t>apers linearly from low and upper set percentages.</t>
    </r>
  </si>
  <si>
    <r>
      <rPr>
        <b/>
        <sz val="11"/>
        <color indexed="8"/>
        <rFont val="Calibri"/>
        <family val="2"/>
      </rPr>
      <t xml:space="preserve">Upper transition. </t>
    </r>
    <r>
      <rPr>
        <sz val="11"/>
        <color indexed="8"/>
        <rFont val="Calibri"/>
        <family val="2"/>
      </rPr>
      <t>A</t>
    </r>
    <r>
      <rPr>
        <sz val="11"/>
        <rFont val="Calibri"/>
        <family val="2"/>
      </rPr>
      <t>bove this value the upper transition fee premium is applied</t>
    </r>
  </si>
  <si>
    <r>
      <t>Construction value.</t>
    </r>
    <r>
      <rPr>
        <b/>
        <i/>
        <sz val="11"/>
        <rFont val="Calibri"/>
        <family val="2"/>
      </rPr>
      <t xml:space="preserve"> (Use construction value not total project value.)</t>
    </r>
  </si>
  <si>
    <t>Note: this subroutine repeated here for New Construction State - NonState and Renovation State and Non-State</t>
  </si>
  <si>
    <t>Exhibit A State Funded New Construction</t>
  </si>
  <si>
    <t>Exhibit B State Funded Renovation</t>
  </si>
  <si>
    <t>Exhibit C Non- State Funded New Construction</t>
  </si>
  <si>
    <t>Exhibit D NonState Funded Renovation</t>
  </si>
  <si>
    <t xml:space="preserve">How to fill out the Exhibit B Form </t>
  </si>
  <si>
    <t>Insert date, project, campus and A/E information as indicated.</t>
  </si>
  <si>
    <t>Insert a construction budget value</t>
  </si>
  <si>
    <t xml:space="preserve">Insert a construction budget value </t>
  </si>
  <si>
    <t>CAMPUS</t>
  </si>
  <si>
    <t>Escalation to midpoint of Construction....................................................................................................................................................................…</t>
  </si>
  <si>
    <t>17.</t>
  </si>
  <si>
    <t>18.</t>
  </si>
  <si>
    <t>SUBTOTAL: BUILDING, SITEWORK AND ESCALATION...................................………………</t>
  </si>
  <si>
    <t>Campus/Other Funded</t>
  </si>
  <si>
    <r>
      <t xml:space="preserve">Design Assist </t>
    </r>
    <r>
      <rPr>
        <sz val="9"/>
        <color indexed="10"/>
        <rFont val="Arial"/>
        <family val="2"/>
      </rPr>
      <t>Reduction</t>
    </r>
    <r>
      <rPr>
        <sz val="9"/>
        <rFont val="Arial"/>
        <family val="2"/>
      </rPr>
      <t xml:space="preserve"> to Construction Phase</t>
    </r>
  </si>
  <si>
    <t>BIM Model Conformed to CAFM</t>
  </si>
  <si>
    <t>FOR COLLABORATIVE DESIGN-BUILD</t>
  </si>
  <si>
    <t>CONSTRUCTION PHASE OVERHEAD + PROFIT</t>
  </si>
  <si>
    <r>
      <rPr>
        <sz val="9"/>
        <color indexed="8"/>
        <rFont val="Wingdings"/>
        <charset val="2"/>
      </rPr>
      <t>o</t>
    </r>
    <r>
      <rPr>
        <sz val="9"/>
        <color indexed="8"/>
        <rFont val="Arial"/>
        <family val="2"/>
      </rPr>
      <t xml:space="preserve">  Collaborative Design-Build</t>
    </r>
  </si>
  <si>
    <r>
      <rPr>
        <sz val="9"/>
        <color indexed="8"/>
        <rFont val="Wingdings"/>
        <charset val="2"/>
      </rPr>
      <t>¨</t>
    </r>
    <r>
      <rPr>
        <sz val="9"/>
        <color indexed="8"/>
        <rFont val="Arial"/>
        <family val="2"/>
      </rPr>
      <t xml:space="preserve">  Design-Bid-Build</t>
    </r>
  </si>
  <si>
    <r>
      <rPr>
        <sz val="9"/>
        <color indexed="8"/>
        <rFont val="Wingdings"/>
        <charset val="2"/>
      </rPr>
      <t>þ</t>
    </r>
    <r>
      <rPr>
        <sz val="9"/>
        <color indexed="8"/>
        <rFont val="Arial"/>
        <family val="2"/>
      </rPr>
      <t xml:space="preserve">  CM at Risk</t>
    </r>
  </si>
  <si>
    <t>The Capital Outlay Estimate (CPDC 2-7) is used for budgeting purposes for both the Five-Year Capital Improvement Program and the Capital Outlay Budget Change Proposal (COBCP).  Form CPDC 2-7 is used for both state and self support projects and requires information from:</t>
  </si>
  <si>
    <r>
      <rPr>
        <u/>
        <sz val="10"/>
        <rFont val="Arial"/>
        <family val="2"/>
      </rPr>
      <t>CSU COST GUIDE</t>
    </r>
    <r>
      <rPr>
        <sz val="10"/>
        <rFont val="Arial"/>
        <family val="2"/>
      </rPr>
      <t xml:space="preserve"> updated annually and posted to the CPDC website: </t>
    </r>
    <r>
      <rPr>
        <sz val="10"/>
        <color indexed="12"/>
        <rFont val="Arial"/>
        <family val="2"/>
      </rPr>
      <t>http://www.calstate.edu/cpdc/Facilities_Planning/call_letters.shtml</t>
    </r>
    <r>
      <rPr>
        <sz val="10"/>
        <rFont val="Arial"/>
        <family val="2"/>
      </rPr>
      <t xml:space="preserve">. Typical projects use the column "Base Unit Cost Per GSF w/o GC". GC's are generated as 2-7 line 6, Z10. All  project proposals lacking a professional cost estimate should be based on CSU Cost Guide. </t>
    </r>
    <r>
      <rPr>
        <u/>
        <sz val="10"/>
        <rFont val="Arial"/>
        <family val="2"/>
      </rPr>
      <t>Refer to Outyear Calculation Information below.</t>
    </r>
  </si>
  <si>
    <r>
      <rPr>
        <u/>
        <sz val="10"/>
        <rFont val="Arial"/>
        <family val="2"/>
      </rPr>
      <t xml:space="preserve">COST ESTIMATE: </t>
    </r>
    <r>
      <rPr>
        <sz val="10"/>
        <rFont val="Arial"/>
        <family val="2"/>
      </rPr>
      <t xml:space="preserve">If costs are not based on CSU Cost Guide, provide cost estimate generated as part of Feasibility Study, from a professional Cost Estimator, or Facilities Condition Report (as appropriate). Transfer estimated costs for each building system element to the appropriate uniformat classification. </t>
    </r>
    <r>
      <rPr>
        <u/>
        <sz val="10"/>
        <rFont val="Arial"/>
        <family val="2"/>
      </rPr>
      <t xml:space="preserve">Refer to Cost Estimate Baseline Modifier instructions below. </t>
    </r>
  </si>
  <si>
    <t>Line F60</t>
  </si>
  <si>
    <r>
      <t>TOTAL Building</t>
    </r>
    <r>
      <rPr>
        <sz val="10"/>
        <rFont val="Arial"/>
        <family val="2"/>
      </rPr>
      <t>: This is the total of Uniformat Building divisions A-F.</t>
    </r>
  </si>
  <si>
    <r>
      <t xml:space="preserve">1. Select Project Type for both State/Self Support to generate fees. Refer to Project Type Schedule on </t>
    </r>
    <r>
      <rPr>
        <u/>
        <sz val="10"/>
        <color indexed="12"/>
        <rFont val="Arial"/>
        <family val="2"/>
      </rPr>
      <t>REFERENCE TAB</t>
    </r>
    <r>
      <rPr>
        <sz val="10"/>
        <color indexed="12"/>
        <rFont val="Arial"/>
        <family val="2"/>
      </rPr>
      <t>.</t>
    </r>
  </si>
  <si>
    <r>
      <t xml:space="preserve">SUBTOTAL CONSTRUCTION, FEES &amp; CONTINGENCY: </t>
    </r>
    <r>
      <rPr>
        <sz val="10"/>
        <rFont val="Arial"/>
        <family val="2"/>
      </rPr>
      <t>The sum of  the Total Construction cost and the total Fees and Contingency cost.</t>
    </r>
  </si>
  <si>
    <t xml:space="preserve">NOTE The BRIP/OCIP Insurance Premium amount will be automatically included in the Construction budget as part of subtotal Project Cost, Line 13. </t>
  </si>
  <si>
    <r>
      <t xml:space="preserve">GROUP II EQUIPMENT: </t>
    </r>
    <r>
      <rPr>
        <sz val="10"/>
        <color indexed="12"/>
        <rFont val="Arial"/>
        <family val="2"/>
      </rPr>
      <t>Use amount calculated from USER INPUT tab, or CSU Cost Guide to identify the building type and corresponding Group II cost factor. Multiply the assignable square feet times correct cost factor.</t>
    </r>
  </si>
  <si>
    <r>
      <t xml:space="preserve">PROJECT FUND SCHEDULE: </t>
    </r>
    <r>
      <rPr>
        <sz val="10"/>
        <rFont val="Arial"/>
        <family val="2"/>
      </rPr>
      <t>identify amount and phase of funds already received, being requested in the budget year, and future need.</t>
    </r>
  </si>
  <si>
    <t>2018/19</t>
  </si>
  <si>
    <t>e.</t>
  </si>
  <si>
    <t>DESIGN SERVICES FOR PHASE 1 AND 2</t>
  </si>
  <si>
    <t>PRE-CONSTRUCTION SERVICES FOR PHASE 1 AND 2</t>
  </si>
  <si>
    <t>SITE MANAGEMENT DURING CONSTRUCTION</t>
  </si>
  <si>
    <t>DESIGN-BUILDER PAYMENT AND PERFORMANCE BONDS</t>
  </si>
  <si>
    <t>SUBCONTRACTOR PAYMENT AND PERFORMANCE BONDS</t>
  </si>
  <si>
    <t>DESIGN-BUILDER CONTINGENCY</t>
  </si>
  <si>
    <t>DB BONDS</t>
  </si>
  <si>
    <t>SUB BONDS</t>
  </si>
  <si>
    <r>
      <rPr>
        <b/>
        <i/>
        <sz val="12"/>
        <rFont val="Arial"/>
        <family val="2"/>
      </rPr>
      <t>COLLABORATIVE DESIGN-BUILD:</t>
    </r>
    <r>
      <rPr>
        <b/>
        <i/>
        <sz val="9"/>
        <rFont val="Arial"/>
        <family val="2"/>
      </rPr>
      <t xml:space="preserve"> FEE CALCULATIONS (STATE)</t>
    </r>
  </si>
  <si>
    <r>
      <rPr>
        <b/>
        <i/>
        <sz val="12"/>
        <rFont val="Arial"/>
        <family val="2"/>
      </rPr>
      <t>CM @ RISK:</t>
    </r>
    <r>
      <rPr>
        <b/>
        <i/>
        <sz val="9"/>
        <rFont val="Arial"/>
        <family val="2"/>
      </rPr>
      <t xml:space="preserve"> FEE CALCULATIONS (NONSTATE)</t>
    </r>
  </si>
  <si>
    <r>
      <rPr>
        <b/>
        <i/>
        <sz val="12"/>
        <rFont val="Arial"/>
        <family val="2"/>
      </rPr>
      <t>DESIGN-BUILD:</t>
    </r>
    <r>
      <rPr>
        <b/>
        <i/>
        <sz val="9"/>
        <rFont val="Arial"/>
        <family val="2"/>
      </rPr>
      <t xml:space="preserve"> FEE CALCULATIONS (NONSTATE)</t>
    </r>
  </si>
  <si>
    <r>
      <rPr>
        <b/>
        <i/>
        <sz val="12"/>
        <rFont val="Arial"/>
        <family val="2"/>
      </rPr>
      <t>DESIGN BID BUILD:</t>
    </r>
    <r>
      <rPr>
        <b/>
        <i/>
        <sz val="9"/>
        <rFont val="Arial"/>
        <family val="2"/>
      </rPr>
      <t xml:space="preserve"> FEE CALCULATIONS (NONSTATE)</t>
    </r>
  </si>
  <si>
    <t>COLLABORATIVE DESIGN-BUILD FEES</t>
  </si>
  <si>
    <t>DESIGN-BUILDER FEES</t>
  </si>
  <si>
    <t>DESIGN</t>
  </si>
  <si>
    <t>PRE-CON</t>
  </si>
  <si>
    <t>Design Services</t>
  </si>
  <si>
    <t>Pre-Construction Services</t>
  </si>
  <si>
    <t>Design Phase (Ph. 1)</t>
  </si>
  <si>
    <t>Design-Build Phase (Ph. 2)</t>
  </si>
  <si>
    <t>DB CONTINGENCY</t>
  </si>
  <si>
    <r>
      <t>PRE-CON SERVICES (PW)</t>
    </r>
    <r>
      <rPr>
        <sz val="10"/>
        <color indexed="36"/>
        <rFont val="Arial"/>
        <family val="2"/>
      </rPr>
      <t xml:space="preserve"> / DESIGN</t>
    </r>
  </si>
  <si>
    <r>
      <t>CONSTRUCTION SERVICES (C )</t>
    </r>
    <r>
      <rPr>
        <sz val="10"/>
        <color indexed="36"/>
        <rFont val="Arial"/>
        <family val="2"/>
      </rPr>
      <t xml:space="preserve"> / PRE-CON</t>
    </r>
  </si>
  <si>
    <r>
      <t>CM CONTINGENCY (1-3%)</t>
    </r>
    <r>
      <rPr>
        <sz val="10"/>
        <color indexed="36"/>
        <rFont val="Arial"/>
        <family val="2"/>
      </rPr>
      <t xml:space="preserve"> / SITE MGMT</t>
    </r>
  </si>
  <si>
    <r>
      <t>OH + PROFIT (Gen Cond)</t>
    </r>
    <r>
      <rPr>
        <sz val="10"/>
        <color indexed="36"/>
        <rFont val="Arial"/>
        <family val="2"/>
      </rPr>
      <t xml:space="preserve"> / C PHASE OH+P</t>
    </r>
  </si>
  <si>
    <t>PRE-CON SERVICES (PW) / DESIGN</t>
  </si>
  <si>
    <r>
      <rPr>
        <b/>
        <i/>
        <sz val="12"/>
        <rFont val="Arial"/>
        <family val="2"/>
      </rPr>
      <t>COLLABORATIVE DESIGN-BUILD:</t>
    </r>
    <r>
      <rPr>
        <b/>
        <i/>
        <sz val="9"/>
        <rFont val="Arial"/>
        <family val="2"/>
      </rPr>
      <t xml:space="preserve"> FEE CALCULATIONS (NONSTATE)</t>
    </r>
  </si>
  <si>
    <t>ESTIMATED PREMIUM CALCULATION</t>
  </si>
  <si>
    <r>
      <t>Applicable Premium Rate</t>
    </r>
    <r>
      <rPr>
        <sz val="9"/>
        <rFont val="Arial"/>
        <family val="2"/>
      </rPr>
      <t xml:space="preserve"> (from Premium Rate Table, based on D. Construction Cost)</t>
    </r>
  </si>
  <si>
    <r>
      <t>Optional Delay in Construction Coverage;</t>
    </r>
    <r>
      <rPr>
        <sz val="8"/>
        <rFont val="Arial"/>
        <family val="2"/>
      </rPr>
      <t xml:space="preserve"> indicate value to be insured for Loss of Rental Income-&gt;</t>
    </r>
  </si>
  <si>
    <t>CSU Construction Project Seismic Fund = (D x 0.1%)</t>
  </si>
  <si>
    <t>Delay in Construction Premium = (E x Rate/100 x G/365)</t>
  </si>
  <si>
    <t>Insurance Taxes/Fees = (H + I) x 3.2%</t>
  </si>
  <si>
    <t>C1. Design and Preconstruction Fees during Design-Build Phase</t>
  </si>
  <si>
    <t>Construction Cost Including Design Contingency (Line 7 from '2-7)</t>
  </si>
  <si>
    <t>C1. Design Costs Included in Construction Cost Estimate</t>
  </si>
  <si>
    <t>Start of Construction - actual start date of Construction (mm/dd/yy)</t>
  </si>
  <si>
    <r>
      <rPr>
        <b/>
        <sz val="10"/>
        <color indexed="10"/>
        <rFont val="Arial"/>
        <family val="2"/>
      </rPr>
      <t>A plug cell</t>
    </r>
    <r>
      <rPr>
        <sz val="10"/>
        <rFont val="Arial"/>
        <family val="2"/>
      </rPr>
      <t>. User to TRANSFER calculated information to another TAB.</t>
    </r>
  </si>
  <si>
    <t>Line D</t>
  </si>
  <si>
    <t>Line E</t>
  </si>
  <si>
    <t>For Outyear Projects: PLUG these values onto page 1:</t>
  </si>
  <si>
    <t>Line 14</t>
  </si>
  <si>
    <t>Construction Cost (C - C1)</t>
  </si>
  <si>
    <t>CPDC Proj No:</t>
  </si>
  <si>
    <t>CPDC Fee (1.5%)</t>
  </si>
  <si>
    <t>CPDC Fee (0.5%)</t>
  </si>
  <si>
    <r>
      <t xml:space="preserve">Design Assist </t>
    </r>
    <r>
      <rPr>
        <sz val="9"/>
        <color indexed="10"/>
        <rFont val="Arial"/>
        <family val="2"/>
      </rPr>
      <t>Addition</t>
    </r>
    <r>
      <rPr>
        <sz val="9"/>
        <rFont val="Arial"/>
        <family val="2"/>
      </rPr>
      <t xml:space="preserve"> to Preliminary Phase</t>
    </r>
  </si>
  <si>
    <t>Hazardous Material Survey/Bid Documents</t>
  </si>
  <si>
    <t xml:space="preserve">FACILITY </t>
  </si>
  <si>
    <t>CAPITAL PLANNING, DESIGN AND CONSTRUCTION</t>
  </si>
  <si>
    <r>
      <rPr>
        <b/>
        <u/>
        <sz val="9"/>
        <color indexed="8"/>
        <rFont val="Arial"/>
        <family val="2"/>
      </rPr>
      <t>Inter-Building</t>
    </r>
    <r>
      <rPr>
        <u/>
        <sz val="9"/>
        <color indexed="8"/>
        <rFont val="Arial"/>
        <family val="2"/>
      </rPr>
      <t xml:space="preserve"> Telecommunications Planning: </t>
    </r>
    <r>
      <rPr>
        <sz val="9"/>
        <color indexed="8"/>
        <rFont val="Arial"/>
        <family val="2"/>
      </rPr>
      <t>accommodates infrastructure required to provide access to the campus-wide telecommunications cabling system. These costs as calculated above are to included as Sitework Utility costs.</t>
    </r>
  </si>
  <si>
    <r>
      <rPr>
        <b/>
        <u/>
        <sz val="9"/>
        <color indexed="8"/>
        <rFont val="Arial"/>
        <family val="2"/>
      </rPr>
      <t>Intra-Building</t>
    </r>
    <r>
      <rPr>
        <u/>
        <sz val="9"/>
        <color indexed="8"/>
        <rFont val="Arial"/>
        <family val="2"/>
      </rPr>
      <t xml:space="preserve"> Telecommunications Planning:</t>
    </r>
    <r>
      <rPr>
        <sz val="9"/>
        <color indexed="8"/>
        <rFont val="Arial"/>
        <family val="2"/>
      </rPr>
      <t xml:space="preserve"> accommodates telecommunications requirements within the building and is reflected on the 2-7 Uniformat line item D5050.</t>
    </r>
  </si>
  <si>
    <r>
      <rPr>
        <b/>
        <u/>
        <sz val="9"/>
        <color indexed="8"/>
        <rFont val="Arial"/>
        <family val="2"/>
      </rPr>
      <t>Group II Equipment</t>
    </r>
    <r>
      <rPr>
        <u/>
        <sz val="9"/>
        <color indexed="8"/>
        <rFont val="Arial"/>
        <family val="2"/>
      </rPr>
      <t xml:space="preserve"> Telecommunications Planning:</t>
    </r>
    <r>
      <rPr>
        <sz val="9"/>
        <color indexed="8"/>
        <rFont val="Arial"/>
        <family val="2"/>
      </rPr>
      <t xml:space="preserve"> accommodates telecommunications equipment requirements within the building and is reflected on the 2-7 line 14. These costs for "Terminal Resources" are considered in the annual CCCI Costguide adjustments.</t>
    </r>
  </si>
  <si>
    <t>SMALL PROJECT SCHEDULE OF LUMP SUM FEES</t>
  </si>
  <si>
    <t>FACULTY (SPACE) TYPE</t>
  </si>
  <si>
    <t>Monterey Bay Unified Air Pollution Control Dist</t>
  </si>
  <si>
    <t>North Coast Air Quality Control Board</t>
  </si>
  <si>
    <t>San Francisco Public Utility Commission</t>
  </si>
  <si>
    <r>
      <rPr>
        <b/>
        <sz val="10"/>
        <color indexed="12"/>
        <rFont val="Arial"/>
        <family val="2"/>
      </rPr>
      <t>ARCH/ENGINEER:</t>
    </r>
    <r>
      <rPr>
        <sz val="10"/>
        <color indexed="12"/>
        <rFont val="Arial"/>
        <family val="2"/>
      </rPr>
      <t xml:space="preserve"> Insert A/E Firm Name. List both Design Arch and Record Architect if different entity.</t>
    </r>
  </si>
  <si>
    <r>
      <rPr>
        <b/>
        <sz val="10"/>
        <rFont val="Arial"/>
        <family val="2"/>
      </rPr>
      <t>ESCALATION</t>
    </r>
    <r>
      <rPr>
        <sz val="10"/>
        <rFont val="Arial"/>
        <family val="2"/>
      </rPr>
      <t xml:space="preserve"> to Midpoint of Construction. This is a formula based on a percentage annual increase from beginning of project to midpoint of the construction duration. It is calculated  from July of Budget Year. NOTE: The Escalation to Midpoint is intended for the purpose of establishing the initial project budget. Once a project has been funded, the amount of escalation should decline to zero at bid (GMP).</t>
    </r>
  </si>
  <si>
    <r>
      <t xml:space="preserve">CEQA ON-SITE/OFF-SITE MITIGATION COST: </t>
    </r>
    <r>
      <rPr>
        <sz val="10"/>
        <color indexed="12"/>
        <rFont val="Arial"/>
        <family val="2"/>
      </rPr>
      <t>Cost identifying negotiated mitigation cost per the BOT approved FEIR</t>
    </r>
  </si>
  <si>
    <r>
      <t>PROJECT FUNDS:</t>
    </r>
    <r>
      <rPr>
        <sz val="10"/>
        <rFont val="Arial"/>
        <family val="2"/>
      </rPr>
      <t xml:space="preserve">  Project funds received for prior phases should be identified by the specific state or self-support budget or reserves. If funded by a separate budget appropriation, provide the budget chapter, item number,  value and project budget phase received. Projects with matching funds such as donor or reserve funds need to be identified.</t>
    </r>
  </si>
  <si>
    <r>
      <t>ADDITIONAL FUNDS REQUIRED:</t>
    </r>
    <r>
      <rPr>
        <sz val="10"/>
        <rFont val="Arial"/>
        <family val="2"/>
      </rPr>
      <t xml:space="preserve"> formula subtracting the total Project Funds in 16 previously allocated, from the Project Total in line 15.</t>
    </r>
  </si>
  <si>
    <r>
      <t xml:space="preserve">OUTYEAR CALCULATIONS: </t>
    </r>
    <r>
      <rPr>
        <sz val="10"/>
        <rFont val="Arial"/>
        <family val="2"/>
      </rPr>
      <t>If cost estimates/feasibility studies  are not yet available for a project scheduled for funding in an outyear, the USER INPUT tab may be used to generate building and equipment costs by space type and square footage. Reference Cells L28, N28, and Q28 on the User Input worksheet. Adjust the Beginning of Budget Year on the REFERENCE Tab to the appropriate out year and provide an appropriate project schedule on the 2-7 for the project start through construction completion dates.</t>
    </r>
  </si>
  <si>
    <t>GC / OH+P / Ins</t>
  </si>
  <si>
    <t>Building</t>
  </si>
  <si>
    <t>Prorata Cost</t>
  </si>
  <si>
    <t>Prorata GC/Ins</t>
  </si>
  <si>
    <t>Total Bldg</t>
  </si>
  <si>
    <t>Total Site</t>
  </si>
  <si>
    <t>BLDG + SITE</t>
  </si>
  <si>
    <t>2019/20</t>
  </si>
  <si>
    <t>General Requirements - Sitework…………………………………………………………………………………………</t>
  </si>
  <si>
    <t>SUBTOTAL: BUILDING and SITEWORK ...................................…………………………………………………….</t>
  </si>
  <si>
    <t>FEES &amp; CONTINGENCY (Basic Services)…………………………………………….……………………</t>
  </si>
  <si>
    <t>Preliminary Plans</t>
  </si>
  <si>
    <t>Working Drawings</t>
  </si>
  <si>
    <r>
      <t xml:space="preserve">SUMMARY: </t>
    </r>
    <r>
      <rPr>
        <b/>
        <i/>
        <sz val="10"/>
        <rFont val="Arial"/>
        <family val="2"/>
      </rPr>
      <t>FEE PAYMENT SCHED (Self-Support)</t>
    </r>
  </si>
  <si>
    <t>2020/21</t>
  </si>
  <si>
    <t>$/unit</t>
  </si>
  <si>
    <r>
      <t>GENERAL CONDITIONS:</t>
    </r>
    <r>
      <rPr>
        <sz val="10"/>
        <rFont val="Arial"/>
        <family val="2"/>
      </rPr>
      <t xml:space="preserve"> This is a formula used to estimated General Conditions based on a percentage of the Total Building &amp; Site (Line Item 3). Percentage is dependent on Delivery Method selected. Refer to Delivery Method Fee Structure in </t>
    </r>
    <r>
      <rPr>
        <u/>
        <sz val="10"/>
        <rFont val="Arial"/>
        <family val="2"/>
      </rPr>
      <t>REFERENCE TAB</t>
    </r>
    <r>
      <rPr>
        <sz val="10"/>
        <rFont val="Arial"/>
        <family val="2"/>
      </rPr>
      <t xml:space="preserve"> for actual percentages and breakdown of General Conditions for CM@R.</t>
    </r>
  </si>
  <si>
    <t>Builders Risk Insurance Premium/ Seismic Fund - Assessed for major capital projects. See Instructions.</t>
  </si>
  <si>
    <r>
      <t>Owner Controlled Insurance Premium ………………………………………………………………………………………...</t>
    </r>
    <r>
      <rPr>
        <i/>
        <sz val="9"/>
        <rFont val="Arial"/>
        <family val="2"/>
      </rPr>
      <t>………………………………………………</t>
    </r>
  </si>
  <si>
    <t>Owner Controlled Insurance Program Premium</t>
  </si>
  <si>
    <t>2021/22</t>
  </si>
  <si>
    <t>*REFER</t>
  </si>
  <si>
    <t>Non-Combustible</t>
  </si>
  <si>
    <t>Masonry Non-Combustible</t>
  </si>
  <si>
    <t>Joisted Masonry (up to $24,999,999)</t>
  </si>
  <si>
    <t>Joisted Masonry (over $25,000,000)</t>
  </si>
  <si>
    <t>Fire Resistive</t>
  </si>
  <si>
    <r>
      <t xml:space="preserve">PREMIUM RATE TABLE
Construction Class
</t>
    </r>
    <r>
      <rPr>
        <i/>
        <sz val="8"/>
        <rFont val="Arial"/>
        <family val="2"/>
      </rPr>
      <t xml:space="preserve">(Select one for largest component and insert in line </t>
    </r>
    <r>
      <rPr>
        <b/>
        <i/>
        <sz val="8"/>
        <rFont val="Arial"/>
        <family val="2"/>
      </rPr>
      <t>F</t>
    </r>
    <r>
      <rPr>
        <i/>
        <sz val="8"/>
        <rFont val="Arial"/>
        <family val="2"/>
      </rPr>
      <t xml:space="preserve"> below)
*REFER - Submit a Builders Risk Application to Alliant, available in MetaBIM</t>
    </r>
  </si>
  <si>
    <t>Construction Classification</t>
  </si>
  <si>
    <t>Construction Classification Description</t>
  </si>
  <si>
    <t xml:space="preserve">JOISTED MASONRY
</t>
  </si>
  <si>
    <t>Buildings where the walls are constructed of masonry materials such as clay, adobe, brick, gypsum block, cinder block, hollow concrete block, stone, tile, glass block or other similar material and where the floors and/or roof are combustible.</t>
  </si>
  <si>
    <t xml:space="preserve">HYBRID
</t>
  </si>
  <si>
    <t xml:space="preserve">NON-COMBUSTIBLE
</t>
  </si>
  <si>
    <t>Buildings where the walls, floors, and roof are constructed of and supported by metal, concrete, asbestos, gypsum or other non­combustible material.</t>
  </si>
  <si>
    <t xml:space="preserve">MASONRY NON-COMBUSTIBLE
</t>
  </si>
  <si>
    <t>Buildings where the walls are constructed of masonry materials of the type described in JOISTED MASONRY above, but with a floor and roof constructed of metal or other non-combustible materials.</t>
  </si>
  <si>
    <t xml:space="preserve">CONCRETE TILT-UP
</t>
  </si>
  <si>
    <t xml:space="preserve">Concrete elements (walls, columns, structural supports, etc.) are formed horizontally on a concrete slab; this normally requires the building floor as a building form but may be a temporary concrete casting surface near the building footprint. After the concrete has cured, the elements are "tilted" to the vertical position with a crane and braced into position until the remaining building structural components (roofs, intermediate floors and walls) are secured. </t>
  </si>
  <si>
    <t xml:space="preserve">FIRE RESISTIVE
</t>
  </si>
  <si>
    <t>Buildings where the walls, floors, doors, and roof are constructed of fire resistive materials having a fire resistance rating of not less than two hours.</t>
  </si>
  <si>
    <t xml:space="preserve">SITE WORK 
</t>
  </si>
  <si>
    <r>
      <t>Any project, or major portion of a larger project, that involves, but is not limited to:  "flat" work, tracks, parking lots, sidewalks, curb &amp; gutter, at grade or underground utilities. Light poles, or similar type structures, are included in this rate if not the predominate part of the project.</t>
    </r>
    <r>
      <rPr>
        <b/>
        <i/>
        <sz val="10"/>
        <color theme="1" tint="0.34998626667073579"/>
        <rFont val="Arial Narrow"/>
        <family val="2"/>
      </rPr>
      <t xml:space="preserve"> </t>
    </r>
  </si>
  <si>
    <t xml:space="preserve">WOOD FRAME
</t>
  </si>
  <si>
    <t>Buildings where the walls, floors, and/or roof are constructed using FRAME construction with any combination of NON­COMBUSTIBLE, MASONRY NON-COMBUSTIBLE, or FIRE RESISTIVE construction. Hybrid Construction does not include FRAME construction on top of concrete podiums or parking garages.</t>
  </si>
  <si>
    <t>Buildings where walls are constructed of wood or other combustible materials, including combustible materials are combined with other materials such as brick veneer, stone veneer, wood ironclad or stucco on wood. This includes projects of FRAME construction on top of concrete podiums or parking garages.</t>
  </si>
  <si>
    <t>State Fire Marshal and CSU Fire Safety</t>
  </si>
  <si>
    <t>Structural Renovations</t>
  </si>
  <si>
    <r>
      <rPr>
        <b/>
        <sz val="10"/>
        <color theme="1" tint="0.34998626667073579"/>
        <rFont val="Arial Narrow"/>
        <family val="2"/>
      </rPr>
      <t>STRUCTURAL RENOVATIONS</t>
    </r>
    <r>
      <rPr>
        <sz val="10"/>
        <color theme="1" tint="0.34998626667073579"/>
        <rFont val="Arial Narrow"/>
        <family val="2"/>
      </rPr>
      <t xml:space="preserve">
</t>
    </r>
  </si>
  <si>
    <t xml:space="preserve">Any project involving any structural alterations, including but not limited to:  </t>
  </si>
  <si>
    <t>a) the moving or removal of load-bearing walls or supports;</t>
  </si>
  <si>
    <t>b) the installation of new stairwells or elevator shafts within a building;</t>
  </si>
  <si>
    <t>c) the construction of additional stories on top of an existing structure;</t>
  </si>
  <si>
    <t>d) foundation work / underpinning;</t>
  </si>
  <si>
    <t>e) the restoration of buildings or structures damaged by fire, windstorm, collapse, or other work of a similar nature.</t>
  </si>
  <si>
    <r>
      <rPr>
        <b/>
        <sz val="10"/>
        <color theme="1" tint="0.34998626667073579"/>
        <rFont val="Arial Narrow"/>
        <family val="2"/>
      </rPr>
      <t>NON-STRUCTURAL RENOVATIONS</t>
    </r>
    <r>
      <rPr>
        <sz val="10"/>
        <color theme="1" tint="0.34998626667073579"/>
        <rFont val="Arial Narrow"/>
        <family val="2"/>
      </rPr>
      <t xml:space="preserve">
</t>
    </r>
  </si>
  <si>
    <t>Generally interior finish work, including the upgrade of building systems, and not involving any of the work described in STRUCTURAL RENOVATIONS above.</t>
  </si>
  <si>
    <r>
      <t xml:space="preserve">  </t>
    </r>
    <r>
      <rPr>
        <i/>
        <sz val="8"/>
        <rFont val="Arial"/>
        <family val="2"/>
      </rPr>
      <t>E-mail:</t>
    </r>
    <r>
      <rPr>
        <sz val="9"/>
        <rFont val="Arial"/>
        <family val="2"/>
      </rPr>
      <t xml:space="preserve"> </t>
    </r>
    <r>
      <rPr>
        <sz val="10"/>
        <rFont val="Arial"/>
        <family val="2"/>
      </rPr>
      <t xml:space="preserve"> Amy.Lightner@alliant.com  Shadi.Jalali@alliant.com </t>
    </r>
  </si>
  <si>
    <t>Michael Giambra (Specialized Classifications and Phasing)</t>
  </si>
  <si>
    <r>
      <t xml:space="preserve">  </t>
    </r>
    <r>
      <rPr>
        <i/>
        <sz val="8"/>
        <rFont val="Arial"/>
        <family val="2"/>
      </rPr>
      <t>E-mail:</t>
    </r>
    <r>
      <rPr>
        <sz val="9"/>
        <rFont val="Arial"/>
        <family val="2"/>
      </rPr>
      <t xml:space="preserve"> </t>
    </r>
    <r>
      <rPr>
        <sz val="10"/>
        <rFont val="Arial"/>
        <family val="2"/>
      </rPr>
      <t xml:space="preserve"> mike.giambra@chubb.com</t>
    </r>
  </si>
  <si>
    <r>
      <rPr>
        <i/>
        <sz val="9"/>
        <rFont val="Arial"/>
        <family val="2"/>
      </rPr>
      <t xml:space="preserve">   Fax:</t>
    </r>
    <r>
      <rPr>
        <sz val="9"/>
        <rFont val="Arial"/>
        <family val="2"/>
      </rPr>
      <t xml:space="preserve">  (562) 951-4921</t>
    </r>
  </si>
  <si>
    <r>
      <t xml:space="preserve">   E-mail:</t>
    </r>
    <r>
      <rPr>
        <sz val="9"/>
        <rFont val="Arial"/>
        <family val="2"/>
      </rPr>
      <t xml:space="preserve">  cocm@calstate.edu   (Enter "BRIP" in subject line)</t>
    </r>
  </si>
  <si>
    <t>Amy Lightner / Shadi Jalali (General Questions)</t>
  </si>
  <si>
    <t>SCHEDULE OF FACILITY TYPES</t>
  </si>
  <si>
    <t>CSU Fire Safety (0.6%)</t>
  </si>
  <si>
    <t>Total Fees &amp; Contingency...........................................................................................................……..................................................................................</t>
  </si>
  <si>
    <t>2022/23</t>
  </si>
  <si>
    <t>Project Management and Administration................................................................................................................................................................</t>
  </si>
  <si>
    <t>2023/24</t>
  </si>
  <si>
    <t>AGENCY CODE APPROVALS/COMPLIANCE + CSU/STATE POLICIES</t>
  </si>
  <si>
    <t>APPROVALS + CODE COMPLIANCE + CSU/STATE POLICIES</t>
  </si>
  <si>
    <t>Construction Coverage Premium (includes Flood) = (D x Rate/100 x G/365)</t>
  </si>
  <si>
    <t>Flood Coverage (included in all projects)</t>
  </si>
  <si>
    <r>
      <t xml:space="preserve">  Phone:</t>
    </r>
    <r>
      <rPr>
        <sz val="9"/>
        <rFont val="Arial"/>
        <family val="2"/>
      </rPr>
      <t xml:space="preserve"> (562) 951-4114</t>
    </r>
  </si>
  <si>
    <t>Seismic (All)</t>
  </si>
  <si>
    <t>Concrete Tilt-up (non-combustible roof)</t>
  </si>
  <si>
    <t>SUBTOTAL: PROJECT COST excl. Group II Equipment.........................................................................................................................</t>
  </si>
  <si>
    <t>TOTAL: PROJECT COST incl. Group II Equipment.........................................................................................................................</t>
  </si>
  <si>
    <r>
      <t xml:space="preserve">Owner-Controlled Insurance Program (if D </t>
    </r>
    <r>
      <rPr>
        <u/>
        <sz val="10"/>
        <rFont val="Arial"/>
        <family val="2"/>
      </rPr>
      <t>&gt;</t>
    </r>
    <r>
      <rPr>
        <sz val="10"/>
        <rFont val="Arial"/>
        <family val="2"/>
      </rPr>
      <t xml:space="preserve"> $10,000,000, D=2.4%)</t>
    </r>
  </si>
  <si>
    <t xml:space="preserve">   Teri Carr </t>
  </si>
  <si>
    <t xml:space="preserve">  Teri Carr </t>
  </si>
  <si>
    <r>
      <t xml:space="preserve">  Phone:</t>
    </r>
    <r>
      <rPr>
        <sz val="9"/>
        <rFont val="Arial"/>
        <family val="2"/>
      </rPr>
      <t xml:space="preserve"> (562) 951-4114 (Carr)   </t>
    </r>
  </si>
  <si>
    <t>Construction Cost (Line 7 from '2-7 for BRIP, Line 5 for OCIP)</t>
  </si>
  <si>
    <t>OCIP Calculation</t>
  </si>
  <si>
    <t>(CCCI 10461/EPI 5000)</t>
  </si>
  <si>
    <t>2024/25</t>
  </si>
  <si>
    <t>NEW  CONSTRUCTION</t>
  </si>
  <si>
    <t>Paul Gannoe, Assistant Vice Chancellor</t>
  </si>
  <si>
    <t>Reno Structural non-seismic</t>
  </si>
  <si>
    <t>Housing Reno Structural non-seismic</t>
  </si>
  <si>
    <t>Hybrid</t>
  </si>
  <si>
    <t>Concrete Tilt-up (wood roof)</t>
  </si>
  <si>
    <t>All Projects Over $100,000,000</t>
  </si>
  <si>
    <t>New Housing Construction or Nonstructural Reno</t>
  </si>
  <si>
    <t>New Construction or Nonstructural Reno</t>
  </si>
  <si>
    <t>Milestone:</t>
  </si>
  <si>
    <t>2025/26</t>
  </si>
  <si>
    <t>Construction beginning July 1, 2024 to June 30,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</si>
</sst>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
    <numFmt numFmtId="165" formatCode="0.000"/>
    <numFmt numFmtId="166" formatCode="0.0"/>
    <numFmt numFmtId="167" formatCode="0.0000%"/>
    <numFmt numFmtId="168" formatCode="&quot;$&quot;#,##0.00"/>
    <numFmt numFmtId="169" formatCode="&quot;$&quot;#,##0"/>
    <numFmt numFmtId="170" formatCode="mm/dd/yy"/>
    <numFmt numFmtId="171" formatCode="[$-409]mmm\-yy;@"/>
    <numFmt numFmtId="172" formatCode="#,##0.0000"/>
    <numFmt numFmtId="173" formatCode="[$-409]mmmm\ d\,\ yyyy;@"/>
    <numFmt numFmtId="174" formatCode="0.0000"/>
    <numFmt numFmtId="175" formatCode="0.000%"/>
    <numFmt numFmtId="176" formatCode="0.0%"/>
    <numFmt numFmtId="177" formatCode="_(* #,##0_);_(* \(#,##0\);_(* &quot;-&quot;??_);_(@_)"/>
    <numFmt numFmtId="178" formatCode="_(&quot;$&quot;* #,##0_);_(&quot;$&quot;* \(#,##0\);_(&quot;$&quot;* &quot;-&quot;??_);_(@_)"/>
    <numFmt numFmtId="179" formatCode="m/d;@"/>
    <numFmt numFmtId="180" formatCode="_-* #,##0_-;\-* #,##0_-;_-* &quot;-&quot;??_-;_-@_-"/>
    <numFmt numFmtId="181" formatCode="_([$$-409]* #,##0_);_([$$-409]* \(#,##0\);_([$$-409]* &quot;-&quot;??_);_(@_)"/>
  </numFmts>
  <fonts count="132">
    <font>
      <sz val="10"/>
      <name val="Tms Rmn"/>
    </font>
    <font>
      <sz val="11"/>
      <color indexed="8"/>
      <name val="Calibri"/>
      <family val="2"/>
    </font>
    <font>
      <b/>
      <sz val="10"/>
      <name val="Tms Rmn"/>
    </font>
    <font>
      <sz val="10"/>
      <name val="Geneva"/>
    </font>
    <font>
      <sz val="9"/>
      <name val="Arial"/>
      <family val="2"/>
    </font>
    <font>
      <b/>
      <sz val="9"/>
      <name val="Arial"/>
      <family val="2"/>
    </font>
    <font>
      <b/>
      <i/>
      <sz val="9"/>
      <name val="Arial"/>
      <family val="2"/>
    </font>
    <font>
      <u/>
      <sz val="9"/>
      <name val="Arial"/>
      <family val="2"/>
    </font>
    <font>
      <b/>
      <u val="singleAccounting"/>
      <sz val="9"/>
      <name val="Arial"/>
      <family val="2"/>
    </font>
    <font>
      <sz val="8"/>
      <name val="Arial"/>
      <family val="2"/>
    </font>
    <font>
      <sz val="7"/>
      <name val="Arial"/>
      <family val="2"/>
    </font>
    <font>
      <b/>
      <sz val="8"/>
      <name val="Arial"/>
      <family val="2"/>
    </font>
    <font>
      <sz val="9"/>
      <color indexed="12"/>
      <name val="Arial"/>
      <family val="2"/>
    </font>
    <font>
      <sz val="9"/>
      <color indexed="8"/>
      <name val="Arial"/>
      <family val="2"/>
    </font>
    <font>
      <b/>
      <u/>
      <sz val="9"/>
      <name val="Arial"/>
      <family val="2"/>
    </font>
    <font>
      <sz val="10"/>
      <name val="Arial"/>
      <family val="2"/>
    </font>
    <font>
      <b/>
      <sz val="10"/>
      <name val="Arial"/>
      <family val="2"/>
    </font>
    <font>
      <b/>
      <sz val="10"/>
      <color indexed="12"/>
      <name val="Arial"/>
      <family val="2"/>
    </font>
    <font>
      <sz val="10"/>
      <color indexed="12"/>
      <name val="Arial"/>
      <family val="2"/>
    </font>
    <font>
      <u/>
      <sz val="10"/>
      <color indexed="12"/>
      <name val="Tms Rmn"/>
    </font>
    <font>
      <sz val="10"/>
      <color indexed="10"/>
      <name val="Arial"/>
      <family val="2"/>
    </font>
    <font>
      <sz val="8"/>
      <color indexed="81"/>
      <name val="Tahoma"/>
      <family val="2"/>
    </font>
    <font>
      <b/>
      <i/>
      <sz val="10"/>
      <name val="Arial"/>
      <family val="2"/>
    </font>
    <font>
      <b/>
      <sz val="12"/>
      <name val="Arial"/>
      <family val="2"/>
    </font>
    <font>
      <sz val="10"/>
      <color indexed="9"/>
      <name val="Times New Roman"/>
      <family val="1"/>
    </font>
    <font>
      <sz val="10"/>
      <color indexed="10"/>
      <name val="Times New Roman"/>
      <family val="1"/>
    </font>
    <font>
      <sz val="10"/>
      <name val="Times New Roman"/>
      <family val="1"/>
    </font>
    <font>
      <b/>
      <sz val="10"/>
      <color indexed="10"/>
      <name val="Arial"/>
      <family val="2"/>
    </font>
    <font>
      <sz val="12"/>
      <color indexed="9"/>
      <name val="Arial"/>
      <family val="2"/>
    </font>
    <font>
      <sz val="12"/>
      <color indexed="8"/>
      <name val="Wingdings"/>
      <charset val="2"/>
    </font>
    <font>
      <sz val="10"/>
      <color indexed="9"/>
      <name val="Arial"/>
      <family val="2"/>
    </font>
    <font>
      <b/>
      <u/>
      <sz val="10"/>
      <name val="Arial"/>
      <family val="2"/>
    </font>
    <font>
      <u/>
      <sz val="10"/>
      <name val="Arial"/>
      <family val="2"/>
    </font>
    <font>
      <sz val="8"/>
      <color indexed="9"/>
      <name val="Times New Roman"/>
      <family val="1"/>
    </font>
    <font>
      <sz val="8"/>
      <color indexed="10"/>
      <name val="Times New Roman"/>
      <family val="1"/>
    </font>
    <font>
      <sz val="8"/>
      <name val="Times New Roman"/>
      <family val="1"/>
    </font>
    <font>
      <sz val="11"/>
      <name val="Arial"/>
      <family val="2"/>
    </font>
    <font>
      <u/>
      <sz val="10"/>
      <color indexed="12"/>
      <name val="Arial"/>
      <family val="2"/>
    </font>
    <font>
      <i/>
      <sz val="8"/>
      <name val="Arial"/>
      <family val="2"/>
    </font>
    <font>
      <i/>
      <sz val="9"/>
      <name val="Arial"/>
      <family val="2"/>
    </font>
    <font>
      <i/>
      <sz val="10"/>
      <name val="Arial"/>
      <family val="2"/>
    </font>
    <font>
      <i/>
      <sz val="10"/>
      <name val="Times New Roman"/>
      <family val="1"/>
    </font>
    <font>
      <sz val="10"/>
      <color indexed="81"/>
      <name val="Tahoma"/>
      <family val="2"/>
    </font>
    <font>
      <b/>
      <sz val="14"/>
      <name val="Arial"/>
      <family val="2"/>
    </font>
    <font>
      <b/>
      <i/>
      <sz val="12"/>
      <name val="Arial"/>
      <family val="2"/>
    </font>
    <font>
      <b/>
      <sz val="16"/>
      <name val="Arial"/>
      <family val="2"/>
    </font>
    <font>
      <sz val="12"/>
      <name val="Arial"/>
      <family val="2"/>
    </font>
    <font>
      <b/>
      <sz val="8"/>
      <color indexed="81"/>
      <name val="Tahoma"/>
      <family val="2"/>
    </font>
    <font>
      <u/>
      <sz val="8"/>
      <color indexed="81"/>
      <name val="Tahoma"/>
      <family val="2"/>
    </font>
    <font>
      <b/>
      <sz val="12"/>
      <color indexed="10"/>
      <name val="Arial"/>
      <family val="2"/>
    </font>
    <font>
      <b/>
      <sz val="16"/>
      <color indexed="9"/>
      <name val="Arial"/>
      <family val="2"/>
    </font>
    <font>
      <b/>
      <sz val="10"/>
      <color indexed="9"/>
      <name val="Arial"/>
      <family val="2"/>
    </font>
    <font>
      <sz val="10"/>
      <color indexed="23"/>
      <name val="Arial"/>
      <family val="2"/>
    </font>
    <font>
      <b/>
      <sz val="9"/>
      <color indexed="9"/>
      <name val="Arial"/>
      <family val="2"/>
    </font>
    <font>
      <b/>
      <sz val="6"/>
      <color indexed="9"/>
      <name val="Arial"/>
      <family val="2"/>
    </font>
    <font>
      <b/>
      <u/>
      <sz val="10"/>
      <color indexed="10"/>
      <name val="Arial"/>
      <family val="2"/>
    </font>
    <font>
      <sz val="12"/>
      <color indexed="10"/>
      <name val="Arial"/>
      <family val="2"/>
    </font>
    <font>
      <b/>
      <sz val="10"/>
      <color indexed="8"/>
      <name val="Arial"/>
      <family val="2"/>
    </font>
    <font>
      <sz val="10"/>
      <color indexed="8"/>
      <name val="Arial"/>
      <family val="2"/>
    </font>
    <font>
      <b/>
      <u/>
      <sz val="10"/>
      <color indexed="12"/>
      <name val="Arial"/>
      <family val="2"/>
    </font>
    <font>
      <u/>
      <sz val="8"/>
      <name val="Arial"/>
      <family val="2"/>
    </font>
    <font>
      <b/>
      <sz val="9"/>
      <color indexed="8"/>
      <name val="Arial"/>
      <family val="2"/>
    </font>
    <font>
      <u/>
      <sz val="9"/>
      <color indexed="8"/>
      <name val="Arial"/>
      <family val="2"/>
    </font>
    <font>
      <b/>
      <u/>
      <sz val="9"/>
      <color indexed="8"/>
      <name val="Arial"/>
      <family val="2"/>
    </font>
    <font>
      <sz val="9"/>
      <color indexed="10"/>
      <name val="Arial"/>
      <family val="2"/>
    </font>
    <font>
      <sz val="10"/>
      <name val="Arial"/>
      <family val="2"/>
    </font>
    <font>
      <sz val="9"/>
      <color indexed="8"/>
      <name val="Wingdings"/>
      <charset val="2"/>
    </font>
    <font>
      <b/>
      <i/>
      <sz val="8"/>
      <name val="Arial"/>
      <family val="2"/>
    </font>
    <font>
      <u/>
      <sz val="12"/>
      <color indexed="12"/>
      <name val="Arial"/>
      <family val="2"/>
    </font>
    <font>
      <b/>
      <sz val="11"/>
      <color indexed="8"/>
      <name val="Calibri"/>
      <family val="2"/>
    </font>
    <font>
      <b/>
      <sz val="12"/>
      <color indexed="53"/>
      <name val="Calibri"/>
      <family val="2"/>
    </font>
    <font>
      <b/>
      <u/>
      <sz val="10"/>
      <name val="Calibri"/>
      <family val="2"/>
    </font>
    <font>
      <b/>
      <sz val="10"/>
      <name val="Calibri"/>
      <family val="2"/>
    </font>
    <font>
      <sz val="11"/>
      <name val="Calibri"/>
      <family val="2"/>
    </font>
    <font>
      <b/>
      <i/>
      <sz val="11"/>
      <name val="Calibri"/>
      <family val="2"/>
    </font>
    <font>
      <sz val="10"/>
      <color indexed="36"/>
      <name val="Arial"/>
      <family val="2"/>
    </font>
    <font>
      <sz val="9"/>
      <color indexed="81"/>
      <name val="Tahoma"/>
      <family val="2"/>
    </font>
    <font>
      <sz val="9"/>
      <color rgb="FFFF0000"/>
      <name val="Arial"/>
      <family val="2"/>
    </font>
    <font>
      <b/>
      <sz val="9"/>
      <color rgb="FFFF0000"/>
      <name val="Arial"/>
      <family val="2"/>
    </font>
    <font>
      <b/>
      <u val="singleAccounting"/>
      <sz val="9"/>
      <color rgb="FFFF0000"/>
      <name val="Arial"/>
      <family val="2"/>
    </font>
    <font>
      <sz val="8"/>
      <color rgb="FFFF0000"/>
      <name val="Arial"/>
      <family val="2"/>
    </font>
    <font>
      <sz val="10"/>
      <color rgb="FFFF0000"/>
      <name val="Arial"/>
      <family val="2"/>
    </font>
    <font>
      <b/>
      <sz val="10"/>
      <color rgb="FF669900"/>
      <name val="Arial"/>
      <family val="2"/>
    </font>
    <font>
      <sz val="9"/>
      <color rgb="FF0000FF"/>
      <name val="Arial"/>
      <family val="2"/>
    </font>
    <font>
      <u/>
      <sz val="9"/>
      <color rgb="FFFF0000"/>
      <name val="Arial"/>
      <family val="2"/>
    </font>
    <font>
      <b/>
      <u/>
      <sz val="9"/>
      <color rgb="FFFF0000"/>
      <name val="Arial"/>
      <family val="2"/>
    </font>
    <font>
      <u val="singleAccounting"/>
      <sz val="9"/>
      <color rgb="FFFF0000"/>
      <name val="Arial"/>
      <family val="2"/>
    </font>
    <font>
      <b/>
      <sz val="10"/>
      <color rgb="FF0000FF"/>
      <name val="Arial"/>
      <family val="2"/>
    </font>
    <font>
      <sz val="10"/>
      <color rgb="FF0000FF"/>
      <name val="Arial"/>
      <family val="2"/>
    </font>
    <font>
      <sz val="7"/>
      <color rgb="FFFF0000"/>
      <name val="Arial"/>
      <family val="2"/>
    </font>
    <font>
      <b/>
      <sz val="10"/>
      <color rgb="FFFF0000"/>
      <name val="Arial"/>
      <family val="2"/>
    </font>
    <font>
      <sz val="9"/>
      <color theme="1"/>
      <name val="Arial"/>
      <family val="2"/>
    </font>
    <font>
      <i/>
      <sz val="9"/>
      <color theme="1"/>
      <name val="Arial"/>
      <family val="2"/>
    </font>
    <font>
      <sz val="8"/>
      <color theme="1"/>
      <name val="Arial"/>
      <family val="2"/>
    </font>
    <font>
      <b/>
      <sz val="9"/>
      <color theme="1"/>
      <name val="Arial"/>
      <family val="2"/>
    </font>
    <font>
      <sz val="9"/>
      <color theme="9"/>
      <name val="Arial"/>
      <family val="2"/>
    </font>
    <font>
      <b/>
      <sz val="9"/>
      <color rgb="FF0000FF"/>
      <name val="Arial"/>
      <family val="2"/>
    </font>
    <font>
      <i/>
      <sz val="10"/>
      <color rgb="FFFF0000"/>
      <name val="Arial"/>
      <family val="2"/>
    </font>
    <font>
      <sz val="9"/>
      <color rgb="FF3333FF"/>
      <name val="Arial"/>
      <family val="2"/>
    </font>
    <font>
      <b/>
      <sz val="9"/>
      <color rgb="FF3333FF"/>
      <name val="Arial"/>
      <family val="2"/>
    </font>
    <font>
      <sz val="10"/>
      <color theme="0"/>
      <name val="Times New Roman"/>
      <family val="1"/>
    </font>
    <font>
      <sz val="10"/>
      <color theme="0"/>
      <name val="Arial"/>
      <family val="2"/>
    </font>
    <font>
      <sz val="12"/>
      <color theme="0"/>
      <name val="Arial"/>
      <family val="2"/>
    </font>
    <font>
      <sz val="8"/>
      <color theme="0"/>
      <name val="Times New Roman"/>
      <family val="1"/>
    </font>
    <font>
      <sz val="12"/>
      <name val="Calibri"/>
      <family val="2"/>
      <scheme val="minor"/>
    </font>
    <font>
      <b/>
      <sz val="14"/>
      <name val="Calibri"/>
      <family val="2"/>
      <scheme val="minor"/>
    </font>
    <font>
      <b/>
      <sz val="12"/>
      <name val="Calibri"/>
      <family val="2"/>
      <scheme val="minor"/>
    </font>
    <font>
      <i/>
      <sz val="12"/>
      <name val="Calibri"/>
      <family val="2"/>
      <scheme val="minor"/>
    </font>
    <font>
      <b/>
      <sz val="12"/>
      <color indexed="22"/>
      <name val="Calibri"/>
      <family val="2"/>
      <scheme val="minor"/>
    </font>
    <font>
      <sz val="11"/>
      <name val="Calibri"/>
      <family val="2"/>
      <scheme val="minor"/>
    </font>
    <font>
      <b/>
      <i/>
      <sz val="12"/>
      <name val="Calibri"/>
      <family val="2"/>
      <scheme val="minor"/>
    </font>
    <font>
      <b/>
      <i/>
      <sz val="14"/>
      <name val="Calibri"/>
      <family val="2"/>
      <scheme val="minor"/>
    </font>
    <font>
      <i/>
      <sz val="11"/>
      <name val="Calibri"/>
      <family val="2"/>
      <scheme val="minor"/>
    </font>
    <font>
      <b/>
      <sz val="11"/>
      <name val="Calibri"/>
      <family val="2"/>
      <scheme val="minor"/>
    </font>
    <font>
      <b/>
      <sz val="10"/>
      <name val="Calibri"/>
      <family val="2"/>
      <scheme val="minor"/>
    </font>
    <font>
      <sz val="10"/>
      <name val="Calibri"/>
      <family val="2"/>
      <scheme val="minor"/>
    </font>
    <font>
      <i/>
      <sz val="10"/>
      <name val="Calibri"/>
      <family val="2"/>
      <scheme val="minor"/>
    </font>
    <font>
      <b/>
      <i/>
      <sz val="10"/>
      <name val="Calibri"/>
      <family val="2"/>
      <scheme val="minor"/>
    </font>
    <font>
      <sz val="10"/>
      <color rgb="FF7030A0"/>
      <name val="Arial"/>
      <family val="2"/>
    </font>
    <font>
      <sz val="10"/>
      <color rgb="FF3333FF"/>
      <name val="Arial"/>
      <family val="2"/>
    </font>
    <font>
      <sz val="10"/>
      <color rgb="FF3333FF"/>
      <name val="Tms Rmn"/>
    </font>
    <font>
      <b/>
      <sz val="10"/>
      <color rgb="FF3333FF"/>
      <name val="Arial"/>
      <family val="2"/>
    </font>
    <font>
      <i/>
      <sz val="9"/>
      <color rgb="FF3333FF"/>
      <name val="Arial"/>
      <family val="2"/>
    </font>
    <font>
      <sz val="8"/>
      <color rgb="FF000000"/>
      <name val="Tahoma"/>
      <family val="2"/>
    </font>
    <font>
      <b/>
      <sz val="9"/>
      <color indexed="81"/>
      <name val="Tahoma"/>
      <family val="2"/>
    </font>
    <font>
      <sz val="9"/>
      <color theme="0"/>
      <name val="Arial"/>
      <family val="2"/>
    </font>
    <font>
      <b/>
      <sz val="10"/>
      <color theme="1" tint="0.249977111117893"/>
      <name val="Arial Narrow"/>
      <family val="2"/>
    </font>
    <font>
      <sz val="10"/>
      <color theme="1" tint="0.34998626667073579"/>
      <name val="Arial Narrow"/>
      <family val="2"/>
    </font>
    <font>
      <b/>
      <sz val="10"/>
      <color theme="1" tint="0.34998626667073579"/>
      <name val="Arial Narrow"/>
      <family val="2"/>
    </font>
    <font>
      <b/>
      <i/>
      <sz val="10"/>
      <color theme="1" tint="0.34998626667073579"/>
      <name val="Arial Narrow"/>
      <family val="2"/>
    </font>
    <font>
      <b/>
      <sz val="10"/>
      <name val="Arial Narrow"/>
      <family val="2"/>
    </font>
    <font>
      <sz val="9"/>
      <color theme="0" tint="-0.34998626667073579"/>
      <name val="Arial"/>
      <family val="2"/>
    </font>
  </fonts>
  <fills count="23">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8"/>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6" tint="-0.249977111117893"/>
        <bgColor indexed="64"/>
      </patternFill>
    </fill>
    <fill>
      <patternFill patternType="solid">
        <fgColor rgb="FF669900"/>
        <bgColor indexed="64"/>
      </patternFill>
    </fill>
    <fill>
      <patternFill patternType="solid">
        <fgColor theme="6" tint="0.59999389629810485"/>
        <bgColor indexed="64"/>
      </patternFill>
    </fill>
    <fill>
      <patternFill patternType="solid">
        <fgColor rgb="FFFFFFCC"/>
        <bgColor indexed="64"/>
      </patternFill>
    </fill>
    <fill>
      <patternFill patternType="solid">
        <fgColor theme="0" tint="-0.34998626667073579"/>
        <bgColor indexed="64"/>
      </patternFill>
    </fill>
    <fill>
      <patternFill patternType="solid">
        <fgColor rgb="FF99CC00"/>
        <bgColor indexed="64"/>
      </patternFill>
    </fill>
    <fill>
      <patternFill patternType="solid">
        <fgColor theme="0" tint="-0.14999847407452621"/>
        <bgColor indexed="64"/>
      </patternFill>
    </fill>
    <fill>
      <patternFill patternType="solid">
        <fgColor rgb="FFFFFF66"/>
        <bgColor indexed="64"/>
      </patternFill>
    </fill>
    <fill>
      <patternFill patternType="solid">
        <fgColor theme="0"/>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FFC000"/>
        <bgColor indexed="64"/>
      </patternFill>
    </fill>
  </fills>
  <borders count="9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tted">
        <color indexed="64"/>
      </left>
      <right style="dotted">
        <color indexed="64"/>
      </right>
      <top style="dotted">
        <color indexed="64"/>
      </top>
      <bottom style="dotted">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style="dotted">
        <color indexed="64"/>
      </left>
      <right style="dashed">
        <color indexed="64"/>
      </right>
      <top/>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medium">
        <color indexed="64"/>
      </top>
      <bottom style="dashed">
        <color indexed="64"/>
      </bottom>
      <diagonal/>
    </border>
    <border>
      <left style="dashed">
        <color indexed="64"/>
      </left>
      <right/>
      <top style="medium">
        <color indexed="64"/>
      </top>
      <bottom/>
      <diagonal/>
    </border>
    <border>
      <left style="dotted">
        <color indexed="64"/>
      </left>
      <right style="dashed">
        <color indexed="64"/>
      </right>
      <top style="medium">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otted">
        <color indexed="64"/>
      </left>
      <right style="dashed">
        <color indexed="64"/>
      </right>
      <top style="dashed">
        <color indexed="64"/>
      </top>
      <bottom style="dashed">
        <color indexed="64"/>
      </bottom>
      <diagonal/>
    </border>
    <border>
      <left style="dashed">
        <color indexed="64"/>
      </left>
      <right/>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rgb="FF0000FF"/>
      </bottom>
      <diagonal/>
    </border>
    <border>
      <left/>
      <right/>
      <top style="thin">
        <color rgb="FF0000FF"/>
      </top>
      <bottom style="thin">
        <color indexed="64"/>
      </bottom>
      <diagonal/>
    </border>
    <border>
      <left/>
      <right/>
      <top style="thin">
        <color rgb="FF0000FF"/>
      </top>
      <bottom style="thin">
        <color rgb="FF0000FF"/>
      </bottom>
      <diagonal/>
    </border>
    <border>
      <left/>
      <right/>
      <top/>
      <bottom style="thin">
        <color rgb="FFFF0000"/>
      </bottom>
      <diagonal/>
    </border>
    <border>
      <left/>
      <right/>
      <top style="thin">
        <color rgb="FF0000FF"/>
      </top>
      <bottom/>
      <diagonal/>
    </border>
    <border>
      <left/>
      <right style="thin">
        <color indexed="64"/>
      </right>
      <top/>
      <bottom style="thin">
        <color rgb="FF0000FF"/>
      </bottom>
      <diagonal/>
    </border>
    <border>
      <left/>
      <right style="thin">
        <color indexed="64"/>
      </right>
      <top style="thin">
        <color rgb="FF0000FF"/>
      </top>
      <bottom style="thin">
        <color rgb="FF0000FF"/>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s>
  <cellStyleXfs count="9">
    <xf numFmtId="0" fontId="0" fillId="0" borderId="0"/>
    <xf numFmtId="4" fontId="3" fillId="0" borderId="0" applyFont="0" applyFill="0" applyBorder="0" applyAlignment="0" applyProtection="0"/>
    <xf numFmtId="43" fontId="65" fillId="0" borderId="0" applyFont="0" applyFill="0" applyBorder="0" applyAlignment="0" applyProtection="0"/>
    <xf numFmtId="8" fontId="3" fillId="0" borderId="0" applyFont="0" applyFill="0" applyBorder="0" applyAlignment="0" applyProtection="0"/>
    <xf numFmtId="44" fontId="65" fillId="0" borderId="0" applyFont="0" applyFill="0" applyBorder="0" applyAlignment="0" applyProtection="0"/>
    <xf numFmtId="0" fontId="37" fillId="0" borderId="0" applyNumberFormat="0" applyFill="0" applyBorder="0" applyAlignment="0" applyProtection="0">
      <alignment vertical="top"/>
      <protection locked="0"/>
    </xf>
    <xf numFmtId="0" fontId="65" fillId="0" borderId="0"/>
    <xf numFmtId="0" fontId="3" fillId="0" borderId="0"/>
    <xf numFmtId="9" fontId="3" fillId="0" borderId="0" applyFont="0" applyFill="0" applyBorder="0" applyAlignment="0" applyProtection="0"/>
  </cellStyleXfs>
  <cellXfs count="1494">
    <xf numFmtId="0" fontId="0" fillId="0" borderId="0" xfId="0"/>
    <xf numFmtId="0" fontId="4" fillId="0" borderId="1" xfId="0" applyFont="1" applyBorder="1"/>
    <xf numFmtId="0" fontId="4" fillId="0" borderId="2" xfId="0" applyFont="1" applyBorder="1"/>
    <xf numFmtId="0" fontId="5" fillId="0" borderId="1" xfId="0" applyFont="1" applyBorder="1" applyAlignment="1">
      <alignment horizontal="center"/>
    </xf>
    <xf numFmtId="0" fontId="4" fillId="0" borderId="3" xfId="0" applyFont="1" applyBorder="1"/>
    <xf numFmtId="0" fontId="4" fillId="0" borderId="0" xfId="0" applyFont="1"/>
    <xf numFmtId="0" fontId="4" fillId="0" borderId="4" xfId="0" applyFont="1" applyBorder="1"/>
    <xf numFmtId="0" fontId="4" fillId="0" borderId="0" xfId="0" applyFont="1" applyAlignment="1">
      <alignment horizontal="centerContinuous"/>
    </xf>
    <xf numFmtId="0" fontId="5" fillId="0" borderId="0" xfId="0" applyFont="1" applyAlignment="1">
      <alignment horizontal="center"/>
    </xf>
    <xf numFmtId="3" fontId="6" fillId="0" borderId="0" xfId="0" applyNumberFormat="1" applyFont="1" applyAlignment="1">
      <alignment horizontal="centerContinuous"/>
    </xf>
    <xf numFmtId="3" fontId="5" fillId="0" borderId="0" xfId="0" applyNumberFormat="1" applyFont="1" applyAlignment="1">
      <alignment horizontal="center"/>
    </xf>
    <xf numFmtId="0" fontId="4" fillId="0" borderId="5" xfId="0" applyFont="1" applyBorder="1" applyAlignment="1">
      <alignment horizontal="centerContinuous"/>
    </xf>
    <xf numFmtId="0" fontId="5" fillId="0" borderId="4" xfId="0" applyFont="1" applyBorder="1" applyAlignment="1">
      <alignment horizontal="centerContinuous"/>
    </xf>
    <xf numFmtId="3" fontId="4" fillId="0" borderId="0" xfId="0" applyNumberFormat="1" applyFont="1"/>
    <xf numFmtId="3" fontId="5" fillId="0" borderId="6" xfId="0" applyNumberFormat="1" applyFont="1" applyBorder="1" applyAlignment="1">
      <alignment horizontal="center"/>
    </xf>
    <xf numFmtId="0" fontId="4" fillId="0" borderId="5" xfId="0" applyFont="1" applyBorder="1"/>
    <xf numFmtId="0" fontId="5" fillId="0" borderId="4" xfId="0" applyFont="1" applyBorder="1"/>
    <xf numFmtId="0" fontId="6" fillId="0" borderId="0" xfId="0" applyFont="1"/>
    <xf numFmtId="0" fontId="4" fillId="0" borderId="6" xfId="0" applyFont="1" applyBorder="1"/>
    <xf numFmtId="0" fontId="6" fillId="0" borderId="6" xfId="0" applyFont="1" applyBorder="1"/>
    <xf numFmtId="14" fontId="4" fillId="0" borderId="6" xfId="0" applyNumberFormat="1" applyFont="1" applyBorder="1"/>
    <xf numFmtId="3" fontId="5" fillId="0" borderId="6" xfId="0" applyNumberFormat="1" applyFont="1" applyBorder="1"/>
    <xf numFmtId="0" fontId="5" fillId="0" borderId="6" xfId="0" applyFont="1" applyBorder="1" applyAlignment="1">
      <alignment horizontal="center"/>
    </xf>
    <xf numFmtId="0" fontId="5" fillId="0" borderId="0" xfId="0" applyFont="1"/>
    <xf numFmtId="1" fontId="5" fillId="0" borderId="0" xfId="0" applyNumberFormat="1" applyFont="1"/>
    <xf numFmtId="3" fontId="4" fillId="0" borderId="5" xfId="0" applyNumberFormat="1" applyFont="1" applyBorder="1" applyAlignment="1">
      <alignment horizontal="center"/>
    </xf>
    <xf numFmtId="3" fontId="4" fillId="0" borderId="6" xfId="0" applyNumberFormat="1" applyFont="1" applyBorder="1"/>
    <xf numFmtId="0" fontId="4" fillId="0" borderId="0" xfId="0" applyFont="1" applyAlignment="1">
      <alignment horizontal="center"/>
    </xf>
    <xf numFmtId="0" fontId="5" fillId="0" borderId="4" xfId="0" applyFont="1" applyBorder="1" applyAlignment="1">
      <alignment horizontal="right"/>
    </xf>
    <xf numFmtId="3" fontId="5" fillId="0" borderId="0" xfId="0" applyNumberFormat="1" applyFont="1"/>
    <xf numFmtId="0" fontId="4" fillId="0" borderId="4" xfId="0" applyFont="1" applyBorder="1" applyAlignment="1">
      <alignment horizontal="right"/>
    </xf>
    <xf numFmtId="5" fontId="4" fillId="0" borderId="0" xfId="0" applyNumberFormat="1" applyFont="1" applyAlignment="1">
      <alignment horizontal="right"/>
    </xf>
    <xf numFmtId="3" fontId="4" fillId="0" borderId="0" xfId="0" applyNumberFormat="1" applyFont="1" applyAlignment="1">
      <alignment horizontal="right"/>
    </xf>
    <xf numFmtId="0" fontId="4" fillId="0" borderId="0" xfId="0" applyFont="1" applyAlignment="1">
      <alignment horizontal="right"/>
    </xf>
    <xf numFmtId="0" fontId="4" fillId="2" borderId="0" xfId="0" applyFont="1" applyFill="1"/>
    <xf numFmtId="5" fontId="5" fillId="0" borderId="0" xfId="0" applyNumberFormat="1" applyFont="1" applyAlignment="1">
      <alignment horizontal="right"/>
    </xf>
    <xf numFmtId="5" fontId="5" fillId="0" borderId="0" xfId="0" applyNumberFormat="1" applyFont="1"/>
    <xf numFmtId="3" fontId="5" fillId="0" borderId="0" xfId="0" applyNumberFormat="1" applyFont="1" applyAlignment="1">
      <alignment horizontal="right"/>
    </xf>
    <xf numFmtId="0" fontId="5" fillId="2" borderId="0" xfId="0" applyFont="1" applyFill="1"/>
    <xf numFmtId="0" fontId="4" fillId="3" borderId="7" xfId="0" applyFont="1" applyFill="1" applyBorder="1"/>
    <xf numFmtId="0" fontId="4" fillId="3" borderId="8" xfId="0" applyFont="1" applyFill="1" applyBorder="1"/>
    <xf numFmtId="0" fontId="5" fillId="0" borderId="0" xfId="0" applyFont="1" applyAlignment="1">
      <alignment horizontal="right"/>
    </xf>
    <xf numFmtId="9" fontId="4" fillId="0" borderId="0" xfId="0" applyNumberFormat="1" applyFont="1" applyAlignment="1">
      <alignment horizontal="center"/>
    </xf>
    <xf numFmtId="10" fontId="4" fillId="0" borderId="5" xfId="0" applyNumberFormat="1" applyFont="1" applyBorder="1"/>
    <xf numFmtId="0" fontId="4" fillId="0" borderId="9" xfId="0" applyFont="1" applyBorder="1"/>
    <xf numFmtId="3" fontId="4" fillId="0" borderId="5" xfId="0" applyNumberFormat="1" applyFont="1" applyBorder="1"/>
    <xf numFmtId="3" fontId="4" fillId="0" borderId="0" xfId="1" applyNumberFormat="1" applyFont="1" applyBorder="1"/>
    <xf numFmtId="0" fontId="5" fillId="0" borderId="0" xfId="0" applyFont="1" applyAlignment="1">
      <alignment horizontal="left"/>
    </xf>
    <xf numFmtId="10" fontId="4" fillId="0" borderId="0" xfId="0" applyNumberFormat="1" applyFont="1"/>
    <xf numFmtId="0" fontId="4" fillId="0" borderId="5" xfId="0" applyFont="1" applyBorder="1" applyAlignment="1">
      <alignment horizontal="center"/>
    </xf>
    <xf numFmtId="7" fontId="4" fillId="0" borderId="0" xfId="0" applyNumberFormat="1" applyFont="1"/>
    <xf numFmtId="0" fontId="4" fillId="0" borderId="10" xfId="0" applyFont="1" applyBorder="1"/>
    <xf numFmtId="167" fontId="4" fillId="0" borderId="0" xfId="8" applyNumberFormat="1" applyFont="1"/>
    <xf numFmtId="3" fontId="4" fillId="0" borderId="0" xfId="0" applyNumberFormat="1" applyFont="1" applyAlignment="1">
      <alignment horizontal="center"/>
    </xf>
    <xf numFmtId="6" fontId="4" fillId="0" borderId="11" xfId="3" applyNumberFormat="1" applyFont="1" applyBorder="1"/>
    <xf numFmtId="6" fontId="4" fillId="0" borderId="12" xfId="3" applyNumberFormat="1" applyFont="1" applyBorder="1"/>
    <xf numFmtId="0" fontId="8" fillId="0" borderId="0" xfId="0" applyFont="1" applyAlignment="1">
      <alignment horizontal="center"/>
    </xf>
    <xf numFmtId="0" fontId="5" fillId="0" borderId="6" xfId="0" applyFont="1" applyBorder="1"/>
    <xf numFmtId="0" fontId="4" fillId="0" borderId="13" xfId="0" applyFont="1" applyBorder="1"/>
    <xf numFmtId="0" fontId="4" fillId="3" borderId="7" xfId="0" applyFont="1" applyFill="1" applyBorder="1" applyAlignment="1">
      <alignment horizontal="right"/>
    </xf>
    <xf numFmtId="3" fontId="5" fillId="3" borderId="7" xfId="0" applyNumberFormat="1" applyFont="1" applyFill="1" applyBorder="1" applyAlignment="1">
      <alignment horizontal="right"/>
    </xf>
    <xf numFmtId="3" fontId="4" fillId="3" borderId="7" xfId="0" applyNumberFormat="1" applyFont="1" applyFill="1" applyBorder="1"/>
    <xf numFmtId="3" fontId="4" fillId="3" borderId="8" xfId="0" applyNumberFormat="1" applyFont="1" applyFill="1" applyBorder="1"/>
    <xf numFmtId="0" fontId="6" fillId="3" borderId="14" xfId="0" applyFont="1" applyFill="1" applyBorder="1"/>
    <xf numFmtId="0" fontId="5" fillId="3" borderId="7" xfId="0" applyFont="1" applyFill="1" applyBorder="1" applyAlignment="1">
      <alignment horizontal="center"/>
    </xf>
    <xf numFmtId="3" fontId="4" fillId="4" borderId="0" xfId="0" applyNumberFormat="1" applyFont="1" applyFill="1"/>
    <xf numFmtId="6" fontId="4" fillId="3" borderId="8" xfId="0" applyNumberFormat="1" applyFont="1" applyFill="1" applyBorder="1"/>
    <xf numFmtId="0" fontId="5" fillId="3" borderId="7" xfId="0" applyFont="1" applyFill="1" applyBorder="1" applyAlignment="1">
      <alignment horizontal="right"/>
    </xf>
    <xf numFmtId="3" fontId="4" fillId="0" borderId="0" xfId="1" applyNumberFormat="1" applyFont="1" applyBorder="1" applyAlignment="1">
      <alignment horizontal="right"/>
    </xf>
    <xf numFmtId="0" fontId="4" fillId="0" borderId="0" xfId="0" applyFont="1" applyAlignment="1">
      <alignment horizontal="left"/>
    </xf>
    <xf numFmtId="0" fontId="9" fillId="0" borderId="0" xfId="0" applyFont="1"/>
    <xf numFmtId="0" fontId="5" fillId="0" borderId="4" xfId="0" quotePrefix="1" applyFont="1" applyBorder="1" applyAlignment="1">
      <alignment horizontal="right"/>
    </xf>
    <xf numFmtId="0" fontId="9" fillId="0" borderId="0" xfId="0" applyFont="1" applyAlignment="1">
      <alignment horizontal="right"/>
    </xf>
    <xf numFmtId="3" fontId="9" fillId="0" borderId="0" xfId="0" applyNumberFormat="1" applyFont="1"/>
    <xf numFmtId="3" fontId="9" fillId="0" borderId="0" xfId="0" applyNumberFormat="1" applyFont="1" applyAlignment="1">
      <alignment horizontal="left"/>
    </xf>
    <xf numFmtId="3" fontId="11" fillId="0" borderId="0" xfId="0" applyNumberFormat="1" applyFont="1" applyAlignment="1">
      <alignment horizontal="center"/>
    </xf>
    <xf numFmtId="0" fontId="6" fillId="0" borderId="1" xfId="0" applyFont="1" applyBorder="1" applyAlignment="1">
      <alignment horizontal="centerContinuous"/>
    </xf>
    <xf numFmtId="3" fontId="6" fillId="0" borderId="1" xfId="0" applyNumberFormat="1" applyFont="1" applyBorder="1" applyAlignment="1">
      <alignment horizontal="centerContinuous"/>
    </xf>
    <xf numFmtId="3" fontId="4" fillId="0" borderId="11" xfId="0" applyNumberFormat="1" applyFont="1" applyBorder="1" applyAlignment="1">
      <alignment horizontal="center"/>
    </xf>
    <xf numFmtId="10" fontId="4" fillId="0" borderId="12" xfId="8" applyNumberFormat="1" applyFont="1" applyBorder="1"/>
    <xf numFmtId="0" fontId="5" fillId="0" borderId="0" xfId="0" applyFont="1" applyAlignment="1">
      <alignment horizontal="centerContinuous"/>
    </xf>
    <xf numFmtId="6" fontId="5" fillId="0" borderId="0" xfId="0" applyNumberFormat="1" applyFont="1" applyAlignment="1">
      <alignment horizontal="left"/>
    </xf>
    <xf numFmtId="6" fontId="5" fillId="0" borderId="5" xfId="0" applyNumberFormat="1" applyFont="1" applyBorder="1" applyAlignment="1">
      <alignment horizontal="centerContinuous"/>
    </xf>
    <xf numFmtId="6" fontId="5" fillId="0" borderId="5" xfId="0" applyNumberFormat="1" applyFont="1" applyBorder="1" applyAlignment="1">
      <alignment horizontal="center"/>
    </xf>
    <xf numFmtId="0" fontId="2" fillId="0" borderId="0" xfId="0" applyFont="1"/>
    <xf numFmtId="0" fontId="15" fillId="0" borderId="0" xfId="0" applyFont="1"/>
    <xf numFmtId="3" fontId="4" fillId="0" borderId="6" xfId="0" applyNumberFormat="1" applyFont="1" applyBorder="1" applyAlignment="1">
      <alignment horizontal="right"/>
    </xf>
    <xf numFmtId="6" fontId="4" fillId="0" borderId="11" xfId="3" applyNumberFormat="1" applyFont="1" applyBorder="1" applyAlignment="1"/>
    <xf numFmtId="0" fontId="5" fillId="0" borderId="4" xfId="0" quotePrefix="1" applyFont="1" applyBorder="1" applyAlignment="1">
      <alignment horizontal="center"/>
    </xf>
    <xf numFmtId="0" fontId="19" fillId="0" borderId="0" xfId="0" applyFont="1"/>
    <xf numFmtId="169" fontId="4" fillId="0" borderId="0" xfId="0" applyNumberFormat="1" applyFont="1"/>
    <xf numFmtId="49" fontId="4" fillId="0" borderId="0" xfId="0" applyNumberFormat="1" applyFont="1" applyAlignment="1">
      <alignment horizontal="center"/>
    </xf>
    <xf numFmtId="9" fontId="4" fillId="0" borderId="0" xfId="8" applyFont="1" applyFill="1" applyBorder="1"/>
    <xf numFmtId="17" fontId="4" fillId="0" borderId="13" xfId="0" applyNumberFormat="1" applyFont="1" applyBorder="1" applyAlignment="1">
      <alignment horizontal="right"/>
    </xf>
    <xf numFmtId="164" fontId="4" fillId="0" borderId="0" xfId="0" applyNumberFormat="1" applyFont="1" applyAlignment="1">
      <alignment horizontal="left"/>
    </xf>
    <xf numFmtId="0" fontId="38" fillId="4" borderId="0" xfId="5" applyFont="1" applyFill="1" applyAlignment="1" applyProtection="1"/>
    <xf numFmtId="0" fontId="39" fillId="4" borderId="0" xfId="5" applyFont="1" applyFill="1" applyAlignment="1" applyProtection="1">
      <alignment horizontal="left"/>
    </xf>
    <xf numFmtId="0" fontId="39" fillId="4" borderId="0" xfId="5" applyFont="1" applyFill="1" applyAlignment="1" applyProtection="1"/>
    <xf numFmtId="0" fontId="15" fillId="0" borderId="0" xfId="0" applyFont="1" applyAlignment="1">
      <alignment horizontal="center"/>
    </xf>
    <xf numFmtId="0" fontId="15" fillId="0" borderId="5" xfId="0" applyFont="1" applyBorder="1"/>
    <xf numFmtId="0" fontId="15" fillId="0" borderId="4" xfId="0" applyFont="1" applyBorder="1"/>
    <xf numFmtId="0" fontId="15" fillId="0" borderId="10" xfId="0" applyFont="1" applyBorder="1"/>
    <xf numFmtId="3" fontId="4" fillId="0" borderId="0" xfId="0" applyNumberFormat="1" applyFont="1" applyAlignment="1">
      <alignment horizontal="left"/>
    </xf>
    <xf numFmtId="0" fontId="4" fillId="0" borderId="4" xfId="0" applyFont="1" applyBorder="1" applyAlignment="1">
      <alignment horizontal="left"/>
    </xf>
    <xf numFmtId="0" fontId="15" fillId="0" borderId="6" xfId="0" applyFont="1" applyBorder="1"/>
    <xf numFmtId="4" fontId="4" fillId="0" borderId="0" xfId="0" applyNumberFormat="1" applyFont="1"/>
    <xf numFmtId="4" fontId="5" fillId="0" borderId="0" xfId="0" applyNumberFormat="1" applyFont="1"/>
    <xf numFmtId="9" fontId="5" fillId="0" borderId="0" xfId="0" applyNumberFormat="1" applyFont="1"/>
    <xf numFmtId="0" fontId="8" fillId="0" borderId="4" xfId="0" applyFont="1" applyBorder="1" applyAlignment="1">
      <alignment horizontal="center"/>
    </xf>
    <xf numFmtId="3" fontId="4" fillId="0" borderId="4" xfId="0" applyNumberFormat="1" applyFont="1" applyBorder="1"/>
    <xf numFmtId="1" fontId="4" fillId="0" borderId="0" xfId="0" applyNumberFormat="1" applyFont="1" applyAlignment="1">
      <alignment horizontal="right"/>
    </xf>
    <xf numFmtId="10" fontId="4" fillId="0" borderId="0" xfId="8" applyNumberFormat="1" applyFont="1" applyBorder="1" applyAlignment="1">
      <alignment horizontal="right"/>
    </xf>
    <xf numFmtId="171" fontId="4" fillId="0" borderId="0" xfId="0" applyNumberFormat="1" applyFont="1" applyAlignment="1">
      <alignment horizontal="right"/>
    </xf>
    <xf numFmtId="167" fontId="5" fillId="0" borderId="6" xfId="8" applyNumberFormat="1" applyFont="1" applyBorder="1" applyAlignment="1">
      <alignment horizontal="center"/>
    </xf>
    <xf numFmtId="175" fontId="4" fillId="0" borderId="0" xfId="0" applyNumberFormat="1" applyFont="1"/>
    <xf numFmtId="0" fontId="5" fillId="0" borderId="10" xfId="0" applyFont="1" applyBorder="1" applyAlignment="1">
      <alignment horizontal="center"/>
    </xf>
    <xf numFmtId="1" fontId="4" fillId="0" borderId="0" xfId="0" applyNumberFormat="1" applyFont="1" applyAlignment="1">
      <alignment horizontal="center"/>
    </xf>
    <xf numFmtId="175" fontId="4" fillId="0" borderId="0" xfId="8" applyNumberFormat="1" applyFont="1" applyBorder="1"/>
    <xf numFmtId="0" fontId="15" fillId="0" borderId="2" xfId="0" applyFont="1" applyBorder="1"/>
    <xf numFmtId="0" fontId="15" fillId="0" borderId="9" xfId="0" applyFont="1" applyBorder="1"/>
    <xf numFmtId="0" fontId="15" fillId="0" borderId="1" xfId="0" applyFont="1" applyBorder="1"/>
    <xf numFmtId="0" fontId="15" fillId="0" borderId="3" xfId="0" applyFont="1" applyBorder="1"/>
    <xf numFmtId="3" fontId="77" fillId="0" borderId="0" xfId="0" applyNumberFormat="1" applyFont="1"/>
    <xf numFmtId="3" fontId="5" fillId="0" borderId="1" xfId="0" applyNumberFormat="1" applyFont="1" applyBorder="1"/>
    <xf numFmtId="0" fontId="77" fillId="0" borderId="0" xfId="0" applyFont="1"/>
    <xf numFmtId="0" fontId="4" fillId="2" borderId="1" xfId="0" applyFont="1" applyFill="1" applyBorder="1"/>
    <xf numFmtId="0" fontId="5" fillId="0" borderId="9" xfId="0" applyFont="1" applyBorder="1" applyAlignment="1">
      <alignment horizontal="center"/>
    </xf>
    <xf numFmtId="10" fontId="4" fillId="0" borderId="6" xfId="8" applyNumberFormat="1" applyFont="1" applyBorder="1" applyAlignment="1">
      <alignment horizontal="center"/>
    </xf>
    <xf numFmtId="10" fontId="4" fillId="0" borderId="9" xfId="8" applyNumberFormat="1" applyFont="1" applyBorder="1" applyAlignment="1">
      <alignment horizontal="center"/>
    </xf>
    <xf numFmtId="0" fontId="5" fillId="0" borderId="5" xfId="0" applyFont="1" applyBorder="1" applyAlignment="1">
      <alignment horizontal="center"/>
    </xf>
    <xf numFmtId="6" fontId="15" fillId="0" borderId="5" xfId="3" applyNumberFormat="1" applyFont="1" applyBorder="1"/>
    <xf numFmtId="6" fontId="15" fillId="0" borderId="9" xfId="3" applyNumberFormat="1" applyFont="1" applyBorder="1"/>
    <xf numFmtId="0" fontId="23" fillId="0" borderId="0" xfId="0" applyFont="1" applyAlignment="1">
      <alignment horizontal="center"/>
    </xf>
    <xf numFmtId="0" fontId="23" fillId="0" borderId="5" xfId="0" applyFont="1" applyBorder="1" applyAlignment="1">
      <alignment horizontal="center"/>
    </xf>
    <xf numFmtId="0" fontId="15" fillId="0" borderId="4" xfId="0" applyFont="1" applyBorder="1" applyAlignment="1">
      <alignment horizontal="left"/>
    </xf>
    <xf numFmtId="3" fontId="5" fillId="0" borderId="13" xfId="0" applyNumberFormat="1" applyFont="1" applyBorder="1"/>
    <xf numFmtId="0" fontId="6" fillId="0" borderId="0" xfId="0" applyFont="1" applyAlignment="1">
      <alignment horizontal="center"/>
    </xf>
    <xf numFmtId="168" fontId="4" fillId="0" borderId="5" xfId="0" applyNumberFormat="1" applyFont="1" applyBorder="1"/>
    <xf numFmtId="17" fontId="78" fillId="7" borderId="0" xfId="0" applyNumberFormat="1" applyFont="1" applyFill="1" applyAlignment="1">
      <alignment horizontal="right"/>
    </xf>
    <xf numFmtId="0" fontId="79" fillId="0" borderId="0" xfId="0" applyFont="1" applyAlignment="1">
      <alignment horizontal="center"/>
    </xf>
    <xf numFmtId="0" fontId="77" fillId="0" borderId="0" xfId="0" applyFont="1" applyAlignment="1">
      <alignment horizontal="left"/>
    </xf>
    <xf numFmtId="0" fontId="4" fillId="8" borderId="7" xfId="0" applyFont="1" applyFill="1" applyBorder="1"/>
    <xf numFmtId="0" fontId="5" fillId="8" borderId="7" xfId="0" applyFont="1" applyFill="1" applyBorder="1" applyAlignment="1">
      <alignment horizontal="right"/>
    </xf>
    <xf numFmtId="0" fontId="6" fillId="9" borderId="15" xfId="0" applyFont="1" applyFill="1" applyBorder="1"/>
    <xf numFmtId="14" fontId="9" fillId="0" borderId="0" xfId="0" applyNumberFormat="1" applyFont="1" applyAlignment="1">
      <alignment horizontal="center"/>
    </xf>
    <xf numFmtId="0" fontId="4" fillId="0" borderId="6" xfId="0" applyFont="1" applyBorder="1" applyAlignment="1">
      <alignment horizontal="right"/>
    </xf>
    <xf numFmtId="3" fontId="5" fillId="8" borderId="6" xfId="0" applyNumberFormat="1" applyFont="1" applyFill="1" applyBorder="1"/>
    <xf numFmtId="172" fontId="5" fillId="8" borderId="6" xfId="0" applyNumberFormat="1" applyFont="1" applyFill="1" applyBorder="1" applyAlignment="1">
      <alignment horizontal="center"/>
    </xf>
    <xf numFmtId="167" fontId="4" fillId="0" borderId="0" xfId="8" applyNumberFormat="1" applyFont="1" applyBorder="1" applyAlignment="1">
      <alignment horizontal="center"/>
    </xf>
    <xf numFmtId="0" fontId="15" fillId="0" borderId="0" xfId="0" applyFont="1" applyAlignment="1">
      <alignment horizontal="left"/>
    </xf>
    <xf numFmtId="0" fontId="80" fillId="0" borderId="0" xfId="0" applyFont="1" applyAlignment="1">
      <alignment horizontal="center"/>
    </xf>
    <xf numFmtId="0" fontId="15" fillId="8" borderId="10" xfId="0" applyFont="1" applyFill="1" applyBorder="1"/>
    <xf numFmtId="0" fontId="5" fillId="8" borderId="7" xfId="0" applyFont="1" applyFill="1" applyBorder="1"/>
    <xf numFmtId="0" fontId="4" fillId="8" borderId="0" xfId="0" applyFont="1" applyFill="1"/>
    <xf numFmtId="0" fontId="4" fillId="8" borderId="16" xfId="0" applyFont="1" applyFill="1" applyBorder="1"/>
    <xf numFmtId="0" fontId="4" fillId="8" borderId="8" xfId="0" applyFont="1" applyFill="1" applyBorder="1"/>
    <xf numFmtId="0" fontId="6" fillId="8" borderId="14" xfId="0" applyFont="1" applyFill="1" applyBorder="1" applyAlignment="1">
      <alignment horizontal="left"/>
    </xf>
    <xf numFmtId="0" fontId="5" fillId="8" borderId="17" xfId="0" applyFont="1" applyFill="1" applyBorder="1"/>
    <xf numFmtId="0" fontId="4" fillId="8" borderId="4" xfId="0" applyFont="1" applyFill="1" applyBorder="1"/>
    <xf numFmtId="0" fontId="5" fillId="0" borderId="4" xfId="0" applyFont="1" applyBorder="1" applyAlignment="1">
      <alignment horizontal="center"/>
    </xf>
    <xf numFmtId="0" fontId="6" fillId="0" borderId="4" xfId="0" applyFont="1" applyBorder="1"/>
    <xf numFmtId="3" fontId="4" fillId="0" borderId="0" xfId="1" applyNumberFormat="1" applyFont="1" applyFill="1" applyBorder="1"/>
    <xf numFmtId="0" fontId="5" fillId="8" borderId="8" xfId="0" applyFont="1" applyFill="1" applyBorder="1" applyAlignment="1">
      <alignment horizontal="right"/>
    </xf>
    <xf numFmtId="176" fontId="15" fillId="0" borderId="0" xfId="8" applyNumberFormat="1" applyFont="1" applyFill="1" applyBorder="1"/>
    <xf numFmtId="176" fontId="15" fillId="0" borderId="0" xfId="8" applyNumberFormat="1" applyFont="1" applyFill="1" applyBorder="1" applyAlignment="1"/>
    <xf numFmtId="0" fontId="16" fillId="9" borderId="18" xfId="0" applyFont="1" applyFill="1" applyBorder="1"/>
    <xf numFmtId="176" fontId="16" fillId="9" borderId="13" xfId="0" applyNumberFormat="1" applyFont="1" applyFill="1" applyBorder="1"/>
    <xf numFmtId="169" fontId="4" fillId="0" borderId="6" xfId="0" applyNumberFormat="1" applyFont="1" applyBorder="1"/>
    <xf numFmtId="169" fontId="5" fillId="0" borderId="0" xfId="0" applyNumberFormat="1" applyFont="1"/>
    <xf numFmtId="0" fontId="16" fillId="9" borderId="19" xfId="0" applyFont="1" applyFill="1" applyBorder="1"/>
    <xf numFmtId="176" fontId="16" fillId="9" borderId="20" xfId="8" applyNumberFormat="1" applyFont="1" applyFill="1" applyBorder="1" applyAlignment="1"/>
    <xf numFmtId="0" fontId="9" fillId="8" borderId="21" xfId="0" applyFont="1" applyFill="1" applyBorder="1"/>
    <xf numFmtId="0" fontId="11" fillId="8" borderId="16" xfId="0" applyFont="1" applyFill="1" applyBorder="1" applyAlignment="1">
      <alignment horizontal="center"/>
    </xf>
    <xf numFmtId="0" fontId="80" fillId="0" borderId="0" xfId="0" applyFont="1"/>
    <xf numFmtId="167" fontId="4" fillId="0" borderId="4" xfId="8" applyNumberFormat="1" applyFont="1" applyBorder="1"/>
    <xf numFmtId="176" fontId="9" fillId="0" borderId="0" xfId="8" applyNumberFormat="1" applyFont="1" applyFill="1" applyBorder="1" applyAlignment="1"/>
    <xf numFmtId="3" fontId="4" fillId="8" borderId="0" xfId="0" applyNumberFormat="1" applyFont="1" applyFill="1"/>
    <xf numFmtId="0" fontId="4" fillId="8" borderId="0" xfId="0" applyFont="1" applyFill="1" applyAlignment="1">
      <alignment wrapText="1"/>
    </xf>
    <xf numFmtId="0" fontId="16" fillId="9" borderId="1" xfId="0" applyFont="1" applyFill="1" applyBorder="1" applyAlignment="1">
      <alignment horizontal="center"/>
    </xf>
    <xf numFmtId="14" fontId="4" fillId="0" borderId="5" xfId="0" applyNumberFormat="1" applyFont="1" applyBorder="1" applyAlignment="1">
      <alignment horizontal="center"/>
    </xf>
    <xf numFmtId="0" fontId="4" fillId="0" borderId="10" xfId="0" applyFont="1" applyBorder="1" applyAlignment="1">
      <alignment horizontal="center"/>
    </xf>
    <xf numFmtId="0" fontId="4" fillId="0" borderId="9" xfId="0" applyFont="1" applyBorder="1" applyAlignment="1">
      <alignment horizontal="center"/>
    </xf>
    <xf numFmtId="10" fontId="4" fillId="0" borderId="6" xfId="8" applyNumberFormat="1" applyFont="1" applyFill="1" applyBorder="1" applyAlignment="1">
      <alignment horizontal="right"/>
    </xf>
    <xf numFmtId="0" fontId="43" fillId="0" borderId="0" xfId="0" applyFont="1"/>
    <xf numFmtId="0" fontId="46" fillId="0" borderId="0" xfId="0" applyFont="1"/>
    <xf numFmtId="0" fontId="18" fillId="0" borderId="0" xfId="0" applyFont="1" applyAlignment="1">
      <alignment horizontal="center"/>
    </xf>
    <xf numFmtId="0" fontId="15" fillId="0" borderId="0" xfId="0" applyFont="1" applyAlignment="1">
      <alignment horizontal="right"/>
    </xf>
    <xf numFmtId="0" fontId="16" fillId="0" borderId="0" xfId="0" applyFont="1"/>
    <xf numFmtId="0" fontId="52" fillId="0" borderId="18" xfId="0" applyFont="1" applyBorder="1" applyAlignment="1">
      <alignment horizontal="center" wrapText="1"/>
    </xf>
    <xf numFmtId="0" fontId="52" fillId="0" borderId="18" xfId="0" applyFont="1" applyBorder="1" applyAlignment="1">
      <alignment horizontal="center"/>
    </xf>
    <xf numFmtId="16" fontId="52" fillId="0" borderId="18" xfId="0" applyNumberFormat="1" applyFont="1" applyBorder="1" applyAlignment="1">
      <alignment horizontal="center"/>
    </xf>
    <xf numFmtId="0" fontId="52" fillId="0" borderId="10" xfId="0" applyFont="1" applyBorder="1" applyAlignment="1">
      <alignment horizontal="center"/>
    </xf>
    <xf numFmtId="0" fontId="15" fillId="0" borderId="22" xfId="0" applyFont="1" applyBorder="1" applyAlignment="1">
      <alignment horizontal="center"/>
    </xf>
    <xf numFmtId="0" fontId="15" fillId="0" borderId="23" xfId="0" applyFont="1" applyBorder="1" applyAlignment="1">
      <alignment horizontal="center"/>
    </xf>
    <xf numFmtId="0" fontId="15" fillId="0" borderId="24" xfId="0" applyFont="1" applyBorder="1" applyAlignment="1">
      <alignment horizontal="center"/>
    </xf>
    <xf numFmtId="9" fontId="15" fillId="0" borderId="0" xfId="0" applyNumberFormat="1" applyFont="1"/>
    <xf numFmtId="16" fontId="15" fillId="0" borderId="23" xfId="0" applyNumberFormat="1" applyFont="1" applyBorder="1" applyAlignment="1">
      <alignment horizontal="center"/>
    </xf>
    <xf numFmtId="0" fontId="15" fillId="0" borderId="25" xfId="0" applyFont="1" applyBorder="1" applyAlignment="1">
      <alignment horizontal="center"/>
    </xf>
    <xf numFmtId="0" fontId="51" fillId="10" borderId="26" xfId="0" applyFont="1" applyFill="1" applyBorder="1" applyAlignment="1">
      <alignment horizontal="center"/>
    </xf>
    <xf numFmtId="0" fontId="51" fillId="11" borderId="26" xfId="0" applyFont="1" applyFill="1" applyBorder="1" applyAlignment="1">
      <alignment horizontal="center"/>
    </xf>
    <xf numFmtId="0" fontId="51" fillId="11" borderId="23" xfId="0" applyFont="1" applyFill="1" applyBorder="1" applyAlignment="1">
      <alignment horizontal="center"/>
    </xf>
    <xf numFmtId="0" fontId="15" fillId="12" borderId="27" xfId="0" applyFont="1" applyFill="1" applyBorder="1" applyAlignment="1">
      <alignment horizontal="center"/>
    </xf>
    <xf numFmtId="0" fontId="15" fillId="12" borderId="28" xfId="0" applyFont="1" applyFill="1" applyBorder="1" applyAlignment="1">
      <alignment horizontal="center"/>
    </xf>
    <xf numFmtId="0" fontId="15" fillId="12" borderId="29" xfId="0" applyFont="1" applyFill="1" applyBorder="1" applyAlignment="1">
      <alignment horizontal="center"/>
    </xf>
    <xf numFmtId="0" fontId="15" fillId="12" borderId="30" xfId="0" applyFont="1" applyFill="1" applyBorder="1" applyAlignment="1">
      <alignment horizontal="center"/>
    </xf>
    <xf numFmtId="0" fontId="15" fillId="12" borderId="31" xfId="0" applyFont="1" applyFill="1" applyBorder="1" applyAlignment="1">
      <alignment horizontal="center"/>
    </xf>
    <xf numFmtId="0" fontId="15" fillId="12" borderId="32" xfId="0" applyFont="1" applyFill="1" applyBorder="1" applyAlignment="1">
      <alignment horizontal="center"/>
    </xf>
    <xf numFmtId="0" fontId="15" fillId="12" borderId="33" xfId="0" applyFont="1" applyFill="1" applyBorder="1" applyAlignment="1">
      <alignment horizontal="center"/>
    </xf>
    <xf numFmtId="0" fontId="15" fillId="12" borderId="34" xfId="0" applyFont="1" applyFill="1" applyBorder="1" applyAlignment="1">
      <alignment horizontal="center"/>
    </xf>
    <xf numFmtId="0" fontId="15" fillId="12" borderId="35" xfId="0" applyFont="1" applyFill="1" applyBorder="1" applyAlignment="1">
      <alignment horizontal="center"/>
    </xf>
    <xf numFmtId="0" fontId="15" fillId="12" borderId="36" xfId="0" applyFont="1" applyFill="1" applyBorder="1" applyAlignment="1">
      <alignment horizontal="center"/>
    </xf>
    <xf numFmtId="0" fontId="15" fillId="12" borderId="37" xfId="0" applyFont="1" applyFill="1" applyBorder="1" applyAlignment="1">
      <alignment horizontal="center"/>
    </xf>
    <xf numFmtId="0" fontId="15" fillId="12" borderId="38" xfId="0" applyFont="1" applyFill="1" applyBorder="1" applyAlignment="1">
      <alignment horizontal="center"/>
    </xf>
    <xf numFmtId="0" fontId="15" fillId="12" borderId="39" xfId="0" applyFont="1" applyFill="1" applyBorder="1" applyAlignment="1">
      <alignment horizontal="center"/>
    </xf>
    <xf numFmtId="0" fontId="15" fillId="13" borderId="26" xfId="0" applyFont="1" applyFill="1" applyBorder="1" applyAlignment="1">
      <alignment horizontal="center"/>
    </xf>
    <xf numFmtId="0" fontId="15" fillId="13" borderId="23" xfId="0" applyFont="1" applyFill="1" applyBorder="1" applyAlignment="1">
      <alignment horizontal="center"/>
    </xf>
    <xf numFmtId="0" fontId="15" fillId="13" borderId="26" xfId="0" applyFont="1" applyFill="1" applyBorder="1"/>
    <xf numFmtId="0" fontId="15" fillId="13" borderId="23" xfId="0" applyFont="1" applyFill="1" applyBorder="1"/>
    <xf numFmtId="0" fontId="15" fillId="13" borderId="24" xfId="0" applyFont="1" applyFill="1" applyBorder="1"/>
    <xf numFmtId="0" fontId="51" fillId="11" borderId="24" xfId="0" applyFont="1" applyFill="1" applyBorder="1" applyAlignment="1">
      <alignment horizontal="center"/>
    </xf>
    <xf numFmtId="0" fontId="51" fillId="11" borderId="40" xfId="0" applyFont="1" applyFill="1" applyBorder="1" applyAlignment="1">
      <alignment horizontal="center"/>
    </xf>
    <xf numFmtId="0" fontId="51" fillId="11" borderId="31" xfId="0" applyFont="1" applyFill="1" applyBorder="1" applyAlignment="1">
      <alignment horizontal="center"/>
    </xf>
    <xf numFmtId="0" fontId="51" fillId="11" borderId="11" xfId="0" applyFont="1" applyFill="1" applyBorder="1" applyAlignment="1">
      <alignment horizontal="center"/>
    </xf>
    <xf numFmtId="0" fontId="16" fillId="11" borderId="0" xfId="0" applyFont="1" applyFill="1" applyAlignment="1">
      <alignment horizontal="center"/>
    </xf>
    <xf numFmtId="0" fontId="82" fillId="0" borderId="40" xfId="0" applyFont="1" applyBorder="1" applyAlignment="1">
      <alignment horizontal="center"/>
    </xf>
    <xf numFmtId="0" fontId="81" fillId="12" borderId="32" xfId="0" applyFont="1" applyFill="1" applyBorder="1" applyAlignment="1">
      <alignment horizontal="center"/>
    </xf>
    <xf numFmtId="0" fontId="81" fillId="12" borderId="29" xfId="0" applyFont="1" applyFill="1" applyBorder="1" applyAlignment="1">
      <alignment horizontal="center"/>
    </xf>
    <xf numFmtId="0" fontId="81" fillId="0" borderId="0" xfId="0" applyFont="1" applyAlignment="1">
      <alignment horizontal="center"/>
    </xf>
    <xf numFmtId="0" fontId="81" fillId="12" borderId="30" xfId="0" applyFont="1" applyFill="1" applyBorder="1" applyAlignment="1">
      <alignment horizontal="center"/>
    </xf>
    <xf numFmtId="0" fontId="81" fillId="12" borderId="31" xfId="0" applyFont="1" applyFill="1" applyBorder="1" applyAlignment="1">
      <alignment horizontal="center"/>
    </xf>
    <xf numFmtId="0" fontId="81" fillId="13" borderId="23" xfId="0" applyFont="1" applyFill="1" applyBorder="1" applyAlignment="1">
      <alignment horizontal="center"/>
    </xf>
    <xf numFmtId="0" fontId="81" fillId="13" borderId="24" xfId="0" applyFont="1" applyFill="1" applyBorder="1" applyAlignment="1">
      <alignment horizontal="center"/>
    </xf>
    <xf numFmtId="0" fontId="81" fillId="12" borderId="34" xfId="0" applyFont="1" applyFill="1" applyBorder="1" applyAlignment="1">
      <alignment horizontal="center"/>
    </xf>
    <xf numFmtId="0" fontId="81" fillId="12" borderId="36" xfId="0" applyFont="1" applyFill="1" applyBorder="1" applyAlignment="1">
      <alignment horizontal="center"/>
    </xf>
    <xf numFmtId="0" fontId="81" fillId="12" borderId="28" xfId="0" applyFont="1" applyFill="1" applyBorder="1" applyAlignment="1">
      <alignment horizontal="center"/>
    </xf>
    <xf numFmtId="0" fontId="52" fillId="0" borderId="10" xfId="0" applyFont="1" applyBorder="1" applyAlignment="1">
      <alignment horizontal="center" wrapText="1"/>
    </xf>
    <xf numFmtId="0" fontId="51" fillId="11" borderId="41" xfId="0" applyFont="1" applyFill="1" applyBorder="1" applyAlignment="1">
      <alignment horizontal="center"/>
    </xf>
    <xf numFmtId="0" fontId="51" fillId="11" borderId="19" xfId="0" applyFont="1" applyFill="1" applyBorder="1" applyAlignment="1">
      <alignment horizontal="center"/>
    </xf>
    <xf numFmtId="0" fontId="51" fillId="10" borderId="41" xfId="0" applyFont="1" applyFill="1" applyBorder="1" applyAlignment="1">
      <alignment horizontal="center"/>
    </xf>
    <xf numFmtId="0" fontId="51" fillId="10" borderId="16" xfId="0" applyFont="1" applyFill="1" applyBorder="1" applyAlignment="1">
      <alignment horizontal="center" wrapText="1"/>
    </xf>
    <xf numFmtId="0" fontId="51" fillId="10" borderId="24" xfId="0" applyFont="1" applyFill="1" applyBorder="1" applyAlignment="1">
      <alignment horizontal="center"/>
    </xf>
    <xf numFmtId="0" fontId="53" fillId="11" borderId="41" xfId="0" applyFont="1" applyFill="1" applyBorder="1" applyAlignment="1">
      <alignment horizontal="center"/>
    </xf>
    <xf numFmtId="0" fontId="53" fillId="11" borderId="26" xfId="0" applyFont="1" applyFill="1" applyBorder="1" applyAlignment="1">
      <alignment horizontal="center"/>
    </xf>
    <xf numFmtId="0" fontId="53" fillId="11" borderId="19" xfId="0" applyFont="1" applyFill="1" applyBorder="1" applyAlignment="1">
      <alignment horizontal="center" vertical="center"/>
    </xf>
    <xf numFmtId="0" fontId="54" fillId="11" borderId="25" xfId="0" applyFont="1" applyFill="1" applyBorder="1" applyAlignment="1">
      <alignment horizontal="left"/>
    </xf>
    <xf numFmtId="6" fontId="4" fillId="14" borderId="31" xfId="3" applyNumberFormat="1" applyFont="1" applyFill="1" applyBorder="1" applyAlignment="1"/>
    <xf numFmtId="171" fontId="4" fillId="0" borderId="6" xfId="0" applyNumberFormat="1" applyFont="1" applyBorder="1"/>
    <xf numFmtId="3" fontId="4" fillId="0" borderId="6" xfId="1" applyNumberFormat="1" applyFont="1" applyFill="1" applyBorder="1"/>
    <xf numFmtId="3" fontId="4" fillId="0" borderId="0" xfId="1" applyNumberFormat="1" applyFont="1" applyFill="1" applyBorder="1" applyAlignment="1">
      <alignment horizontal="right"/>
    </xf>
    <xf numFmtId="0" fontId="0" fillId="8" borderId="0" xfId="0" applyFill="1"/>
    <xf numFmtId="169" fontId="4" fillId="8" borderId="0" xfId="0" applyNumberFormat="1" applyFont="1" applyFill="1"/>
    <xf numFmtId="169" fontId="4" fillId="8" borderId="5" xfId="0" applyNumberFormat="1" applyFont="1" applyFill="1" applyBorder="1"/>
    <xf numFmtId="169" fontId="4" fillId="8" borderId="0" xfId="0" quotePrefix="1" applyNumberFormat="1" applyFont="1" applyFill="1"/>
    <xf numFmtId="169" fontId="5" fillId="8" borderId="42" xfId="0" applyNumberFormat="1" applyFont="1" applyFill="1" applyBorder="1"/>
    <xf numFmtId="0" fontId="4" fillId="8" borderId="21" xfId="0" applyFont="1" applyFill="1" applyBorder="1"/>
    <xf numFmtId="0" fontId="0" fillId="8" borderId="16" xfId="0" applyFill="1" applyBorder="1"/>
    <xf numFmtId="3" fontId="39" fillId="0" borderId="0" xfId="0" applyNumberFormat="1" applyFont="1"/>
    <xf numFmtId="1" fontId="4" fillId="0" borderId="0" xfId="0" applyNumberFormat="1" applyFont="1"/>
    <xf numFmtId="0" fontId="83" fillId="0" borderId="0" xfId="0" applyFont="1"/>
    <xf numFmtId="0" fontId="5" fillId="0" borderId="18" xfId="0" applyFont="1" applyBorder="1"/>
    <xf numFmtId="3" fontId="5" fillId="0" borderId="0" xfId="1" applyNumberFormat="1" applyFont="1" applyFill="1" applyBorder="1" applyProtection="1"/>
    <xf numFmtId="0" fontId="4" fillId="9" borderId="19" xfId="0" applyFont="1" applyFill="1" applyBorder="1"/>
    <xf numFmtId="0" fontId="44" fillId="9" borderId="45" xfId="0" applyFont="1" applyFill="1" applyBorder="1" applyAlignment="1">
      <alignment horizontal="center"/>
    </xf>
    <xf numFmtId="0" fontId="4" fillId="9" borderId="4" xfId="0" applyFont="1" applyFill="1" applyBorder="1"/>
    <xf numFmtId="0" fontId="5" fillId="9" borderId="10" xfId="0" applyFont="1" applyFill="1" applyBorder="1"/>
    <xf numFmtId="0" fontId="15" fillId="9" borderId="0" xfId="0" applyFont="1" applyFill="1"/>
    <xf numFmtId="0" fontId="5" fillId="9" borderId="46" xfId="0" applyFont="1" applyFill="1" applyBorder="1"/>
    <xf numFmtId="0" fontId="6" fillId="16" borderId="47" xfId="0" applyFont="1" applyFill="1" applyBorder="1"/>
    <xf numFmtId="0" fontId="6" fillId="8" borderId="47" xfId="0" applyFont="1" applyFill="1" applyBorder="1"/>
    <xf numFmtId="0" fontId="15" fillId="14" borderId="0" xfId="0" applyFont="1" applyFill="1"/>
    <xf numFmtId="0" fontId="15" fillId="0" borderId="48" xfId="0" applyFont="1" applyBorder="1"/>
    <xf numFmtId="0" fontId="81" fillId="0" borderId="0" xfId="0" applyFont="1"/>
    <xf numFmtId="0" fontId="78" fillId="0" borderId="0" xfId="0" applyFont="1" applyAlignment="1">
      <alignment horizontal="right"/>
    </xf>
    <xf numFmtId="0" fontId="77" fillId="0" borderId="0" xfId="0" applyFont="1" applyAlignment="1">
      <alignment horizontal="right"/>
    </xf>
    <xf numFmtId="0" fontId="84" fillId="0" borderId="0" xfId="0" applyFont="1"/>
    <xf numFmtId="0" fontId="85" fillId="0" borderId="0" xfId="0" applyFont="1" applyAlignment="1">
      <alignment horizontal="center"/>
    </xf>
    <xf numFmtId="0" fontId="86" fillId="0" borderId="0" xfId="0" applyFont="1" applyAlignment="1">
      <alignment horizontal="right"/>
    </xf>
    <xf numFmtId="0" fontId="24" fillId="4" borderId="0" xfId="0" applyFont="1" applyFill="1"/>
    <xf numFmtId="0" fontId="25" fillId="4" borderId="0" xfId="0" applyFont="1" applyFill="1"/>
    <xf numFmtId="0" fontId="26" fillId="4" borderId="0" xfId="0" applyFont="1" applyFill="1"/>
    <xf numFmtId="3" fontId="28" fillId="4" borderId="0" xfId="0" applyNumberFormat="1" applyFont="1" applyFill="1" applyAlignment="1">
      <alignment horizontal="center"/>
    </xf>
    <xf numFmtId="0" fontId="29" fillId="4" borderId="4" xfId="0" applyFont="1" applyFill="1" applyBorder="1" applyAlignment="1">
      <alignment horizontal="center" vertical="center"/>
    </xf>
    <xf numFmtId="0" fontId="4" fillId="4" borderId="0" xfId="0" applyFont="1" applyFill="1" applyAlignment="1">
      <alignment horizontal="left" vertical="center"/>
    </xf>
    <xf numFmtId="169" fontId="12" fillId="4" borderId="83" xfId="0" applyNumberFormat="1" applyFont="1" applyFill="1" applyBorder="1" applyAlignment="1">
      <alignment horizontal="left" vertical="center"/>
    </xf>
    <xf numFmtId="0" fontId="29" fillId="4" borderId="0" xfId="0" applyFont="1" applyFill="1" applyAlignment="1">
      <alignment horizontal="right" vertical="center"/>
    </xf>
    <xf numFmtId="0" fontId="13" fillId="4" borderId="0" xfId="0" applyFont="1" applyFill="1" applyAlignment="1">
      <alignment vertical="center"/>
    </xf>
    <xf numFmtId="0" fontId="13" fillId="4" borderId="5" xfId="0" applyFont="1" applyFill="1" applyBorder="1" applyAlignment="1">
      <alignment vertical="center"/>
    </xf>
    <xf numFmtId="0" fontId="28" fillId="4" borderId="0" xfId="0" applyFont="1" applyFill="1" applyAlignment="1">
      <alignment horizontal="center"/>
    </xf>
    <xf numFmtId="0" fontId="4" fillId="4" borderId="0" xfId="0" applyFont="1" applyFill="1" applyAlignment="1">
      <alignment vertical="center"/>
    </xf>
    <xf numFmtId="0" fontId="4" fillId="4" borderId="5" xfId="0" applyFont="1" applyFill="1" applyBorder="1" applyAlignment="1">
      <alignment vertical="center"/>
    </xf>
    <xf numFmtId="0" fontId="30" fillId="4" borderId="0" xfId="0" applyFont="1" applyFill="1"/>
    <xf numFmtId="0" fontId="30" fillId="4" borderId="0" xfId="0" applyFont="1" applyFill="1" applyAlignment="1">
      <alignment vertical="top"/>
    </xf>
    <xf numFmtId="0" fontId="24" fillId="4" borderId="0" xfId="0" applyFont="1" applyFill="1" applyAlignment="1">
      <alignment vertical="top"/>
    </xf>
    <xf numFmtId="0" fontId="25" fillId="4" borderId="0" xfId="0" applyFont="1" applyFill="1" applyAlignment="1">
      <alignment vertical="top"/>
    </xf>
    <xf numFmtId="0" fontId="26" fillId="4" borderId="0" xfId="0" applyFont="1" applyFill="1" applyAlignment="1">
      <alignment vertical="top"/>
    </xf>
    <xf numFmtId="0" fontId="29" fillId="4" borderId="10" xfId="0" applyFont="1" applyFill="1" applyBorder="1" applyAlignment="1">
      <alignment horizontal="center" vertical="center"/>
    </xf>
    <xf numFmtId="0" fontId="4" fillId="4" borderId="6" xfId="0" applyFont="1" applyFill="1" applyBorder="1" applyAlignment="1">
      <alignment horizontal="left" vertical="center"/>
    </xf>
    <xf numFmtId="0" fontId="29" fillId="4" borderId="6" xfId="0" applyFont="1" applyFill="1" applyBorder="1" applyAlignment="1">
      <alignment horizontal="right" vertical="center"/>
    </xf>
    <xf numFmtId="0" fontId="4" fillId="4" borderId="6" xfId="0" applyFont="1" applyFill="1" applyBorder="1" applyAlignment="1">
      <alignment vertical="center"/>
    </xf>
    <xf numFmtId="0" fontId="12" fillId="4" borderId="6" xfId="0" applyFont="1" applyFill="1" applyBorder="1" applyAlignment="1">
      <alignment vertical="center"/>
    </xf>
    <xf numFmtId="0" fontId="12" fillId="4" borderId="9" xfId="0" applyFont="1" applyFill="1" applyBorder="1" applyAlignment="1">
      <alignment vertical="center"/>
    </xf>
    <xf numFmtId="0" fontId="11" fillId="4" borderId="1" xfId="0" applyFont="1" applyFill="1" applyBorder="1" applyAlignment="1">
      <alignment horizontal="center" wrapText="1"/>
    </xf>
    <xf numFmtId="0" fontId="11" fillId="4" borderId="3" xfId="0" applyFont="1" applyFill="1" applyBorder="1" applyAlignment="1">
      <alignment horizontal="center" wrapText="1"/>
    </xf>
    <xf numFmtId="0" fontId="15" fillId="4" borderId="2" xfId="0" applyFont="1" applyFill="1" applyBorder="1"/>
    <xf numFmtId="0" fontId="15" fillId="4" borderId="4" xfId="0" applyFont="1" applyFill="1" applyBorder="1"/>
    <xf numFmtId="0" fontId="18" fillId="4" borderId="4" xfId="0" applyFont="1" applyFill="1" applyBorder="1" applyAlignment="1">
      <alignment horizontal="center" vertical="top" wrapText="1"/>
    </xf>
    <xf numFmtId="0" fontId="12" fillId="4" borderId="0" xfId="0" applyFont="1" applyFill="1" applyAlignment="1">
      <alignment horizontal="center" vertical="center" wrapText="1"/>
    </xf>
    <xf numFmtId="0" fontId="16" fillId="4" borderId="10" xfId="0" applyFont="1" applyFill="1" applyBorder="1"/>
    <xf numFmtId="164" fontId="24" fillId="4" borderId="0" xfId="1" applyNumberFormat="1" applyFont="1" applyFill="1" applyBorder="1" applyAlignment="1" applyProtection="1">
      <alignment horizontal="center"/>
    </xf>
    <xf numFmtId="0" fontId="15" fillId="4" borderId="0" xfId="0" applyFont="1" applyFill="1"/>
    <xf numFmtId="172" fontId="30" fillId="4" borderId="0" xfId="1" applyNumberFormat="1" applyFont="1" applyFill="1" applyBorder="1" applyAlignment="1" applyProtection="1">
      <alignment horizontal="right"/>
    </xf>
    <xf numFmtId="39" fontId="30" fillId="4" borderId="0" xfId="1" applyNumberFormat="1" applyFont="1" applyFill="1" applyBorder="1" applyAlignment="1" applyProtection="1">
      <alignment horizontal="right"/>
    </xf>
    <xf numFmtId="164" fontId="30" fillId="4" borderId="0" xfId="1" applyNumberFormat="1" applyFont="1" applyFill="1" applyBorder="1" applyAlignment="1" applyProtection="1">
      <alignment horizontal="left"/>
    </xf>
    <xf numFmtId="169" fontId="17" fillId="4" borderId="84" xfId="3" applyNumberFormat="1" applyFont="1" applyFill="1" applyBorder="1" applyAlignment="1" applyProtection="1">
      <alignment horizontal="right"/>
    </xf>
    <xf numFmtId="172" fontId="30" fillId="4" borderId="0" xfId="0" applyNumberFormat="1" applyFont="1" applyFill="1"/>
    <xf numFmtId="0" fontId="30" fillId="4" borderId="0" xfId="0" applyFont="1" applyFill="1" applyAlignment="1">
      <alignment horizontal="right"/>
    </xf>
    <xf numFmtId="169" fontId="17" fillId="4" borderId="83" xfId="3" applyNumberFormat="1" applyFont="1" applyFill="1" applyBorder="1" applyAlignment="1" applyProtection="1">
      <alignment horizontal="right"/>
    </xf>
    <xf numFmtId="37" fontId="24" fillId="4" borderId="0" xfId="0" applyNumberFormat="1" applyFont="1" applyFill="1" applyAlignment="1">
      <alignment horizontal="center"/>
    </xf>
    <xf numFmtId="3" fontId="15" fillId="4" borderId="0" xfId="0" applyNumberFormat="1" applyFont="1" applyFill="1" applyAlignment="1">
      <alignment horizontal="right"/>
    </xf>
    <xf numFmtId="168" fontId="15" fillId="4" borderId="0" xfId="1" applyNumberFormat="1" applyFont="1" applyFill="1" applyBorder="1" applyAlignment="1" applyProtection="1">
      <alignment horizontal="right"/>
    </xf>
    <xf numFmtId="168" fontId="16" fillId="4" borderId="0" xfId="0" applyNumberFormat="1" applyFont="1" applyFill="1" applyAlignment="1">
      <alignment horizontal="right"/>
    </xf>
    <xf numFmtId="4" fontId="15" fillId="4" borderId="0" xfId="1" applyFont="1" applyFill="1" applyBorder="1" applyAlignment="1" applyProtection="1">
      <alignment horizontal="right"/>
    </xf>
    <xf numFmtId="0" fontId="16" fillId="4" borderId="0" xfId="0" applyFont="1" applyFill="1"/>
    <xf numFmtId="168" fontId="16" fillId="4" borderId="40" xfId="0" applyNumberFormat="1" applyFont="1" applyFill="1" applyBorder="1" applyAlignment="1">
      <alignment horizontal="right"/>
    </xf>
    <xf numFmtId="49" fontId="18" fillId="4" borderId="0" xfId="0" applyNumberFormat="1" applyFont="1" applyFill="1"/>
    <xf numFmtId="0" fontId="9" fillId="4" borderId="0" xfId="0" applyFont="1" applyFill="1" applyAlignment="1">
      <alignment vertical="top"/>
    </xf>
    <xf numFmtId="0" fontId="33" fillId="4" borderId="0" xfId="0" applyFont="1" applyFill="1" applyAlignment="1">
      <alignment vertical="top"/>
    </xf>
    <xf numFmtId="0" fontId="34" fillId="4" borderId="0" xfId="0" applyFont="1" applyFill="1" applyAlignment="1">
      <alignment vertical="top"/>
    </xf>
    <xf numFmtId="0" fontId="35" fillId="4" borderId="0" xfId="0" applyFont="1" applyFill="1" applyAlignment="1">
      <alignment vertical="top"/>
    </xf>
    <xf numFmtId="0" fontId="9" fillId="4" borderId="16" xfId="0" applyFont="1" applyFill="1" applyBorder="1" applyAlignment="1">
      <alignment vertical="top"/>
    </xf>
    <xf numFmtId="0" fontId="36" fillId="4" borderId="0" xfId="0" applyFont="1" applyFill="1"/>
    <xf numFmtId="0" fontId="36" fillId="4" borderId="0" xfId="0" applyFont="1" applyFill="1" applyAlignment="1">
      <alignment horizontal="left"/>
    </xf>
    <xf numFmtId="0" fontId="39" fillId="4" borderId="0" xfId="0" applyFont="1" applyFill="1"/>
    <xf numFmtId="0" fontId="39" fillId="4" borderId="0" xfId="0" applyFont="1" applyFill="1" applyAlignment="1">
      <alignment horizontal="left"/>
    </xf>
    <xf numFmtId="0" fontId="41" fillId="4" borderId="0" xfId="0" applyFont="1" applyFill="1"/>
    <xf numFmtId="169" fontId="17" fillId="7" borderId="85" xfId="3" applyNumberFormat="1" applyFont="1" applyFill="1" applyBorder="1" applyAlignment="1" applyProtection="1">
      <alignment horizontal="right"/>
      <protection locked="0"/>
    </xf>
    <xf numFmtId="174" fontId="27" fillId="7" borderId="86" xfId="3" applyNumberFormat="1" applyFont="1" applyFill="1" applyBorder="1" applyAlignment="1" applyProtection="1">
      <alignment horizontal="right"/>
      <protection locked="0"/>
    </xf>
    <xf numFmtId="0" fontId="15" fillId="9" borderId="2" xfId="0" applyFont="1" applyFill="1" applyBorder="1"/>
    <xf numFmtId="0" fontId="15" fillId="8" borderId="13" xfId="0" applyFont="1" applyFill="1" applyBorder="1"/>
    <xf numFmtId="4" fontId="15" fillId="8" borderId="13" xfId="1" applyFont="1" applyFill="1" applyBorder="1"/>
    <xf numFmtId="4" fontId="15" fillId="8" borderId="43" xfId="1" applyFont="1" applyFill="1" applyBorder="1"/>
    <xf numFmtId="3" fontId="9" fillId="0" borderId="0" xfId="0" applyNumberFormat="1" applyFont="1" applyAlignment="1">
      <alignment horizontal="right"/>
    </xf>
    <xf numFmtId="0" fontId="16" fillId="9" borderId="3" xfId="0" applyFont="1" applyFill="1" applyBorder="1" applyAlignment="1">
      <alignment horizontal="center"/>
    </xf>
    <xf numFmtId="3" fontId="5" fillId="0" borderId="6" xfId="0" applyNumberFormat="1" applyFont="1" applyBorder="1" applyAlignment="1">
      <alignment horizontal="left"/>
    </xf>
    <xf numFmtId="3" fontId="5" fillId="0" borderId="6" xfId="0" applyNumberFormat="1" applyFont="1" applyBorder="1" applyAlignment="1">
      <alignment horizontal="right"/>
    </xf>
    <xf numFmtId="0" fontId="15" fillId="0" borderId="0" xfId="0" applyFont="1" applyAlignment="1">
      <alignment vertical="center"/>
    </xf>
    <xf numFmtId="0" fontId="15" fillId="0" borderId="0" xfId="0" applyFont="1" applyAlignment="1">
      <alignment horizontal="center" vertical="center"/>
    </xf>
    <xf numFmtId="0" fontId="45" fillId="0" borderId="0" xfId="0" applyFont="1" applyAlignment="1">
      <alignment horizontal="left" vertical="center" wrapText="1"/>
    </xf>
    <xf numFmtId="0" fontId="15" fillId="0" borderId="49" xfId="0" applyFont="1" applyBorder="1" applyAlignment="1">
      <alignment vertical="center"/>
    </xf>
    <xf numFmtId="0" fontId="15" fillId="0" borderId="50" xfId="0" applyFont="1" applyBorder="1" applyAlignment="1">
      <alignment vertical="center"/>
    </xf>
    <xf numFmtId="0" fontId="23" fillId="0" borderId="51" xfId="0" applyFont="1" applyBorder="1" applyAlignment="1">
      <alignment horizontal="center" vertical="center"/>
    </xf>
    <xf numFmtId="0" fontId="15" fillId="0" borderId="51" xfId="0" applyFont="1" applyBorder="1" applyAlignment="1">
      <alignment vertical="center"/>
    </xf>
    <xf numFmtId="0" fontId="15" fillId="0" borderId="52" xfId="0" applyFont="1" applyBorder="1" applyAlignment="1">
      <alignment vertical="center"/>
    </xf>
    <xf numFmtId="0" fontId="15" fillId="0" borderId="46" xfId="0" applyFont="1" applyBorder="1" applyAlignment="1">
      <alignment vertical="center"/>
    </xf>
    <xf numFmtId="8" fontId="83" fillId="0" borderId="53" xfId="3" applyFont="1" applyFill="1" applyBorder="1" applyAlignment="1">
      <alignment horizontal="center" vertical="center"/>
    </xf>
    <xf numFmtId="0" fontId="27" fillId="0" borderId="49" xfId="0" applyFont="1" applyBorder="1" applyAlignment="1">
      <alignment vertical="center"/>
    </xf>
    <xf numFmtId="0" fontId="87" fillId="7" borderId="53" xfId="0" applyFont="1" applyFill="1" applyBorder="1" applyAlignment="1">
      <alignment horizontal="center" vertical="center"/>
    </xf>
    <xf numFmtId="8" fontId="5" fillId="0" borderId="53" xfId="3" applyFont="1" applyFill="1" applyBorder="1" applyAlignment="1">
      <alignment horizontal="center" vertical="center"/>
    </xf>
    <xf numFmtId="3" fontId="83" fillId="15" borderId="53" xfId="0" applyNumberFormat="1" applyFont="1" applyFill="1" applyBorder="1" applyAlignment="1">
      <alignment horizontal="center" vertical="center"/>
    </xf>
    <xf numFmtId="0" fontId="81" fillId="0" borderId="49" xfId="0" applyFont="1" applyBorder="1" applyAlignment="1">
      <alignment vertical="center" wrapText="1"/>
    </xf>
    <xf numFmtId="0" fontId="15" fillId="0" borderId="48" xfId="0" applyFont="1" applyBorder="1" applyAlignment="1">
      <alignment vertical="center"/>
    </xf>
    <xf numFmtId="0" fontId="15" fillId="0" borderId="16" xfId="0" applyFont="1" applyBorder="1" applyAlignment="1">
      <alignment horizontal="center" vertical="center"/>
    </xf>
    <xf numFmtId="0" fontId="15" fillId="0" borderId="16" xfId="0" applyFont="1" applyBorder="1" applyAlignment="1">
      <alignment vertical="center"/>
    </xf>
    <xf numFmtId="0" fontId="15" fillId="0" borderId="54" xfId="0" applyFont="1" applyBorder="1" applyAlignment="1">
      <alignment vertical="center"/>
    </xf>
    <xf numFmtId="0" fontId="23" fillId="0" borderId="0" xfId="0" applyFont="1" applyAlignment="1">
      <alignment horizontal="center" vertical="center"/>
    </xf>
    <xf numFmtId="0" fontId="23" fillId="0" borderId="0" xfId="0" applyFont="1" applyAlignment="1">
      <alignment vertical="center"/>
    </xf>
    <xf numFmtId="0" fontId="15" fillId="0" borderId="0" xfId="0" applyFont="1" applyAlignment="1">
      <alignment horizontal="left" vertical="center" wrapText="1"/>
    </xf>
    <xf numFmtId="0" fontId="15" fillId="0" borderId="0" xfId="0" applyFont="1" applyAlignment="1">
      <alignment horizontal="center" vertical="center" wrapText="1"/>
    </xf>
    <xf numFmtId="0" fontId="88" fillId="0" borderId="0" xfId="0" applyFont="1" applyAlignment="1">
      <alignment vertical="center"/>
    </xf>
    <xf numFmtId="0" fontId="88" fillId="0" borderId="0" xfId="0" applyFont="1" applyAlignment="1">
      <alignment vertical="center" wrapText="1"/>
    </xf>
    <xf numFmtId="0" fontId="16" fillId="0" borderId="0" xfId="0" applyFont="1" applyAlignment="1">
      <alignment horizontal="left" vertical="center" wrapText="1"/>
    </xf>
    <xf numFmtId="0" fontId="88" fillId="0" borderId="0" xfId="0" applyFont="1" applyAlignment="1">
      <alignment horizontal="left" vertical="center"/>
    </xf>
    <xf numFmtId="0" fontId="16" fillId="0" borderId="0" xfId="0" applyFont="1" applyAlignment="1">
      <alignment vertical="center" wrapText="1"/>
    </xf>
    <xf numFmtId="0" fontId="16" fillId="0" borderId="0" xfId="0" applyFont="1" applyAlignment="1">
      <alignment vertical="center"/>
    </xf>
    <xf numFmtId="0" fontId="58" fillId="0" borderId="0" xfId="0" applyFont="1" applyAlignment="1">
      <alignment vertical="center"/>
    </xf>
    <xf numFmtId="0" fontId="88" fillId="0" borderId="0" xfId="0" applyFont="1" applyAlignment="1">
      <alignment horizontal="left" vertical="center" wrapText="1" indent="1"/>
    </xf>
    <xf numFmtId="0" fontId="88" fillId="0" borderId="0" xfId="0" applyFont="1" applyAlignment="1">
      <alignment horizontal="left" vertical="center" indent="1"/>
    </xf>
    <xf numFmtId="0" fontId="15" fillId="0" borderId="0" xfId="0" applyFont="1" applyAlignment="1">
      <alignment horizontal="left" vertical="center" wrapText="1" indent="1"/>
    </xf>
    <xf numFmtId="0" fontId="88" fillId="0" borderId="0" xfId="0" applyFont="1" applyAlignment="1">
      <alignment horizontal="left" vertical="center" wrapText="1" indent="3"/>
    </xf>
    <xf numFmtId="0" fontId="88" fillId="0" borderId="0" xfId="0" applyFont="1" applyAlignment="1">
      <alignment horizontal="left" vertical="center" indent="3"/>
    </xf>
    <xf numFmtId="0" fontId="57" fillId="0" borderId="0" xfId="0" applyFont="1" applyAlignment="1">
      <alignment vertical="center" wrapText="1"/>
    </xf>
    <xf numFmtId="0" fontId="87" fillId="0" borderId="0" xfId="0" applyFont="1" applyAlignment="1">
      <alignment vertical="center" wrapText="1"/>
    </xf>
    <xf numFmtId="172" fontId="5" fillId="8" borderId="9" xfId="0" applyNumberFormat="1" applyFont="1" applyFill="1" applyBorder="1" applyAlignment="1">
      <alignment horizontal="center"/>
    </xf>
    <xf numFmtId="3" fontId="5" fillId="0" borderId="10" xfId="0" applyNumberFormat="1" applyFont="1" applyBorder="1"/>
    <xf numFmtId="0" fontId="4" fillId="8" borderId="20" xfId="0" applyFont="1" applyFill="1" applyBorder="1"/>
    <xf numFmtId="3" fontId="4" fillId="8" borderId="20" xfId="0" applyNumberFormat="1" applyFont="1" applyFill="1" applyBorder="1"/>
    <xf numFmtId="3" fontId="4" fillId="8" borderId="20" xfId="0" applyNumberFormat="1" applyFont="1" applyFill="1" applyBorder="1" applyAlignment="1">
      <alignment horizontal="right"/>
    </xf>
    <xf numFmtId="0" fontId="4" fillId="8" borderId="20" xfId="0" applyFont="1" applyFill="1" applyBorder="1" applyAlignment="1">
      <alignment horizontal="center"/>
    </xf>
    <xf numFmtId="0" fontId="4" fillId="8" borderId="45" xfId="0" applyFont="1" applyFill="1" applyBorder="1" applyAlignment="1">
      <alignment horizontal="center"/>
    </xf>
    <xf numFmtId="0" fontId="4" fillId="8" borderId="5" xfId="0" applyFont="1" applyFill="1" applyBorder="1"/>
    <xf numFmtId="10" fontId="9" fillId="0" borderId="5" xfId="8" applyNumberFormat="1" applyFont="1" applyBorder="1" applyAlignment="1">
      <alignment horizontal="left"/>
    </xf>
    <xf numFmtId="10" fontId="9" fillId="0" borderId="5" xfId="8" applyNumberFormat="1" applyFont="1" applyFill="1" applyBorder="1" applyAlignment="1">
      <alignment horizontal="left"/>
    </xf>
    <xf numFmtId="0" fontId="9" fillId="0" borderId="4" xfId="0" applyFont="1" applyBorder="1"/>
    <xf numFmtId="3" fontId="9" fillId="5" borderId="12" xfId="0" applyNumberFormat="1" applyFont="1" applyFill="1" applyBorder="1"/>
    <xf numFmtId="0" fontId="9" fillId="0" borderId="5" xfId="0" applyFont="1" applyBorder="1"/>
    <xf numFmtId="3" fontId="9" fillId="5" borderId="31" xfId="0" applyNumberFormat="1" applyFont="1" applyFill="1" applyBorder="1"/>
    <xf numFmtId="0" fontId="9" fillId="0" borderId="2" xfId="0" applyFont="1" applyBorder="1"/>
    <xf numFmtId="0" fontId="9" fillId="0" borderId="1" xfId="0" applyFont="1" applyBorder="1"/>
    <xf numFmtId="3" fontId="9" fillId="0" borderId="3" xfId="0" applyNumberFormat="1" applyFont="1" applyBorder="1"/>
    <xf numFmtId="0" fontId="9" fillId="0" borderId="10" xfId="0" applyFont="1" applyBorder="1"/>
    <xf numFmtId="0" fontId="9" fillId="0" borderId="6" xfId="0" applyFont="1" applyBorder="1"/>
    <xf numFmtId="3" fontId="9" fillId="0" borderId="9" xfId="0" applyNumberFormat="1" applyFont="1" applyBorder="1"/>
    <xf numFmtId="3" fontId="9" fillId="0" borderId="5" xfId="0" applyNumberFormat="1" applyFont="1" applyBorder="1"/>
    <xf numFmtId="1" fontId="9" fillId="0" borderId="6" xfId="0" applyNumberFormat="1" applyFont="1" applyBorder="1"/>
    <xf numFmtId="3" fontId="60" fillId="0" borderId="9" xfId="0" applyNumberFormat="1" applyFont="1" applyBorder="1"/>
    <xf numFmtId="0" fontId="87" fillId="0" borderId="0" xfId="0" applyFont="1" applyAlignment="1">
      <alignment horizontal="center" vertical="center"/>
    </xf>
    <xf numFmtId="10" fontId="15" fillId="0" borderId="0" xfId="8" applyNumberFormat="1" applyFont="1" applyBorder="1"/>
    <xf numFmtId="10" fontId="15" fillId="0" borderId="6" xfId="8" applyNumberFormat="1" applyFont="1" applyBorder="1"/>
    <xf numFmtId="3" fontId="4" fillId="0" borderId="13" xfId="1" applyNumberFormat="1" applyFont="1" applyBorder="1" applyAlignment="1">
      <alignment horizontal="center"/>
    </xf>
    <xf numFmtId="0" fontId="83" fillId="0" borderId="0" xfId="0" applyFont="1" applyAlignment="1">
      <alignment horizontal="center"/>
    </xf>
    <xf numFmtId="1" fontId="83" fillId="0" borderId="0" xfId="0" applyNumberFormat="1" applyFont="1" applyAlignment="1">
      <alignment horizontal="center"/>
    </xf>
    <xf numFmtId="170" fontId="4" fillId="8" borderId="0" xfId="0" quotePrefix="1" applyNumberFormat="1" applyFont="1" applyFill="1" applyAlignment="1">
      <alignment horizontal="left"/>
    </xf>
    <xf numFmtId="170" fontId="4" fillId="8" borderId="0" xfId="0" applyNumberFormat="1" applyFont="1" applyFill="1" applyAlignment="1">
      <alignment horizontal="left"/>
    </xf>
    <xf numFmtId="49" fontId="4" fillId="8" borderId="0" xfId="0" applyNumberFormat="1" applyFont="1" applyFill="1" applyAlignment="1">
      <alignment horizontal="left"/>
    </xf>
    <xf numFmtId="1" fontId="4" fillId="8" borderId="0" xfId="0" applyNumberFormat="1" applyFont="1" applyFill="1" applyAlignment="1">
      <alignment horizontal="left"/>
    </xf>
    <xf numFmtId="176" fontId="4" fillId="8" borderId="0" xfId="8" applyNumberFormat="1" applyFont="1" applyFill="1" applyBorder="1" applyAlignment="1"/>
    <xf numFmtId="10" fontId="4" fillId="8" borderId="0" xfId="8" applyNumberFormat="1" applyFont="1" applyFill="1" applyBorder="1" applyAlignment="1"/>
    <xf numFmtId="168" fontId="4" fillId="8" borderId="0" xfId="0" applyNumberFormat="1" applyFont="1" applyFill="1"/>
    <xf numFmtId="8" fontId="4" fillId="8" borderId="0" xfId="3" applyFont="1" applyFill="1" applyBorder="1" applyAlignment="1"/>
    <xf numFmtId="3" fontId="9" fillId="8" borderId="0" xfId="0" applyNumberFormat="1" applyFont="1" applyFill="1" applyAlignment="1">
      <alignment horizontal="left"/>
    </xf>
    <xf numFmtId="3" fontId="9" fillId="8" borderId="0" xfId="0" applyNumberFormat="1" applyFont="1" applyFill="1"/>
    <xf numFmtId="0" fontId="9" fillId="8" borderId="0" xfId="0" applyFont="1" applyFill="1"/>
    <xf numFmtId="3" fontId="5" fillId="0" borderId="5" xfId="0" applyNumberFormat="1" applyFont="1" applyBorder="1" applyAlignment="1">
      <alignment horizontal="right"/>
    </xf>
    <xf numFmtId="8" fontId="4" fillId="0" borderId="5" xfId="3" applyFont="1" applyBorder="1" applyAlignment="1"/>
    <xf numFmtId="3" fontId="9" fillId="0" borderId="5" xfId="0" applyNumberFormat="1" applyFont="1" applyBorder="1" applyAlignment="1">
      <alignment horizontal="left"/>
    </xf>
    <xf numFmtId="0" fontId="16" fillId="8" borderId="18" xfId="0" applyFont="1" applyFill="1" applyBorder="1"/>
    <xf numFmtId="0" fontId="5" fillId="8" borderId="21" xfId="0" applyFont="1" applyFill="1" applyBorder="1" applyAlignment="1">
      <alignment wrapText="1" shrinkToFit="1"/>
    </xf>
    <xf numFmtId="0" fontId="5" fillId="8" borderId="16" xfId="0" applyFont="1" applyFill="1" applyBorder="1" applyAlignment="1">
      <alignment wrapText="1" shrinkToFit="1"/>
    </xf>
    <xf numFmtId="0" fontId="5" fillId="8" borderId="42" xfId="0" applyFont="1" applyFill="1" applyBorder="1" applyAlignment="1">
      <alignment wrapText="1" shrinkToFit="1"/>
    </xf>
    <xf numFmtId="0" fontId="89" fillId="0" borderId="0" xfId="0" applyFont="1"/>
    <xf numFmtId="0" fontId="89" fillId="0" borderId="0" xfId="0" applyFont="1" applyAlignment="1">
      <alignment horizontal="center"/>
    </xf>
    <xf numFmtId="9" fontId="4" fillId="0" borderId="0" xfId="8" applyFont="1" applyBorder="1"/>
    <xf numFmtId="9" fontId="4" fillId="0" borderId="5" xfId="8" applyFont="1" applyBorder="1"/>
    <xf numFmtId="9" fontId="4" fillId="0" borderId="6" xfId="8" applyFont="1" applyBorder="1"/>
    <xf numFmtId="9" fontId="4" fillId="0" borderId="9" xfId="8" applyFont="1" applyBorder="1"/>
    <xf numFmtId="9" fontId="4" fillId="0" borderId="0" xfId="8" applyFont="1" applyBorder="1" applyAlignment="1">
      <alignment horizontal="center"/>
    </xf>
    <xf numFmtId="0" fontId="15" fillId="0" borderId="44" xfId="0" applyFont="1" applyBorder="1" applyAlignment="1">
      <alignment horizontal="center"/>
    </xf>
    <xf numFmtId="0" fontId="15" fillId="0" borderId="12" xfId="0" applyFont="1" applyBorder="1" applyAlignment="1">
      <alignment horizontal="center"/>
    </xf>
    <xf numFmtId="3" fontId="4" fillId="0" borderId="18" xfId="0" applyNumberFormat="1" applyFont="1" applyBorder="1" applyAlignment="1">
      <alignment horizontal="right"/>
    </xf>
    <xf numFmtId="3" fontId="4" fillId="0" borderId="13" xfId="0" applyNumberFormat="1" applyFont="1" applyBorder="1" applyAlignment="1">
      <alignment horizontal="right"/>
    </xf>
    <xf numFmtId="0" fontId="5" fillId="0" borderId="5" xfId="0" applyFont="1" applyBorder="1" applyAlignment="1">
      <alignment horizontal="right"/>
    </xf>
    <xf numFmtId="0" fontId="5" fillId="0" borderId="5" xfId="0" applyFont="1" applyBorder="1"/>
    <xf numFmtId="0" fontId="5" fillId="0" borderId="44" xfId="0" applyFont="1" applyBorder="1" applyAlignment="1">
      <alignment horizontal="center"/>
    </xf>
    <xf numFmtId="4" fontId="4" fillId="0" borderId="4" xfId="0" applyNumberFormat="1" applyFont="1" applyBorder="1" applyAlignment="1">
      <alignment horizontal="center"/>
    </xf>
    <xf numFmtId="9" fontId="4" fillId="0" borderId="4" xfId="0" applyNumberFormat="1" applyFont="1" applyBorder="1" applyAlignment="1">
      <alignment horizontal="center"/>
    </xf>
    <xf numFmtId="3" fontId="5" fillId="15" borderId="43" xfId="0" applyNumberFormat="1" applyFont="1" applyFill="1" applyBorder="1" applyAlignment="1">
      <alignment horizontal="right"/>
    </xf>
    <xf numFmtId="0" fontId="83" fillId="0" borderId="4" xfId="0" applyFont="1" applyBorder="1"/>
    <xf numFmtId="3" fontId="83" fillId="0" borderId="5" xfId="0" applyNumberFormat="1" applyFont="1" applyBorder="1" applyAlignment="1">
      <alignment horizontal="center"/>
    </xf>
    <xf numFmtId="9" fontId="4" fillId="0" borderId="13" xfId="8" applyFont="1" applyBorder="1"/>
    <xf numFmtId="0" fontId="5" fillId="0" borderId="10" xfId="0" applyFont="1" applyBorder="1" applyAlignment="1">
      <alignment horizontal="left"/>
    </xf>
    <xf numFmtId="3" fontId="5" fillId="0" borderId="10" xfId="0" applyNumberFormat="1" applyFont="1" applyBorder="1" applyAlignment="1">
      <alignment horizontal="center"/>
    </xf>
    <xf numFmtId="3" fontId="5" fillId="0" borderId="9" xfId="0" applyNumberFormat="1" applyFont="1" applyBorder="1" applyAlignment="1">
      <alignment horizontal="center"/>
    </xf>
    <xf numFmtId="0" fontId="23" fillId="8" borderId="18" xfId="0" applyFont="1" applyFill="1" applyBorder="1" applyAlignment="1">
      <alignment horizontal="left"/>
    </xf>
    <xf numFmtId="0" fontId="46" fillId="8" borderId="13" xfId="0" applyFont="1" applyFill="1" applyBorder="1"/>
    <xf numFmtId="0" fontId="23" fillId="8" borderId="13" xfId="0" applyFont="1" applyFill="1" applyBorder="1" applyAlignment="1">
      <alignment horizontal="center"/>
    </xf>
    <xf numFmtId="0" fontId="23" fillId="8" borderId="13" xfId="0" applyFont="1" applyFill="1" applyBorder="1"/>
    <xf numFmtId="172" fontId="5" fillId="0" borderId="0" xfId="0" applyNumberFormat="1" applyFont="1" applyAlignment="1">
      <alignment horizontal="center"/>
    </xf>
    <xf numFmtId="3" fontId="5" fillId="15" borderId="13" xfId="0" applyNumberFormat="1" applyFont="1" applyFill="1" applyBorder="1"/>
    <xf numFmtId="0" fontId="90" fillId="15" borderId="0" xfId="0" applyFont="1" applyFill="1"/>
    <xf numFmtId="0" fontId="4" fillId="0" borderId="44" xfId="0" applyFont="1" applyBorder="1" applyAlignment="1">
      <alignment horizontal="center"/>
    </xf>
    <xf numFmtId="0" fontId="23" fillId="8" borderId="11" xfId="0" applyFont="1" applyFill="1" applyBorder="1" applyAlignment="1">
      <alignment horizontal="center"/>
    </xf>
    <xf numFmtId="0" fontId="23" fillId="8" borderId="12" xfId="0" applyFont="1" applyFill="1" applyBorder="1" applyAlignment="1">
      <alignment horizontal="center"/>
    </xf>
    <xf numFmtId="0" fontId="5" fillId="0" borderId="31" xfId="0" applyFont="1" applyBorder="1" applyAlignment="1">
      <alignment horizontal="center"/>
    </xf>
    <xf numFmtId="0" fontId="81" fillId="0" borderId="0" xfId="0" applyFont="1" applyAlignment="1">
      <alignment horizontal="left" readingOrder="1"/>
    </xf>
    <xf numFmtId="0" fontId="5" fillId="8" borderId="31" xfId="0" applyFont="1" applyFill="1" applyBorder="1" applyAlignment="1">
      <alignment horizontal="center"/>
    </xf>
    <xf numFmtId="0" fontId="44" fillId="9" borderId="0" xfId="0" applyFont="1" applyFill="1" applyAlignment="1">
      <alignment horizontal="center"/>
    </xf>
    <xf numFmtId="0" fontId="11" fillId="0" borderId="4" xfId="0" applyFont="1" applyBorder="1"/>
    <xf numFmtId="0" fontId="11" fillId="0" borderId="0" xfId="0" applyFont="1"/>
    <xf numFmtId="3" fontId="11" fillId="0" borderId="0" xfId="0" applyNumberFormat="1" applyFont="1"/>
    <xf numFmtId="0" fontId="11" fillId="0" borderId="5" xfId="0" applyFont="1" applyBorder="1"/>
    <xf numFmtId="168" fontId="4" fillId="8" borderId="5" xfId="0" applyNumberFormat="1" applyFont="1" applyFill="1" applyBorder="1"/>
    <xf numFmtId="165" fontId="4" fillId="8" borderId="5" xfId="0" applyNumberFormat="1" applyFont="1" applyFill="1" applyBorder="1"/>
    <xf numFmtId="2" fontId="5" fillId="8" borderId="5" xfId="8" applyNumberFormat="1" applyFont="1" applyFill="1" applyBorder="1" applyAlignment="1"/>
    <xf numFmtId="168" fontId="5" fillId="8" borderId="5" xfId="0" applyNumberFormat="1" applyFont="1" applyFill="1" applyBorder="1"/>
    <xf numFmtId="6" fontId="4" fillId="8" borderId="0" xfId="3" applyNumberFormat="1" applyFont="1" applyFill="1" applyBorder="1" applyAlignment="1"/>
    <xf numFmtId="10" fontId="5" fillId="8" borderId="0" xfId="8" applyNumberFormat="1" applyFont="1" applyFill="1" applyBorder="1" applyAlignment="1"/>
    <xf numFmtId="10" fontId="5" fillId="8" borderId="0" xfId="8" applyNumberFormat="1" applyFont="1" applyFill="1" applyBorder="1" applyAlignment="1">
      <alignment horizontal="right"/>
    </xf>
    <xf numFmtId="168" fontId="4" fillId="0" borderId="9" xfId="0" applyNumberFormat="1" applyFont="1" applyBorder="1"/>
    <xf numFmtId="6" fontId="5" fillId="8" borderId="0" xfId="3" applyNumberFormat="1" applyFont="1" applyFill="1" applyBorder="1" applyAlignment="1"/>
    <xf numFmtId="6" fontId="5" fillId="8" borderId="0" xfId="3" applyNumberFormat="1" applyFont="1" applyFill="1" applyBorder="1" applyAlignment="1">
      <alignment horizontal="right"/>
    </xf>
    <xf numFmtId="0" fontId="4" fillId="8" borderId="0" xfId="0" applyFont="1" applyFill="1" applyAlignment="1">
      <alignment horizontal="center"/>
    </xf>
    <xf numFmtId="9" fontId="5" fillId="0" borderId="6" xfId="8" applyFont="1" applyBorder="1" applyAlignment="1">
      <alignment horizontal="center"/>
    </xf>
    <xf numFmtId="9" fontId="83" fillId="0" borderId="0" xfId="8" applyFont="1" applyBorder="1" applyAlignment="1">
      <alignment horizontal="center"/>
    </xf>
    <xf numFmtId="0" fontId="5" fillId="8" borderId="13" xfId="0" applyFont="1" applyFill="1" applyBorder="1" applyAlignment="1">
      <alignment horizontal="center"/>
    </xf>
    <xf numFmtId="8" fontId="4" fillId="0" borderId="5" xfId="3" applyFont="1" applyBorder="1"/>
    <xf numFmtId="1" fontId="23" fillId="8" borderId="0" xfId="0" applyNumberFormat="1" applyFont="1" applyFill="1" applyAlignment="1">
      <alignment horizontal="center"/>
    </xf>
    <xf numFmtId="3" fontId="23" fillId="8" borderId="0" xfId="0" applyNumberFormat="1" applyFont="1" applyFill="1" applyAlignment="1">
      <alignment horizontal="center"/>
    </xf>
    <xf numFmtId="168" fontId="4" fillId="0" borderId="3" xfId="0" applyNumberFormat="1" applyFont="1" applyBorder="1"/>
    <xf numFmtId="0" fontId="5" fillId="0" borderId="51" xfId="0" applyFont="1" applyBorder="1" applyAlignment="1">
      <alignment horizontal="center"/>
    </xf>
    <xf numFmtId="0" fontId="91" fillId="0" borderId="0" xfId="0" applyFont="1"/>
    <xf numFmtId="3" fontId="5" fillId="0" borderId="0" xfId="0" applyNumberFormat="1" applyFont="1" applyAlignment="1">
      <alignment horizontal="left"/>
    </xf>
    <xf numFmtId="3" fontId="83" fillId="0" borderId="0" xfId="0" applyNumberFormat="1" applyFont="1" applyAlignment="1">
      <alignment horizontal="center"/>
    </xf>
    <xf numFmtId="0" fontId="91" fillId="0" borderId="0" xfId="0" applyFont="1" applyAlignment="1">
      <alignment horizontal="left" wrapText="1"/>
    </xf>
    <xf numFmtId="0" fontId="83" fillId="0" borderId="6" xfId="0" applyFont="1" applyBorder="1" applyAlignment="1">
      <alignment horizontal="center"/>
    </xf>
    <xf numFmtId="3" fontId="4" fillId="0" borderId="9" xfId="0" applyNumberFormat="1" applyFont="1" applyBorder="1"/>
    <xf numFmtId="3" fontId="4" fillId="0" borderId="0" xfId="1" applyNumberFormat="1" applyFont="1" applyBorder="1" applyAlignment="1">
      <alignment horizontal="center"/>
    </xf>
    <xf numFmtId="3" fontId="4" fillId="0" borderId="0" xfId="1" applyNumberFormat="1" applyFont="1" applyBorder="1" applyAlignment="1">
      <alignment horizontal="centerContinuous"/>
    </xf>
    <xf numFmtId="3" fontId="4" fillId="0" borderId="0" xfId="1" applyNumberFormat="1" applyFont="1" applyBorder="1" applyAlignment="1">
      <alignment horizontal="left"/>
    </xf>
    <xf numFmtId="3" fontId="91" fillId="0" borderId="0" xfId="1" applyNumberFormat="1" applyFont="1"/>
    <xf numFmtId="3" fontId="5" fillId="0" borderId="0" xfId="1" applyNumberFormat="1" applyFont="1" applyBorder="1" applyAlignment="1">
      <alignment horizontal="center"/>
    </xf>
    <xf numFmtId="3" fontId="83" fillId="0" borderId="0" xfId="1" applyNumberFormat="1" applyFont="1" applyBorder="1" applyAlignment="1">
      <alignment horizontal="center"/>
    </xf>
    <xf numFmtId="3" fontId="91" fillId="0" borderId="0" xfId="1" applyNumberFormat="1" applyFont="1" applyAlignment="1">
      <alignment horizontal="left" wrapText="1"/>
    </xf>
    <xf numFmtId="0" fontId="91" fillId="0" borderId="0" xfId="0" applyFont="1" applyAlignment="1">
      <alignment horizontal="left"/>
    </xf>
    <xf numFmtId="0" fontId="4" fillId="0" borderId="50" xfId="0" applyFont="1" applyBorder="1" applyAlignment="1">
      <alignment horizontal="centerContinuous"/>
    </xf>
    <xf numFmtId="0" fontId="4" fillId="0" borderId="51" xfId="0" applyFont="1" applyBorder="1" applyAlignment="1">
      <alignment horizontal="centerContinuous"/>
    </xf>
    <xf numFmtId="0" fontId="91" fillId="0" borderId="51" xfId="0" applyFont="1" applyBorder="1"/>
    <xf numFmtId="0" fontId="91" fillId="0" borderId="52" xfId="0" applyFont="1" applyBorder="1"/>
    <xf numFmtId="0" fontId="91" fillId="0" borderId="46" xfId="0" quotePrefix="1" applyFont="1" applyBorder="1" applyAlignment="1">
      <alignment horizontal="center"/>
    </xf>
    <xf numFmtId="0" fontId="91" fillId="0" borderId="49" xfId="0" applyFont="1" applyBorder="1"/>
    <xf numFmtId="0" fontId="91" fillId="0" borderId="46" xfId="0" quotePrefix="1" applyFont="1" applyBorder="1" applyAlignment="1">
      <alignment horizontal="center" vertical="center"/>
    </xf>
    <xf numFmtId="0" fontId="91" fillId="0" borderId="46" xfId="0" applyFont="1" applyBorder="1"/>
    <xf numFmtId="0" fontId="91" fillId="0" borderId="48" xfId="0" applyFont="1" applyBorder="1"/>
    <xf numFmtId="0" fontId="91" fillId="0" borderId="16" xfId="0" applyFont="1" applyBorder="1"/>
    <xf numFmtId="0" fontId="91" fillId="0" borderId="54" xfId="0" applyFont="1" applyBorder="1"/>
    <xf numFmtId="0" fontId="39" fillId="0" borderId="0" xfId="0" applyFont="1" applyAlignment="1">
      <alignment horizontal="centerContinuous"/>
    </xf>
    <xf numFmtId="0" fontId="92" fillId="0" borderId="0" xfId="0" applyFont="1"/>
    <xf numFmtId="3" fontId="6" fillId="0" borderId="0" xfId="1" applyNumberFormat="1" applyFont="1" applyBorder="1" applyAlignment="1">
      <alignment horizontal="center"/>
    </xf>
    <xf numFmtId="3" fontId="6" fillId="0" borderId="0" xfId="1" applyNumberFormat="1" applyFont="1" applyBorder="1" applyAlignment="1">
      <alignment horizontal="left"/>
    </xf>
    <xf numFmtId="0" fontId="93" fillId="0" borderId="0" xfId="0" applyFont="1"/>
    <xf numFmtId="0" fontId="93" fillId="0" borderId="0" xfId="0" applyFont="1" applyAlignment="1">
      <alignment horizontal="right"/>
    </xf>
    <xf numFmtId="0" fontId="94" fillId="0" borderId="0" xfId="0" applyFont="1" applyAlignment="1">
      <alignment vertical="top"/>
    </xf>
    <xf numFmtId="0" fontId="94" fillId="0" borderId="16" xfId="0" applyFont="1" applyBorder="1"/>
    <xf numFmtId="49" fontId="91" fillId="0" borderId="0" xfId="0" applyNumberFormat="1" applyFont="1" applyAlignment="1">
      <alignment horizontal="center"/>
    </xf>
    <xf numFmtId="3" fontId="91" fillId="0" borderId="0" xfId="0" applyNumberFormat="1" applyFont="1" applyAlignment="1">
      <alignment horizontal="center"/>
    </xf>
    <xf numFmtId="16" fontId="4" fillId="0" borderId="0" xfId="0" applyNumberFormat="1" applyFont="1"/>
    <xf numFmtId="3" fontId="4" fillId="0" borderId="0" xfId="1" applyNumberFormat="1" applyFont="1" applyBorder="1" applyAlignment="1"/>
    <xf numFmtId="0" fontId="4" fillId="0" borderId="6" xfId="0" applyFont="1" applyBorder="1" applyAlignment="1">
      <alignment horizontal="center"/>
    </xf>
    <xf numFmtId="0" fontId="91" fillId="0" borderId="0" xfId="0" applyFont="1" applyAlignment="1">
      <alignment horizontal="right"/>
    </xf>
    <xf numFmtId="0" fontId="91" fillId="0" borderId="6" xfId="0" applyFont="1" applyBorder="1"/>
    <xf numFmtId="3" fontId="91" fillId="0" borderId="0" xfId="1" applyNumberFormat="1" applyFont="1" applyFill="1"/>
    <xf numFmtId="3" fontId="4" fillId="0" borderId="0" xfId="1" applyNumberFormat="1" applyFont="1"/>
    <xf numFmtId="9" fontId="95" fillId="0" borderId="5" xfId="8" applyFont="1" applyBorder="1"/>
    <xf numFmtId="0" fontId="4" fillId="0" borderId="13" xfId="0" applyFont="1" applyBorder="1" applyAlignment="1">
      <alignment horizontal="center"/>
    </xf>
    <xf numFmtId="0" fontId="91" fillId="0" borderId="51" xfId="0" applyFont="1" applyBorder="1" applyAlignment="1">
      <alignment horizontal="right"/>
    </xf>
    <xf numFmtId="3" fontId="91" fillId="0" borderId="0" xfId="1" applyNumberFormat="1" applyFont="1" applyBorder="1" applyAlignment="1">
      <alignment horizontal="right"/>
    </xf>
    <xf numFmtId="6" fontId="4" fillId="0" borderId="6" xfId="3" applyNumberFormat="1" applyFont="1" applyFill="1" applyBorder="1" applyAlignment="1">
      <alignment horizontal="right"/>
    </xf>
    <xf numFmtId="6" fontId="94" fillId="0" borderId="16" xfId="3" applyNumberFormat="1" applyFont="1" applyBorder="1" applyAlignment="1">
      <alignment horizontal="right"/>
    </xf>
    <xf numFmtId="3" fontId="6" fillId="0" borderId="0" xfId="1" applyNumberFormat="1" applyFont="1" applyBorder="1" applyAlignment="1">
      <alignment horizontal="right"/>
    </xf>
    <xf numFmtId="6" fontId="83" fillId="0" borderId="6" xfId="3" applyNumberFormat="1" applyFont="1" applyFill="1" applyBorder="1" applyAlignment="1">
      <alignment horizontal="right"/>
    </xf>
    <xf numFmtId="8" fontId="4" fillId="0" borderId="6" xfId="3" applyFont="1" applyFill="1" applyBorder="1" applyAlignment="1">
      <alignment horizontal="right"/>
    </xf>
    <xf numFmtId="6" fontId="4" fillId="0" borderId="0" xfId="3" applyNumberFormat="1" applyFont="1" applyFill="1" applyBorder="1" applyAlignment="1">
      <alignment horizontal="right"/>
    </xf>
    <xf numFmtId="6" fontId="83" fillId="0" borderId="6" xfId="3" applyNumberFormat="1" applyFont="1" applyBorder="1" applyAlignment="1">
      <alignment horizontal="right"/>
    </xf>
    <xf numFmtId="6" fontId="83" fillId="0" borderId="0" xfId="3" applyNumberFormat="1" applyFont="1" applyBorder="1" applyAlignment="1">
      <alignment horizontal="right"/>
    </xf>
    <xf numFmtId="0" fontId="83" fillId="0" borderId="6" xfId="0" quotePrefix="1" applyFont="1" applyBorder="1" applyAlignment="1">
      <alignment horizontal="center"/>
    </xf>
    <xf numFmtId="0" fontId="15" fillId="0" borderId="4" xfId="0" applyFont="1" applyBorder="1" applyAlignment="1">
      <alignment horizontal="center"/>
    </xf>
    <xf numFmtId="0" fontId="15" fillId="0" borderId="10" xfId="0" applyFont="1" applyBorder="1" applyAlignment="1">
      <alignment horizontal="center"/>
    </xf>
    <xf numFmtId="0" fontId="15" fillId="0" borderId="6" xfId="0" applyFont="1" applyBorder="1" applyAlignment="1">
      <alignment horizontal="center"/>
    </xf>
    <xf numFmtId="0" fontId="89" fillId="16" borderId="34" xfId="0" applyFont="1" applyFill="1" applyBorder="1" applyAlignment="1">
      <alignment horizontal="center"/>
    </xf>
    <xf numFmtId="0" fontId="91" fillId="0" borderId="0" xfId="0" applyFont="1" applyAlignment="1">
      <alignment horizontal="center"/>
    </xf>
    <xf numFmtId="0" fontId="94" fillId="0" borderId="0" xfId="0" applyFont="1" applyAlignment="1">
      <alignment horizontal="left"/>
    </xf>
    <xf numFmtId="0" fontId="83" fillId="0" borderId="0" xfId="0" applyFont="1" applyAlignment="1">
      <alignment horizontal="center" shrinkToFit="1"/>
    </xf>
    <xf numFmtId="6" fontId="96" fillId="0" borderId="6" xfId="3" applyNumberFormat="1" applyFont="1" applyFill="1" applyBorder="1" applyAlignment="1">
      <alignment horizontal="right"/>
    </xf>
    <xf numFmtId="0" fontId="94" fillId="0" borderId="0" xfId="0" applyFont="1" applyAlignment="1">
      <alignment horizontal="right"/>
    </xf>
    <xf numFmtId="0" fontId="94" fillId="0" borderId="0" xfId="0" applyFont="1"/>
    <xf numFmtId="6" fontId="94" fillId="0" borderId="0" xfId="3" applyNumberFormat="1" applyFont="1" applyBorder="1" applyAlignment="1">
      <alignment horizontal="right"/>
    </xf>
    <xf numFmtId="0" fontId="83" fillId="17" borderId="0" xfId="0" applyFont="1" applyFill="1" applyAlignment="1">
      <alignment horizontal="center" shrinkToFit="1"/>
    </xf>
    <xf numFmtId="0" fontId="83" fillId="7" borderId="0" xfId="0" applyFont="1" applyFill="1" applyAlignment="1">
      <alignment horizontal="center" shrinkToFit="1"/>
    </xf>
    <xf numFmtId="0" fontId="83" fillId="7" borderId="0" xfId="0" applyFont="1" applyFill="1" applyAlignment="1" applyProtection="1">
      <alignment horizontal="center" shrinkToFit="1"/>
      <protection locked="0"/>
    </xf>
    <xf numFmtId="0" fontId="5" fillId="8" borderId="2" xfId="0" applyFont="1" applyFill="1" applyBorder="1" applyAlignment="1">
      <alignment horizontal="left"/>
    </xf>
    <xf numFmtId="0" fontId="5" fillId="8" borderId="1" xfId="0" applyFont="1" applyFill="1" applyBorder="1" applyAlignment="1">
      <alignment horizontal="center"/>
    </xf>
    <xf numFmtId="0" fontId="5" fillId="8" borderId="3" xfId="0" applyFont="1" applyFill="1" applyBorder="1" applyAlignment="1">
      <alignment horizontal="right"/>
    </xf>
    <xf numFmtId="0" fontId="5" fillId="8" borderId="11" xfId="0" applyFont="1" applyFill="1" applyBorder="1" applyAlignment="1">
      <alignment horizontal="center"/>
    </xf>
    <xf numFmtId="0" fontId="4" fillId="0" borderId="10" xfId="0" applyFont="1" applyBorder="1" applyAlignment="1">
      <alignment horizontal="left"/>
    </xf>
    <xf numFmtId="0" fontId="5" fillId="0" borderId="2" xfId="0" applyFont="1" applyBorder="1" applyAlignment="1">
      <alignment horizontal="left"/>
    </xf>
    <xf numFmtId="9" fontId="5" fillId="0" borderId="1" xfId="8"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3" fontId="5" fillId="0" borderId="2" xfId="0" applyNumberFormat="1" applyFont="1" applyBorder="1" applyAlignment="1">
      <alignment horizontal="center"/>
    </xf>
    <xf numFmtId="3" fontId="5" fillId="0" borderId="1" xfId="0" applyNumberFormat="1" applyFont="1" applyBorder="1" applyAlignment="1">
      <alignment horizontal="center"/>
    </xf>
    <xf numFmtId="3" fontId="5" fillId="0" borderId="3" xfId="0" applyNumberFormat="1" applyFont="1" applyBorder="1" applyAlignment="1">
      <alignment horizontal="center"/>
    </xf>
    <xf numFmtId="0" fontId="5" fillId="0" borderId="11" xfId="0" applyFont="1" applyBorder="1" applyAlignment="1">
      <alignment horizontal="center"/>
    </xf>
    <xf numFmtId="0" fontId="83" fillId="0" borderId="1" xfId="0" applyFont="1" applyBorder="1" applyAlignment="1">
      <alignment horizontal="center"/>
    </xf>
    <xf numFmtId="0" fontId="4" fillId="0" borderId="1" xfId="0" applyFont="1" applyBorder="1" applyAlignment="1">
      <alignment horizontal="center"/>
    </xf>
    <xf numFmtId="9" fontId="4" fillId="0" borderId="1" xfId="8" applyFont="1" applyBorder="1" applyAlignment="1">
      <alignment horizontal="center"/>
    </xf>
    <xf numFmtId="1" fontId="4" fillId="0" borderId="1" xfId="0" applyNumberFormat="1" applyFont="1" applyBorder="1" applyAlignment="1">
      <alignment horizontal="center"/>
    </xf>
    <xf numFmtId="9" fontId="83" fillId="0" borderId="1" xfId="8" applyFont="1" applyBorder="1" applyAlignment="1">
      <alignment horizontal="center"/>
    </xf>
    <xf numFmtId="3" fontId="4" fillId="0" borderId="1" xfId="0" applyNumberFormat="1" applyFont="1" applyBorder="1" applyAlignment="1">
      <alignment horizontal="center"/>
    </xf>
    <xf numFmtId="9" fontId="4" fillId="0" borderId="2" xfId="0" applyNumberFormat="1" applyFont="1" applyBorder="1" applyAlignment="1">
      <alignment horizontal="center"/>
    </xf>
    <xf numFmtId="3" fontId="4" fillId="0" borderId="3" xfId="0" applyNumberFormat="1" applyFont="1" applyBorder="1" applyAlignment="1">
      <alignment horizontal="center"/>
    </xf>
    <xf numFmtId="4" fontId="4" fillId="0" borderId="2" xfId="0" applyNumberFormat="1" applyFont="1" applyBorder="1" applyAlignment="1">
      <alignment horizontal="center"/>
    </xf>
    <xf numFmtId="0" fontId="4" fillId="0" borderId="11" xfId="0" applyFont="1" applyBorder="1" applyAlignment="1">
      <alignment horizontal="center"/>
    </xf>
    <xf numFmtId="9" fontId="4" fillId="0" borderId="6" xfId="8" applyFont="1" applyBorder="1" applyAlignment="1">
      <alignment horizontal="center"/>
    </xf>
    <xf numFmtId="1" fontId="4" fillId="0" borderId="6" xfId="0" applyNumberFormat="1" applyFont="1" applyBorder="1" applyAlignment="1">
      <alignment horizontal="center"/>
    </xf>
    <xf numFmtId="9" fontId="83" fillId="0" borderId="6" xfId="8" applyFont="1" applyBorder="1" applyAlignment="1">
      <alignment horizontal="center"/>
    </xf>
    <xf numFmtId="3" fontId="4" fillId="0" borderId="6" xfId="0" applyNumberFormat="1" applyFont="1" applyBorder="1" applyAlignment="1">
      <alignment horizontal="center"/>
    </xf>
    <xf numFmtId="9" fontId="4" fillId="0" borderId="10" xfId="0" applyNumberFormat="1" applyFont="1" applyBorder="1" applyAlignment="1">
      <alignment horizontal="center"/>
    </xf>
    <xf numFmtId="3" fontId="4" fillId="0" borderId="9" xfId="0" applyNumberFormat="1" applyFont="1" applyBorder="1" applyAlignment="1">
      <alignment horizontal="center"/>
    </xf>
    <xf numFmtId="4" fontId="4" fillId="0" borderId="10" xfId="0" applyNumberFormat="1" applyFont="1" applyBorder="1" applyAlignment="1">
      <alignment horizontal="center"/>
    </xf>
    <xf numFmtId="0" fontId="4" fillId="0" borderId="12" xfId="0" applyFont="1" applyBorder="1" applyAlignment="1">
      <alignment horizontal="center"/>
    </xf>
    <xf numFmtId="14" fontId="4" fillId="0" borderId="11" xfId="0" applyNumberFormat="1" applyFont="1" applyBorder="1" applyAlignment="1">
      <alignment horizontal="center"/>
    </xf>
    <xf numFmtId="10" fontId="4" fillId="0" borderId="12" xfId="8" applyNumberFormat="1" applyFont="1" applyBorder="1" applyAlignment="1">
      <alignment horizontal="center"/>
    </xf>
    <xf numFmtId="4" fontId="15" fillId="4" borderId="0" xfId="0" applyNumberFormat="1" applyFont="1" applyFill="1" applyAlignment="1">
      <alignment horizontal="right"/>
    </xf>
    <xf numFmtId="0" fontId="15" fillId="4" borderId="0" xfId="0" applyFont="1" applyFill="1" applyAlignment="1">
      <alignment horizontal="left"/>
    </xf>
    <xf numFmtId="176" fontId="81" fillId="0" borderId="0" xfId="8" applyNumberFormat="1" applyFont="1" applyFill="1" applyBorder="1" applyAlignment="1"/>
    <xf numFmtId="8" fontId="4" fillId="0" borderId="4" xfId="3" applyFont="1" applyFill="1" applyBorder="1"/>
    <xf numFmtId="8" fontId="4" fillId="0" borderId="0" xfId="3" applyFont="1" applyFill="1" applyBorder="1"/>
    <xf numFmtId="9" fontId="95" fillId="0" borderId="0" xfId="8" applyFont="1" applyFill="1" applyBorder="1"/>
    <xf numFmtId="9" fontId="4" fillId="0" borderId="6" xfId="8" applyFont="1" applyFill="1" applyBorder="1"/>
    <xf numFmtId="8" fontId="4" fillId="0" borderId="6" xfId="3" applyFont="1" applyFill="1" applyBorder="1"/>
    <xf numFmtId="0" fontId="4" fillId="0" borderId="1" xfId="0" applyFont="1" applyBorder="1" applyAlignment="1">
      <alignment horizontal="right"/>
    </xf>
    <xf numFmtId="4" fontId="5" fillId="0" borderId="1" xfId="0" applyNumberFormat="1" applyFont="1" applyBorder="1" applyAlignment="1">
      <alignment horizontal="right"/>
    </xf>
    <xf numFmtId="4" fontId="5" fillId="0" borderId="0" xfId="0" applyNumberFormat="1" applyFont="1" applyAlignment="1">
      <alignment horizontal="right"/>
    </xf>
    <xf numFmtId="3" fontId="4" fillId="0" borderId="6" xfId="1" applyNumberFormat="1" applyFont="1" applyFill="1" applyBorder="1" applyAlignment="1"/>
    <xf numFmtId="10" fontId="4" fillId="0" borderId="0" xfId="8" applyNumberFormat="1" applyFont="1" applyFill="1" applyBorder="1" applyProtection="1"/>
    <xf numFmtId="0" fontId="5" fillId="8" borderId="16" xfId="0" applyFont="1" applyFill="1" applyBorder="1" applyAlignment="1">
      <alignment horizontal="center" wrapText="1" shrinkToFit="1"/>
    </xf>
    <xf numFmtId="0" fontId="15" fillId="8" borderId="13" xfId="0" applyFont="1" applyFill="1" applyBorder="1" applyAlignment="1">
      <alignment horizontal="center"/>
    </xf>
    <xf numFmtId="0" fontId="97" fillId="0" borderId="5" xfId="0" applyFont="1" applyBorder="1"/>
    <xf numFmtId="168" fontId="81" fillId="4" borderId="0" xfId="1" applyNumberFormat="1" applyFont="1" applyFill="1" applyBorder="1" applyAlignment="1" applyProtection="1">
      <alignment horizontal="right"/>
    </xf>
    <xf numFmtId="3" fontId="15" fillId="0" borderId="0" xfId="0" applyNumberFormat="1" applyFont="1"/>
    <xf numFmtId="5" fontId="4" fillId="0" borderId="0" xfId="0" applyNumberFormat="1" applyFont="1"/>
    <xf numFmtId="0" fontId="98" fillId="0" borderId="13" xfId="0" applyFont="1" applyBorder="1"/>
    <xf numFmtId="0" fontId="98" fillId="0" borderId="0" xfId="0" applyFont="1" applyAlignment="1">
      <alignment horizontal="centerContinuous"/>
    </xf>
    <xf numFmtId="0" fontId="98" fillId="0" borderId="0" xfId="0" applyFont="1"/>
    <xf numFmtId="0" fontId="99" fillId="0" borderId="6" xfId="0" applyFont="1" applyBorder="1"/>
    <xf numFmtId="0" fontId="98" fillId="0" borderId="6" xfId="0" applyFont="1" applyBorder="1"/>
    <xf numFmtId="3" fontId="98" fillId="0" borderId="0" xfId="0" applyNumberFormat="1" applyFont="1"/>
    <xf numFmtId="3" fontId="98" fillId="0" borderId="6" xfId="0" applyNumberFormat="1" applyFont="1" applyBorder="1"/>
    <xf numFmtId="3" fontId="98" fillId="0" borderId="6" xfId="0" applyNumberFormat="1" applyFont="1" applyBorder="1" applyAlignment="1">
      <alignment horizontal="center"/>
    </xf>
    <xf numFmtId="3" fontId="98" fillId="0" borderId="43" xfId="0" applyNumberFormat="1" applyFont="1" applyBorder="1" applyAlignment="1">
      <alignment horizontal="center"/>
    </xf>
    <xf numFmtId="3" fontId="98" fillId="0" borderId="9" xfId="0" applyNumberFormat="1" applyFont="1" applyBorder="1" applyAlignment="1">
      <alignment horizontal="center"/>
    </xf>
    <xf numFmtId="3" fontId="98" fillId="2" borderId="0" xfId="0" applyNumberFormat="1" applyFont="1" applyFill="1"/>
    <xf numFmtId="0" fontId="78" fillId="8" borderId="7" xfId="0" applyFont="1" applyFill="1" applyBorder="1"/>
    <xf numFmtId="3" fontId="4" fillId="0" borderId="0" xfId="1" applyNumberFormat="1" applyFont="1" applyFill="1" applyBorder="1" applyAlignment="1"/>
    <xf numFmtId="0" fontId="18" fillId="0" borderId="0" xfId="0" applyFont="1" applyAlignment="1">
      <alignment vertical="center" wrapText="1"/>
    </xf>
    <xf numFmtId="169" fontId="17" fillId="4" borderId="0" xfId="3" applyNumberFormat="1" applyFont="1" applyFill="1" applyBorder="1" applyAlignment="1" applyProtection="1">
      <alignment horizontal="right"/>
    </xf>
    <xf numFmtId="172" fontId="15" fillId="4" borderId="1" xfId="1" applyNumberFormat="1" applyFont="1" applyFill="1" applyBorder="1" applyAlignment="1">
      <alignment horizontal="center" vertical="center"/>
    </xf>
    <xf numFmtId="172" fontId="15" fillId="4" borderId="3" xfId="1" applyNumberFormat="1" applyFont="1" applyFill="1" applyBorder="1" applyAlignment="1">
      <alignment horizontal="center" vertical="center"/>
    </xf>
    <xf numFmtId="172" fontId="15" fillId="4" borderId="0" xfId="1" applyNumberFormat="1" applyFont="1" applyFill="1" applyBorder="1" applyAlignment="1">
      <alignment horizontal="center" vertical="center"/>
    </xf>
    <xf numFmtId="172" fontId="15" fillId="4" borderId="5" xfId="1" applyNumberFormat="1" applyFont="1" applyFill="1" applyBorder="1" applyAlignment="1">
      <alignment horizontal="center" vertical="center"/>
    </xf>
    <xf numFmtId="172" fontId="15" fillId="4" borderId="0" xfId="0" applyNumberFormat="1" applyFont="1" applyFill="1" applyAlignment="1">
      <alignment horizontal="center" vertical="center" wrapText="1"/>
    </xf>
    <xf numFmtId="172" fontId="15" fillId="4" borderId="5" xfId="0" quotePrefix="1" applyNumberFormat="1" applyFont="1" applyFill="1" applyBorder="1" applyAlignment="1">
      <alignment horizontal="center" vertical="center" wrapText="1"/>
    </xf>
    <xf numFmtId="172" fontId="15" fillId="4" borderId="6" xfId="1" applyNumberFormat="1" applyFont="1" applyFill="1" applyBorder="1" applyAlignment="1">
      <alignment horizontal="center" vertical="center"/>
    </xf>
    <xf numFmtId="172" fontId="15" fillId="4" borderId="9" xfId="1" applyNumberFormat="1" applyFont="1" applyFill="1" applyBorder="1" applyAlignment="1">
      <alignment horizontal="center" vertical="center"/>
    </xf>
    <xf numFmtId="0" fontId="100" fillId="4" borderId="0" xfId="6" applyFont="1" applyFill="1"/>
    <xf numFmtId="0" fontId="25" fillId="4" borderId="0" xfId="6" applyFont="1" applyFill="1"/>
    <xf numFmtId="0" fontId="26" fillId="4" borderId="0" xfId="6" applyFont="1" applyFill="1"/>
    <xf numFmtId="0" fontId="100" fillId="18" borderId="0" xfId="6" applyFont="1" applyFill="1"/>
    <xf numFmtId="0" fontId="25" fillId="18" borderId="0" xfId="6" applyFont="1" applyFill="1"/>
    <xf numFmtId="0" fontId="26" fillId="18" borderId="0" xfId="6" applyFont="1" applyFill="1"/>
    <xf numFmtId="0" fontId="101" fillId="18" borderId="0" xfId="6" applyFont="1" applyFill="1" applyAlignment="1">
      <alignment vertical="top"/>
    </xf>
    <xf numFmtId="0" fontId="100" fillId="18" borderId="0" xfId="6" applyFont="1" applyFill="1" applyAlignment="1">
      <alignment vertical="top"/>
    </xf>
    <xf numFmtId="0" fontId="26" fillId="18" borderId="0" xfId="6" applyFont="1" applyFill="1" applyAlignment="1">
      <alignment vertical="top"/>
    </xf>
    <xf numFmtId="0" fontId="26" fillId="0" borderId="0" xfId="6" applyFont="1" applyAlignment="1">
      <alignment vertical="top"/>
    </xf>
    <xf numFmtId="0" fontId="16" fillId="13" borderId="10" xfId="6" applyFont="1" applyFill="1" applyBorder="1" applyAlignment="1">
      <alignment vertical="center"/>
    </xf>
    <xf numFmtId="0" fontId="13" fillId="13" borderId="6" xfId="6" applyFont="1" applyFill="1" applyBorder="1" applyAlignment="1">
      <alignment vertical="center"/>
    </xf>
    <xf numFmtId="0" fontId="101" fillId="18" borderId="0" xfId="6" applyFont="1" applyFill="1" applyAlignment="1">
      <alignment vertical="center"/>
    </xf>
    <xf numFmtId="0" fontId="100" fillId="18" borderId="0" xfId="6" applyFont="1" applyFill="1" applyAlignment="1">
      <alignment vertical="center"/>
    </xf>
    <xf numFmtId="0" fontId="26" fillId="18" borderId="0" xfId="6" applyFont="1" applyFill="1" applyAlignment="1">
      <alignment vertical="center"/>
    </xf>
    <xf numFmtId="0" fontId="26" fillId="0" borderId="0" xfId="6" applyFont="1" applyAlignment="1">
      <alignment vertical="center"/>
    </xf>
    <xf numFmtId="0" fontId="16" fillId="13" borderId="2" xfId="6" applyFont="1" applyFill="1" applyBorder="1" applyAlignment="1">
      <alignment horizontal="left"/>
    </xf>
    <xf numFmtId="0" fontId="16" fillId="13" borderId="1" xfId="6" applyFont="1" applyFill="1" applyBorder="1" applyAlignment="1">
      <alignment horizontal="center"/>
    </xf>
    <xf numFmtId="0" fontId="16" fillId="13" borderId="3" xfId="6" applyFont="1" applyFill="1" applyBorder="1" applyAlignment="1">
      <alignment horizontal="center"/>
    </xf>
    <xf numFmtId="0" fontId="9" fillId="18" borderId="10" xfId="6" applyFont="1" applyFill="1" applyBorder="1" applyAlignment="1">
      <alignment horizontal="left"/>
    </xf>
    <xf numFmtId="0" fontId="9" fillId="18" borderId="6" xfId="6" applyFont="1" applyFill="1" applyBorder="1" applyAlignment="1">
      <alignment horizontal="left"/>
    </xf>
    <xf numFmtId="0" fontId="15" fillId="18" borderId="6" xfId="6" applyFont="1" applyFill="1" applyBorder="1" applyAlignment="1">
      <alignment horizontal="center"/>
    </xf>
    <xf numFmtId="3" fontId="15" fillId="18" borderId="6" xfId="6" applyNumberFormat="1" applyFont="1" applyFill="1" applyBorder="1" applyAlignment="1">
      <alignment horizontal="center"/>
    </xf>
    <xf numFmtId="3" fontId="15" fillId="18" borderId="9" xfId="6" applyNumberFormat="1" applyFont="1" applyFill="1" applyBorder="1" applyAlignment="1">
      <alignment horizontal="center"/>
    </xf>
    <xf numFmtId="3" fontId="102" fillId="4" borderId="0" xfId="6" applyNumberFormat="1" applyFont="1" applyFill="1" applyAlignment="1">
      <alignment horizontal="center"/>
    </xf>
    <xf numFmtId="164" fontId="100" fillId="4" borderId="0" xfId="2" applyNumberFormat="1" applyFont="1" applyFill="1" applyBorder="1" applyAlignment="1">
      <alignment horizontal="center"/>
    </xf>
    <xf numFmtId="172" fontId="101" fillId="4" borderId="0" xfId="2" applyNumberFormat="1" applyFont="1" applyFill="1" applyBorder="1" applyAlignment="1">
      <alignment horizontal="right"/>
    </xf>
    <xf numFmtId="39" fontId="101" fillId="4" borderId="0" xfId="2" applyNumberFormat="1" applyFont="1" applyFill="1" applyBorder="1" applyAlignment="1">
      <alignment horizontal="right"/>
    </xf>
    <xf numFmtId="164" fontId="101" fillId="4" borderId="0" xfId="2" applyNumberFormat="1" applyFont="1" applyFill="1" applyBorder="1" applyAlignment="1">
      <alignment horizontal="left"/>
    </xf>
    <xf numFmtId="172" fontId="101" fillId="4" borderId="0" xfId="6" applyNumberFormat="1" applyFont="1" applyFill="1"/>
    <xf numFmtId="0" fontId="101" fillId="4" borderId="0" xfId="6" applyFont="1" applyFill="1" applyAlignment="1">
      <alignment horizontal="right"/>
    </xf>
    <xf numFmtId="37" fontId="100" fillId="4" borderId="0" xfId="6" applyNumberFormat="1" applyFont="1" applyFill="1" applyAlignment="1">
      <alignment horizontal="center"/>
    </xf>
    <xf numFmtId="0" fontId="15" fillId="4" borderId="0" xfId="6" applyFont="1" applyFill="1" applyAlignment="1">
      <alignment horizontal="right"/>
    </xf>
    <xf numFmtId="0" fontId="15" fillId="4" borderId="0" xfId="6" applyFont="1" applyFill="1" applyAlignment="1">
      <alignment horizontal="left"/>
    </xf>
    <xf numFmtId="0" fontId="15" fillId="4" borderId="0" xfId="6" quotePrefix="1" applyFont="1" applyFill="1" applyAlignment="1">
      <alignment horizontal="left"/>
    </xf>
    <xf numFmtId="42" fontId="87" fillId="13" borderId="85" xfId="4" applyNumberFormat="1" applyFont="1" applyFill="1" applyBorder="1" applyAlignment="1"/>
    <xf numFmtId="3" fontId="15" fillId="4" borderId="0" xfId="6" applyNumberFormat="1" applyFont="1" applyFill="1" applyAlignment="1">
      <alignment horizontal="right"/>
    </xf>
    <xf numFmtId="0" fontId="103" fillId="4" borderId="0" xfId="6" applyFont="1" applyFill="1" applyAlignment="1">
      <alignment vertical="top"/>
    </xf>
    <xf numFmtId="0" fontId="34" fillId="4" borderId="0" xfId="6" applyFont="1" applyFill="1" applyAlignment="1">
      <alignment vertical="top"/>
    </xf>
    <xf numFmtId="0" fontId="35" fillId="4" borderId="0" xfId="6" applyFont="1" applyFill="1" applyAlignment="1">
      <alignment vertical="top"/>
    </xf>
    <xf numFmtId="44" fontId="15" fillId="4" borderId="0" xfId="2" applyNumberFormat="1" applyFont="1" applyFill="1" applyBorder="1" applyAlignment="1"/>
    <xf numFmtId="44" fontId="15" fillId="4" borderId="0" xfId="6" applyNumberFormat="1" applyFont="1" applyFill="1"/>
    <xf numFmtId="0" fontId="16" fillId="4" borderId="0" xfId="6" applyFont="1" applyFill="1" applyAlignment="1">
      <alignment horizontal="right"/>
    </xf>
    <xf numFmtId="0" fontId="16" fillId="4" borderId="0" xfId="6" applyFont="1" applyFill="1" applyAlignment="1">
      <alignment horizontal="left"/>
    </xf>
    <xf numFmtId="44" fontId="16" fillId="4" borderId="40" xfId="6" applyNumberFormat="1" applyFont="1" applyFill="1" applyBorder="1"/>
    <xf numFmtId="168" fontId="16" fillId="4" borderId="0" xfId="6" applyNumberFormat="1" applyFont="1" applyFill="1" applyAlignment="1">
      <alignment horizontal="right"/>
    </xf>
    <xf numFmtId="49" fontId="18" fillId="0" borderId="0" xfId="6" applyNumberFormat="1" applyFont="1" applyAlignment="1">
      <alignment horizontal="center"/>
    </xf>
    <xf numFmtId="0" fontId="9" fillId="4" borderId="0" xfId="6" applyFont="1" applyFill="1" applyAlignment="1">
      <alignment horizontal="center" vertical="top"/>
    </xf>
    <xf numFmtId="0" fontId="35" fillId="4" borderId="16" xfId="6" applyFont="1" applyFill="1" applyBorder="1" applyAlignment="1">
      <alignment vertical="top"/>
    </xf>
    <xf numFmtId="0" fontId="9" fillId="4" borderId="16" xfId="6" applyFont="1" applyFill="1" applyBorder="1" applyAlignment="1">
      <alignment horizontal="center" vertical="top"/>
    </xf>
    <xf numFmtId="0" fontId="27" fillId="4" borderId="0" xfId="6" applyFont="1" applyFill="1"/>
    <xf numFmtId="0" fontId="27" fillId="4" borderId="0" xfId="6" applyFont="1" applyFill="1" applyAlignment="1">
      <alignment horizontal="center"/>
    </xf>
    <xf numFmtId="0" fontId="16" fillId="4" borderId="0" xfId="6" quotePrefix="1" applyFont="1" applyFill="1"/>
    <xf numFmtId="0" fontId="36" fillId="4" borderId="0" xfId="6" applyFont="1" applyFill="1"/>
    <xf numFmtId="0" fontId="16" fillId="4" borderId="0" xfId="6" quotePrefix="1" applyFont="1" applyFill="1" applyAlignment="1">
      <alignment horizontal="left"/>
    </xf>
    <xf numFmtId="0" fontId="15" fillId="4" borderId="0" xfId="6" applyFont="1" applyFill="1"/>
    <xf numFmtId="0" fontId="39" fillId="4" borderId="0" xfId="5" quotePrefix="1" applyFont="1" applyFill="1" applyAlignment="1" applyProtection="1">
      <alignment horizontal="left"/>
    </xf>
    <xf numFmtId="0" fontId="39" fillId="4" borderId="0" xfId="6" quotePrefix="1" applyFont="1" applyFill="1"/>
    <xf numFmtId="0" fontId="39" fillId="4" borderId="0" xfId="6" applyFont="1" applyFill="1"/>
    <xf numFmtId="0" fontId="100" fillId="0" borderId="0" xfId="6" applyFont="1" applyAlignment="1">
      <alignment vertical="top"/>
    </xf>
    <xf numFmtId="0" fontId="101" fillId="18" borderId="0" xfId="6" applyFont="1" applyFill="1"/>
    <xf numFmtId="0" fontId="100" fillId="0" borderId="0" xfId="6" applyFont="1"/>
    <xf numFmtId="0" fontId="26" fillId="0" borderId="0" xfId="6" applyFont="1"/>
    <xf numFmtId="0" fontId="100" fillId="4" borderId="0" xfId="6" applyFont="1" applyFill="1" applyAlignment="1">
      <alignment vertical="top"/>
    </xf>
    <xf numFmtId="0" fontId="26" fillId="4" borderId="0" xfId="6" applyFont="1" applyFill="1" applyAlignment="1">
      <alignment vertical="top"/>
    </xf>
    <xf numFmtId="178" fontId="87" fillId="18" borderId="87" xfId="4" quotePrefix="1" applyNumberFormat="1" applyFont="1" applyFill="1" applyBorder="1" applyAlignment="1">
      <alignment horizontal="right"/>
    </xf>
    <xf numFmtId="178" fontId="87" fillId="13" borderId="85" xfId="4" applyNumberFormat="1" applyFont="1" applyFill="1" applyBorder="1" applyAlignment="1">
      <alignment horizontal="left"/>
    </xf>
    <xf numFmtId="178" fontId="87" fillId="18" borderId="0" xfId="4" applyNumberFormat="1" applyFont="1" applyFill="1" applyBorder="1" applyAlignment="1">
      <alignment horizontal="right"/>
    </xf>
    <xf numFmtId="169" fontId="87" fillId="13" borderId="85" xfId="4" applyNumberFormat="1" applyFont="1" applyFill="1" applyBorder="1" applyAlignment="1">
      <alignment horizontal="right"/>
    </xf>
    <xf numFmtId="44" fontId="15" fillId="4" borderId="0" xfId="6" applyNumberFormat="1" applyFont="1" applyFill="1" applyAlignment="1">
      <alignment horizontal="left"/>
    </xf>
    <xf numFmtId="44" fontId="32" fillId="4" borderId="0" xfId="6" applyNumberFormat="1" applyFont="1" applyFill="1" applyAlignment="1">
      <alignment horizontal="left"/>
    </xf>
    <xf numFmtId="44" fontId="16" fillId="4" borderId="40" xfId="6" applyNumberFormat="1" applyFont="1" applyFill="1" applyBorder="1" applyAlignment="1">
      <alignment horizontal="left"/>
    </xf>
    <xf numFmtId="178" fontId="87" fillId="13" borderId="83" xfId="4" applyNumberFormat="1" applyFont="1" applyFill="1" applyBorder="1" applyAlignment="1">
      <alignment horizontal="left"/>
    </xf>
    <xf numFmtId="178" fontId="87" fillId="18" borderId="83" xfId="4" applyNumberFormat="1" applyFont="1" applyFill="1" applyBorder="1" applyAlignment="1">
      <alignment horizontal="left"/>
    </xf>
    <xf numFmtId="44" fontId="32" fillId="4" borderId="0" xfId="6" applyNumberFormat="1" applyFont="1" applyFill="1"/>
    <xf numFmtId="44" fontId="15" fillId="19" borderId="0" xfId="2" applyNumberFormat="1" applyFont="1" applyFill="1" applyBorder="1" applyAlignment="1">
      <alignment horizontal="left"/>
    </xf>
    <xf numFmtId="44" fontId="15" fillId="19" borderId="0" xfId="6" applyNumberFormat="1" applyFont="1" applyFill="1"/>
    <xf numFmtId="44" fontId="15" fillId="19" borderId="0" xfId="2" applyNumberFormat="1" applyFont="1" applyFill="1" applyBorder="1" applyAlignment="1"/>
    <xf numFmtId="3" fontId="98" fillId="0" borderId="0" xfId="0" applyNumberFormat="1" applyFont="1" applyAlignment="1">
      <alignment horizontal="right"/>
    </xf>
    <xf numFmtId="0" fontId="46" fillId="9" borderId="19" xfId="0" applyFont="1" applyFill="1" applyBorder="1"/>
    <xf numFmtId="6" fontId="46" fillId="9" borderId="5" xfId="3" applyNumberFormat="1" applyFont="1" applyFill="1" applyBorder="1" applyAlignment="1" applyProtection="1">
      <alignment horizontal="right"/>
    </xf>
    <xf numFmtId="0" fontId="23" fillId="0" borderId="0" xfId="0" applyFont="1" applyAlignment="1" applyProtection="1">
      <alignment horizontal="left"/>
      <protection locked="0"/>
    </xf>
    <xf numFmtId="0" fontId="23" fillId="0" borderId="0" xfId="0" applyFont="1" applyAlignment="1">
      <alignment horizontal="left"/>
    </xf>
    <xf numFmtId="169" fontId="46" fillId="9" borderId="5" xfId="0" applyNumberFormat="1" applyFont="1" applyFill="1" applyBorder="1" applyAlignment="1">
      <alignment horizontal="right"/>
    </xf>
    <xf numFmtId="6" fontId="46" fillId="0" borderId="0" xfId="3" applyNumberFormat="1" applyFont="1" applyFill="1" applyBorder="1" applyAlignment="1" applyProtection="1">
      <alignment horizontal="right"/>
    </xf>
    <xf numFmtId="0" fontId="68" fillId="0" borderId="0" xfId="5" applyFont="1" applyBorder="1" applyAlignment="1" applyProtection="1"/>
    <xf numFmtId="6" fontId="23" fillId="9" borderId="9" xfId="3" applyNumberFormat="1" applyFont="1" applyFill="1" applyBorder="1" applyAlignment="1" applyProtection="1">
      <alignment horizontal="right"/>
    </xf>
    <xf numFmtId="6" fontId="23" fillId="0" borderId="0" xfId="3" applyNumberFormat="1" applyFont="1" applyFill="1" applyBorder="1" applyAlignment="1" applyProtection="1">
      <alignment horizontal="right"/>
    </xf>
    <xf numFmtId="0" fontId="23" fillId="0" borderId="0" xfId="0" applyFont="1"/>
    <xf numFmtId="169" fontId="23" fillId="9" borderId="9" xfId="0" applyNumberFormat="1" applyFont="1" applyFill="1" applyBorder="1" applyAlignment="1">
      <alignment horizontal="right"/>
    </xf>
    <xf numFmtId="6" fontId="46" fillId="9" borderId="7" xfId="0" applyNumberFormat="1" applyFont="1" applyFill="1" applyBorder="1"/>
    <xf numFmtId="0" fontId="44" fillId="9" borderId="15" xfId="0" applyFont="1" applyFill="1" applyBorder="1"/>
    <xf numFmtId="0" fontId="46" fillId="9" borderId="56" xfId="0" applyFont="1" applyFill="1" applyBorder="1"/>
    <xf numFmtId="6" fontId="23" fillId="9" borderId="0" xfId="0" applyNumberFormat="1" applyFont="1" applyFill="1" applyAlignment="1">
      <alignment horizontal="center"/>
    </xf>
    <xf numFmtId="0" fontId="23" fillId="9" borderId="0" xfId="0" applyFont="1" applyFill="1" applyAlignment="1">
      <alignment horizontal="center"/>
    </xf>
    <xf numFmtId="0" fontId="23" fillId="9" borderId="52" xfId="0" applyFont="1" applyFill="1" applyBorder="1" applyAlignment="1">
      <alignment horizontal="center"/>
    </xf>
    <xf numFmtId="0" fontId="23" fillId="9" borderId="5" xfId="0" applyFont="1" applyFill="1" applyBorder="1" applyAlignment="1">
      <alignment horizontal="center"/>
    </xf>
    <xf numFmtId="9" fontId="23" fillId="9" borderId="0" xfId="0" applyNumberFormat="1" applyFont="1" applyFill="1" applyAlignment="1">
      <alignment horizontal="center"/>
    </xf>
    <xf numFmtId="9" fontId="23" fillId="9" borderId="49" xfId="0" applyNumberFormat="1" applyFont="1" applyFill="1" applyBorder="1" applyAlignment="1">
      <alignment horizontal="center"/>
    </xf>
    <xf numFmtId="6" fontId="23" fillId="9" borderId="43" xfId="0" applyNumberFormat="1" applyFont="1" applyFill="1" applyBorder="1"/>
    <xf numFmtId="6" fontId="46" fillId="0" borderId="13" xfId="0" applyNumberFormat="1" applyFont="1" applyBorder="1"/>
    <xf numFmtId="6" fontId="46" fillId="0" borderId="57" xfId="0" applyNumberFormat="1" applyFont="1" applyBorder="1" applyAlignment="1">
      <alignment horizontal="center"/>
    </xf>
    <xf numFmtId="6" fontId="23" fillId="9" borderId="43" xfId="0" applyNumberFormat="1" applyFont="1" applyFill="1" applyBorder="1" applyAlignment="1">
      <alignment horizontal="right"/>
    </xf>
    <xf numFmtId="6" fontId="23" fillId="9" borderId="5" xfId="0" applyNumberFormat="1" applyFont="1" applyFill="1" applyBorder="1"/>
    <xf numFmtId="6" fontId="46" fillId="0" borderId="0" xfId="0" applyNumberFormat="1" applyFont="1"/>
    <xf numFmtId="6" fontId="46" fillId="0" borderId="49" xfId="0" applyNumberFormat="1" applyFont="1" applyBorder="1" applyAlignment="1">
      <alignment horizontal="center"/>
    </xf>
    <xf numFmtId="6" fontId="23" fillId="9" borderId="5" xfId="0" applyNumberFormat="1" applyFont="1" applyFill="1" applyBorder="1" applyAlignment="1">
      <alignment horizontal="right"/>
    </xf>
    <xf numFmtId="6" fontId="46" fillId="9" borderId="5" xfId="0" applyNumberFormat="1" applyFont="1" applyFill="1" applyBorder="1"/>
    <xf numFmtId="6" fontId="46" fillId="9" borderId="5" xfId="0" applyNumberFormat="1" applyFont="1" applyFill="1" applyBorder="1" applyAlignment="1">
      <alignment horizontal="right"/>
    </xf>
    <xf numFmtId="169" fontId="46" fillId="0" borderId="0" xfId="0" applyNumberFormat="1" applyFont="1"/>
    <xf numFmtId="169" fontId="46" fillId="0" borderId="49" xfId="0" applyNumberFormat="1" applyFont="1" applyBorder="1"/>
    <xf numFmtId="169" fontId="46" fillId="0" borderId="0" xfId="0" applyNumberFormat="1" applyFont="1" applyAlignment="1">
      <alignment horizontal="right"/>
    </xf>
    <xf numFmtId="3" fontId="46" fillId="0" borderId="0" xfId="0" applyNumberFormat="1" applyFont="1"/>
    <xf numFmtId="0" fontId="23" fillId="0" borderId="13" xfId="0" applyFont="1" applyBorder="1"/>
    <xf numFmtId="0" fontId="23" fillId="0" borderId="57" xfId="0" applyFont="1" applyBorder="1"/>
    <xf numFmtId="6" fontId="46" fillId="0" borderId="0" xfId="0" applyNumberFormat="1" applyFont="1" applyAlignment="1">
      <alignment horizontal="right"/>
    </xf>
    <xf numFmtId="0" fontId="46" fillId="0" borderId="58" xfId="0" applyFont="1" applyBorder="1"/>
    <xf numFmtId="6" fontId="23" fillId="9" borderId="45" xfId="0" applyNumberFormat="1" applyFont="1" applyFill="1" applyBorder="1"/>
    <xf numFmtId="0" fontId="23" fillId="0" borderId="20" xfId="0" applyFont="1" applyBorder="1"/>
    <xf numFmtId="0" fontId="23" fillId="0" borderId="59" xfId="0" applyFont="1" applyBorder="1"/>
    <xf numFmtId="0" fontId="46" fillId="16" borderId="60" xfId="0" applyFont="1" applyFill="1" applyBorder="1"/>
    <xf numFmtId="0" fontId="46" fillId="16" borderId="51" xfId="0" applyFont="1" applyFill="1" applyBorder="1"/>
    <xf numFmtId="0" fontId="46" fillId="16" borderId="52" xfId="0" applyFont="1" applyFill="1" applyBorder="1"/>
    <xf numFmtId="0" fontId="23" fillId="0" borderId="0" xfId="0" applyFont="1" applyAlignment="1">
      <alignment horizontal="right"/>
    </xf>
    <xf numFmtId="1" fontId="23" fillId="0" borderId="0" xfId="0" applyNumberFormat="1" applyFont="1"/>
    <xf numFmtId="0" fontId="46" fillId="16" borderId="7" xfId="0" applyFont="1" applyFill="1" applyBorder="1"/>
    <xf numFmtId="0" fontId="46" fillId="16" borderId="55" xfId="0" applyFont="1" applyFill="1" applyBorder="1"/>
    <xf numFmtId="0" fontId="46" fillId="0" borderId="46" xfId="0" applyFont="1" applyBorder="1"/>
    <xf numFmtId="0" fontId="46" fillId="0" borderId="0" xfId="0" applyFont="1" applyAlignment="1">
      <alignment horizontal="center"/>
    </xf>
    <xf numFmtId="0" fontId="46" fillId="8" borderId="60" xfId="0" applyFont="1" applyFill="1" applyBorder="1"/>
    <xf numFmtId="0" fontId="46" fillId="8" borderId="51" xfId="0" applyFont="1" applyFill="1" applyBorder="1"/>
    <xf numFmtId="0" fontId="46" fillId="8" borderId="52" xfId="0" applyFont="1" applyFill="1" applyBorder="1"/>
    <xf numFmtId="0" fontId="46" fillId="8" borderId="7" xfId="0" applyFont="1" applyFill="1" applyBorder="1"/>
    <xf numFmtId="0" fontId="23" fillId="8" borderId="7" xfId="0" applyFont="1" applyFill="1" applyBorder="1" applyAlignment="1">
      <alignment horizontal="right"/>
    </xf>
    <xf numFmtId="1" fontId="23" fillId="8" borderId="55" xfId="0" applyNumberFormat="1" applyFont="1" applyFill="1" applyBorder="1"/>
    <xf numFmtId="0" fontId="46" fillId="0" borderId="0" xfId="0" applyFont="1" applyAlignment="1">
      <alignment horizontal="right"/>
    </xf>
    <xf numFmtId="1" fontId="4" fillId="0" borderId="4" xfId="0" applyNumberFormat="1" applyFont="1" applyBorder="1" applyAlignment="1">
      <alignment horizontal="left"/>
    </xf>
    <xf numFmtId="0" fontId="6" fillId="3" borderId="19" xfId="0" applyFont="1" applyFill="1" applyBorder="1"/>
    <xf numFmtId="179" fontId="4" fillId="0" borderId="4" xfId="0" applyNumberFormat="1" applyFont="1" applyBorder="1" applyAlignment="1">
      <alignment horizontal="left"/>
    </xf>
    <xf numFmtId="0" fontId="104" fillId="0" borderId="0" xfId="7" applyFont="1" applyProtection="1">
      <protection hidden="1"/>
    </xf>
    <xf numFmtId="0" fontId="105" fillId="2" borderId="0" xfId="7" applyFont="1" applyFill="1" applyAlignment="1" applyProtection="1">
      <alignment horizontal="center"/>
      <protection hidden="1"/>
    </xf>
    <xf numFmtId="0" fontId="104" fillId="2" borderId="0" xfId="7" applyFont="1" applyFill="1" applyProtection="1">
      <protection hidden="1"/>
    </xf>
    <xf numFmtId="0" fontId="106" fillId="0" borderId="0" xfId="7" applyFont="1" applyAlignment="1" applyProtection="1">
      <alignment horizontal="left"/>
      <protection hidden="1"/>
    </xf>
    <xf numFmtId="0" fontId="104" fillId="0" borderId="0" xfId="7" applyFont="1" applyAlignment="1" applyProtection="1">
      <alignment horizontal="centerContinuous"/>
      <protection hidden="1"/>
    </xf>
    <xf numFmtId="0" fontId="105" fillId="0" borderId="0" xfId="7" applyFont="1" applyAlignment="1" applyProtection="1">
      <alignment horizontal="center"/>
      <protection hidden="1"/>
    </xf>
    <xf numFmtId="0" fontId="104" fillId="2" borderId="0" xfId="7" applyFont="1" applyFill="1" applyAlignment="1" applyProtection="1">
      <alignment horizontal="centerContinuous"/>
      <protection hidden="1"/>
    </xf>
    <xf numFmtId="0" fontId="107" fillId="0" borderId="0" xfId="7" applyFont="1" applyProtection="1">
      <protection hidden="1"/>
    </xf>
    <xf numFmtId="0" fontId="107" fillId="2" borderId="0" xfId="7" applyFont="1" applyFill="1" applyAlignment="1" applyProtection="1">
      <alignment horizontal="center"/>
      <protection hidden="1"/>
    </xf>
    <xf numFmtId="0" fontId="106" fillId="0" borderId="0" xfId="7" applyFont="1" applyProtection="1">
      <protection hidden="1"/>
    </xf>
    <xf numFmtId="0" fontId="106" fillId="0" borderId="50" xfId="7" applyFont="1" applyBorder="1" applyProtection="1">
      <protection hidden="1"/>
    </xf>
    <xf numFmtId="0" fontId="104" fillId="20" borderId="51" xfId="7" applyFont="1" applyFill="1" applyBorder="1" applyAlignment="1" applyProtection="1">
      <alignment horizontal="left"/>
      <protection locked="0"/>
    </xf>
    <xf numFmtId="0" fontId="104" fillId="20" borderId="51" xfId="7" applyFont="1" applyFill="1" applyBorder="1" applyProtection="1">
      <protection hidden="1"/>
    </xf>
    <xf numFmtId="0" fontId="104" fillId="20" borderId="51" xfId="7" applyFont="1" applyFill="1" applyBorder="1" applyAlignment="1" applyProtection="1">
      <alignment horizontal="left"/>
      <protection hidden="1"/>
    </xf>
    <xf numFmtId="0" fontId="106" fillId="20" borderId="51" xfId="7" applyFont="1" applyFill="1" applyBorder="1" applyProtection="1">
      <protection hidden="1"/>
    </xf>
    <xf numFmtId="0" fontId="104" fillId="4" borderId="52" xfId="7" applyFont="1" applyFill="1" applyBorder="1" applyProtection="1">
      <protection hidden="1"/>
    </xf>
    <xf numFmtId="0" fontId="106" fillId="0" borderId="46" xfId="7" applyFont="1" applyBorder="1" applyProtection="1">
      <protection hidden="1"/>
    </xf>
    <xf numFmtId="0" fontId="104" fillId="20" borderId="0" xfId="7" applyFont="1" applyFill="1" applyAlignment="1" applyProtection="1">
      <alignment horizontal="left"/>
      <protection locked="0"/>
    </xf>
    <xf numFmtId="0" fontId="104" fillId="20" borderId="0" xfId="7" applyFont="1" applyFill="1" applyProtection="1">
      <protection hidden="1"/>
    </xf>
    <xf numFmtId="0" fontId="104" fillId="20" borderId="0" xfId="7" applyFont="1" applyFill="1" applyAlignment="1" applyProtection="1">
      <alignment horizontal="left"/>
      <protection hidden="1"/>
    </xf>
    <xf numFmtId="0" fontId="106" fillId="20" borderId="0" xfId="7" applyFont="1" applyFill="1" applyProtection="1">
      <protection hidden="1"/>
    </xf>
    <xf numFmtId="0" fontId="104" fillId="4" borderId="49" xfId="7" applyFont="1" applyFill="1" applyBorder="1" applyProtection="1">
      <protection hidden="1"/>
    </xf>
    <xf numFmtId="0" fontId="108" fillId="0" borderId="0" xfId="7" applyFont="1" applyProtection="1">
      <protection hidden="1"/>
    </xf>
    <xf numFmtId="10" fontId="109" fillId="21" borderId="0" xfId="8" applyNumberFormat="1" applyFont="1" applyFill="1" applyBorder="1" applyAlignment="1" applyProtection="1">
      <alignment horizontal="right" vertical="center"/>
      <protection hidden="1"/>
    </xf>
    <xf numFmtId="0" fontId="109" fillId="0" borderId="0" xfId="7" applyFont="1" applyProtection="1">
      <protection hidden="1"/>
    </xf>
    <xf numFmtId="0" fontId="106" fillId="0" borderId="48" xfId="7" applyFont="1" applyBorder="1" applyProtection="1">
      <protection hidden="1"/>
    </xf>
    <xf numFmtId="0" fontId="104" fillId="20" borderId="16" xfId="7" applyFont="1" applyFill="1" applyBorder="1" applyAlignment="1" applyProtection="1">
      <alignment horizontal="left"/>
      <protection locked="0"/>
    </xf>
    <xf numFmtId="0" fontId="104" fillId="20" borderId="16" xfId="7" applyFont="1" applyFill="1" applyBorder="1" applyProtection="1">
      <protection hidden="1"/>
    </xf>
    <xf numFmtId="0" fontId="104" fillId="20" borderId="16" xfId="7" applyFont="1" applyFill="1" applyBorder="1" applyAlignment="1" applyProtection="1">
      <alignment horizontal="left"/>
      <protection hidden="1"/>
    </xf>
    <xf numFmtId="0" fontId="106" fillId="20" borderId="16" xfId="7" applyFont="1" applyFill="1" applyBorder="1" applyProtection="1">
      <protection hidden="1"/>
    </xf>
    <xf numFmtId="0" fontId="104" fillId="2" borderId="54" xfId="7" applyFont="1" applyFill="1" applyBorder="1" applyProtection="1">
      <protection hidden="1"/>
    </xf>
    <xf numFmtId="10" fontId="109" fillId="0" borderId="0" xfId="7" applyNumberFormat="1" applyFont="1" applyProtection="1">
      <protection hidden="1"/>
    </xf>
    <xf numFmtId="0" fontId="110" fillId="6" borderId="15" xfId="7" applyFont="1" applyFill="1" applyBorder="1" applyProtection="1">
      <protection hidden="1"/>
    </xf>
    <xf numFmtId="0" fontId="110" fillId="6" borderId="7" xfId="7" applyFont="1" applyFill="1" applyBorder="1" applyProtection="1">
      <protection hidden="1"/>
    </xf>
    <xf numFmtId="0" fontId="104" fillId="6" borderId="7" xfId="7" applyFont="1" applyFill="1" applyBorder="1" applyProtection="1">
      <protection hidden="1"/>
    </xf>
    <xf numFmtId="0" fontId="104" fillId="6" borderId="55" xfId="7" applyFont="1" applyFill="1" applyBorder="1" applyProtection="1">
      <protection hidden="1"/>
    </xf>
    <xf numFmtId="0" fontId="109" fillId="0" borderId="0" xfId="7" applyFont="1" applyAlignment="1" applyProtection="1">
      <alignment wrapText="1"/>
      <protection hidden="1"/>
    </xf>
    <xf numFmtId="0" fontId="105" fillId="0" borderId="46" xfId="7" applyFont="1" applyBorder="1" applyProtection="1">
      <protection hidden="1"/>
    </xf>
    <xf numFmtId="0" fontId="111" fillId="0" borderId="0" xfId="7" applyFont="1" applyProtection="1">
      <protection hidden="1"/>
    </xf>
    <xf numFmtId="0" fontId="110" fillId="0" borderId="0" xfId="7" applyFont="1" applyProtection="1">
      <protection hidden="1"/>
    </xf>
    <xf numFmtId="0" fontId="109" fillId="0" borderId="0" xfId="7" applyFont="1" applyAlignment="1" applyProtection="1">
      <alignment horizontal="center"/>
      <protection hidden="1"/>
    </xf>
    <xf numFmtId="0" fontId="109" fillId="2" borderId="0" xfId="7" applyFont="1" applyFill="1" applyAlignment="1" applyProtection="1">
      <alignment horizontal="center"/>
      <protection hidden="1"/>
    </xf>
    <xf numFmtId="0" fontId="112" fillId="2" borderId="49" xfId="7" applyFont="1" applyFill="1" applyBorder="1" applyAlignment="1" applyProtection="1">
      <alignment horizontal="center"/>
      <protection hidden="1"/>
    </xf>
    <xf numFmtId="10" fontId="109" fillId="21" borderId="0" xfId="8" applyNumberFormat="1" applyFont="1" applyFill="1"/>
    <xf numFmtId="0" fontId="109" fillId="0" borderId="0" xfId="0" applyFont="1" applyAlignment="1">
      <alignment wrapText="1"/>
    </xf>
    <xf numFmtId="0" fontId="106" fillId="0" borderId="61" xfId="7" applyFont="1" applyBorder="1" applyProtection="1">
      <protection hidden="1"/>
    </xf>
    <xf numFmtId="0" fontId="106" fillId="0" borderId="6" xfId="7" applyFont="1" applyBorder="1" applyProtection="1">
      <protection hidden="1"/>
    </xf>
    <xf numFmtId="10" fontId="113" fillId="21" borderId="0" xfId="8" applyNumberFormat="1" applyFont="1" applyFill="1" applyBorder="1" applyProtection="1">
      <protection hidden="1"/>
    </xf>
    <xf numFmtId="0" fontId="114" fillId="0" borderId="46" xfId="7" applyFont="1" applyBorder="1" applyAlignment="1" applyProtection="1">
      <alignment vertical="center"/>
      <protection hidden="1"/>
    </xf>
    <xf numFmtId="0" fontId="114" fillId="0" borderId="0" xfId="7" applyFont="1" applyAlignment="1" applyProtection="1">
      <alignment vertical="center"/>
      <protection hidden="1"/>
    </xf>
    <xf numFmtId="0" fontId="115" fillId="0" borderId="0" xfId="7" applyFont="1" applyAlignment="1" applyProtection="1">
      <alignment vertical="center"/>
      <protection hidden="1"/>
    </xf>
    <xf numFmtId="0" fontId="104" fillId="0" borderId="0" xfId="0" applyFont="1"/>
    <xf numFmtId="0" fontId="113" fillId="0" borderId="0" xfId="7" applyFont="1" applyAlignment="1" applyProtection="1">
      <alignment vertical="center"/>
      <protection hidden="1"/>
    </xf>
    <xf numFmtId="177" fontId="113" fillId="0" borderId="0" xfId="1" applyNumberFormat="1" applyFont="1" applyFill="1" applyBorder="1" applyAlignment="1" applyProtection="1">
      <alignment vertical="center" wrapText="1"/>
      <protection hidden="1"/>
    </xf>
    <xf numFmtId="0" fontId="114" fillId="0" borderId="62" xfId="7" applyFont="1" applyBorder="1" applyAlignment="1" applyProtection="1">
      <alignment horizontal="center" vertical="center"/>
      <protection locked="0"/>
    </xf>
    <xf numFmtId="180" fontId="115" fillId="0" borderId="63" xfId="7" applyNumberFormat="1" applyFont="1" applyBorder="1" applyAlignment="1" applyProtection="1">
      <alignment horizontal="center" vertical="center"/>
      <protection hidden="1"/>
    </xf>
    <xf numFmtId="10" fontId="116" fillId="0" borderId="64" xfId="7" applyNumberFormat="1" applyFont="1" applyBorder="1" applyAlignment="1" applyProtection="1">
      <alignment horizontal="center" vertical="center"/>
      <protection hidden="1"/>
    </xf>
    <xf numFmtId="7" fontId="109" fillId="0" borderId="0" xfId="7" applyNumberFormat="1" applyFont="1" applyAlignment="1" applyProtection="1">
      <alignment vertical="center"/>
      <protection hidden="1"/>
    </xf>
    <xf numFmtId="177" fontId="109" fillId="0" borderId="0" xfId="1" applyNumberFormat="1" applyFont="1" applyFill="1" applyBorder="1" applyAlignment="1" applyProtection="1">
      <alignment vertical="center" wrapText="1"/>
      <protection hidden="1"/>
    </xf>
    <xf numFmtId="0" fontId="115" fillId="0" borderId="46" xfId="7" applyFont="1" applyBorder="1" applyAlignment="1" applyProtection="1">
      <alignment vertical="center"/>
      <protection hidden="1"/>
    </xf>
    <xf numFmtId="0" fontId="115" fillId="0" borderId="49" xfId="7" applyFont="1" applyBorder="1" applyAlignment="1" applyProtection="1">
      <alignment vertical="center"/>
      <protection hidden="1"/>
    </xf>
    <xf numFmtId="181" fontId="109" fillId="21" borderId="0" xfId="1" applyNumberFormat="1" applyFont="1" applyFill="1"/>
    <xf numFmtId="0" fontId="73" fillId="0" borderId="0" xfId="0" applyFont="1" applyAlignment="1">
      <alignment wrapText="1"/>
    </xf>
    <xf numFmtId="6" fontId="114" fillId="0" borderId="0" xfId="7" applyNumberFormat="1" applyFont="1" applyAlignment="1" applyProtection="1">
      <alignment horizontal="center" vertical="center"/>
      <protection hidden="1"/>
    </xf>
    <xf numFmtId="0" fontId="114" fillId="2" borderId="0" xfId="7" applyFont="1" applyFill="1" applyAlignment="1" applyProtection="1">
      <alignment horizontal="center" vertical="center"/>
      <protection hidden="1"/>
    </xf>
    <xf numFmtId="176" fontId="109" fillId="21" borderId="0" xfId="8" applyNumberFormat="1" applyFont="1" applyFill="1"/>
    <xf numFmtId="0" fontId="115" fillId="0" borderId="48" xfId="7" applyFont="1" applyBorder="1" applyProtection="1">
      <protection hidden="1"/>
    </xf>
    <xf numFmtId="0" fontId="115" fillId="0" borderId="16" xfId="7" applyFont="1" applyBorder="1" applyProtection="1">
      <protection hidden="1"/>
    </xf>
    <xf numFmtId="0" fontId="114" fillId="0" borderId="16" xfId="7" applyFont="1" applyBorder="1" applyProtection="1">
      <protection hidden="1"/>
    </xf>
    <xf numFmtId="6" fontId="115" fillId="0" borderId="16" xfId="7" applyNumberFormat="1" applyFont="1" applyBorder="1" applyProtection="1">
      <protection hidden="1"/>
    </xf>
    <xf numFmtId="0" fontId="115" fillId="2" borderId="16" xfId="7" applyFont="1" applyFill="1" applyBorder="1" applyProtection="1">
      <protection hidden="1"/>
    </xf>
    <xf numFmtId="0" fontId="115" fillId="2" borderId="54" xfId="7" applyFont="1" applyFill="1" applyBorder="1" applyProtection="1">
      <protection hidden="1"/>
    </xf>
    <xf numFmtId="0" fontId="115" fillId="0" borderId="0" xfId="7" applyFont="1" applyProtection="1">
      <protection hidden="1"/>
    </xf>
    <xf numFmtId="176" fontId="109" fillId="0" borderId="0" xfId="8" applyNumberFormat="1" applyFont="1"/>
    <xf numFmtId="0" fontId="115" fillId="6" borderId="15" xfId="7" applyFont="1" applyFill="1" applyBorder="1" applyProtection="1">
      <protection hidden="1"/>
    </xf>
    <xf numFmtId="0" fontId="115" fillId="6" borderId="7" xfId="7" applyFont="1" applyFill="1" applyBorder="1" applyProtection="1">
      <protection hidden="1"/>
    </xf>
    <xf numFmtId="0" fontId="114" fillId="6" borderId="7" xfId="7" applyFont="1" applyFill="1" applyBorder="1" applyProtection="1">
      <protection hidden="1"/>
    </xf>
    <xf numFmtId="6" fontId="115" fillId="6" borderId="7" xfId="7" applyNumberFormat="1" applyFont="1" applyFill="1" applyBorder="1" applyProtection="1">
      <protection hidden="1"/>
    </xf>
    <xf numFmtId="0" fontId="115" fillId="6" borderId="55" xfId="7" applyFont="1" applyFill="1" applyBorder="1" applyProtection="1">
      <protection hidden="1"/>
    </xf>
    <xf numFmtId="0" fontId="114" fillId="0" borderId="0" xfId="7" applyFont="1" applyProtection="1">
      <protection hidden="1"/>
    </xf>
    <xf numFmtId="176" fontId="109" fillId="21" borderId="0" xfId="8" applyNumberFormat="1" applyFont="1" applyFill="1" applyAlignment="1">
      <alignment horizontal="right"/>
    </xf>
    <xf numFmtId="6" fontId="115" fillId="0" borderId="0" xfId="7" applyNumberFormat="1" applyFont="1" applyProtection="1">
      <protection hidden="1"/>
    </xf>
    <xf numFmtId="0" fontId="115" fillId="0" borderId="0" xfId="7" applyFont="1" applyAlignment="1" applyProtection="1">
      <alignment horizontal="center"/>
      <protection hidden="1"/>
    </xf>
    <xf numFmtId="0" fontId="115" fillId="0" borderId="49" xfId="7" applyFont="1" applyBorder="1" applyAlignment="1" applyProtection="1">
      <alignment horizontal="center"/>
      <protection hidden="1"/>
    </xf>
    <xf numFmtId="0" fontId="109" fillId="0" borderId="0" xfId="0" applyFont="1"/>
    <xf numFmtId="0" fontId="115" fillId="0" borderId="46" xfId="7" applyFont="1" applyBorder="1" applyProtection="1">
      <protection hidden="1"/>
    </xf>
    <xf numFmtId="178" fontId="109" fillId="21" borderId="0" xfId="3" applyNumberFormat="1" applyFont="1" applyFill="1"/>
    <xf numFmtId="0" fontId="115" fillId="0" borderId="46" xfId="7" applyFont="1" applyBorder="1" applyAlignment="1" applyProtection="1">
      <alignment horizontal="center"/>
      <protection hidden="1"/>
    </xf>
    <xf numFmtId="6" fontId="115" fillId="0" borderId="0" xfId="7" applyNumberFormat="1" applyFont="1" applyAlignment="1" applyProtection="1">
      <alignment horizontal="center"/>
      <protection hidden="1"/>
    </xf>
    <xf numFmtId="6" fontId="115" fillId="0" borderId="49" xfId="7" applyNumberFormat="1" applyFont="1" applyBorder="1" applyAlignment="1" applyProtection="1">
      <alignment horizontal="center"/>
      <protection hidden="1"/>
    </xf>
    <xf numFmtId="9" fontId="114" fillId="0" borderId="48" xfId="7" applyNumberFormat="1" applyFont="1" applyBorder="1" applyAlignment="1" applyProtection="1">
      <alignment horizontal="center"/>
      <protection hidden="1"/>
    </xf>
    <xf numFmtId="0" fontId="106" fillId="0" borderId="0" xfId="0" applyFont="1"/>
    <xf numFmtId="9" fontId="114" fillId="0" borderId="16" xfId="7" applyNumberFormat="1" applyFont="1" applyBorder="1" applyAlignment="1" applyProtection="1">
      <alignment horizontal="center"/>
      <protection hidden="1"/>
    </xf>
    <xf numFmtId="9" fontId="114" fillId="0" borderId="0" xfId="7" applyNumberFormat="1" applyFont="1" applyAlignment="1" applyProtection="1">
      <alignment horizontal="center"/>
      <protection hidden="1"/>
    </xf>
    <xf numFmtId="9" fontId="114" fillId="0" borderId="54" xfId="7" applyNumberFormat="1" applyFont="1" applyBorder="1" applyAlignment="1" applyProtection="1">
      <alignment horizontal="center"/>
      <protection hidden="1"/>
    </xf>
    <xf numFmtId="6" fontId="114" fillId="0" borderId="65" xfId="7" applyNumberFormat="1" applyFont="1" applyBorder="1" applyAlignment="1" applyProtection="1">
      <alignment horizontal="center" vertical="center"/>
      <protection hidden="1"/>
    </xf>
    <xf numFmtId="0" fontId="104" fillId="0" borderId="66" xfId="0" applyFont="1" applyBorder="1"/>
    <xf numFmtId="6" fontId="115" fillId="0" borderId="67" xfId="7" applyNumberFormat="1" applyFont="1" applyBorder="1" applyAlignment="1" applyProtection="1">
      <alignment horizontal="center" vertical="center"/>
      <protection hidden="1"/>
    </xf>
    <xf numFmtId="6" fontId="115" fillId="0" borderId="68" xfId="7" applyNumberFormat="1" applyFont="1" applyBorder="1" applyAlignment="1" applyProtection="1">
      <alignment horizontal="center" vertical="center"/>
      <protection hidden="1"/>
    </xf>
    <xf numFmtId="6" fontId="115" fillId="0" borderId="69" xfId="7" applyNumberFormat="1" applyFont="1" applyBorder="1" applyAlignment="1" applyProtection="1">
      <alignment horizontal="center" vertical="center"/>
      <protection hidden="1"/>
    </xf>
    <xf numFmtId="6" fontId="115" fillId="0" borderId="70" xfId="7" applyNumberFormat="1" applyFont="1" applyBorder="1" applyAlignment="1" applyProtection="1">
      <alignment horizontal="center" vertical="center"/>
      <protection hidden="1"/>
    </xf>
    <xf numFmtId="6" fontId="114" fillId="0" borderId="46" xfId="7" applyNumberFormat="1" applyFont="1" applyBorder="1" applyAlignment="1" applyProtection="1">
      <alignment horizontal="right" vertical="center"/>
      <protection hidden="1"/>
    </xf>
    <xf numFmtId="6" fontId="115" fillId="0" borderId="62" xfId="7" applyNumberFormat="1" applyFont="1" applyBorder="1" applyAlignment="1" applyProtection="1">
      <alignment horizontal="center" vertical="center"/>
      <protection hidden="1"/>
    </xf>
    <xf numFmtId="6" fontId="115" fillId="0" borderId="63" xfId="7" applyNumberFormat="1" applyFont="1" applyBorder="1" applyAlignment="1" applyProtection="1">
      <alignment horizontal="center" vertical="center"/>
      <protection hidden="1"/>
    </xf>
    <xf numFmtId="0" fontId="114" fillId="0" borderId="49" xfId="7" applyFont="1" applyBorder="1" applyAlignment="1" applyProtection="1">
      <alignment vertical="center"/>
      <protection hidden="1"/>
    </xf>
    <xf numFmtId="178" fontId="109" fillId="12" borderId="0" xfId="3" applyNumberFormat="1" applyFont="1" applyFill="1"/>
    <xf numFmtId="0" fontId="113" fillId="0" borderId="0" xfId="0" applyFont="1" applyAlignment="1">
      <alignment wrapText="1"/>
    </xf>
    <xf numFmtId="6" fontId="115" fillId="0" borderId="71" xfId="7" applyNumberFormat="1" applyFont="1" applyBorder="1" applyAlignment="1" applyProtection="1">
      <alignment horizontal="center" vertical="center"/>
      <protection hidden="1"/>
    </xf>
    <xf numFmtId="6" fontId="114" fillId="0" borderId="72" xfId="7" applyNumberFormat="1" applyFont="1" applyBorder="1" applyAlignment="1" applyProtection="1">
      <alignment horizontal="center" vertical="center"/>
      <protection hidden="1"/>
    </xf>
    <xf numFmtId="6" fontId="115" fillId="0" borderId="0" xfId="7" applyNumberFormat="1" applyFont="1" applyAlignment="1" applyProtection="1">
      <alignment horizontal="center" vertical="center"/>
      <protection hidden="1"/>
    </xf>
    <xf numFmtId="0" fontId="114" fillId="0" borderId="49" xfId="7" applyFont="1" applyBorder="1" applyAlignment="1" applyProtection="1">
      <alignment horizontal="center" vertical="center"/>
      <protection hidden="1"/>
    </xf>
    <xf numFmtId="7" fontId="115" fillId="0" borderId="0" xfId="7" applyNumberFormat="1" applyFont="1" applyAlignment="1" applyProtection="1">
      <alignment vertical="center"/>
      <protection hidden="1"/>
    </xf>
    <xf numFmtId="0" fontId="114" fillId="0" borderId="62" xfId="7" applyFont="1" applyBorder="1" applyAlignment="1" applyProtection="1">
      <alignment horizontal="center" vertical="center"/>
      <protection hidden="1"/>
    </xf>
    <xf numFmtId="0" fontId="115" fillId="0" borderId="0" xfId="7" applyFont="1" applyAlignment="1" applyProtection="1">
      <alignment horizontal="center" vertical="center"/>
      <protection hidden="1"/>
    </xf>
    <xf numFmtId="6" fontId="115" fillId="0" borderId="0" xfId="7" applyNumberFormat="1" applyFont="1" applyAlignment="1" applyProtection="1">
      <alignment horizontal="right" vertical="center"/>
      <protection hidden="1"/>
    </xf>
    <xf numFmtId="7" fontId="115" fillId="0" borderId="0" xfId="7" applyNumberFormat="1" applyFont="1" applyAlignment="1" applyProtection="1">
      <alignment horizontal="center" vertical="center"/>
      <protection hidden="1"/>
    </xf>
    <xf numFmtId="7" fontId="115" fillId="0" borderId="49" xfId="7" applyNumberFormat="1" applyFont="1" applyBorder="1" applyAlignment="1" applyProtection="1">
      <alignment vertical="center"/>
      <protection hidden="1"/>
    </xf>
    <xf numFmtId="0" fontId="0" fillId="0" borderId="0" xfId="0" applyAlignment="1">
      <alignment wrapText="1"/>
    </xf>
    <xf numFmtId="6" fontId="115" fillId="0" borderId="48" xfId="7" applyNumberFormat="1" applyFont="1" applyBorder="1" applyAlignment="1" applyProtection="1">
      <alignment vertical="center"/>
      <protection hidden="1"/>
    </xf>
    <xf numFmtId="6" fontId="115" fillId="0" borderId="16" xfId="7" applyNumberFormat="1" applyFont="1" applyBorder="1" applyAlignment="1" applyProtection="1">
      <alignment vertical="center"/>
      <protection hidden="1"/>
    </xf>
    <xf numFmtId="6" fontId="114" fillId="0" borderId="16" xfId="7" applyNumberFormat="1" applyFont="1" applyBorder="1" applyAlignment="1" applyProtection="1">
      <alignment horizontal="right" vertical="center"/>
      <protection hidden="1"/>
    </xf>
    <xf numFmtId="6" fontId="115" fillId="0" borderId="16" xfId="7" applyNumberFormat="1" applyFont="1" applyBorder="1" applyAlignment="1" applyProtection="1">
      <alignment horizontal="right" vertical="center"/>
      <protection hidden="1"/>
    </xf>
    <xf numFmtId="6" fontId="115" fillId="0" borderId="54" xfId="7" applyNumberFormat="1" applyFont="1" applyBorder="1" applyAlignment="1" applyProtection="1">
      <alignment vertical="center"/>
      <protection hidden="1"/>
    </xf>
    <xf numFmtId="6" fontId="115" fillId="6" borderId="55" xfId="7" applyNumberFormat="1" applyFont="1" applyFill="1" applyBorder="1" applyProtection="1">
      <protection hidden="1"/>
    </xf>
    <xf numFmtId="0" fontId="117" fillId="0" borderId="50" xfId="7" applyFont="1" applyBorder="1" applyProtection="1">
      <protection hidden="1"/>
    </xf>
    <xf numFmtId="0" fontId="115" fillId="0" borderId="51" xfId="7" applyFont="1" applyBorder="1" applyProtection="1">
      <protection hidden="1"/>
    </xf>
    <xf numFmtId="0" fontId="115" fillId="0" borderId="49" xfId="7" applyFont="1" applyBorder="1" applyProtection="1">
      <protection hidden="1"/>
    </xf>
    <xf numFmtId="0" fontId="116" fillId="0" borderId="46" xfId="0" applyFont="1" applyBorder="1" applyProtection="1">
      <protection hidden="1"/>
    </xf>
    <xf numFmtId="9" fontId="116" fillId="0" borderId="0" xfId="0" applyNumberFormat="1" applyFont="1" applyAlignment="1" applyProtection="1">
      <alignment horizontal="left"/>
      <protection hidden="1"/>
    </xf>
    <xf numFmtId="0" fontId="116" fillId="0" borderId="46" xfId="7" applyFont="1" applyBorder="1" applyProtection="1">
      <protection hidden="1"/>
    </xf>
    <xf numFmtId="0" fontId="116" fillId="0" borderId="0" xfId="0" applyFont="1" applyProtection="1">
      <protection hidden="1"/>
    </xf>
    <xf numFmtId="0" fontId="104" fillId="0" borderId="0" xfId="0" applyFont="1" applyProtection="1">
      <protection hidden="1"/>
    </xf>
    <xf numFmtId="0" fontId="115" fillId="0" borderId="54" xfId="7" applyFont="1" applyBorder="1" applyProtection="1">
      <protection hidden="1"/>
    </xf>
    <xf numFmtId="6" fontId="117" fillId="0" borderId="50" xfId="7" applyNumberFormat="1" applyFont="1" applyBorder="1" applyProtection="1">
      <protection hidden="1"/>
    </xf>
    <xf numFmtId="6" fontId="117" fillId="0" borderId="51" xfId="7" applyNumberFormat="1" applyFont="1" applyBorder="1" applyProtection="1">
      <protection hidden="1"/>
    </xf>
    <xf numFmtId="6" fontId="115" fillId="0" borderId="51" xfId="7" applyNumberFormat="1" applyFont="1" applyBorder="1" applyProtection="1">
      <protection hidden="1"/>
    </xf>
    <xf numFmtId="0" fontId="115" fillId="0" borderId="52" xfId="7" applyFont="1" applyBorder="1" applyProtection="1">
      <protection hidden="1"/>
    </xf>
    <xf numFmtId="0" fontId="115" fillId="0" borderId="6" xfId="7" applyFont="1" applyBorder="1" applyAlignment="1" applyProtection="1">
      <alignment vertical="center"/>
      <protection hidden="1"/>
    </xf>
    <xf numFmtId="0" fontId="115" fillId="0" borderId="58" xfId="7" applyFont="1" applyBorder="1" applyAlignment="1" applyProtection="1">
      <alignment vertical="center"/>
      <protection hidden="1"/>
    </xf>
    <xf numFmtId="0" fontId="115" fillId="0" borderId="46" xfId="7" applyFont="1" applyBorder="1" applyAlignment="1" applyProtection="1">
      <alignment horizontal="right"/>
      <protection hidden="1"/>
    </xf>
    <xf numFmtId="0" fontId="115" fillId="0" borderId="73" xfId="7" applyFont="1" applyBorder="1" applyProtection="1">
      <protection hidden="1"/>
    </xf>
    <xf numFmtId="6" fontId="114" fillId="0" borderId="0" xfId="7" applyNumberFormat="1" applyFont="1" applyAlignment="1" applyProtection="1">
      <alignment horizontal="right" vertical="center"/>
      <protection hidden="1"/>
    </xf>
    <xf numFmtId="6" fontId="114" fillId="0" borderId="63" xfId="7" applyNumberFormat="1" applyFont="1" applyBorder="1" applyAlignment="1" applyProtection="1">
      <alignment horizontal="center" vertical="center"/>
      <protection hidden="1"/>
    </xf>
    <xf numFmtId="0" fontId="115" fillId="0" borderId="16" xfId="7" applyFont="1" applyBorder="1" applyAlignment="1" applyProtection="1">
      <alignment horizontal="center"/>
      <protection hidden="1"/>
    </xf>
    <xf numFmtId="6" fontId="114" fillId="0" borderId="0" xfId="7" applyNumberFormat="1" applyFont="1" applyAlignment="1" applyProtection="1">
      <alignment vertical="center"/>
      <protection hidden="1"/>
    </xf>
    <xf numFmtId="3" fontId="11" fillId="8" borderId="0" xfId="0" applyNumberFormat="1" applyFont="1" applyFill="1" applyAlignment="1">
      <alignment horizontal="left"/>
    </xf>
    <xf numFmtId="3" fontId="9" fillId="8" borderId="0" xfId="0" applyNumberFormat="1" applyFont="1" applyFill="1" applyAlignment="1">
      <alignment horizontal="center"/>
    </xf>
    <xf numFmtId="0" fontId="11" fillId="8" borderId="0" xfId="0" applyFont="1" applyFill="1" applyAlignment="1">
      <alignment horizontal="center"/>
    </xf>
    <xf numFmtId="10" fontId="9" fillId="8" borderId="0" xfId="8" applyNumberFormat="1" applyFont="1" applyFill="1" applyBorder="1" applyAlignment="1">
      <alignment horizontal="center"/>
    </xf>
    <xf numFmtId="3" fontId="11" fillId="8" borderId="0" xfId="0" applyNumberFormat="1" applyFont="1" applyFill="1" applyAlignment="1">
      <alignment horizontal="center"/>
    </xf>
    <xf numFmtId="0" fontId="9" fillId="8" borderId="0" xfId="0" applyFont="1" applyFill="1" applyAlignment="1">
      <alignment horizontal="center"/>
    </xf>
    <xf numFmtId="10" fontId="11" fillId="8" borderId="5" xfId="8" applyNumberFormat="1" applyFont="1" applyFill="1" applyBorder="1" applyAlignment="1">
      <alignment horizontal="center"/>
    </xf>
    <xf numFmtId="3" fontId="4" fillId="4" borderId="6" xfId="0" applyNumberFormat="1" applyFont="1" applyFill="1" applyBorder="1"/>
    <xf numFmtId="0" fontId="16" fillId="9" borderId="0" xfId="0" applyFont="1" applyFill="1" applyAlignment="1">
      <alignment horizontal="center"/>
    </xf>
    <xf numFmtId="0" fontId="5" fillId="0" borderId="0" xfId="0" applyFont="1" applyAlignment="1">
      <alignment wrapText="1" shrinkToFit="1"/>
    </xf>
    <xf numFmtId="4" fontId="15" fillId="0" borderId="0" xfId="1" applyFont="1" applyFill="1" applyBorder="1"/>
    <xf numFmtId="0" fontId="16" fillId="9" borderId="4" xfId="0" applyFont="1" applyFill="1" applyBorder="1"/>
    <xf numFmtId="0" fontId="16" fillId="9" borderId="5" xfId="0" applyFont="1" applyFill="1" applyBorder="1" applyAlignment="1">
      <alignment horizontal="center"/>
    </xf>
    <xf numFmtId="0" fontId="16" fillId="8" borderId="4" xfId="0" applyFont="1" applyFill="1" applyBorder="1"/>
    <xf numFmtId="0" fontId="16" fillId="8" borderId="0" xfId="0" applyFont="1" applyFill="1" applyAlignment="1">
      <alignment horizontal="center"/>
    </xf>
    <xf numFmtId="176" fontId="15" fillId="0" borderId="5" xfId="8" applyNumberFormat="1" applyFont="1" applyFill="1" applyBorder="1" applyAlignment="1"/>
    <xf numFmtId="176" fontId="16" fillId="9" borderId="45" xfId="8" applyNumberFormat="1" applyFont="1" applyFill="1" applyBorder="1" applyAlignment="1"/>
    <xf numFmtId="176" fontId="15" fillId="0" borderId="5" xfId="8" applyNumberFormat="1" applyFont="1" applyFill="1" applyBorder="1"/>
    <xf numFmtId="176" fontId="16" fillId="9" borderId="43" xfId="0" applyNumberFormat="1" applyFont="1" applyFill="1" applyBorder="1"/>
    <xf numFmtId="0" fontId="15" fillId="0" borderId="43" xfId="0" applyFont="1" applyBorder="1"/>
    <xf numFmtId="0" fontId="15" fillId="0" borderId="5" xfId="0" applyFont="1" applyBorder="1" applyAlignment="1">
      <alignment horizontal="left"/>
    </xf>
    <xf numFmtId="0" fontId="118" fillId="0" borderId="4" xfId="0" applyFont="1" applyBorder="1"/>
    <xf numFmtId="0" fontId="118" fillId="0" borderId="0" xfId="0" applyFont="1" applyAlignment="1">
      <alignment horizontal="right"/>
    </xf>
    <xf numFmtId="0" fontId="118" fillId="0" borderId="10" xfId="0" applyFont="1" applyBorder="1"/>
    <xf numFmtId="0" fontId="118" fillId="0" borderId="6" xfId="0" applyFont="1" applyBorder="1" applyAlignment="1">
      <alignment horizontal="right"/>
    </xf>
    <xf numFmtId="0" fontId="13" fillId="13" borderId="6" xfId="6" quotePrefix="1" applyFont="1" applyFill="1" applyBorder="1" applyAlignment="1">
      <alignment horizontal="left" vertical="center"/>
    </xf>
    <xf numFmtId="0" fontId="13" fillId="13" borderId="9" xfId="6" quotePrefix="1" applyFont="1" applyFill="1" applyBorder="1" applyAlignment="1">
      <alignment horizontal="left" vertical="center"/>
    </xf>
    <xf numFmtId="0" fontId="15" fillId="0" borderId="0" xfId="0" applyFont="1" applyAlignment="1">
      <alignment vertical="center" wrapText="1"/>
    </xf>
    <xf numFmtId="8" fontId="4" fillId="0" borderId="10" xfId="3" applyFont="1" applyFill="1" applyBorder="1"/>
    <xf numFmtId="8" fontId="4" fillId="0" borderId="44" xfId="3" applyFont="1" applyFill="1" applyBorder="1"/>
    <xf numFmtId="0" fontId="5" fillId="8" borderId="18" xfId="0" applyFont="1" applyFill="1" applyBorder="1" applyAlignment="1">
      <alignment horizontal="center"/>
    </xf>
    <xf numFmtId="0" fontId="5" fillId="8" borderId="43" xfId="0" applyFont="1" applyFill="1" applyBorder="1"/>
    <xf numFmtId="0" fontId="5" fillId="8" borderId="18" xfId="0" applyFont="1" applyFill="1" applyBorder="1" applyAlignment="1">
      <alignment horizontal="left"/>
    </xf>
    <xf numFmtId="0" fontId="5" fillId="8" borderId="43" xfId="0" applyFont="1" applyFill="1" applyBorder="1" applyAlignment="1">
      <alignment horizontal="center"/>
    </xf>
    <xf numFmtId="0" fontId="5" fillId="8" borderId="31" xfId="0" applyFont="1" applyFill="1" applyBorder="1" applyAlignment="1">
      <alignment horizontal="right"/>
    </xf>
    <xf numFmtId="0" fontId="23" fillId="8" borderId="3" xfId="0" applyFont="1" applyFill="1" applyBorder="1"/>
    <xf numFmtId="0" fontId="5" fillId="8" borderId="31" xfId="0" applyFont="1" applyFill="1" applyBorder="1"/>
    <xf numFmtId="0" fontId="118" fillId="0" borderId="1" xfId="0" applyFont="1" applyBorder="1" applyAlignment="1">
      <alignment horizontal="right"/>
    </xf>
    <xf numFmtId="0" fontId="118" fillId="0" borderId="2" xfId="0" applyFont="1" applyBorder="1"/>
    <xf numFmtId="0" fontId="15" fillId="0" borderId="3" xfId="0" applyFont="1" applyBorder="1" applyAlignment="1">
      <alignment horizontal="left"/>
    </xf>
    <xf numFmtId="0" fontId="118" fillId="0" borderId="5" xfId="0" applyFont="1" applyBorder="1" applyAlignment="1">
      <alignment horizontal="right"/>
    </xf>
    <xf numFmtId="176" fontId="118" fillId="0" borderId="1" xfId="8" applyNumberFormat="1" applyFont="1" applyFill="1" applyBorder="1" applyAlignment="1"/>
    <xf numFmtId="176" fontId="118" fillId="0" borderId="0" xfId="8" applyNumberFormat="1" applyFont="1" applyFill="1" applyBorder="1" applyAlignment="1"/>
    <xf numFmtId="176" fontId="88" fillId="0" borderId="0" xfId="8" applyNumberFormat="1" applyFont="1" applyFill="1" applyBorder="1" applyAlignment="1"/>
    <xf numFmtId="176" fontId="88" fillId="0" borderId="5" xfId="8" applyNumberFormat="1" applyFont="1" applyFill="1" applyBorder="1" applyAlignment="1"/>
    <xf numFmtId="176" fontId="15" fillId="0" borderId="0" xfId="0" applyNumberFormat="1" applyFont="1"/>
    <xf numFmtId="176" fontId="16" fillId="8" borderId="13" xfId="8" applyNumberFormat="1" applyFont="1" applyFill="1" applyBorder="1" applyAlignment="1"/>
    <xf numFmtId="176" fontId="16" fillId="8" borderId="43" xfId="8" applyNumberFormat="1" applyFont="1" applyFill="1" applyBorder="1" applyAlignment="1"/>
    <xf numFmtId="0" fontId="118" fillId="0" borderId="0" xfId="0" applyFont="1" applyAlignment="1">
      <alignment horizontal="left"/>
    </xf>
    <xf numFmtId="0" fontId="23" fillId="9" borderId="43" xfId="0" applyFont="1" applyFill="1" applyBorder="1" applyAlignment="1">
      <alignment horizontal="center"/>
    </xf>
    <xf numFmtId="9" fontId="23" fillId="9" borderId="13" xfId="0" applyNumberFormat="1" applyFont="1" applyFill="1" applyBorder="1" applyAlignment="1">
      <alignment horizontal="center"/>
    </xf>
    <xf numFmtId="9" fontId="23" fillId="9" borderId="57" xfId="0" applyNumberFormat="1" applyFont="1" applyFill="1" applyBorder="1" applyAlignment="1">
      <alignment horizontal="center"/>
    </xf>
    <xf numFmtId="0" fontId="46" fillId="9" borderId="13" xfId="0" applyFont="1" applyFill="1" applyBorder="1"/>
    <xf numFmtId="0" fontId="16" fillId="9" borderId="46" xfId="0" applyFont="1" applyFill="1" applyBorder="1" applyAlignment="1">
      <alignment horizontal="left"/>
    </xf>
    <xf numFmtId="6" fontId="15" fillId="0" borderId="74" xfId="0" applyNumberFormat="1" applyFont="1" applyBorder="1" applyAlignment="1">
      <alignment horizontal="left"/>
    </xf>
    <xf numFmtId="6" fontId="15" fillId="0" borderId="46" xfId="0" applyNumberFormat="1" applyFont="1" applyBorder="1" applyAlignment="1">
      <alignment horizontal="left"/>
    </xf>
    <xf numFmtId="0" fontId="16" fillId="9" borderId="74" xfId="0" applyFont="1" applyFill="1" applyBorder="1" applyAlignment="1">
      <alignment horizontal="left"/>
    </xf>
    <xf numFmtId="0" fontId="15" fillId="0" borderId="46" xfId="0" applyFont="1" applyBorder="1" applyAlignment="1">
      <alignment horizontal="left"/>
    </xf>
    <xf numFmtId="6" fontId="16" fillId="0" borderId="74" xfId="0" applyNumberFormat="1" applyFont="1" applyBorder="1" applyAlignment="1">
      <alignment horizontal="left"/>
    </xf>
    <xf numFmtId="6" fontId="16" fillId="0" borderId="75" xfId="0" applyNumberFormat="1" applyFont="1" applyBorder="1" applyAlignment="1">
      <alignment horizontal="left"/>
    </xf>
    <xf numFmtId="0" fontId="16" fillId="9" borderId="18" xfId="0" applyFont="1" applyFill="1" applyBorder="1" applyAlignment="1">
      <alignment horizontal="left"/>
    </xf>
    <xf numFmtId="0" fontId="4" fillId="9" borderId="50" xfId="0" applyFont="1" applyFill="1" applyBorder="1"/>
    <xf numFmtId="0" fontId="16" fillId="0" borderId="46" xfId="0" applyFont="1" applyBorder="1"/>
    <xf numFmtId="0" fontId="15" fillId="0" borderId="46" xfId="0" applyFont="1" applyBorder="1"/>
    <xf numFmtId="0" fontId="15" fillId="0" borderId="61" xfId="0" applyFont="1" applyBorder="1"/>
    <xf numFmtId="0" fontId="16" fillId="0" borderId="48" xfId="0" applyFont="1" applyBorder="1"/>
    <xf numFmtId="0" fontId="22" fillId="16" borderId="50" xfId="0" applyFont="1" applyFill="1" applyBorder="1"/>
    <xf numFmtId="0" fontId="16" fillId="16" borderId="51" xfId="0" applyFont="1" applyFill="1" applyBorder="1" applyAlignment="1">
      <alignment horizontal="center"/>
    </xf>
    <xf numFmtId="0" fontId="16" fillId="16" borderId="17" xfId="0" applyFont="1" applyFill="1" applyBorder="1"/>
    <xf numFmtId="0" fontId="16" fillId="16" borderId="51" xfId="0" applyFont="1" applyFill="1" applyBorder="1"/>
    <xf numFmtId="0" fontId="16" fillId="16" borderId="52" xfId="0" applyFont="1" applyFill="1" applyBorder="1"/>
    <xf numFmtId="0" fontId="16" fillId="16" borderId="61" xfId="0" applyFont="1" applyFill="1" applyBorder="1"/>
    <xf numFmtId="0" fontId="16" fillId="16" borderId="6" xfId="0" applyFont="1" applyFill="1" applyBorder="1" applyAlignment="1">
      <alignment horizontal="center"/>
    </xf>
    <xf numFmtId="0" fontId="16" fillId="16" borderId="10" xfId="0" applyFont="1" applyFill="1" applyBorder="1" applyAlignment="1">
      <alignment horizontal="center"/>
    </xf>
    <xf numFmtId="0" fontId="15" fillId="16" borderId="58" xfId="0" applyFont="1" applyFill="1" applyBorder="1"/>
    <xf numFmtId="6" fontId="16" fillId="0" borderId="0" xfId="0" applyNumberFormat="1" applyFont="1"/>
    <xf numFmtId="10" fontId="15" fillId="0" borderId="2" xfId="0" applyNumberFormat="1" applyFont="1" applyBorder="1"/>
    <xf numFmtId="6" fontId="15" fillId="0" borderId="0" xfId="0" applyNumberFormat="1" applyFont="1"/>
    <xf numFmtId="0" fontId="32" fillId="0" borderId="76" xfId="0" applyFont="1" applyBorder="1" applyAlignment="1">
      <alignment horizontal="left"/>
    </xf>
    <xf numFmtId="10" fontId="15" fillId="0" borderId="4" xfId="0" applyNumberFormat="1" applyFont="1" applyBorder="1"/>
    <xf numFmtId="0" fontId="32" fillId="0" borderId="77" xfId="0" applyFont="1" applyBorder="1" applyAlignment="1">
      <alignment horizontal="left"/>
    </xf>
    <xf numFmtId="0" fontId="32" fillId="0" borderId="77" xfId="0" applyFont="1" applyBorder="1" applyAlignment="1">
      <alignment horizontal="center"/>
    </xf>
    <xf numFmtId="6" fontId="15" fillId="0" borderId="6" xfId="0" applyNumberFormat="1" applyFont="1" applyBorder="1"/>
    <xf numFmtId="10" fontId="15" fillId="0" borderId="10" xfId="0" applyNumberFormat="1" applyFont="1" applyBorder="1"/>
    <xf numFmtId="0" fontId="32" fillId="0" borderId="78" xfId="0" applyFont="1" applyBorder="1" applyAlignment="1">
      <alignment horizontal="center"/>
    </xf>
    <xf numFmtId="6" fontId="16" fillId="0" borderId="0" xfId="0" applyNumberFormat="1" applyFont="1" applyAlignment="1">
      <alignment horizontal="right"/>
    </xf>
    <xf numFmtId="174" fontId="15" fillId="0" borderId="77" xfId="0" applyNumberFormat="1" applyFont="1" applyBorder="1" applyAlignment="1">
      <alignment horizontal="center"/>
    </xf>
    <xf numFmtId="6" fontId="15" fillId="0" borderId="0" xfId="0" applyNumberFormat="1" applyFont="1" applyAlignment="1">
      <alignment horizontal="right"/>
    </xf>
    <xf numFmtId="6" fontId="15" fillId="0" borderId="16" xfId="0" applyNumberFormat="1" applyFont="1" applyBorder="1"/>
    <xf numFmtId="10" fontId="15" fillId="0" borderId="21" xfId="0" applyNumberFormat="1" applyFont="1" applyBorder="1"/>
    <xf numFmtId="174" fontId="15" fillId="0" borderId="79" xfId="0" applyNumberFormat="1" applyFont="1" applyBorder="1" applyAlignment="1">
      <alignment horizontal="center"/>
    </xf>
    <xf numFmtId="10" fontId="16" fillId="0" borderId="4" xfId="0" applyNumberFormat="1" applyFont="1" applyBorder="1"/>
    <xf numFmtId="0" fontId="15" fillId="0" borderId="49" xfId="0" applyFont="1" applyBorder="1"/>
    <xf numFmtId="0" fontId="15" fillId="0" borderId="21" xfId="0" applyFont="1" applyBorder="1"/>
    <xf numFmtId="0" fontId="15" fillId="0" borderId="16" xfId="0" applyFont="1" applyBorder="1"/>
    <xf numFmtId="0" fontId="15" fillId="0" borderId="54" xfId="0" applyFont="1" applyBorder="1" applyAlignment="1">
      <alignment horizontal="center"/>
    </xf>
    <xf numFmtId="9" fontId="23" fillId="9" borderId="13" xfId="0" applyNumberFormat="1" applyFont="1" applyFill="1" applyBorder="1" applyAlignment="1">
      <alignment horizontal="left"/>
    </xf>
    <xf numFmtId="0" fontId="16" fillId="8" borderId="1" xfId="0" applyFont="1" applyFill="1" applyBorder="1"/>
    <xf numFmtId="176" fontId="16" fillId="8" borderId="1" xfId="8" applyNumberFormat="1" applyFont="1" applyFill="1" applyBorder="1" applyAlignment="1"/>
    <xf numFmtId="176" fontId="16" fillId="8" borderId="3" xfId="8" applyNumberFormat="1" applyFont="1" applyFill="1" applyBorder="1" applyAlignment="1"/>
    <xf numFmtId="0" fontId="15" fillId="0" borderId="18" xfId="0" applyFont="1" applyBorder="1"/>
    <xf numFmtId="176" fontId="88" fillId="0" borderId="13" xfId="8" applyNumberFormat="1" applyFont="1" applyFill="1" applyBorder="1"/>
    <xf numFmtId="176" fontId="118" fillId="0" borderId="13" xfId="8" applyNumberFormat="1" applyFont="1" applyFill="1" applyBorder="1" applyAlignment="1"/>
    <xf numFmtId="176" fontId="88" fillId="0" borderId="43" xfId="8" applyNumberFormat="1" applyFont="1" applyFill="1" applyBorder="1"/>
    <xf numFmtId="0" fontId="9" fillId="9" borderId="4" xfId="0" applyFont="1" applyFill="1" applyBorder="1"/>
    <xf numFmtId="0" fontId="11" fillId="9" borderId="0" xfId="0" applyFont="1" applyFill="1" applyAlignment="1">
      <alignment horizontal="center"/>
    </xf>
    <xf numFmtId="0" fontId="11" fillId="9" borderId="5" xfId="0" applyFont="1" applyFill="1" applyBorder="1" applyAlignment="1">
      <alignment horizontal="center"/>
    </xf>
    <xf numFmtId="176" fontId="15" fillId="0" borderId="1" xfId="8" applyNumberFormat="1" applyFont="1" applyFill="1" applyBorder="1" applyAlignment="1"/>
    <xf numFmtId="176" fontId="15" fillId="0" borderId="3" xfId="8" applyNumberFormat="1" applyFont="1" applyFill="1" applyBorder="1" applyAlignment="1"/>
    <xf numFmtId="0" fontId="118" fillId="0" borderId="4" xfId="0" applyFont="1" applyBorder="1" applyAlignment="1">
      <alignment horizontal="left"/>
    </xf>
    <xf numFmtId="176" fontId="15" fillId="0" borderId="6" xfId="8" applyNumberFormat="1" applyFont="1" applyFill="1" applyBorder="1" applyAlignment="1"/>
    <xf numFmtId="176" fontId="9" fillId="0" borderId="0" xfId="0" applyNumberFormat="1" applyFont="1"/>
    <xf numFmtId="176" fontId="11" fillId="0" borderId="0" xfId="0" applyNumberFormat="1" applyFont="1"/>
    <xf numFmtId="169" fontId="5" fillId="0" borderId="0" xfId="0" applyNumberFormat="1" applyFont="1" applyAlignment="1">
      <alignment horizontal="center"/>
    </xf>
    <xf numFmtId="0" fontId="23" fillId="8" borderId="51" xfId="0" applyFont="1" applyFill="1" applyBorder="1" applyAlignment="1">
      <alignment horizontal="right"/>
    </xf>
    <xf numFmtId="1" fontId="23" fillId="8" borderId="52" xfId="0" applyNumberFormat="1" applyFont="1" applyFill="1" applyBorder="1"/>
    <xf numFmtId="0" fontId="6" fillId="16" borderId="15" xfId="0" applyFont="1" applyFill="1" applyBorder="1"/>
    <xf numFmtId="0" fontId="6" fillId="8" borderId="15" xfId="0" applyFont="1" applyFill="1" applyBorder="1"/>
    <xf numFmtId="0" fontId="22" fillId="8" borderId="50" xfId="0" applyFont="1" applyFill="1" applyBorder="1"/>
    <xf numFmtId="0" fontId="16" fillId="8" borderId="51" xfId="0" applyFont="1" applyFill="1" applyBorder="1" applyAlignment="1">
      <alignment horizontal="center"/>
    </xf>
    <xf numFmtId="0" fontId="16" fillId="8" borderId="61" xfId="0" applyFont="1" applyFill="1" applyBorder="1"/>
    <xf numFmtId="0" fontId="16" fillId="8" borderId="6" xfId="0" applyFont="1" applyFill="1" applyBorder="1" applyAlignment="1">
      <alignment horizontal="center"/>
    </xf>
    <xf numFmtId="0" fontId="16" fillId="8" borderId="61" xfId="0" applyFont="1" applyFill="1" applyBorder="1" applyAlignment="1">
      <alignment horizontal="center"/>
    </xf>
    <xf numFmtId="0" fontId="15" fillId="8" borderId="58" xfId="0" applyFont="1" applyFill="1" applyBorder="1" applyAlignment="1">
      <alignment horizontal="center"/>
    </xf>
    <xf numFmtId="0" fontId="16" fillId="8" borderId="58" xfId="0" applyFont="1" applyFill="1" applyBorder="1" applyAlignment="1">
      <alignment horizontal="center"/>
    </xf>
    <xf numFmtId="10" fontId="15" fillId="0" borderId="80" xfId="0" applyNumberFormat="1" applyFont="1" applyBorder="1"/>
    <xf numFmtId="169" fontId="15" fillId="0" borderId="0" xfId="0" applyNumberFormat="1" applyFont="1" applyAlignment="1">
      <alignment horizontal="right"/>
    </xf>
    <xf numFmtId="169" fontId="15" fillId="0" borderId="1" xfId="0" applyNumberFormat="1" applyFont="1" applyBorder="1" applyAlignment="1">
      <alignment horizontal="right"/>
    </xf>
    <xf numFmtId="169" fontId="15" fillId="0" borderId="73" xfId="0" applyNumberFormat="1" applyFont="1" applyBorder="1" applyAlignment="1">
      <alignment horizontal="right"/>
    </xf>
    <xf numFmtId="10" fontId="15" fillId="0" borderId="46" xfId="0" applyNumberFormat="1" applyFont="1" applyBorder="1"/>
    <xf numFmtId="176" fontId="81" fillId="0" borderId="0" xfId="8" applyNumberFormat="1" applyFont="1" applyFill="1" applyBorder="1" applyAlignment="1" applyProtection="1">
      <alignment horizontal="right"/>
    </xf>
    <xf numFmtId="176" fontId="81" fillId="0" borderId="49" xfId="0" applyNumberFormat="1" applyFont="1" applyBorder="1" applyAlignment="1">
      <alignment horizontal="right"/>
    </xf>
    <xf numFmtId="10" fontId="15" fillId="0" borderId="0" xfId="0" applyNumberFormat="1" applyFont="1" applyAlignment="1">
      <alignment horizontal="right"/>
    </xf>
    <xf numFmtId="10" fontId="15" fillId="0" borderId="49" xfId="0" applyNumberFormat="1" applyFont="1" applyBorder="1" applyAlignment="1">
      <alignment horizontal="right"/>
    </xf>
    <xf numFmtId="10" fontId="15" fillId="0" borderId="61" xfId="0" applyNumberFormat="1" applyFont="1" applyBorder="1"/>
    <xf numFmtId="0" fontId="15" fillId="0" borderId="6" xfId="0" applyFont="1" applyBorder="1" applyAlignment="1">
      <alignment horizontal="right"/>
    </xf>
    <xf numFmtId="10" fontId="15" fillId="0" borderId="6" xfId="0" applyNumberFormat="1" applyFont="1" applyBorder="1" applyAlignment="1">
      <alignment horizontal="right"/>
    </xf>
    <xf numFmtId="10" fontId="15" fillId="0" borderId="58" xfId="0" applyNumberFormat="1" applyFont="1" applyBorder="1" applyAlignment="1">
      <alignment horizontal="right"/>
    </xf>
    <xf numFmtId="0" fontId="15" fillId="0" borderId="77" xfId="0" applyFont="1" applyBorder="1" applyAlignment="1">
      <alignment horizontal="center"/>
    </xf>
    <xf numFmtId="10" fontId="15" fillId="0" borderId="48" xfId="0" applyNumberFormat="1" applyFont="1" applyBorder="1"/>
    <xf numFmtId="0" fontId="15" fillId="0" borderId="16" xfId="0" applyFont="1" applyBorder="1" applyAlignment="1">
      <alignment horizontal="right"/>
    </xf>
    <xf numFmtId="10" fontId="15" fillId="0" borderId="16" xfId="0" applyNumberFormat="1" applyFont="1" applyBorder="1" applyAlignment="1">
      <alignment horizontal="right"/>
    </xf>
    <xf numFmtId="10" fontId="15" fillId="0" borderId="54" xfId="0" applyNumberFormat="1" applyFont="1" applyBorder="1" applyAlignment="1">
      <alignment horizontal="right"/>
    </xf>
    <xf numFmtId="0" fontId="15" fillId="0" borderId="79" xfId="0" applyFont="1" applyBorder="1" applyAlignment="1">
      <alignment horizontal="center"/>
    </xf>
    <xf numFmtId="6" fontId="16" fillId="0" borderId="56" xfId="0" applyNumberFormat="1" applyFont="1" applyBorder="1" applyAlignment="1">
      <alignment horizontal="right"/>
    </xf>
    <xf numFmtId="10" fontId="16" fillId="0" borderId="51" xfId="0" applyNumberFormat="1" applyFont="1" applyBorder="1"/>
    <xf numFmtId="6" fontId="16" fillId="0" borderId="51" xfId="0" applyNumberFormat="1" applyFont="1" applyBorder="1" applyAlignment="1">
      <alignment horizontal="right"/>
    </xf>
    <xf numFmtId="0" fontId="15" fillId="0" borderId="51" xfId="0" applyFont="1" applyBorder="1"/>
    <xf numFmtId="169" fontId="16" fillId="0" borderId="51" xfId="0" applyNumberFormat="1" applyFont="1" applyBorder="1" applyAlignment="1">
      <alignment horizontal="right"/>
    </xf>
    <xf numFmtId="169" fontId="16" fillId="0" borderId="52" xfId="0" applyNumberFormat="1" applyFont="1" applyBorder="1" applyAlignment="1">
      <alignment horizontal="right"/>
    </xf>
    <xf numFmtId="0" fontId="16" fillId="0" borderId="50" xfId="0" applyFont="1" applyBorder="1"/>
    <xf numFmtId="10" fontId="16" fillId="0" borderId="17" xfId="0" applyNumberFormat="1" applyFont="1" applyBorder="1"/>
    <xf numFmtId="6" fontId="15" fillId="0" borderId="42" xfId="0" applyNumberFormat="1" applyFont="1" applyBorder="1"/>
    <xf numFmtId="0" fontId="15" fillId="0" borderId="54" xfId="0" applyFont="1" applyBorder="1"/>
    <xf numFmtId="0" fontId="16" fillId="0" borderId="15" xfId="0" applyFont="1" applyBorder="1"/>
    <xf numFmtId="6" fontId="16" fillId="0" borderId="8" xfId="0" applyNumberFormat="1" applyFont="1" applyBorder="1" applyAlignment="1">
      <alignment horizontal="right"/>
    </xf>
    <xf numFmtId="10" fontId="16" fillId="0" borderId="7" xfId="0" applyNumberFormat="1" applyFont="1" applyBorder="1"/>
    <xf numFmtId="6" fontId="16" fillId="0" borderId="7" xfId="0" applyNumberFormat="1" applyFont="1" applyBorder="1" applyAlignment="1">
      <alignment horizontal="right"/>
    </xf>
    <xf numFmtId="0" fontId="15" fillId="0" borderId="7" xfId="0" applyFont="1" applyBorder="1"/>
    <xf numFmtId="169" fontId="16" fillId="0" borderId="7" xfId="0" applyNumberFormat="1" applyFont="1" applyBorder="1" applyAlignment="1">
      <alignment horizontal="right"/>
    </xf>
    <xf numFmtId="169" fontId="16" fillId="0" borderId="55" xfId="0" applyNumberFormat="1" applyFont="1" applyBorder="1" applyAlignment="1">
      <alignment horizontal="right"/>
    </xf>
    <xf numFmtId="10" fontId="16" fillId="0" borderId="14" xfId="0" applyNumberFormat="1" applyFont="1" applyBorder="1"/>
    <xf numFmtId="0" fontId="22" fillId="8" borderId="46" xfId="0" applyFont="1" applyFill="1" applyBorder="1"/>
    <xf numFmtId="0" fontId="16" fillId="8" borderId="10" xfId="0" applyFont="1" applyFill="1" applyBorder="1" applyAlignment="1">
      <alignment horizontal="center"/>
    </xf>
    <xf numFmtId="0" fontId="16" fillId="0" borderId="4" xfId="0" applyFont="1" applyBorder="1"/>
    <xf numFmtId="169" fontId="16" fillId="0" borderId="0" xfId="0" applyNumberFormat="1" applyFont="1" applyAlignment="1">
      <alignment horizontal="right"/>
    </xf>
    <xf numFmtId="169" fontId="16" fillId="0" borderId="49" xfId="0" applyNumberFormat="1" applyFont="1" applyBorder="1" applyAlignment="1">
      <alignment horizontal="right"/>
    </xf>
    <xf numFmtId="6" fontId="15" fillId="0" borderId="54" xfId="0" applyNumberFormat="1" applyFont="1" applyBorder="1"/>
    <xf numFmtId="6" fontId="15" fillId="0" borderId="16" xfId="0" applyNumberFormat="1" applyFont="1" applyBorder="1" applyAlignment="1">
      <alignment horizontal="right"/>
    </xf>
    <xf numFmtId="0" fontId="22" fillId="16" borderId="46" xfId="0" applyFont="1" applyFill="1" applyBorder="1"/>
    <xf numFmtId="0" fontId="16" fillId="16" borderId="0" xfId="0" applyFont="1" applyFill="1" applyAlignment="1">
      <alignment horizontal="center"/>
    </xf>
    <xf numFmtId="0" fontId="16" fillId="16" borderId="4" xfId="0" applyFont="1" applyFill="1" applyBorder="1"/>
    <xf numFmtId="0" fontId="16" fillId="16" borderId="0" xfId="0" applyFont="1" applyFill="1"/>
    <xf numFmtId="0" fontId="16" fillId="16" borderId="49" xfId="0" applyFont="1" applyFill="1" applyBorder="1"/>
    <xf numFmtId="169" fontId="5" fillId="8" borderId="16" xfId="0" applyNumberFormat="1" applyFont="1" applyFill="1" applyBorder="1" applyAlignment="1">
      <alignment horizontal="right"/>
    </xf>
    <xf numFmtId="3" fontId="5" fillId="8" borderId="5" xfId="0" applyNumberFormat="1" applyFont="1" applyFill="1" applyBorder="1" applyAlignment="1">
      <alignment horizontal="center"/>
    </xf>
    <xf numFmtId="10" fontId="9" fillId="0" borderId="0" xfId="8" applyNumberFormat="1" applyFont="1" applyBorder="1"/>
    <xf numFmtId="10" fontId="9" fillId="0" borderId="0" xfId="8" applyNumberFormat="1" applyFont="1" applyBorder="1" applyAlignment="1">
      <alignment horizontal="left"/>
    </xf>
    <xf numFmtId="10" fontId="9" fillId="0" borderId="0" xfId="8" applyNumberFormat="1" applyFont="1" applyFill="1" applyBorder="1" applyAlignment="1">
      <alignment horizontal="left"/>
    </xf>
    <xf numFmtId="10" fontId="9" fillId="0" borderId="0" xfId="8" applyNumberFormat="1" applyFont="1" applyBorder="1" applyAlignment="1"/>
    <xf numFmtId="10" fontId="4" fillId="0" borderId="0" xfId="8" applyNumberFormat="1" applyFont="1" applyBorder="1"/>
    <xf numFmtId="0" fontId="5" fillId="0" borderId="2" xfId="0" applyFont="1" applyBorder="1"/>
    <xf numFmtId="0" fontId="4" fillId="8" borderId="1" xfId="0" applyFont="1" applyFill="1" applyBorder="1" applyAlignment="1">
      <alignment wrapText="1"/>
    </xf>
    <xf numFmtId="0" fontId="23" fillId="9" borderId="51" xfId="0" applyFont="1" applyFill="1" applyBorder="1" applyAlignment="1">
      <alignment horizontal="center"/>
    </xf>
    <xf numFmtId="0" fontId="46" fillId="9" borderId="57" xfId="0" applyFont="1" applyFill="1" applyBorder="1"/>
    <xf numFmtId="0" fontId="109" fillId="0" borderId="0" xfId="0" applyFont="1" applyAlignment="1">
      <alignment horizontal="left" vertical="top"/>
    </xf>
    <xf numFmtId="0" fontId="113" fillId="0" borderId="0" xfId="0" applyFont="1"/>
    <xf numFmtId="0" fontId="73" fillId="0" borderId="0" xfId="0" applyFont="1"/>
    <xf numFmtId="49" fontId="83" fillId="0" borderId="43" xfId="0" applyNumberFormat="1" applyFont="1" applyBorder="1" applyAlignment="1">
      <alignment horizontal="left"/>
    </xf>
    <xf numFmtId="1" fontId="83" fillId="0" borderId="43" xfId="0" applyNumberFormat="1" applyFont="1" applyBorder="1" applyAlignment="1">
      <alignment horizontal="left"/>
    </xf>
    <xf numFmtId="170" fontId="83" fillId="0" borderId="43" xfId="0" quotePrefix="1" applyNumberFormat="1" applyFont="1" applyBorder="1" applyAlignment="1">
      <alignment horizontal="left"/>
    </xf>
    <xf numFmtId="3" fontId="98" fillId="0" borderId="13" xfId="0" applyNumberFormat="1" applyFont="1" applyBorder="1"/>
    <xf numFmtId="3" fontId="4" fillId="0" borderId="6" xfId="1" applyNumberFormat="1" applyFont="1" applyFill="1" applyBorder="1" applyAlignment="1">
      <alignment horizontal="right"/>
    </xf>
    <xf numFmtId="3" fontId="4" fillId="8" borderId="9" xfId="1" applyNumberFormat="1" applyFont="1" applyFill="1" applyBorder="1" applyAlignment="1">
      <alignment horizontal="right"/>
    </xf>
    <xf numFmtId="3" fontId="98" fillId="0" borderId="6" xfId="0" applyNumberFormat="1" applyFont="1" applyBorder="1" applyProtection="1">
      <protection locked="0"/>
    </xf>
    <xf numFmtId="3" fontId="99" fillId="0" borderId="6" xfId="0" applyNumberFormat="1" applyFont="1" applyBorder="1"/>
    <xf numFmtId="8" fontId="4" fillId="0" borderId="0" xfId="3" applyFont="1" applyFill="1" applyBorder="1" applyAlignment="1" applyProtection="1">
      <alignment horizontal="right"/>
    </xf>
    <xf numFmtId="3" fontId="4" fillId="0" borderId="0" xfId="1" applyNumberFormat="1" applyFont="1" applyFill="1" applyBorder="1" applyAlignment="1" applyProtection="1">
      <alignment horizontal="center"/>
    </xf>
    <xf numFmtId="3" fontId="4" fillId="0" borderId="0" xfId="0" applyNumberFormat="1" applyFont="1" applyAlignment="1" applyProtection="1">
      <alignment horizontal="right"/>
      <protection locked="0"/>
    </xf>
    <xf numFmtId="8" fontId="4" fillId="0" borderId="0" xfId="0" applyNumberFormat="1" applyFont="1"/>
    <xf numFmtId="2" fontId="4" fillId="0" borderId="0" xfId="3" applyNumberFormat="1" applyFont="1" applyFill="1" applyBorder="1" applyProtection="1"/>
    <xf numFmtId="8" fontId="4" fillId="0" borderId="5" xfId="0" applyNumberFormat="1" applyFont="1" applyBorder="1"/>
    <xf numFmtId="8" fontId="4" fillId="0" borderId="0" xfId="3" applyFont="1" applyFill="1" applyBorder="1" applyProtection="1">
      <protection locked="0"/>
    </xf>
    <xf numFmtId="9" fontId="4" fillId="0" borderId="0" xfId="8" applyFont="1" applyFill="1" applyBorder="1" applyAlignment="1" applyProtection="1">
      <alignment horizontal="right"/>
    </xf>
    <xf numFmtId="2" fontId="4" fillId="0" borderId="0" xfId="3" applyNumberFormat="1" applyFont="1" applyFill="1" applyBorder="1" applyAlignment="1" applyProtection="1">
      <alignment horizontal="right"/>
    </xf>
    <xf numFmtId="3" fontId="4" fillId="0" borderId="0" xfId="0" applyNumberFormat="1" applyFont="1" applyAlignment="1" applyProtection="1">
      <alignment horizontal="center"/>
      <protection locked="0"/>
    </xf>
    <xf numFmtId="0" fontId="11" fillId="0" borderId="5" xfId="0" applyFont="1" applyBorder="1" applyAlignment="1">
      <alignment horizontal="right"/>
    </xf>
    <xf numFmtId="3" fontId="99" fillId="0" borderId="3" xfId="0" applyNumberFormat="1" applyFont="1" applyBorder="1" applyAlignment="1">
      <alignment horizontal="left"/>
    </xf>
    <xf numFmtId="0" fontId="18" fillId="0" borderId="0" xfId="0" applyFont="1" applyAlignment="1">
      <alignment vertical="center"/>
    </xf>
    <xf numFmtId="0" fontId="6" fillId="8" borderId="7" xfId="0" applyFont="1" applyFill="1" applyBorder="1" applyAlignment="1">
      <alignment horizontal="left"/>
    </xf>
    <xf numFmtId="8" fontId="5" fillId="0" borderId="0" xfId="0" applyNumberFormat="1" applyFont="1" applyAlignment="1">
      <alignment horizontal="right"/>
    </xf>
    <xf numFmtId="8" fontId="5" fillId="0" borderId="0" xfId="0" applyNumberFormat="1" applyFont="1"/>
    <xf numFmtId="9" fontId="5" fillId="0" borderId="0" xfId="8" applyFont="1" applyFill="1" applyBorder="1" applyAlignment="1" applyProtection="1">
      <alignment horizontal="right"/>
    </xf>
    <xf numFmtId="8" fontId="5" fillId="0" borderId="5" xfId="0" applyNumberFormat="1" applyFont="1" applyBorder="1" applyAlignment="1">
      <alignment horizontal="right"/>
    </xf>
    <xf numFmtId="3" fontId="5" fillId="8" borderId="0" xfId="0" applyNumberFormat="1" applyFont="1" applyFill="1" applyAlignment="1">
      <alignment horizontal="center"/>
    </xf>
    <xf numFmtId="0" fontId="5" fillId="8" borderId="5" xfId="0" applyFont="1" applyFill="1" applyBorder="1" applyAlignment="1">
      <alignment horizontal="center"/>
    </xf>
    <xf numFmtId="6" fontId="4" fillId="0" borderId="5" xfId="3" applyNumberFormat="1" applyFont="1" applyFill="1" applyBorder="1" applyAlignment="1"/>
    <xf numFmtId="0" fontId="4" fillId="0" borderId="0" xfId="0" applyFont="1" applyAlignment="1">
      <alignment wrapText="1"/>
    </xf>
    <xf numFmtId="3" fontId="4" fillId="0" borderId="43" xfId="0" applyNumberFormat="1" applyFont="1" applyBorder="1"/>
    <xf numFmtId="176" fontId="4" fillId="8" borderId="4" xfId="8" applyNumberFormat="1" applyFont="1" applyFill="1" applyBorder="1" applyAlignment="1"/>
    <xf numFmtId="176" fontId="4" fillId="8" borderId="4" xfId="8" applyNumberFormat="1" applyFont="1" applyFill="1" applyBorder="1" applyAlignment="1">
      <alignment wrapText="1"/>
    </xf>
    <xf numFmtId="10" fontId="4" fillId="8" borderId="0" xfId="8" applyNumberFormat="1" applyFont="1" applyFill="1" applyBorder="1"/>
    <xf numFmtId="0" fontId="4" fillId="8" borderId="5" xfId="0" applyFont="1" applyFill="1" applyBorder="1" applyAlignment="1">
      <alignment horizontal="center"/>
    </xf>
    <xf numFmtId="168" fontId="4" fillId="8" borderId="0" xfId="0" applyNumberFormat="1" applyFont="1" applyFill="1" applyAlignment="1">
      <alignment horizontal="center"/>
    </xf>
    <xf numFmtId="6" fontId="5" fillId="8" borderId="0" xfId="3" applyNumberFormat="1" applyFont="1" applyFill="1" applyBorder="1" applyAlignment="1">
      <alignment horizontal="center"/>
    </xf>
    <xf numFmtId="168" fontId="5" fillId="8" borderId="5" xfId="0" applyNumberFormat="1" applyFont="1" applyFill="1" applyBorder="1" applyAlignment="1">
      <alignment horizontal="center"/>
    </xf>
    <xf numFmtId="176" fontId="5" fillId="8" borderId="0" xfId="8" applyNumberFormat="1" applyFont="1" applyFill="1" applyBorder="1" applyAlignment="1">
      <alignment horizontal="center"/>
    </xf>
    <xf numFmtId="3" fontId="4" fillId="0" borderId="1" xfId="1" applyNumberFormat="1" applyFont="1" applyFill="1" applyBorder="1" applyAlignment="1">
      <alignment horizontal="center"/>
    </xf>
    <xf numFmtId="9" fontId="23" fillId="9" borderId="5" xfId="0" applyNumberFormat="1" applyFont="1" applyFill="1" applyBorder="1" applyAlignment="1">
      <alignment horizontal="center"/>
    </xf>
    <xf numFmtId="6" fontId="46" fillId="0" borderId="43" xfId="0" applyNumberFormat="1" applyFont="1" applyBorder="1"/>
    <xf numFmtId="6" fontId="46" fillId="0" borderId="5" xfId="0" applyNumberFormat="1" applyFont="1" applyBorder="1"/>
    <xf numFmtId="9" fontId="23" fillId="9" borderId="43" xfId="0" applyNumberFormat="1" applyFont="1" applyFill="1" applyBorder="1" applyAlignment="1">
      <alignment horizontal="center"/>
    </xf>
    <xf numFmtId="169" fontId="46" fillId="0" borderId="5" xfId="0" applyNumberFormat="1" applyFont="1" applyBorder="1"/>
    <xf numFmtId="0" fontId="23" fillId="0" borderId="43" xfId="0" applyFont="1" applyBorder="1"/>
    <xf numFmtId="0" fontId="23" fillId="0" borderId="45" xfId="0" applyFont="1" applyBorder="1"/>
    <xf numFmtId="6" fontId="46" fillId="0" borderId="5" xfId="0" applyNumberFormat="1" applyFont="1" applyBorder="1" applyAlignment="1">
      <alignment horizontal="right"/>
    </xf>
    <xf numFmtId="0" fontId="23" fillId="9" borderId="4" xfId="0" applyFont="1" applyFill="1" applyBorder="1" applyAlignment="1">
      <alignment horizontal="center"/>
    </xf>
    <xf numFmtId="9" fontId="23" fillId="9" borderId="4" xfId="0" applyNumberFormat="1" applyFont="1" applyFill="1" applyBorder="1" applyAlignment="1">
      <alignment horizontal="center"/>
    </xf>
    <xf numFmtId="6" fontId="46" fillId="0" borderId="18" xfId="0" applyNumberFormat="1" applyFont="1" applyBorder="1"/>
    <xf numFmtId="6" fontId="46" fillId="0" borderId="4" xfId="0" applyNumberFormat="1" applyFont="1" applyBorder="1"/>
    <xf numFmtId="9" fontId="23" fillId="9" borderId="18" xfId="0" applyNumberFormat="1" applyFont="1" applyFill="1" applyBorder="1" applyAlignment="1">
      <alignment horizontal="center"/>
    </xf>
    <xf numFmtId="169" fontId="46" fillId="0" borderId="4" xfId="0" applyNumberFormat="1" applyFont="1" applyBorder="1"/>
    <xf numFmtId="0" fontId="23" fillId="0" borderId="18" xfId="0" applyFont="1" applyBorder="1"/>
    <xf numFmtId="0" fontId="23" fillId="0" borderId="19" xfId="0" applyFont="1" applyBorder="1"/>
    <xf numFmtId="9" fontId="23" fillId="9" borderId="18" xfId="0" applyNumberFormat="1" applyFont="1" applyFill="1" applyBorder="1" applyAlignment="1">
      <alignment horizontal="left"/>
    </xf>
    <xf numFmtId="9" fontId="23" fillId="9" borderId="43" xfId="0" applyNumberFormat="1" applyFont="1" applyFill="1" applyBorder="1" applyAlignment="1">
      <alignment horizontal="left"/>
    </xf>
    <xf numFmtId="6" fontId="46" fillId="0" borderId="4" xfId="0" applyNumberFormat="1" applyFont="1" applyBorder="1" applyAlignment="1">
      <alignment horizontal="right"/>
    </xf>
    <xf numFmtId="6" fontId="23" fillId="9" borderId="17" xfId="0" applyNumberFormat="1" applyFont="1" applyFill="1" applyBorder="1" applyAlignment="1">
      <alignment horizontal="center"/>
    </xf>
    <xf numFmtId="0" fontId="23" fillId="9" borderId="56" xfId="0" applyFont="1" applyFill="1" applyBorder="1" applyAlignment="1">
      <alignment horizontal="center"/>
    </xf>
    <xf numFmtId="169" fontId="46" fillId="0" borderId="4" xfId="0" applyNumberFormat="1" applyFont="1" applyBorder="1" applyAlignment="1">
      <alignment horizontal="right"/>
    </xf>
    <xf numFmtId="0" fontId="23" fillId="9" borderId="17" xfId="0" applyFont="1" applyFill="1" applyBorder="1" applyAlignment="1">
      <alignment horizontal="center"/>
    </xf>
    <xf numFmtId="3" fontId="4" fillId="0" borderId="0" xfId="1" applyNumberFormat="1" applyFont="1" applyFill="1" applyBorder="1" applyProtection="1"/>
    <xf numFmtId="3" fontId="5" fillId="0" borderId="0" xfId="1" applyNumberFormat="1" applyFont="1" applyFill="1" applyBorder="1" applyAlignment="1" applyProtection="1">
      <alignment horizontal="right"/>
    </xf>
    <xf numFmtId="166" fontId="4" fillId="0" borderId="0" xfId="0" applyNumberFormat="1" applyFont="1"/>
    <xf numFmtId="10" fontId="5" fillId="0" borderId="0" xfId="0" applyNumberFormat="1" applyFont="1" applyAlignment="1">
      <alignment horizontal="center"/>
    </xf>
    <xf numFmtId="3" fontId="5" fillId="0" borderId="0" xfId="0" quotePrefix="1" applyNumberFormat="1" applyFont="1"/>
    <xf numFmtId="0" fontId="78" fillId="0" borderId="0" xfId="0" applyFont="1" applyAlignment="1">
      <alignment horizontal="left" indent="1"/>
    </xf>
    <xf numFmtId="0" fontId="77" fillId="0" borderId="0" xfId="0" applyFont="1" applyAlignment="1">
      <alignment horizontal="left" indent="1"/>
    </xf>
    <xf numFmtId="9" fontId="4" fillId="0" borderId="0" xfId="8" applyFont="1" applyFill="1" applyBorder="1" applyProtection="1"/>
    <xf numFmtId="0" fontId="43" fillId="0" borderId="0" xfId="0" applyFont="1" applyAlignment="1">
      <alignment horizontal="left"/>
    </xf>
    <xf numFmtId="0" fontId="43" fillId="0" borderId="0" xfId="0" applyFont="1" applyAlignment="1">
      <alignment horizontal="center"/>
    </xf>
    <xf numFmtId="0" fontId="90" fillId="0" borderId="0" xfId="0" applyFont="1"/>
    <xf numFmtId="0" fontId="16" fillId="0" borderId="0" xfId="0" applyFont="1" applyAlignment="1">
      <alignment horizontal="right"/>
    </xf>
    <xf numFmtId="16" fontId="15" fillId="0" borderId="0" xfId="0" quotePrefix="1" applyNumberFormat="1" applyFont="1"/>
    <xf numFmtId="0" fontId="15" fillId="0" borderId="0" xfId="0" quotePrefix="1" applyFont="1"/>
    <xf numFmtId="10" fontId="15" fillId="0" borderId="0" xfId="0" applyNumberFormat="1" applyFont="1"/>
    <xf numFmtId="0" fontId="15" fillId="0" borderId="0" xfId="5" applyFont="1" applyFill="1" applyBorder="1" applyAlignment="1" applyProtection="1"/>
    <xf numFmtId="3" fontId="99" fillId="17" borderId="0" xfId="0" applyNumberFormat="1" applyFont="1" applyFill="1" applyAlignment="1" applyProtection="1">
      <alignment horizontal="center"/>
      <protection locked="0"/>
    </xf>
    <xf numFmtId="8" fontId="15" fillId="0" borderId="0" xfId="0" applyNumberFormat="1" applyFont="1"/>
    <xf numFmtId="6" fontId="4" fillId="0" borderId="4" xfId="3" applyNumberFormat="1" applyFont="1" applyFill="1" applyBorder="1"/>
    <xf numFmtId="6" fontId="4" fillId="0" borderId="6" xfId="0" applyNumberFormat="1" applyFont="1" applyBorder="1"/>
    <xf numFmtId="165" fontId="101" fillId="0" borderId="0" xfId="0" applyNumberFormat="1" applyFont="1"/>
    <xf numFmtId="1" fontId="5" fillId="0" borderId="1" xfId="0" applyNumberFormat="1" applyFont="1" applyBorder="1" applyAlignment="1">
      <alignment horizontal="center"/>
    </xf>
    <xf numFmtId="3" fontId="4" fillId="8" borderId="43" xfId="1" applyNumberFormat="1" applyFont="1" applyFill="1" applyBorder="1" applyAlignment="1">
      <alignment horizontal="right"/>
    </xf>
    <xf numFmtId="44" fontId="15" fillId="19" borderId="83" xfId="4" applyFont="1" applyFill="1" applyBorder="1" applyAlignment="1"/>
    <xf numFmtId="44" fontId="15" fillId="19" borderId="83" xfId="4" applyFont="1" applyFill="1" applyBorder="1" applyAlignment="1">
      <alignment horizontal="left"/>
    </xf>
    <xf numFmtId="6" fontId="4" fillId="0" borderId="0" xfId="0" applyNumberFormat="1" applyFont="1"/>
    <xf numFmtId="2" fontId="125" fillId="0" borderId="0" xfId="0" applyNumberFormat="1" applyFont="1"/>
    <xf numFmtId="172" fontId="15" fillId="0" borderId="12" xfId="2" applyNumberFormat="1" applyFont="1" applyFill="1" applyBorder="1" applyAlignment="1">
      <alignment horizontal="center" vertical="center"/>
    </xf>
    <xf numFmtId="0" fontId="126" fillId="9" borderId="40" xfId="0" applyFont="1" applyFill="1" applyBorder="1" applyAlignment="1">
      <alignment horizontal="center" vertical="center"/>
    </xf>
    <xf numFmtId="0" fontId="126" fillId="9" borderId="15" xfId="0" applyFont="1" applyFill="1" applyBorder="1" applyAlignment="1">
      <alignment horizontal="center" vertical="center"/>
    </xf>
    <xf numFmtId="172" fontId="15" fillId="0" borderId="44" xfId="2" applyNumberFormat="1" applyFont="1" applyFill="1" applyBorder="1" applyAlignment="1">
      <alignment horizontal="center" vertical="center"/>
    </xf>
    <xf numFmtId="0" fontId="25" fillId="0" borderId="0" xfId="6" applyFont="1"/>
    <xf numFmtId="0" fontId="101" fillId="0" borderId="0" xfId="6" applyFont="1" applyAlignment="1">
      <alignment vertical="top"/>
    </xf>
    <xf numFmtId="3" fontId="102" fillId="0" borderId="0" xfId="6" applyNumberFormat="1" applyFont="1" applyAlignment="1">
      <alignment horizontal="center"/>
    </xf>
    <xf numFmtId="0" fontId="102" fillId="0" borderId="0" xfId="6" applyFont="1" applyAlignment="1">
      <alignment horizontal="center"/>
    </xf>
    <xf numFmtId="0" fontId="4" fillId="0" borderId="0" xfId="6" applyFont="1" applyAlignment="1">
      <alignment horizontal="left" vertical="center"/>
    </xf>
    <xf numFmtId="164" fontId="100" fillId="0" borderId="0" xfId="2" applyNumberFormat="1" applyFont="1" applyFill="1" applyBorder="1" applyAlignment="1">
      <alignment horizontal="center"/>
    </xf>
    <xf numFmtId="0" fontId="11" fillId="0" borderId="31" xfId="6" applyFont="1" applyBorder="1" applyAlignment="1">
      <alignment horizontal="center" wrapText="1"/>
    </xf>
    <xf numFmtId="0" fontId="11" fillId="0" borderId="43" xfId="6" applyFont="1" applyBorder="1" applyAlignment="1">
      <alignment horizontal="center" wrapText="1"/>
    </xf>
    <xf numFmtId="0" fontId="15" fillId="0" borderId="2" xfId="6" applyFont="1" applyBorder="1"/>
    <xf numFmtId="172" fontId="15" fillId="0" borderId="3" xfId="2" applyNumberFormat="1" applyFont="1" applyFill="1" applyBorder="1" applyAlignment="1">
      <alignment horizontal="center" vertical="center"/>
    </xf>
    <xf numFmtId="172" fontId="101" fillId="0" borderId="0" xfId="2" applyNumberFormat="1" applyFont="1" applyFill="1" applyBorder="1" applyAlignment="1">
      <alignment horizontal="right"/>
    </xf>
    <xf numFmtId="39" fontId="101" fillId="0" borderId="0" xfId="2" applyNumberFormat="1" applyFont="1" applyFill="1" applyBorder="1" applyAlignment="1">
      <alignment horizontal="right"/>
    </xf>
    <xf numFmtId="0" fontId="15" fillId="0" borderId="4" xfId="6" applyFont="1" applyBorder="1"/>
    <xf numFmtId="172" fontId="15" fillId="0" borderId="5" xfId="2" applyNumberFormat="1" applyFont="1" applyFill="1" applyBorder="1" applyAlignment="1">
      <alignment horizontal="center" vertical="center"/>
    </xf>
    <xf numFmtId="172" fontId="101" fillId="0" borderId="0" xfId="6" applyNumberFormat="1" applyFont="1"/>
    <xf numFmtId="0" fontId="101" fillId="0" borderId="0" xfId="6" applyFont="1" applyAlignment="1">
      <alignment horizontal="right"/>
    </xf>
    <xf numFmtId="0" fontId="18" fillId="0" borderId="4" xfId="6" applyFont="1" applyBorder="1" applyAlignment="1">
      <alignment horizontal="center" vertical="top" wrapText="1"/>
    </xf>
    <xf numFmtId="0" fontId="91" fillId="0" borderId="0" xfId="6" applyFont="1" applyAlignment="1">
      <alignment horizontal="center" vertical="center" wrapText="1"/>
    </xf>
    <xf numFmtId="0" fontId="16" fillId="0" borderId="10" xfId="6" applyFont="1" applyBorder="1"/>
    <xf numFmtId="164" fontId="101" fillId="0" borderId="0" xfId="2" applyNumberFormat="1" applyFont="1" applyFill="1" applyBorder="1" applyAlignment="1">
      <alignment horizontal="left"/>
    </xf>
    <xf numFmtId="0" fontId="15" fillId="0" borderId="0" xfId="6" applyFont="1" applyAlignment="1">
      <alignment horizontal="right"/>
    </xf>
    <xf numFmtId="178" fontId="87" fillId="0" borderId="87" xfId="4" quotePrefix="1" applyNumberFormat="1" applyFont="1" applyFill="1" applyBorder="1" applyAlignment="1">
      <alignment horizontal="right"/>
    </xf>
    <xf numFmtId="0" fontId="15" fillId="0" borderId="0" xfId="6" quotePrefix="1" applyFont="1" applyAlignment="1">
      <alignment horizontal="left"/>
    </xf>
    <xf numFmtId="0" fontId="15" fillId="0" borderId="0" xfId="6" applyFont="1" applyAlignment="1">
      <alignment horizontal="left"/>
    </xf>
    <xf numFmtId="178" fontId="87" fillId="0" borderId="0" xfId="4" applyNumberFormat="1" applyFont="1" applyFill="1" applyBorder="1" applyAlignment="1">
      <alignment horizontal="right"/>
    </xf>
    <xf numFmtId="42" fontId="87" fillId="0" borderId="83" xfId="4" applyNumberFormat="1" applyFont="1" applyFill="1" applyBorder="1" applyAlignment="1"/>
    <xf numFmtId="0" fontId="103" fillId="0" borderId="0" xfId="6" applyFont="1" applyAlignment="1">
      <alignment vertical="top"/>
    </xf>
    <xf numFmtId="0" fontId="34" fillId="0" borderId="0" xfId="6" applyFont="1" applyAlignment="1">
      <alignment vertical="top"/>
    </xf>
    <xf numFmtId="0" fontId="35" fillId="0" borderId="0" xfId="6" applyFont="1" applyAlignment="1">
      <alignment vertical="top"/>
    </xf>
    <xf numFmtId="3" fontId="15" fillId="0" borderId="0" xfId="6" applyNumberFormat="1" applyFont="1" applyAlignment="1">
      <alignment horizontal="right"/>
    </xf>
    <xf numFmtId="44" fontId="15" fillId="0" borderId="0" xfId="2" applyNumberFormat="1" applyFont="1" applyFill="1" applyBorder="1" applyAlignment="1"/>
    <xf numFmtId="44" fontId="32" fillId="0" borderId="0" xfId="6" applyNumberFormat="1" applyFont="1" applyAlignment="1">
      <alignment horizontal="left"/>
    </xf>
    <xf numFmtId="44" fontId="15" fillId="0" borderId="0" xfId="6" applyNumberFormat="1" applyFont="1"/>
    <xf numFmtId="0" fontId="16" fillId="0" borderId="0" xfId="6" applyFont="1" applyAlignment="1">
      <alignment horizontal="right"/>
    </xf>
    <xf numFmtId="44" fontId="16" fillId="0" borderId="40" xfId="6" applyNumberFormat="1" applyFont="1" applyBorder="1"/>
    <xf numFmtId="0" fontId="16" fillId="0" borderId="0" xfId="6" applyFont="1" applyAlignment="1">
      <alignment horizontal="left"/>
    </xf>
    <xf numFmtId="168" fontId="16" fillId="0" borderId="0" xfId="6" applyNumberFormat="1" applyFont="1" applyAlignment="1">
      <alignment horizontal="right"/>
    </xf>
    <xf numFmtId="0" fontId="101" fillId="0" borderId="0" xfId="6" applyFont="1"/>
    <xf numFmtId="0" fontId="130" fillId="9" borderId="15" xfId="0" applyFont="1" applyFill="1" applyBorder="1" applyAlignment="1">
      <alignment horizontal="center" vertical="center"/>
    </xf>
    <xf numFmtId="0" fontId="130" fillId="9" borderId="40" xfId="0" applyFont="1" applyFill="1" applyBorder="1" applyAlignment="1">
      <alignment horizontal="center" vertical="center"/>
    </xf>
    <xf numFmtId="1" fontId="15" fillId="0" borderId="0" xfId="0" applyNumberFormat="1" applyFont="1"/>
    <xf numFmtId="49" fontId="127" fillId="0" borderId="44" xfId="0" applyNumberFormat="1" applyFont="1" applyBorder="1" applyAlignment="1">
      <alignment vertical="top" wrapText="1"/>
    </xf>
    <xf numFmtId="49" fontId="127" fillId="0" borderId="44" xfId="0" applyNumberFormat="1" applyFont="1" applyBorder="1" applyAlignment="1">
      <alignment horizontal="left" vertical="top" wrapText="1" indent="1"/>
    </xf>
    <xf numFmtId="49" fontId="127" fillId="0" borderId="12" xfId="0" applyNumberFormat="1" applyFont="1" applyBorder="1" applyAlignment="1">
      <alignment horizontal="left" vertical="top" wrapText="1" indent="1"/>
    </xf>
    <xf numFmtId="0" fontId="127" fillId="0" borderId="50" xfId="0" applyFont="1" applyBorder="1" applyAlignment="1">
      <alignment vertical="center"/>
    </xf>
    <xf numFmtId="0" fontId="127" fillId="0" borderId="46" xfId="0" applyFont="1" applyBorder="1" applyAlignment="1">
      <alignment vertical="center"/>
    </xf>
    <xf numFmtId="0" fontId="127" fillId="0" borderId="61" xfId="0" applyFont="1" applyBorder="1" applyAlignment="1">
      <alignment vertical="center"/>
    </xf>
    <xf numFmtId="0" fontId="4" fillId="4" borderId="0" xfId="6" quotePrefix="1" applyFont="1" applyFill="1" applyAlignment="1">
      <alignment horizontal="left"/>
    </xf>
    <xf numFmtId="0" fontId="39" fillId="4" borderId="0" xfId="5" quotePrefix="1" applyFont="1" applyFill="1" applyAlignment="1" applyProtection="1"/>
    <xf numFmtId="172" fontId="119" fillId="22" borderId="0" xfId="2" applyNumberFormat="1" applyFont="1" applyFill="1" applyBorder="1" applyAlignment="1">
      <alignment horizontal="center" vertical="center"/>
    </xf>
    <xf numFmtId="9" fontId="131" fillId="0" borderId="0" xfId="8" applyFont="1" applyBorder="1"/>
    <xf numFmtId="9" fontId="131" fillId="0" borderId="5" xfId="8" applyFont="1" applyBorder="1"/>
    <xf numFmtId="9" fontId="131" fillId="0" borderId="0" xfId="8" applyFont="1" applyFill="1" applyBorder="1"/>
    <xf numFmtId="175" fontId="4" fillId="0" borderId="6" xfId="8" applyNumberFormat="1" applyFont="1" applyBorder="1"/>
    <xf numFmtId="8" fontId="4" fillId="0" borderId="0" xfId="3" applyFont="1"/>
    <xf numFmtId="175" fontId="4" fillId="0" borderId="6" xfId="0" applyNumberFormat="1" applyFont="1" applyBorder="1"/>
    <xf numFmtId="3" fontId="4" fillId="8" borderId="0" xfId="0" applyNumberFormat="1" applyFont="1" applyFill="1" applyAlignment="1">
      <alignment horizontal="center"/>
    </xf>
    <xf numFmtId="0" fontId="4" fillId="8" borderId="0" xfId="0" applyFont="1" applyFill="1" applyAlignment="1">
      <alignment horizontal="right"/>
    </xf>
    <xf numFmtId="169" fontId="5" fillId="8" borderId="0" xfId="0" applyNumberFormat="1" applyFont="1" applyFill="1"/>
    <xf numFmtId="0" fontId="7" fillId="0" borderId="0" xfId="0" applyFont="1"/>
    <xf numFmtId="0" fontId="14" fillId="0" borderId="0" xfId="0" applyFont="1" applyAlignment="1">
      <alignment horizontal="left"/>
    </xf>
    <xf numFmtId="0" fontId="14" fillId="0" borderId="0" xfId="0" applyFont="1" applyAlignment="1">
      <alignment horizontal="center"/>
    </xf>
    <xf numFmtId="0" fontId="4" fillId="0" borderId="0" xfId="0" quotePrefix="1" applyFont="1"/>
    <xf numFmtId="0" fontId="29" fillId="0" borderId="4" xfId="6" applyFont="1" applyBorder="1" applyAlignment="1">
      <alignment horizontal="center" vertical="center"/>
    </xf>
    <xf numFmtId="0" fontId="4" fillId="0" borderId="0" xfId="6" applyFont="1" applyAlignment="1">
      <alignment vertical="center"/>
    </xf>
    <xf numFmtId="172" fontId="15" fillId="0" borderId="44" xfId="6" quotePrefix="1" applyNumberFormat="1" applyFont="1" applyBorder="1" applyAlignment="1">
      <alignment horizontal="center" vertical="center" wrapText="1"/>
    </xf>
    <xf numFmtId="0" fontId="4" fillId="0" borderId="5" xfId="6" applyFont="1" applyBorder="1" applyAlignment="1">
      <alignment vertical="center"/>
    </xf>
    <xf numFmtId="0" fontId="16" fillId="18" borderId="6" xfId="6" applyFont="1" applyFill="1" applyBorder="1" applyAlignment="1">
      <alignment vertical="center"/>
    </xf>
    <xf numFmtId="3" fontId="15" fillId="0" borderId="0" xfId="1" applyNumberFormat="1" applyFont="1"/>
    <xf numFmtId="0" fontId="26" fillId="0" borderId="0" xfId="6" applyFont="1" applyAlignment="1">
      <alignment horizontal="center"/>
    </xf>
    <xf numFmtId="9" fontId="26" fillId="4" borderId="0" xfId="8" applyFont="1" applyFill="1"/>
    <xf numFmtId="172" fontId="15" fillId="4" borderId="0" xfId="2" applyNumberFormat="1" applyFont="1" applyFill="1" applyBorder="1" applyAlignment="1">
      <alignment horizontal="right"/>
    </xf>
    <xf numFmtId="39" fontId="15" fillId="4" borderId="0" xfId="2" applyNumberFormat="1" applyFont="1" applyFill="1" applyBorder="1" applyAlignment="1">
      <alignment horizontal="right"/>
    </xf>
    <xf numFmtId="164" fontId="26" fillId="4" borderId="0" xfId="2" applyNumberFormat="1" applyFont="1" applyFill="1" applyBorder="1" applyAlignment="1">
      <alignment horizontal="center"/>
    </xf>
    <xf numFmtId="172" fontId="15" fillId="4" borderId="0" xfId="6" applyNumberFormat="1" applyFont="1" applyFill="1"/>
    <xf numFmtId="178" fontId="87" fillId="0" borderId="83" xfId="4" applyNumberFormat="1" applyFont="1" applyFill="1" applyBorder="1" applyAlignment="1">
      <alignment horizontal="left"/>
    </xf>
    <xf numFmtId="6" fontId="4" fillId="0" borderId="44" xfId="0" applyNumberFormat="1" applyFont="1" applyBorder="1"/>
    <xf numFmtId="6" fontId="4" fillId="0" borderId="12" xfId="0" applyNumberFormat="1" applyFont="1" applyBorder="1"/>
    <xf numFmtId="6" fontId="4" fillId="0" borderId="11" xfId="3" applyNumberFormat="1" applyFont="1" applyFill="1" applyBorder="1"/>
    <xf numFmtId="176" fontId="15" fillId="0" borderId="5" xfId="0" applyNumberFormat="1" applyFont="1" applyBorder="1"/>
    <xf numFmtId="172" fontId="15" fillId="0" borderId="0" xfId="2" applyNumberFormat="1" applyFont="1" applyFill="1" applyBorder="1" applyAlignment="1">
      <alignment horizontal="center" vertical="center"/>
    </xf>
    <xf numFmtId="178" fontId="87" fillId="0" borderId="0" xfId="4" applyNumberFormat="1" applyFont="1" applyFill="1" applyBorder="1" applyAlignment="1">
      <alignment horizontal="left"/>
    </xf>
    <xf numFmtId="172" fontId="15" fillId="0" borderId="4" xfId="6" quotePrefix="1" applyNumberFormat="1" applyFont="1" applyBorder="1" applyAlignment="1">
      <alignment horizontal="center" vertical="center" wrapText="1"/>
    </xf>
    <xf numFmtId="172" fontId="15" fillId="0" borderId="10" xfId="2" applyNumberFormat="1" applyFont="1" applyFill="1" applyBorder="1" applyAlignment="1">
      <alignment horizontal="center" vertical="center"/>
    </xf>
    <xf numFmtId="172" fontId="18" fillId="0" borderId="44" xfId="6" applyNumberFormat="1" applyFont="1" applyBorder="1" applyAlignment="1">
      <alignment vertical="top" wrapText="1"/>
    </xf>
    <xf numFmtId="172" fontId="15" fillId="0" borderId="44" xfId="6" applyNumberFormat="1" applyFont="1" applyBorder="1" applyAlignment="1">
      <alignment horizontal="center" vertical="center" wrapText="1"/>
    </xf>
    <xf numFmtId="3" fontId="4" fillId="0" borderId="6" xfId="1" applyNumberFormat="1" applyFont="1" applyBorder="1"/>
    <xf numFmtId="0" fontId="98" fillId="17" borderId="0" xfId="0" applyFont="1" applyFill="1" applyAlignment="1">
      <alignment horizontal="left"/>
    </xf>
    <xf numFmtId="3" fontId="4" fillId="8" borderId="0" xfId="0" applyNumberFormat="1" applyFont="1" applyFill="1" applyAlignment="1">
      <alignment horizontal="center"/>
    </xf>
    <xf numFmtId="0" fontId="6" fillId="3" borderId="19" xfId="0" applyFont="1" applyFill="1" applyBorder="1" applyAlignment="1">
      <alignment horizontal="center"/>
    </xf>
    <xf numFmtId="0" fontId="6" fillId="3" borderId="20" xfId="0" applyFont="1" applyFill="1" applyBorder="1" applyAlignment="1">
      <alignment horizontal="center"/>
    </xf>
    <xf numFmtId="0" fontId="6" fillId="3" borderId="45" xfId="0" applyFont="1" applyFill="1" applyBorder="1" applyAlignment="1">
      <alignment horizontal="center"/>
    </xf>
    <xf numFmtId="0" fontId="6" fillId="8" borderId="19" xfId="0" applyFont="1" applyFill="1" applyBorder="1" applyAlignment="1">
      <alignment horizontal="center"/>
    </xf>
    <xf numFmtId="0" fontId="6" fillId="8" borderId="20" xfId="0" applyFont="1" applyFill="1" applyBorder="1" applyAlignment="1">
      <alignment horizontal="center"/>
    </xf>
    <xf numFmtId="169" fontId="5" fillId="8" borderId="16" xfId="0" applyNumberFormat="1" applyFont="1" applyFill="1" applyBorder="1" applyAlignment="1">
      <alignment horizontal="right"/>
    </xf>
    <xf numFmtId="0" fontId="44" fillId="8" borderId="18" xfId="0" applyFont="1" applyFill="1" applyBorder="1" applyAlignment="1">
      <alignment horizontal="center"/>
    </xf>
    <xf numFmtId="0" fontId="44" fillId="8" borderId="13" xfId="0" applyFont="1" applyFill="1" applyBorder="1" applyAlignment="1">
      <alignment horizontal="center"/>
    </xf>
    <xf numFmtId="171" fontId="4" fillId="0" borderId="0" xfId="0" applyNumberFormat="1" applyFont="1" applyAlignment="1">
      <alignment horizontal="right"/>
    </xf>
    <xf numFmtId="0" fontId="4" fillId="8" borderId="17" xfId="0" applyFont="1" applyFill="1" applyBorder="1" applyAlignment="1">
      <alignment horizontal="center" wrapText="1"/>
    </xf>
    <xf numFmtId="0" fontId="4" fillId="8" borderId="51" xfId="0" applyFont="1" applyFill="1" applyBorder="1" applyAlignment="1">
      <alignment horizontal="center" wrapText="1"/>
    </xf>
    <xf numFmtId="0" fontId="4" fillId="8" borderId="56" xfId="0" applyFont="1" applyFill="1" applyBorder="1" applyAlignment="1">
      <alignment horizontal="center" wrapText="1"/>
    </xf>
    <xf numFmtId="0" fontId="4" fillId="8" borderId="10" xfId="0" applyFont="1" applyFill="1" applyBorder="1" applyAlignment="1">
      <alignment horizontal="center" wrapText="1"/>
    </xf>
    <xf numFmtId="0" fontId="4" fillId="8" borderId="6" xfId="0" applyFont="1" applyFill="1" applyBorder="1" applyAlignment="1">
      <alignment horizontal="center" wrapText="1"/>
    </xf>
    <xf numFmtId="0" fontId="4" fillId="8" borderId="9" xfId="0" applyFont="1" applyFill="1" applyBorder="1" applyAlignment="1">
      <alignment horizontal="center" wrapText="1"/>
    </xf>
    <xf numFmtId="3" fontId="99" fillId="7" borderId="0" xfId="0" applyNumberFormat="1" applyFont="1" applyFill="1" applyAlignment="1">
      <alignment horizontal="left"/>
    </xf>
    <xf numFmtId="0" fontId="120" fillId="0" borderId="0" xfId="0" applyFont="1"/>
    <xf numFmtId="0" fontId="121" fillId="17" borderId="0" xfId="0" applyFont="1" applyFill="1" applyAlignment="1">
      <alignment horizontal="center" shrinkToFit="1"/>
    </xf>
    <xf numFmtId="0" fontId="121" fillId="17" borderId="0" xfId="0" applyFont="1" applyFill="1" applyAlignment="1">
      <alignment horizontal="left" shrinkToFit="1"/>
    </xf>
    <xf numFmtId="0" fontId="121" fillId="17" borderId="1" xfId="0" applyFont="1" applyFill="1" applyBorder="1" applyAlignment="1">
      <alignment horizontal="center" shrinkToFit="1"/>
    </xf>
    <xf numFmtId="0" fontId="5" fillId="0" borderId="0" xfId="0" applyFont="1" applyAlignment="1">
      <alignment horizontal="center"/>
    </xf>
    <xf numFmtId="0" fontId="5" fillId="0" borderId="6" xfId="0" applyFont="1" applyBorder="1" applyAlignment="1">
      <alignment horizontal="center"/>
    </xf>
    <xf numFmtId="3" fontId="5" fillId="0" borderId="6" xfId="0" applyNumberFormat="1" applyFont="1" applyBorder="1" applyAlignment="1">
      <alignment horizontal="center"/>
    </xf>
    <xf numFmtId="0" fontId="46" fillId="0" borderId="0" xfId="0" applyFont="1" applyAlignment="1">
      <alignment horizontal="center"/>
    </xf>
    <xf numFmtId="3" fontId="83" fillId="7" borderId="4" xfId="0" applyNumberFormat="1" applyFont="1" applyFill="1" applyBorder="1" applyAlignment="1">
      <alignment horizontal="left"/>
    </xf>
    <xf numFmtId="3" fontId="83" fillId="7" borderId="0" xfId="0" applyNumberFormat="1" applyFont="1" applyFill="1" applyAlignment="1">
      <alignment horizontal="left"/>
    </xf>
    <xf numFmtId="3" fontId="83" fillId="7" borderId="2" xfId="0" applyNumberFormat="1" applyFont="1" applyFill="1" applyBorder="1" applyAlignment="1">
      <alignment horizontal="center"/>
    </xf>
    <xf numFmtId="3" fontId="83" fillId="7" borderId="1" xfId="0" applyNumberFormat="1" applyFont="1" applyFill="1" applyBorder="1" applyAlignment="1">
      <alignment horizontal="center"/>
    </xf>
    <xf numFmtId="3" fontId="83" fillId="7" borderId="10" xfId="0" applyNumberFormat="1" applyFont="1" applyFill="1" applyBorder="1" applyAlignment="1">
      <alignment horizontal="center"/>
    </xf>
    <xf numFmtId="3" fontId="83" fillId="7" borderId="6" xfId="0" applyNumberFormat="1" applyFont="1" applyFill="1" applyBorder="1" applyAlignment="1">
      <alignment horizontal="center"/>
    </xf>
    <xf numFmtId="0" fontId="23" fillId="8" borderId="18" xfId="0" applyFont="1" applyFill="1" applyBorder="1" applyAlignment="1">
      <alignment horizontal="center"/>
    </xf>
    <xf numFmtId="0" fontId="23" fillId="8" borderId="13" xfId="0" applyFont="1" applyFill="1" applyBorder="1" applyAlignment="1">
      <alignment horizontal="center"/>
    </xf>
    <xf numFmtId="0" fontId="23" fillId="8" borderId="2" xfId="0" applyFont="1" applyFill="1" applyBorder="1" applyAlignment="1">
      <alignment horizontal="center"/>
    </xf>
    <xf numFmtId="0" fontId="23" fillId="8" borderId="3" xfId="0" applyFont="1" applyFill="1" applyBorder="1" applyAlignment="1">
      <alignment horizontal="center"/>
    </xf>
    <xf numFmtId="0" fontId="23" fillId="8" borderId="10" xfId="0" applyFont="1" applyFill="1" applyBorder="1" applyAlignment="1">
      <alignment horizontal="center"/>
    </xf>
    <xf numFmtId="0" fontId="23" fillId="8" borderId="9" xfId="0" applyFont="1" applyFill="1" applyBorder="1" applyAlignment="1">
      <alignment horizontal="center"/>
    </xf>
    <xf numFmtId="0" fontId="23" fillId="8" borderId="1" xfId="0" applyFont="1" applyFill="1" applyBorder="1" applyAlignment="1">
      <alignment horizontal="center"/>
    </xf>
    <xf numFmtId="3" fontId="23" fillId="8" borderId="10" xfId="0" applyNumberFormat="1" applyFont="1" applyFill="1" applyBorder="1" applyAlignment="1">
      <alignment horizontal="center"/>
    </xf>
    <xf numFmtId="3" fontId="23" fillId="8" borderId="6" xfId="0" applyNumberFormat="1" applyFont="1" applyFill="1" applyBorder="1" applyAlignment="1">
      <alignment horizontal="center"/>
    </xf>
    <xf numFmtId="3" fontId="23" fillId="8" borderId="9" xfId="0" applyNumberFormat="1" applyFont="1" applyFill="1" applyBorder="1" applyAlignment="1">
      <alignment horizontal="center"/>
    </xf>
    <xf numFmtId="0" fontId="128" fillId="0" borderId="90" xfId="0" applyFont="1" applyBorder="1" applyAlignment="1">
      <alignment horizontal="left" vertical="top" wrapText="1"/>
    </xf>
    <xf numFmtId="0" fontId="128" fillId="0" borderId="91" xfId="0" applyFont="1" applyBorder="1" applyAlignment="1">
      <alignment horizontal="left" vertical="top" wrapText="1"/>
    </xf>
    <xf numFmtId="49" fontId="127" fillId="0" borderId="93" xfId="0" applyNumberFormat="1" applyFont="1" applyBorder="1" applyAlignment="1">
      <alignment horizontal="left" vertical="center" wrapText="1"/>
    </xf>
    <xf numFmtId="49" fontId="127" fillId="0" borderId="92" xfId="0" applyNumberFormat="1" applyFont="1" applyBorder="1" applyAlignment="1">
      <alignment horizontal="left" vertical="center" wrapText="1"/>
    </xf>
    <xf numFmtId="0" fontId="128" fillId="0" borderId="90" xfId="0" applyFont="1" applyBorder="1" applyAlignment="1">
      <alignment horizontal="left" vertical="center" wrapText="1"/>
    </xf>
    <xf numFmtId="0" fontId="128" fillId="0" borderId="91" xfId="0" applyFont="1" applyBorder="1" applyAlignment="1">
      <alignment horizontal="left" vertical="center" wrapText="1"/>
    </xf>
    <xf numFmtId="0" fontId="9" fillId="4" borderId="4" xfId="6" applyFont="1" applyFill="1" applyBorder="1" applyAlignment="1">
      <alignment horizontal="left"/>
    </xf>
    <xf numFmtId="0" fontId="9" fillId="4" borderId="0" xfId="6" applyFont="1" applyFill="1" applyAlignment="1">
      <alignment horizontal="left"/>
    </xf>
    <xf numFmtId="0" fontId="15" fillId="13" borderId="85" xfId="6" applyFont="1" applyFill="1" applyBorder="1" applyAlignment="1">
      <alignment horizontal="center"/>
    </xf>
    <xf numFmtId="0" fontId="15" fillId="13" borderId="89" xfId="6" applyFont="1" applyFill="1" applyBorder="1" applyAlignment="1">
      <alignment horizontal="center"/>
    </xf>
    <xf numFmtId="0" fontId="23" fillId="0" borderId="0" xfId="6" applyFont="1" applyAlignment="1">
      <alignment horizontal="center"/>
    </xf>
    <xf numFmtId="0" fontId="16" fillId="0" borderId="0" xfId="6" applyFont="1" applyAlignment="1">
      <alignment horizontal="center"/>
    </xf>
    <xf numFmtId="0" fontId="27" fillId="0" borderId="0" xfId="6" applyFont="1" applyAlignment="1">
      <alignment horizontal="center"/>
    </xf>
    <xf numFmtId="0" fontId="38" fillId="0" borderId="0" xfId="6" applyFont="1" applyAlignment="1">
      <alignment horizontal="center" vertical="top"/>
    </xf>
    <xf numFmtId="0" fontId="16" fillId="0" borderId="6" xfId="6" applyFont="1" applyBorder="1" applyAlignment="1">
      <alignment horizontal="center"/>
    </xf>
    <xf numFmtId="0" fontId="16" fillId="13" borderId="2" xfId="6" applyFont="1" applyFill="1" applyBorder="1" applyAlignment="1">
      <alignment horizontal="left" vertical="top"/>
    </xf>
    <xf numFmtId="0" fontId="16" fillId="13" borderId="1" xfId="6" applyFont="1" applyFill="1" applyBorder="1" applyAlignment="1">
      <alignment horizontal="left" vertical="top"/>
    </xf>
    <xf numFmtId="0" fontId="16" fillId="13" borderId="3" xfId="6" applyFont="1" applyFill="1" applyBorder="1" applyAlignment="1">
      <alignment horizontal="left" vertical="top"/>
    </xf>
    <xf numFmtId="0" fontId="15" fillId="13" borderId="83" xfId="6" applyFont="1" applyFill="1" applyBorder="1" applyAlignment="1">
      <alignment horizontal="center"/>
    </xf>
    <xf numFmtId="0" fontId="15" fillId="13" borderId="88" xfId="6" applyFont="1" applyFill="1" applyBorder="1" applyAlignment="1">
      <alignment horizontal="center"/>
    </xf>
    <xf numFmtId="0" fontId="15" fillId="13" borderId="85" xfId="6" applyFont="1" applyFill="1" applyBorder="1" applyAlignment="1">
      <alignment horizontal="center" wrapText="1"/>
    </xf>
    <xf numFmtId="0" fontId="9" fillId="4" borderId="0" xfId="6" applyFont="1" applyFill="1" applyAlignment="1">
      <alignment horizontal="left" wrapText="1"/>
    </xf>
    <xf numFmtId="3" fontId="15" fillId="13" borderId="85" xfId="6" applyNumberFormat="1" applyFont="1" applyFill="1" applyBorder="1" applyAlignment="1">
      <alignment horizontal="center"/>
    </xf>
    <xf numFmtId="3" fontId="15" fillId="13" borderId="89" xfId="6" applyNumberFormat="1" applyFont="1" applyFill="1" applyBorder="1" applyAlignment="1">
      <alignment horizontal="center"/>
    </xf>
    <xf numFmtId="0" fontId="9" fillId="0" borderId="6" xfId="6" applyFont="1" applyBorder="1" applyAlignment="1">
      <alignment horizontal="center" wrapText="1"/>
    </xf>
    <xf numFmtId="0" fontId="4" fillId="0" borderId="6" xfId="6" applyFont="1" applyBorder="1" applyAlignment="1">
      <alignment horizontal="left" vertical="center"/>
    </xf>
    <xf numFmtId="0" fontId="16" fillId="0" borderId="18" xfId="6" applyFont="1" applyBorder="1" applyAlignment="1">
      <alignment horizontal="center" vertical="center" wrapText="1"/>
    </xf>
    <xf numFmtId="0" fontId="16" fillId="0" borderId="13" xfId="6" applyFont="1" applyBorder="1" applyAlignment="1">
      <alignment horizontal="center" vertical="center" wrapText="1"/>
    </xf>
    <xf numFmtId="0" fontId="4" fillId="0" borderId="13" xfId="6" applyFont="1" applyBorder="1" applyAlignment="1">
      <alignment horizontal="center" vertical="center" wrapText="1"/>
    </xf>
    <xf numFmtId="0" fontId="4" fillId="0" borderId="1" xfId="6" applyFont="1" applyBorder="1" applyAlignment="1">
      <alignment horizontal="left" vertical="center"/>
    </xf>
    <xf numFmtId="0" fontId="4" fillId="0" borderId="0" xfId="6" applyFont="1" applyAlignment="1">
      <alignment horizontal="left" vertical="center"/>
    </xf>
    <xf numFmtId="0" fontId="122" fillId="13" borderId="83" xfId="6" quotePrefix="1" applyFont="1" applyFill="1" applyBorder="1" applyAlignment="1">
      <alignment horizontal="center" vertical="center" wrapText="1"/>
    </xf>
    <xf numFmtId="0" fontId="4" fillId="0" borderId="0" xfId="6" applyFont="1" applyAlignment="1">
      <alignment horizontal="left" wrapText="1"/>
    </xf>
    <xf numFmtId="0" fontId="15" fillId="0" borderId="0" xfId="6" applyFont="1" applyAlignment="1">
      <alignment horizontal="left"/>
    </xf>
    <xf numFmtId="0" fontId="40" fillId="0" borderId="0" xfId="6" applyFont="1" applyAlignment="1">
      <alignment horizontal="left"/>
    </xf>
    <xf numFmtId="0" fontId="31" fillId="0" borderId="1" xfId="6" applyFont="1" applyBorder="1" applyAlignment="1">
      <alignment horizontal="center"/>
    </xf>
    <xf numFmtId="0" fontId="38" fillId="0" borderId="0" xfId="6" applyFont="1" applyAlignment="1">
      <alignment horizontal="center" vertical="center"/>
    </xf>
    <xf numFmtId="173" fontId="87" fillId="13" borderId="83" xfId="6" applyNumberFormat="1" applyFont="1" applyFill="1" applyBorder="1" applyAlignment="1">
      <alignment horizontal="right"/>
    </xf>
    <xf numFmtId="173" fontId="87" fillId="13" borderId="85" xfId="6" applyNumberFormat="1" applyFont="1" applyFill="1" applyBorder="1" applyAlignment="1">
      <alignment horizontal="right"/>
    </xf>
    <xf numFmtId="0" fontId="16" fillId="0" borderId="0" xfId="6" applyFont="1" applyAlignment="1">
      <alignment horizontal="left"/>
    </xf>
    <xf numFmtId="49" fontId="18" fillId="13" borderId="83" xfId="6" applyNumberFormat="1" applyFont="1" applyFill="1" applyBorder="1" applyAlignment="1">
      <alignment horizontal="center"/>
    </xf>
    <xf numFmtId="173" fontId="18" fillId="13" borderId="83" xfId="6" applyNumberFormat="1" applyFont="1" applyFill="1" applyBorder="1" applyAlignment="1">
      <alignment horizontal="center"/>
    </xf>
    <xf numFmtId="0" fontId="27" fillId="4" borderId="0" xfId="6" applyFont="1" applyFill="1" applyAlignment="1">
      <alignment horizontal="center" vertical="center"/>
    </xf>
    <xf numFmtId="0" fontId="9" fillId="4" borderId="0" xfId="6" applyFont="1" applyFill="1" applyAlignment="1">
      <alignment horizontal="center" vertical="top"/>
    </xf>
    <xf numFmtId="49" fontId="37" fillId="13" borderId="83" xfId="5" applyNumberFormat="1" applyFill="1" applyBorder="1" applyAlignment="1" applyProtection="1">
      <alignment horizontal="center"/>
    </xf>
    <xf numFmtId="0" fontId="9" fillId="4" borderId="16" xfId="6" applyFont="1" applyFill="1" applyBorder="1" applyAlignment="1">
      <alignment horizontal="center" vertical="top"/>
    </xf>
    <xf numFmtId="0" fontId="23" fillId="4" borderId="0" xfId="6" applyFont="1" applyFill="1" applyAlignment="1">
      <alignment horizontal="center"/>
    </xf>
    <xf numFmtId="0" fontId="16" fillId="4" borderId="0" xfId="6" applyFont="1" applyFill="1" applyAlignment="1">
      <alignment horizontal="center"/>
    </xf>
    <xf numFmtId="0" fontId="38" fillId="4" borderId="0" xfId="6" applyFont="1" applyFill="1" applyAlignment="1">
      <alignment horizontal="center" vertical="top"/>
    </xf>
    <xf numFmtId="0" fontId="16" fillId="4" borderId="6" xfId="6" applyFont="1" applyFill="1" applyBorder="1" applyAlignment="1">
      <alignment horizontal="center"/>
    </xf>
    <xf numFmtId="0" fontId="9" fillId="4" borderId="6" xfId="6" applyFont="1" applyFill="1" applyBorder="1" applyAlignment="1">
      <alignment horizontal="center" wrapText="1"/>
    </xf>
    <xf numFmtId="0" fontId="16" fillId="13" borderId="2" xfId="6" applyFont="1" applyFill="1" applyBorder="1" applyAlignment="1">
      <alignment horizontal="left" vertical="center"/>
    </xf>
    <xf numFmtId="0" fontId="16" fillId="13" borderId="1" xfId="6" applyFont="1" applyFill="1" applyBorder="1" applyAlignment="1">
      <alignment horizontal="left" vertical="center"/>
    </xf>
    <xf numFmtId="0" fontId="16" fillId="13" borderId="3" xfId="6" applyFont="1" applyFill="1" applyBorder="1" applyAlignment="1">
      <alignment horizontal="left" vertical="center"/>
    </xf>
    <xf numFmtId="0" fontId="15" fillId="4" borderId="0" xfId="6" applyFont="1" applyFill="1" applyAlignment="1">
      <alignment horizontal="left"/>
    </xf>
    <xf numFmtId="0" fontId="31" fillId="4" borderId="1" xfId="6" applyFont="1" applyFill="1" applyBorder="1" applyAlignment="1">
      <alignment horizontal="center"/>
    </xf>
    <xf numFmtId="0" fontId="38" fillId="4" borderId="0" xfId="6" applyFont="1" applyFill="1" applyAlignment="1">
      <alignment horizontal="center" vertical="center"/>
    </xf>
    <xf numFmtId="0" fontId="40" fillId="4" borderId="0" xfId="6" applyFont="1" applyFill="1" applyAlignment="1">
      <alignment horizontal="left"/>
    </xf>
    <xf numFmtId="0" fontId="16" fillId="4" borderId="0" xfId="6" applyFont="1" applyFill="1" applyAlignment="1">
      <alignment horizontal="left"/>
    </xf>
    <xf numFmtId="0" fontId="16" fillId="4" borderId="49" xfId="6" applyFont="1" applyFill="1" applyBorder="1" applyAlignment="1">
      <alignment horizontal="left"/>
    </xf>
    <xf numFmtId="0" fontId="9" fillId="4" borderId="0" xfId="6" applyFont="1" applyFill="1" applyAlignment="1">
      <alignment horizontal="center" wrapText="1"/>
    </xf>
    <xf numFmtId="0" fontId="4" fillId="13" borderId="85" xfId="6" applyFont="1" applyFill="1" applyBorder="1" applyAlignment="1">
      <alignment horizontal="center"/>
    </xf>
    <xf numFmtId="0" fontId="23" fillId="4" borderId="0" xfId="0" applyFont="1" applyFill="1" applyAlignment="1">
      <alignment horizontal="center"/>
    </xf>
    <xf numFmtId="0" fontId="16" fillId="4" borderId="0" xfId="0" applyFont="1" applyFill="1" applyAlignment="1">
      <alignment horizontal="center"/>
    </xf>
    <xf numFmtId="0" fontId="27" fillId="4" borderId="0" xfId="0" applyFont="1" applyFill="1" applyAlignment="1">
      <alignment horizontal="center"/>
    </xf>
    <xf numFmtId="0" fontId="9" fillId="4" borderId="0" xfId="0" applyFont="1" applyFill="1" applyAlignment="1">
      <alignment horizontal="left"/>
    </xf>
    <xf numFmtId="0" fontId="18" fillId="4" borderId="83" xfId="0" applyFont="1" applyFill="1" applyBorder="1" applyAlignment="1">
      <alignment horizontal="center"/>
    </xf>
    <xf numFmtId="0" fontId="18" fillId="4" borderId="85" xfId="0" applyFont="1" applyFill="1" applyBorder="1" applyAlignment="1">
      <alignment horizontal="center"/>
    </xf>
    <xf numFmtId="0" fontId="9" fillId="4" borderId="0" xfId="0" applyFont="1" applyFill="1" applyAlignment="1">
      <alignment horizontal="left" wrapText="1"/>
    </xf>
    <xf numFmtId="3" fontId="18" fillId="4" borderId="85" xfId="0" applyNumberFormat="1" applyFont="1" applyFill="1" applyBorder="1" applyAlignment="1">
      <alignment horizontal="center"/>
    </xf>
    <xf numFmtId="0" fontId="16" fillId="4" borderId="6" xfId="0" applyFont="1" applyFill="1" applyBorder="1" applyAlignment="1">
      <alignment horizontal="center"/>
    </xf>
    <xf numFmtId="0" fontId="16" fillId="4" borderId="18"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 xfId="0" applyFont="1" applyFill="1" applyBorder="1" applyAlignment="1">
      <alignment horizontal="left" vertical="center"/>
    </xf>
    <xf numFmtId="0" fontId="4" fillId="4" borderId="0" xfId="0" applyFont="1" applyFill="1" applyAlignment="1">
      <alignment horizontal="left" vertical="center"/>
    </xf>
    <xf numFmtId="0" fontId="9" fillId="4" borderId="6" xfId="0" applyFont="1" applyFill="1" applyBorder="1" applyAlignment="1">
      <alignment horizontal="center" wrapText="1"/>
    </xf>
    <xf numFmtId="0" fontId="16" fillId="4" borderId="2" xfId="0" applyFont="1" applyFill="1" applyBorder="1" applyAlignment="1">
      <alignment horizontal="left" vertical="center"/>
    </xf>
    <xf numFmtId="0" fontId="16" fillId="4" borderId="1" xfId="0" applyFont="1" applyFill="1" applyBorder="1" applyAlignment="1">
      <alignment horizontal="left" vertical="center"/>
    </xf>
    <xf numFmtId="0" fontId="16" fillId="4" borderId="3" xfId="0" applyFont="1" applyFill="1" applyBorder="1" applyAlignment="1">
      <alignment horizontal="left" vertical="center"/>
    </xf>
    <xf numFmtId="0" fontId="12" fillId="4" borderId="83" xfId="0" applyFont="1" applyFill="1" applyBorder="1" applyAlignment="1">
      <alignment horizontal="center" vertical="center"/>
    </xf>
    <xf numFmtId="0" fontId="12" fillId="4" borderId="88" xfId="0" applyFont="1" applyFill="1" applyBorder="1" applyAlignment="1">
      <alignment horizontal="center" vertical="center"/>
    </xf>
    <xf numFmtId="0" fontId="15" fillId="4" borderId="0" xfId="0" applyFont="1" applyFill="1" applyAlignment="1">
      <alignment horizontal="left"/>
    </xf>
    <xf numFmtId="173" fontId="17" fillId="4" borderId="83" xfId="3" applyNumberFormat="1" applyFont="1" applyFill="1" applyBorder="1" applyAlignment="1" applyProtection="1">
      <alignment horizontal="right"/>
    </xf>
    <xf numFmtId="0" fontId="31" fillId="4" borderId="0" xfId="0" applyFont="1" applyFill="1" applyAlignment="1">
      <alignment horizontal="center" vertical="center"/>
    </xf>
    <xf numFmtId="0" fontId="12" fillId="4" borderId="83" xfId="0" applyFont="1" applyFill="1" applyBorder="1" applyAlignment="1">
      <alignment horizontal="center" vertical="center" wrapText="1"/>
    </xf>
    <xf numFmtId="172" fontId="18" fillId="4" borderId="0" xfId="0" applyNumberFormat="1" applyFont="1" applyFill="1" applyAlignment="1">
      <alignment horizontal="left" vertical="top" wrapText="1"/>
    </xf>
    <xf numFmtId="172" fontId="18" fillId="4" borderId="5" xfId="0" applyNumberFormat="1" applyFont="1" applyFill="1" applyBorder="1" applyAlignment="1">
      <alignment horizontal="left" vertical="top" wrapText="1"/>
    </xf>
    <xf numFmtId="0" fontId="4" fillId="4" borderId="0" xfId="0" applyFont="1" applyFill="1" applyAlignment="1">
      <alignment horizontal="left" vertical="center" wrapText="1"/>
    </xf>
    <xf numFmtId="0" fontId="4" fillId="4" borderId="6" xfId="0" applyFont="1" applyFill="1" applyBorder="1" applyAlignment="1">
      <alignment horizontal="left" vertical="center"/>
    </xf>
    <xf numFmtId="0" fontId="81" fillId="4" borderId="0" xfId="0" applyFont="1" applyFill="1" applyAlignment="1">
      <alignment horizontal="left"/>
    </xf>
    <xf numFmtId="0" fontId="9" fillId="4" borderId="16" xfId="0" applyFont="1" applyFill="1" applyBorder="1" applyAlignment="1">
      <alignment horizontal="center" vertical="top"/>
    </xf>
    <xf numFmtId="0" fontId="27" fillId="4" borderId="0" xfId="0" applyFont="1" applyFill="1" applyAlignment="1">
      <alignment horizontal="center" vertical="center"/>
    </xf>
    <xf numFmtId="49" fontId="18" fillId="4" borderId="83" xfId="0" applyNumberFormat="1" applyFont="1" applyFill="1" applyBorder="1" applyAlignment="1">
      <alignment horizontal="center"/>
    </xf>
    <xf numFmtId="0" fontId="9" fillId="4" borderId="0" xfId="0" applyFont="1" applyFill="1" applyAlignment="1">
      <alignment horizontal="center" vertical="top"/>
    </xf>
    <xf numFmtId="0" fontId="16" fillId="4" borderId="0" xfId="0" applyFont="1" applyFill="1" applyAlignment="1">
      <alignment horizontal="left"/>
    </xf>
    <xf numFmtId="0" fontId="43" fillId="0" borderId="0" xfId="0" applyFont="1" applyAlignment="1">
      <alignment horizontal="center"/>
    </xf>
    <xf numFmtId="0" fontId="83" fillId="7" borderId="0" xfId="0" applyFont="1" applyFill="1" applyAlignment="1">
      <alignment horizontal="center" shrinkToFit="1"/>
    </xf>
    <xf numFmtId="0" fontId="94" fillId="0" borderId="6" xfId="0" applyFont="1" applyBorder="1" applyAlignment="1">
      <alignment horizontal="center"/>
    </xf>
    <xf numFmtId="0" fontId="94" fillId="0" borderId="13" xfId="0" applyFont="1" applyBorder="1" applyAlignment="1">
      <alignment horizontal="center"/>
    </xf>
    <xf numFmtId="0" fontId="96" fillId="7" borderId="0" xfId="0" applyFont="1" applyFill="1" applyAlignment="1">
      <alignment horizontal="center" shrinkToFit="1"/>
    </xf>
    <xf numFmtId="0" fontId="13" fillId="0" borderId="0" xfId="0" applyFont="1" applyAlignment="1">
      <alignment wrapText="1"/>
    </xf>
    <xf numFmtId="0" fontId="91" fillId="0" borderId="0" xfId="0" applyFont="1" applyAlignment="1">
      <alignment wrapText="1"/>
    </xf>
    <xf numFmtId="0" fontId="91" fillId="0" borderId="0" xfId="0" applyFont="1" applyAlignment="1">
      <alignment horizontal="left" wrapText="1"/>
    </xf>
    <xf numFmtId="0" fontId="16" fillId="8" borderId="17" xfId="0" applyFont="1" applyFill="1" applyBorder="1" applyAlignment="1">
      <alignment horizontal="center"/>
    </xf>
    <xf numFmtId="0" fontId="16" fillId="8" borderId="51" xfId="0" applyFont="1" applyFill="1" applyBorder="1" applyAlignment="1">
      <alignment horizontal="center"/>
    </xf>
    <xf numFmtId="0" fontId="16" fillId="8" borderId="52" xfId="0" applyFont="1" applyFill="1" applyBorder="1" applyAlignment="1">
      <alignment horizontal="center"/>
    </xf>
    <xf numFmtId="0" fontId="16" fillId="8" borderId="4" xfId="0" applyFont="1" applyFill="1" applyBorder="1" applyAlignment="1">
      <alignment horizontal="center"/>
    </xf>
    <xf numFmtId="0" fontId="16" fillId="8" borderId="0" xfId="0" applyFont="1" applyFill="1" applyAlignment="1">
      <alignment horizontal="center"/>
    </xf>
    <xf numFmtId="0" fontId="16" fillId="8" borderId="49" xfId="0" applyFont="1" applyFill="1" applyBorder="1" applyAlignment="1">
      <alignment horizontal="center"/>
    </xf>
    <xf numFmtId="0" fontId="16" fillId="8" borderId="50" xfId="0" applyFont="1" applyFill="1" applyBorder="1" applyAlignment="1">
      <alignment horizontal="center"/>
    </xf>
    <xf numFmtId="0" fontId="46" fillId="9" borderId="7" xfId="0" applyFont="1" applyFill="1" applyBorder="1" applyAlignment="1">
      <alignment horizontal="center"/>
    </xf>
    <xf numFmtId="0" fontId="46" fillId="9" borderId="55" xfId="0" applyFont="1" applyFill="1" applyBorder="1" applyAlignment="1">
      <alignment horizontal="center"/>
    </xf>
    <xf numFmtId="0" fontId="46" fillId="9" borderId="14" xfId="0" applyFont="1" applyFill="1" applyBorder="1" applyAlignment="1">
      <alignment horizontal="center"/>
    </xf>
    <xf numFmtId="0" fontId="46" fillId="9" borderId="8" xfId="0" applyFont="1" applyFill="1" applyBorder="1" applyAlignment="1">
      <alignment horizontal="center"/>
    </xf>
    <xf numFmtId="6" fontId="46" fillId="9" borderId="14" xfId="0" applyNumberFormat="1" applyFont="1" applyFill="1" applyBorder="1" applyAlignment="1">
      <alignment horizontal="center"/>
    </xf>
    <xf numFmtId="6" fontId="46" fillId="9" borderId="8" xfId="0" applyNumberFormat="1" applyFont="1" applyFill="1" applyBorder="1" applyAlignment="1">
      <alignment horizontal="center"/>
    </xf>
    <xf numFmtId="0" fontId="23" fillId="8" borderId="19" xfId="0" applyFont="1" applyFill="1" applyBorder="1" applyAlignment="1">
      <alignment horizontal="center"/>
    </xf>
    <xf numFmtId="0" fontId="23" fillId="8" borderId="20" xfId="0" applyFont="1" applyFill="1" applyBorder="1" applyAlignment="1">
      <alignment horizontal="center"/>
    </xf>
    <xf numFmtId="0" fontId="23" fillId="8" borderId="45" xfId="0" applyFont="1" applyFill="1" applyBorder="1" applyAlignment="1">
      <alignment horizontal="center"/>
    </xf>
    <xf numFmtId="0" fontId="23" fillId="16" borderId="19" xfId="0" applyFont="1" applyFill="1" applyBorder="1" applyAlignment="1">
      <alignment horizontal="center"/>
    </xf>
    <xf numFmtId="0" fontId="23" fillId="16" borderId="20" xfId="0" applyFont="1" applyFill="1" applyBorder="1" applyAlignment="1">
      <alignment horizontal="center"/>
    </xf>
    <xf numFmtId="0" fontId="23" fillId="16" borderId="45" xfId="0" applyFont="1" applyFill="1" applyBorder="1" applyAlignment="1">
      <alignment horizontal="center"/>
    </xf>
    <xf numFmtId="0" fontId="16" fillId="8" borderId="2" xfId="0" applyFont="1" applyFill="1" applyBorder="1" applyAlignment="1">
      <alignment horizontal="center" vertical="center"/>
    </xf>
    <xf numFmtId="0" fontId="16" fillId="8" borderId="1" xfId="0" applyFont="1" applyFill="1" applyBorder="1" applyAlignment="1">
      <alignment horizontal="center" vertical="center"/>
    </xf>
    <xf numFmtId="0" fontId="16" fillId="8" borderId="3" xfId="0" applyFont="1" applyFill="1" applyBorder="1" applyAlignment="1">
      <alignment horizontal="center" vertical="center"/>
    </xf>
    <xf numFmtId="0" fontId="16" fillId="8" borderId="10" xfId="0" applyFont="1" applyFill="1" applyBorder="1" applyAlignment="1">
      <alignment horizontal="center" vertical="center"/>
    </xf>
    <xf numFmtId="0" fontId="16" fillId="8" borderId="6" xfId="0" applyFont="1" applyFill="1" applyBorder="1" applyAlignment="1">
      <alignment horizontal="center" vertical="center"/>
    </xf>
    <xf numFmtId="0" fontId="16" fillId="8" borderId="9" xfId="0" applyFont="1" applyFill="1" applyBorder="1" applyAlignment="1">
      <alignment horizontal="center" vertical="center"/>
    </xf>
    <xf numFmtId="0" fontId="23" fillId="9" borderId="18" xfId="0" applyFont="1" applyFill="1" applyBorder="1" applyAlignment="1">
      <alignment horizontal="center"/>
    </xf>
    <xf numFmtId="0" fontId="23" fillId="9" borderId="13" xfId="0" applyFont="1" applyFill="1" applyBorder="1" applyAlignment="1">
      <alignment horizontal="center"/>
    </xf>
    <xf numFmtId="0" fontId="23" fillId="9" borderId="43" xfId="0" applyFont="1" applyFill="1" applyBorder="1" applyAlignment="1">
      <alignment horizontal="center"/>
    </xf>
    <xf numFmtId="0" fontId="11" fillId="8" borderId="1" xfId="0" applyFont="1" applyFill="1" applyBorder="1" applyAlignment="1">
      <alignment horizontal="center" wrapText="1"/>
    </xf>
    <xf numFmtId="0" fontId="11" fillId="8" borderId="16" xfId="0" applyFont="1" applyFill="1" applyBorder="1" applyAlignment="1">
      <alignment horizontal="center" wrapText="1"/>
    </xf>
    <xf numFmtId="0" fontId="23" fillId="8" borderId="43" xfId="0" applyFont="1" applyFill="1" applyBorder="1" applyAlignment="1">
      <alignment horizontal="center"/>
    </xf>
    <xf numFmtId="0" fontId="11" fillId="8" borderId="5" xfId="0" applyFont="1" applyFill="1" applyBorder="1" applyAlignment="1">
      <alignment horizontal="center" wrapText="1"/>
    </xf>
    <xf numFmtId="0" fontId="11" fillId="8" borderId="42" xfId="0" applyFont="1" applyFill="1" applyBorder="1" applyAlignment="1">
      <alignment horizontal="center" wrapText="1"/>
    </xf>
    <xf numFmtId="0" fontId="4" fillId="8" borderId="2" xfId="0" applyFont="1" applyFill="1" applyBorder="1" applyAlignment="1">
      <alignment horizontal="center"/>
    </xf>
    <xf numFmtId="0" fontId="4" fillId="8" borderId="3" xfId="0" applyFont="1" applyFill="1" applyBorder="1" applyAlignment="1">
      <alignment horizontal="center"/>
    </xf>
    <xf numFmtId="0" fontId="5" fillId="0" borderId="51" xfId="0" applyFont="1" applyBorder="1" applyAlignment="1">
      <alignment horizontal="center"/>
    </xf>
    <xf numFmtId="0" fontId="50" fillId="11" borderId="7" xfId="0" applyFont="1" applyFill="1" applyBorder="1" applyAlignment="1">
      <alignment horizontal="center" vertical="center"/>
    </xf>
    <xf numFmtId="0" fontId="50" fillId="11" borderId="55" xfId="0" applyFont="1" applyFill="1" applyBorder="1" applyAlignment="1">
      <alignment horizontal="center" vertical="center"/>
    </xf>
    <xf numFmtId="0" fontId="16" fillId="0" borderId="81" xfId="0" applyFont="1" applyBorder="1" applyAlignment="1">
      <alignment horizontal="center" vertical="center"/>
    </xf>
    <xf numFmtId="0" fontId="16" fillId="0" borderId="25" xfId="0" applyFont="1" applyBorder="1" applyAlignment="1">
      <alignment horizontal="center" vertical="center"/>
    </xf>
    <xf numFmtId="0" fontId="50" fillId="11" borderId="50" xfId="0" applyFont="1" applyFill="1" applyBorder="1" applyAlignment="1">
      <alignment horizontal="left" vertical="center"/>
    </xf>
    <xf numFmtId="0" fontId="50" fillId="11" borderId="51" xfId="0" applyFont="1" applyFill="1" applyBorder="1" applyAlignment="1">
      <alignment horizontal="left" vertical="center"/>
    </xf>
    <xf numFmtId="0" fontId="50" fillId="11" borderId="56" xfId="0" applyFont="1" applyFill="1" applyBorder="1" applyAlignment="1">
      <alignment horizontal="left" vertical="center"/>
    </xf>
    <xf numFmtId="0" fontId="50" fillId="11" borderId="48" xfId="0" applyFont="1" applyFill="1" applyBorder="1" applyAlignment="1">
      <alignment horizontal="left" vertical="center"/>
    </xf>
    <xf numFmtId="0" fontId="50" fillId="11" borderId="16" xfId="0" applyFont="1" applyFill="1" applyBorder="1" applyAlignment="1">
      <alignment horizontal="left" vertical="center"/>
    </xf>
    <xf numFmtId="0" fontId="50" fillId="11" borderId="42" xfId="0" applyFont="1" applyFill="1" applyBorder="1" applyAlignment="1">
      <alignment horizontal="left" vertical="center"/>
    </xf>
    <xf numFmtId="0" fontId="50" fillId="11" borderId="15" xfId="0" applyFont="1" applyFill="1" applyBorder="1" applyAlignment="1">
      <alignment horizontal="left" vertical="center"/>
    </xf>
    <xf numFmtId="0" fontId="50" fillId="11" borderId="7" xfId="0" applyFont="1" applyFill="1" applyBorder="1" applyAlignment="1">
      <alignment horizontal="left" vertical="center"/>
    </xf>
    <xf numFmtId="0" fontId="16" fillId="0" borderId="82" xfId="0" applyFont="1" applyBorder="1" applyAlignment="1">
      <alignment horizontal="center" vertical="center"/>
    </xf>
    <xf numFmtId="0" fontId="45" fillId="11" borderId="50" xfId="0" applyFont="1" applyFill="1" applyBorder="1" applyAlignment="1">
      <alignment horizontal="left" vertical="center"/>
    </xf>
    <xf numFmtId="0" fontId="45" fillId="11" borderId="51" xfId="0" applyFont="1" applyFill="1" applyBorder="1" applyAlignment="1">
      <alignment horizontal="left" vertical="center"/>
    </xf>
    <xf numFmtId="0" fontId="45" fillId="11" borderId="56" xfId="0" applyFont="1" applyFill="1" applyBorder="1" applyAlignment="1">
      <alignment horizontal="left" vertical="center"/>
    </xf>
    <xf numFmtId="0" fontId="45" fillId="11" borderId="48" xfId="0" applyFont="1" applyFill="1" applyBorder="1" applyAlignment="1">
      <alignment horizontal="left" vertical="center"/>
    </xf>
    <xf numFmtId="0" fontId="45" fillId="11" borderId="16" xfId="0" applyFont="1" applyFill="1" applyBorder="1" applyAlignment="1">
      <alignment horizontal="left" vertical="center"/>
    </xf>
    <xf numFmtId="0" fontId="45" fillId="11" borderId="42" xfId="0" applyFont="1" applyFill="1" applyBorder="1" applyAlignment="1">
      <alignment horizontal="left" vertical="center"/>
    </xf>
    <xf numFmtId="0" fontId="50" fillId="10" borderId="50" xfId="0" applyFont="1" applyFill="1" applyBorder="1" applyAlignment="1">
      <alignment horizontal="left" vertical="center"/>
    </xf>
    <xf numFmtId="0" fontId="50" fillId="10" borderId="51" xfId="0" applyFont="1" applyFill="1" applyBorder="1" applyAlignment="1">
      <alignment horizontal="left" vertical="center"/>
    </xf>
    <xf numFmtId="0" fontId="50" fillId="10" borderId="56" xfId="0" applyFont="1" applyFill="1" applyBorder="1" applyAlignment="1">
      <alignment horizontal="left" vertical="center"/>
    </xf>
    <xf numFmtId="0" fontId="50" fillId="10" borderId="48" xfId="0" applyFont="1" applyFill="1" applyBorder="1" applyAlignment="1">
      <alignment horizontal="left" vertical="center"/>
    </xf>
    <xf numFmtId="0" fontId="50" fillId="10" borderId="16" xfId="0" applyFont="1" applyFill="1" applyBorder="1" applyAlignment="1">
      <alignment horizontal="left" vertical="center"/>
    </xf>
    <xf numFmtId="0" fontId="50" fillId="10" borderId="42" xfId="0" applyFont="1" applyFill="1" applyBorder="1" applyAlignment="1">
      <alignment horizontal="left" vertical="center"/>
    </xf>
    <xf numFmtId="0" fontId="15" fillId="0" borderId="0" xfId="0" applyFont="1" applyAlignment="1">
      <alignment horizontal="left" vertical="center" wrapText="1"/>
    </xf>
  </cellXfs>
  <cellStyles count="9">
    <cellStyle name="Comma" xfId="1" builtinId="3"/>
    <cellStyle name="Comma 2" xfId="2" xr:uid="{00000000-0005-0000-0000-000001000000}"/>
    <cellStyle name="Currency" xfId="3" builtinId="4"/>
    <cellStyle name="Currency 2" xfId="4" xr:uid="{00000000-0005-0000-0000-000003000000}"/>
    <cellStyle name="Hyperlink" xfId="5" builtinId="8"/>
    <cellStyle name="Normal" xfId="0" builtinId="0"/>
    <cellStyle name="Normal 2" xfId="6" xr:uid="{00000000-0005-0000-0000-000006000000}"/>
    <cellStyle name="Normal_Exhibit B" xfId="7" xr:uid="{00000000-0005-0000-0000-000007000000}"/>
    <cellStyle name="Percent" xfId="8"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 Id="rId22" Type="http://schemas.openxmlformats.org/officeDocument/2006/relationships/customXml" Target="../customXml/item5.xml"/></Relationships>
</file>

<file path=xl/ctrlProps/ctrlProp1.xml><?xml version="1.0" encoding="utf-8"?>
<formControlPr xmlns="http://schemas.microsoft.com/office/spreadsheetml/2009/9/main" objectType="Radio" firstButton="1" fmlaLink="$N$128"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xdr:col>
      <xdr:colOff>9524</xdr:colOff>
      <xdr:row>0</xdr:row>
      <xdr:rowOff>60326</xdr:rowOff>
    </xdr:from>
    <xdr:to>
      <xdr:col>18</xdr:col>
      <xdr:colOff>3175</xdr:colOff>
      <xdr:row>8</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152399" y="60326"/>
          <a:ext cx="9994901" cy="126364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rtl="0"/>
          <a:r>
            <a:rPr lang="en-US" sz="1200" b="1" i="1" u="sng" baseline="0">
              <a:solidFill>
                <a:srgbClr val="FF0000"/>
              </a:solidFill>
              <a:latin typeface="Arial Black" pitchFamily="34" charset="0"/>
              <a:ea typeface="+mn-ea"/>
              <a:cs typeface="Arial" pitchFamily="34" charset="0"/>
            </a:rPr>
            <a:t>2-7 QUICK START INSTRUCTIONS : THIS WILL NOT PRINT</a:t>
          </a:r>
          <a:endParaRPr lang="en-US" sz="1200" b="1" i="1" u="sng">
            <a:solidFill>
              <a:srgbClr val="FF0000"/>
            </a:solidFill>
            <a:latin typeface="Arial Black" pitchFamily="34" charset="0"/>
            <a:ea typeface="+mn-ea"/>
            <a:cs typeface="Arial" pitchFamily="34" charset="0"/>
          </a:endParaRPr>
        </a:p>
        <a:p>
          <a:pPr algn="l" rtl="0">
            <a:defRPr sz="1000"/>
          </a:pPr>
          <a:r>
            <a:rPr lang="en-US" sz="1050" b="0" i="0" strike="noStrike" baseline="0">
              <a:solidFill>
                <a:srgbClr val="FF0000"/>
              </a:solidFill>
              <a:latin typeface="Arial" pitchFamily="34" charset="0"/>
              <a:cs typeface="Arial" pitchFamily="34" charset="0"/>
            </a:rPr>
            <a:t>1. Select appropriate </a:t>
          </a:r>
          <a:r>
            <a:rPr lang="en-US" sz="1050" b="1" i="0" strike="noStrike" baseline="0">
              <a:solidFill>
                <a:srgbClr val="FF0000"/>
              </a:solidFill>
              <a:latin typeface="Arial" pitchFamily="34" charset="0"/>
              <a:cs typeface="Arial" pitchFamily="34" charset="0"/>
            </a:rPr>
            <a:t>SPACE TYPE(s</a:t>
          </a:r>
          <a:r>
            <a:rPr lang="en-US" sz="1050" b="0" i="0" strike="noStrike" baseline="0">
              <a:solidFill>
                <a:srgbClr val="FF0000"/>
              </a:solidFill>
              <a:latin typeface="Arial" pitchFamily="34" charset="0"/>
              <a:cs typeface="Arial" pitchFamily="34" charset="0"/>
            </a:rPr>
            <a:t>). </a:t>
          </a:r>
          <a:r>
            <a:rPr lang="en-US" sz="1050" b="0" i="0" baseline="0">
              <a:solidFill>
                <a:srgbClr val="FF0000"/>
              </a:solidFill>
              <a:latin typeface="Arial" pitchFamily="34" charset="0"/>
              <a:ea typeface="+mn-ea"/>
              <a:cs typeface="Arial" pitchFamily="34" charset="0"/>
            </a:rPr>
            <a:t> The costguide values will automatically populate the appropriate cells. </a:t>
          </a:r>
        </a:p>
        <a:p>
          <a:pPr algn="l" rtl="0">
            <a:defRPr sz="1000"/>
          </a:pPr>
          <a:r>
            <a:rPr lang="en-US" sz="1050" b="0" i="0" baseline="0">
              <a:solidFill>
                <a:srgbClr val="FF0000"/>
              </a:solidFill>
              <a:latin typeface="Arial" pitchFamily="34" charset="0"/>
              <a:ea typeface="+mn-ea"/>
              <a:cs typeface="Arial" pitchFamily="34" charset="0"/>
            </a:rPr>
            <a:t>	</a:t>
          </a:r>
          <a:r>
            <a:rPr lang="en-US" sz="1050" b="1" i="0" u="sng" baseline="0">
              <a:solidFill>
                <a:srgbClr val="FF0000"/>
              </a:solidFill>
              <a:latin typeface="Arial" pitchFamily="34" charset="0"/>
              <a:ea typeface="+mn-ea"/>
              <a:cs typeface="Arial" pitchFamily="34" charset="0"/>
            </a:rPr>
            <a:t>Do NOT skip this step</a:t>
          </a:r>
          <a:r>
            <a:rPr lang="en-US" sz="1050" b="0" i="0" baseline="0">
              <a:solidFill>
                <a:srgbClr val="FF0000"/>
              </a:solidFill>
              <a:latin typeface="Arial" pitchFamily="34" charset="0"/>
              <a:ea typeface="+mn-ea"/>
              <a:cs typeface="Arial" pitchFamily="34" charset="0"/>
            </a:rPr>
            <a:t>. Even if outyear calcs are not needed, it is required to generate other calculations. </a:t>
          </a:r>
          <a:endParaRPr lang="en-US" sz="1050" b="0" i="0" strike="noStrike" baseline="0">
            <a:solidFill>
              <a:srgbClr val="FF0000"/>
            </a:solidFill>
            <a:latin typeface="Arial" pitchFamily="34" charset="0"/>
            <a:cs typeface="Arial" pitchFamily="34" charset="0"/>
          </a:endParaRPr>
        </a:p>
        <a:p>
          <a:pPr algn="l" rtl="0">
            <a:defRPr sz="1000"/>
          </a:pPr>
          <a:r>
            <a:rPr lang="en-US" sz="1050" b="0" i="0" strike="noStrike" baseline="0">
              <a:solidFill>
                <a:srgbClr val="FF0000"/>
              </a:solidFill>
              <a:latin typeface="Arial" pitchFamily="34" charset="0"/>
              <a:cs typeface="Arial" pitchFamily="34" charset="0"/>
            </a:rPr>
            <a:t>2. </a:t>
          </a:r>
          <a:r>
            <a:rPr lang="en-US" sz="1050" b="0" i="0" strike="noStrike">
              <a:solidFill>
                <a:srgbClr val="FF0000"/>
              </a:solidFill>
              <a:latin typeface="Arial" pitchFamily="34" charset="0"/>
              <a:cs typeface="Arial" pitchFamily="34" charset="0"/>
            </a:rPr>
            <a:t>Insert associated ASF per each Space Type.</a:t>
          </a:r>
        </a:p>
        <a:p>
          <a:pPr algn="l" rtl="0">
            <a:defRPr sz="1000"/>
          </a:pPr>
          <a:r>
            <a:rPr lang="en-US" sz="1050" b="0" i="0" strike="noStrike">
              <a:solidFill>
                <a:srgbClr val="FF0000"/>
              </a:solidFill>
              <a:latin typeface="Arial" pitchFamily="34" charset="0"/>
              <a:cs typeface="Arial" pitchFamily="34" charset="0"/>
            </a:rPr>
            <a:t>3. If</a:t>
          </a:r>
          <a:r>
            <a:rPr lang="en-US" sz="1050" b="0" i="0" strike="noStrike" baseline="0">
              <a:solidFill>
                <a:srgbClr val="FF0000"/>
              </a:solidFill>
              <a:latin typeface="Arial" pitchFamily="34" charset="0"/>
              <a:cs typeface="Arial" pitchFamily="34" charset="0"/>
            </a:rPr>
            <a:t> Non-Capacity or space type without associated costguide values, User will need to manually input variables.(GSF, $/GSF, Grp I $, and Grp II $)</a:t>
          </a:r>
        </a:p>
        <a:p>
          <a:pPr algn="l" rtl="0">
            <a:defRPr sz="1000"/>
          </a:pPr>
          <a:endParaRPr lang="en-US" sz="1050" b="0" i="0" strike="noStrike" baseline="0">
            <a:solidFill>
              <a:srgbClr val="FF0000"/>
            </a:solidFill>
            <a:latin typeface="Arial" pitchFamily="34" charset="0"/>
            <a:cs typeface="Arial" pitchFamily="34" charset="0"/>
          </a:endParaRPr>
        </a:p>
        <a:p>
          <a:pPr algn="l" rtl="0">
            <a:defRPr sz="1000"/>
          </a:pPr>
          <a:r>
            <a:rPr lang="en-US" sz="1050" b="0" i="0" strike="noStrike" baseline="0">
              <a:solidFill>
                <a:srgbClr val="FF0000"/>
              </a:solidFill>
              <a:latin typeface="Arial" pitchFamily="34" charset="0"/>
              <a:cs typeface="Arial" pitchFamily="34" charset="0"/>
            </a:rPr>
            <a:t>For </a:t>
          </a:r>
          <a:r>
            <a:rPr lang="en-US" sz="1050" b="1" i="0" u="sng" strike="noStrike" baseline="0">
              <a:solidFill>
                <a:srgbClr val="FF0000"/>
              </a:solidFill>
              <a:latin typeface="Arial" pitchFamily="34" charset="0"/>
              <a:cs typeface="Arial" pitchFamily="34" charset="0"/>
            </a:rPr>
            <a:t>OUTYEAR PROJECTS</a:t>
          </a:r>
          <a:r>
            <a:rPr lang="en-US" sz="1050" b="0" i="0" u="none" strike="noStrike" baseline="0">
              <a:solidFill>
                <a:srgbClr val="FF0000"/>
              </a:solidFill>
              <a:latin typeface="Arial" pitchFamily="34" charset="0"/>
              <a:cs typeface="Arial" pitchFamily="34" charset="0"/>
            </a:rPr>
            <a:t>: Transfer PLUG values accordingly. Otherwise no action needed.</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54610</xdr:colOff>
      <xdr:row>0</xdr:row>
      <xdr:rowOff>20320</xdr:rowOff>
    </xdr:from>
    <xdr:to>
      <xdr:col>7</xdr:col>
      <xdr:colOff>628920</xdr:colOff>
      <xdr:row>4</xdr:row>
      <xdr:rowOff>50898</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60960" y="33020"/>
          <a:ext cx="6216015" cy="74803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200" b="1" i="1" u="sng" strike="noStrike">
              <a:solidFill>
                <a:srgbClr val="FF0000"/>
              </a:solidFill>
              <a:latin typeface="Arial Black" pitchFamily="34" charset="0"/>
              <a:cs typeface="Arial" pitchFamily="34" charset="0"/>
            </a:rPr>
            <a:t>QUICK START INSTRUCTIONS:	THIS</a:t>
          </a:r>
          <a:r>
            <a:rPr lang="en-US" sz="1200" b="1" i="1" u="sng" strike="noStrike" baseline="0">
              <a:solidFill>
                <a:srgbClr val="FF0000"/>
              </a:solidFill>
              <a:latin typeface="Arial Black" pitchFamily="34" charset="0"/>
              <a:cs typeface="Arial" pitchFamily="34" charset="0"/>
            </a:rPr>
            <a:t> WILL NOT PRINT</a:t>
          </a:r>
          <a:endParaRPr lang="en-US" sz="1200" b="1" i="1" u="sng" strike="noStrike">
            <a:solidFill>
              <a:srgbClr val="FF0000"/>
            </a:solidFill>
            <a:latin typeface="Arial Black" pitchFamily="34" charset="0"/>
            <a:cs typeface="Arial" pitchFamily="34" charset="0"/>
          </a:endParaRPr>
        </a:p>
        <a:p>
          <a:pPr algn="l" rtl="0">
            <a:defRPr sz="1000"/>
          </a:pPr>
          <a:endParaRPr lang="en-US" sz="1200" b="1" i="0" strike="noStrike">
            <a:solidFill>
              <a:srgbClr val="FF0000"/>
            </a:solidFill>
            <a:latin typeface="Arial" pitchFamily="34" charset="0"/>
            <a:cs typeface="Arial" pitchFamily="34" charset="0"/>
          </a:endParaRPr>
        </a:p>
        <a:p>
          <a:pPr algn="l" rtl="0">
            <a:defRPr sz="1000"/>
          </a:pPr>
          <a:r>
            <a:rPr lang="en-US" sz="1050" b="0" i="0" strike="noStrike">
              <a:solidFill>
                <a:srgbClr val="FF0000"/>
              </a:solidFill>
              <a:latin typeface="Arial" pitchFamily="34" charset="0"/>
              <a:cs typeface="Arial" pitchFamily="34" charset="0"/>
            </a:rPr>
            <a:t>1. Select Applicable Premium Rate from the table and insert onto line item</a:t>
          </a:r>
          <a:r>
            <a:rPr lang="en-US" sz="1050" b="0" i="0" strike="noStrike" baseline="0">
              <a:solidFill>
                <a:srgbClr val="FF0000"/>
              </a:solidFill>
              <a:latin typeface="Arial" pitchFamily="34" charset="0"/>
              <a:cs typeface="Arial" pitchFamily="34" charset="0"/>
            </a:rPr>
            <a:t> F (Cell H30)</a:t>
          </a:r>
          <a:endParaRPr lang="en-US" sz="1050" b="0" i="0" strike="noStrike">
            <a:solidFill>
              <a:srgbClr val="FF0000"/>
            </a:solidFill>
            <a:latin typeface="Arial" pitchFamily="34" charset="0"/>
            <a:cs typeface="Arial" pitchFamily="34" charset="0"/>
          </a:endParaRPr>
        </a:p>
        <a:p>
          <a:pPr algn="l" rtl="0">
            <a:defRPr sz="1000"/>
          </a:pPr>
          <a:r>
            <a:rPr lang="en-US" sz="1050" b="0" i="0" strike="noStrike">
              <a:solidFill>
                <a:srgbClr val="FF0000"/>
              </a:solidFill>
              <a:latin typeface="Arial" pitchFamily="34" charset="0"/>
              <a:cs typeface="Arial" pitchFamily="34" charset="0"/>
            </a:rPr>
            <a:t>2.</a:t>
          </a:r>
          <a:r>
            <a:rPr lang="en-US" sz="1050" b="0" i="0" strike="noStrike" baseline="0">
              <a:solidFill>
                <a:srgbClr val="FF0000"/>
              </a:solidFill>
              <a:latin typeface="Arial" pitchFamily="34" charset="0"/>
              <a:cs typeface="Arial" pitchFamily="34" charset="0"/>
            </a:rPr>
            <a:t> </a:t>
          </a:r>
          <a:r>
            <a:rPr lang="en-US" sz="1050" b="0" i="0" strike="noStrike">
              <a:solidFill>
                <a:srgbClr val="FF0000"/>
              </a:solidFill>
              <a:latin typeface="Arial" pitchFamily="34" charset="0"/>
              <a:cs typeface="Arial" pitchFamily="34" charset="0"/>
            </a:rPr>
            <a:t>Provide</a:t>
          </a:r>
          <a:r>
            <a:rPr lang="en-US" sz="1050" b="0" i="0" strike="noStrike" baseline="0">
              <a:solidFill>
                <a:srgbClr val="FF0000"/>
              </a:solidFill>
              <a:latin typeface="Arial" pitchFamily="34" charset="0"/>
              <a:cs typeface="Arial" pitchFamily="34" charset="0"/>
            </a:rPr>
            <a:t> Delay in Construciton Coverage as required onto line item E.</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13</xdr:col>
      <xdr:colOff>303530</xdr:colOff>
      <xdr:row>3</xdr:row>
      <xdr:rowOff>36196</xdr:rowOff>
    </xdr:from>
    <xdr:to>
      <xdr:col>23</xdr:col>
      <xdr:colOff>391818</xdr:colOff>
      <xdr:row>10</xdr:row>
      <xdr:rowOff>510540</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8808720" y="584836"/>
          <a:ext cx="5356860" cy="15487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ctr" rtl="0"/>
          <a:r>
            <a:rPr lang="en-US" sz="1050" b="1" i="1" u="sng" baseline="0">
              <a:solidFill>
                <a:srgbClr val="FF0000"/>
              </a:solidFill>
              <a:latin typeface="Arial Black" pitchFamily="34" charset="0"/>
              <a:ea typeface="+mn-ea"/>
              <a:cs typeface="Arial" pitchFamily="34" charset="0"/>
            </a:rPr>
            <a:t>QUICK START INSTRUCTIONS : THIS WILL NOT PRINT</a:t>
          </a:r>
          <a:endParaRPr lang="en-US" sz="1050" b="1" i="1" u="sng">
            <a:solidFill>
              <a:srgbClr val="FF0000"/>
            </a:solidFill>
            <a:latin typeface="Arial Black" pitchFamily="34" charset="0"/>
            <a:ea typeface="+mn-ea"/>
            <a:cs typeface="Arial" pitchFamily="34" charset="0"/>
          </a:endParaRPr>
        </a:p>
        <a:p>
          <a:pPr algn="l" rtl="0">
            <a:defRPr sz="1000"/>
          </a:pPr>
          <a:r>
            <a:rPr lang="en-US" sz="900" b="0" i="0" strike="noStrike" baseline="0">
              <a:solidFill>
                <a:srgbClr val="FF0000"/>
              </a:solidFill>
              <a:latin typeface="Arial" pitchFamily="34" charset="0"/>
              <a:cs typeface="Arial" pitchFamily="34" charset="0"/>
            </a:rPr>
            <a:t>1. Select Generic Type of Facility. This will be used for generic placeholder calculations below. </a:t>
          </a:r>
        </a:p>
        <a:p>
          <a:pPr algn="l" rtl="0">
            <a:defRPr sz="1000"/>
          </a:pPr>
          <a:r>
            <a:rPr lang="en-US" sz="900" b="0" i="0" strike="noStrike" baseline="0">
              <a:solidFill>
                <a:srgbClr val="FF0000"/>
              </a:solidFill>
              <a:latin typeface="Arial" pitchFamily="34" charset="0"/>
              <a:cs typeface="Arial" pitchFamily="34" charset="0"/>
            </a:rPr>
            <a:t>2. This form will need to be submitted at the initial proposal stage and </a:t>
          </a:r>
          <a:r>
            <a:rPr lang="en-US" sz="900" b="1" i="0" u="sng" strike="noStrike" baseline="0">
              <a:solidFill>
                <a:srgbClr val="FF0000"/>
              </a:solidFill>
              <a:latin typeface="Arial" pitchFamily="34" charset="0"/>
              <a:cs typeface="Arial" pitchFamily="34" charset="0"/>
            </a:rPr>
            <a:t>RESUBMITTED</a:t>
          </a:r>
          <a:r>
            <a:rPr lang="en-US" sz="900" b="0" i="0" u="sng" strike="noStrike" baseline="0">
              <a:solidFill>
                <a:srgbClr val="FF0000"/>
              </a:solidFill>
              <a:latin typeface="Arial" pitchFamily="34" charset="0"/>
              <a:cs typeface="Arial" pitchFamily="34" charset="0"/>
            </a:rPr>
            <a:t> at subsequent phases thru Schematic Design</a:t>
          </a:r>
          <a:endParaRPr lang="en-US" sz="900" b="0" i="0" strike="noStrike" baseline="0">
            <a:solidFill>
              <a:srgbClr val="FF0000"/>
            </a:solidFill>
            <a:latin typeface="Arial" pitchFamily="34" charset="0"/>
            <a:cs typeface="Arial" pitchFamily="34" charset="0"/>
          </a:endParaRPr>
        </a:p>
        <a:p>
          <a:pPr algn="l" rtl="0">
            <a:defRPr sz="1000"/>
          </a:pPr>
          <a:r>
            <a:rPr lang="en-US" sz="900" b="0" i="0" u="none" strike="noStrike" baseline="0">
              <a:solidFill>
                <a:srgbClr val="FF0000"/>
              </a:solidFill>
              <a:latin typeface="Arial" pitchFamily="34" charset="0"/>
              <a:cs typeface="Arial" pitchFamily="34" charset="0"/>
            </a:rPr>
            <a:t>3. Transfer PLUG values to Site Utilities on 2-7 line item G3040. Distribute between S/NS accordingly.</a:t>
          </a:r>
        </a:p>
        <a:p>
          <a:pPr algn="l" rtl="0">
            <a:defRPr sz="1000"/>
          </a:pPr>
          <a:endParaRPr lang="en-US" sz="900" b="0" i="0" u="none" strike="noStrike" baseline="0">
            <a:solidFill>
              <a:srgbClr val="FF0000"/>
            </a:solidFill>
            <a:latin typeface="Arial" pitchFamily="34" charset="0"/>
            <a:cs typeface="Arial" pitchFamily="34" charset="0"/>
          </a:endParaRPr>
        </a:p>
        <a:p>
          <a:pPr algn="l" rtl="0">
            <a:defRPr sz="1000"/>
          </a:pPr>
          <a:r>
            <a:rPr lang="en-US" sz="900" b="0" i="0" u="none" strike="noStrike" baseline="0">
              <a:solidFill>
                <a:srgbClr val="FF0000"/>
              </a:solidFill>
              <a:latin typeface="Arial" pitchFamily="34" charset="0"/>
              <a:cs typeface="Arial" pitchFamily="34" charset="0"/>
            </a:rPr>
            <a:t>	</a:t>
          </a:r>
          <a:r>
            <a:rPr lang="en-US" sz="900" b="1" i="0" u="sng" strike="noStrike" baseline="0">
              <a:solidFill>
                <a:srgbClr val="FF0000"/>
              </a:solidFill>
              <a:latin typeface="Arial" pitchFamily="34" charset="0"/>
              <a:cs typeface="Arial" pitchFamily="34" charset="0"/>
            </a:rPr>
            <a:t>NOTE</a:t>
          </a:r>
          <a:r>
            <a:rPr lang="en-US" sz="900" b="0" i="0" u="none" strike="noStrike" baseline="0">
              <a:solidFill>
                <a:srgbClr val="FF0000"/>
              </a:solidFill>
              <a:latin typeface="Arial" pitchFamily="34" charset="0"/>
              <a:cs typeface="Arial" pitchFamily="34" charset="0"/>
            </a:rPr>
            <a:t>: For Outyear submittals, absent of a Feasibility Study, placeholder calculations are generated based on  facility size and type . </a:t>
          </a:r>
        </a:p>
        <a:p>
          <a:pPr algn="l" rtl="0">
            <a:defRPr sz="1000"/>
          </a:pPr>
          <a:r>
            <a:rPr lang="en-US" sz="900" b="0" i="0" u="none" strike="noStrike" baseline="0">
              <a:solidFill>
                <a:srgbClr val="FF0000"/>
              </a:solidFill>
              <a:latin typeface="Arial" pitchFamily="34" charset="0"/>
              <a:cs typeface="Arial" pitchFamily="34" charset="0"/>
            </a:rPr>
            <a:t>	Placeholders  can be overwritten once estimate costs are confirmed on the feasibility study.</a:t>
          </a:r>
          <a:endParaRPr lang="en-US" sz="800" b="0" i="0" strike="noStrike" baseline="0">
            <a:solidFill>
              <a:srgbClr val="FF0000"/>
            </a:solidFill>
            <a:latin typeface="Arial" pitchFamily="34" charset="0"/>
            <a:cs typeface="Arial" pitchFamily="34" charset="0"/>
          </a:endParaRPr>
        </a:p>
      </xdr:txBody>
    </xdr:sp>
    <xdr:clientData fPrintsWithSheet="0"/>
  </xdr:twoCellAnchor>
  <mc:AlternateContent xmlns:mc="http://schemas.openxmlformats.org/markup-compatibility/2006">
    <mc:Choice xmlns:a14="http://schemas.microsoft.com/office/drawing/2010/main" Requires="a14">
      <xdr:twoCellAnchor>
        <xdr:from>
          <xdr:col>3</xdr:col>
          <xdr:colOff>857250</xdr:colOff>
          <xdr:row>67</xdr:row>
          <xdr:rowOff>123825</xdr:rowOff>
        </xdr:from>
        <xdr:to>
          <xdr:col>7</xdr:col>
          <xdr:colOff>676275</xdr:colOff>
          <xdr:row>71</xdr:row>
          <xdr:rowOff>38100</xdr:rowOff>
        </xdr:to>
        <xdr:grpSp>
          <xdr:nvGrpSpPr>
            <xdr:cNvPr id="24064" name="Group 100">
              <a:extLst>
                <a:ext uri="{FF2B5EF4-FFF2-40B4-BE49-F238E27FC236}">
                  <a16:creationId xmlns:a16="http://schemas.microsoft.com/office/drawing/2014/main" id="{00000000-0008-0000-0700-0000005E0000}"/>
                </a:ext>
              </a:extLst>
            </xdr:cNvPr>
            <xdr:cNvGrpSpPr>
              <a:grpSpLocks/>
            </xdr:cNvGrpSpPr>
          </xdr:nvGrpSpPr>
          <xdr:grpSpPr bwMode="auto">
            <a:xfrm>
              <a:off x="1914525" y="11001375"/>
              <a:ext cx="3028950" cy="523875"/>
              <a:chOff x="213" y="1147"/>
              <a:chExt cx="254" cy="54"/>
            </a:xfrm>
          </xdr:grpSpPr>
          <xdr:sp macro="" textlink="">
            <xdr:nvSpPr>
              <xdr:cNvPr id="12324" name="Option Button 36" hidden="1">
                <a:extLst>
                  <a:ext uri="{63B3BB69-23CF-44E3-9099-C40C66FF867C}">
                    <a14:compatExt spid="_x0000_s12324"/>
                  </a:ext>
                  <a:ext uri="{FF2B5EF4-FFF2-40B4-BE49-F238E27FC236}">
                    <a16:creationId xmlns:a16="http://schemas.microsoft.com/office/drawing/2014/main" id="{00000000-0008-0000-0700-000024300000}"/>
                  </a:ext>
                </a:extLst>
              </xdr:cNvPr>
              <xdr:cNvSpPr/>
            </xdr:nvSpPr>
            <xdr:spPr bwMode="auto">
              <a:xfrm>
                <a:off x="213" y="1147"/>
                <a:ext cx="57"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Steam</a:t>
                </a:r>
              </a:p>
            </xdr:txBody>
          </xdr:sp>
          <xdr:sp macro="" textlink="">
            <xdr:nvSpPr>
              <xdr:cNvPr id="12328" name="Option Button 40" hidden="1">
                <a:extLst>
                  <a:ext uri="{63B3BB69-23CF-44E3-9099-C40C66FF867C}">
                    <a14:compatExt spid="_x0000_s12328"/>
                  </a:ext>
                  <a:ext uri="{FF2B5EF4-FFF2-40B4-BE49-F238E27FC236}">
                    <a16:creationId xmlns:a16="http://schemas.microsoft.com/office/drawing/2014/main" id="{00000000-0008-0000-0700-000028300000}"/>
                  </a:ext>
                </a:extLst>
              </xdr:cNvPr>
              <xdr:cNvSpPr/>
            </xdr:nvSpPr>
            <xdr:spPr bwMode="auto">
              <a:xfrm>
                <a:off x="213" y="1178"/>
                <a:ext cx="254"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Low Temp Heating Water (temp&lt;= 212 deg F)</a:t>
                </a:r>
              </a:p>
            </xdr:txBody>
          </xdr:sp>
          <xdr:sp macro="" textlink="">
            <xdr:nvSpPr>
              <xdr:cNvPr id="12326" name="Option Button 38" hidden="1">
                <a:extLst>
                  <a:ext uri="{63B3BB69-23CF-44E3-9099-C40C66FF867C}">
                    <a14:compatExt spid="_x0000_s12326"/>
                  </a:ext>
                  <a:ext uri="{FF2B5EF4-FFF2-40B4-BE49-F238E27FC236}">
                    <a16:creationId xmlns:a16="http://schemas.microsoft.com/office/drawing/2014/main" id="{00000000-0008-0000-0700-000026300000}"/>
                  </a:ext>
                </a:extLst>
              </xdr:cNvPr>
              <xdr:cNvSpPr/>
            </xdr:nvSpPr>
            <xdr:spPr bwMode="auto">
              <a:xfrm>
                <a:off x="213" y="1162"/>
                <a:ext cx="24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High Temp Heating Water (temp&gt;= 212 deg F)</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8</xdr:col>
      <xdr:colOff>38100</xdr:colOff>
      <xdr:row>0</xdr:row>
      <xdr:rowOff>170178</xdr:rowOff>
    </xdr:from>
    <xdr:to>
      <xdr:col>16</xdr:col>
      <xdr:colOff>394036</xdr:colOff>
      <xdr:row>9</xdr:row>
      <xdr:rowOff>66716</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8124825" y="171448"/>
          <a:ext cx="4429125" cy="1562101"/>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1000"/>
            </a:lnSpc>
            <a:defRPr sz="1000"/>
          </a:pPr>
          <a:r>
            <a:rPr lang="en-US" sz="1000" b="1" i="0" strike="noStrike">
              <a:solidFill>
                <a:srgbClr val="FF0000"/>
              </a:solidFill>
              <a:latin typeface="Tms Rmn"/>
            </a:rPr>
            <a:t>NOTES:</a:t>
          </a:r>
        </a:p>
        <a:p>
          <a:pPr algn="l" rtl="0">
            <a:lnSpc>
              <a:spcPts val="1000"/>
            </a:lnSpc>
            <a:defRPr sz="1000"/>
          </a:pPr>
          <a:r>
            <a:rPr lang="en-US" sz="1000" b="0" i="0" strike="noStrike" baseline="0">
              <a:solidFill>
                <a:srgbClr val="FF0000"/>
              </a:solidFill>
              <a:latin typeface="Tms Rmn"/>
            </a:rPr>
            <a:t>Items on checklist are evaluated by separating associated costs between Building and Site. Credits that contain costs that are normally not associated with a building project proposal (i.e. Site acquisitions, etc...) and are classified as not applicable. </a:t>
          </a:r>
        </a:p>
        <a:p>
          <a:pPr algn="l" rtl="0">
            <a:lnSpc>
              <a:spcPts val="1000"/>
            </a:lnSpc>
            <a:defRPr sz="1000"/>
          </a:pPr>
          <a:endParaRPr lang="en-US" sz="1000" b="0" i="0" strike="noStrike" baseline="0">
            <a:solidFill>
              <a:srgbClr val="FF0000"/>
            </a:solidFill>
            <a:latin typeface="Tms Rmn"/>
          </a:endParaRPr>
        </a:p>
        <a:p>
          <a:pPr algn="l" rtl="0">
            <a:lnSpc>
              <a:spcPts val="1000"/>
            </a:lnSpc>
            <a:defRPr sz="1000"/>
          </a:pPr>
          <a:r>
            <a:rPr lang="en-US" sz="1000" b="0" i="0" strike="noStrike" baseline="0">
              <a:solidFill>
                <a:srgbClr val="FF0000"/>
              </a:solidFill>
              <a:latin typeface="Tms Rmn"/>
            </a:rPr>
            <a:t>Items in RED font in the N/A column are credits that do not generate cost.</a:t>
          </a:r>
        </a:p>
        <a:p>
          <a:pPr algn="l" rtl="0">
            <a:lnSpc>
              <a:spcPts val="1000"/>
            </a:lnSpc>
            <a:defRPr sz="1000"/>
          </a:pPr>
          <a:r>
            <a:rPr lang="en-US" sz="1000" b="0" i="0" strike="noStrike" baseline="0">
              <a:solidFill>
                <a:srgbClr val="FF0000"/>
              </a:solidFill>
              <a:latin typeface="Tms Rmn"/>
            </a:rPr>
            <a:t>Items in RED font in the Bldg and Site columns are credits more difficult to acheive and are not included in the average points obtained. </a:t>
          </a:r>
        </a:p>
        <a:p>
          <a:pPr algn="l" rtl="0">
            <a:lnSpc>
              <a:spcPts val="1000"/>
            </a:lnSpc>
            <a:defRPr sz="1000"/>
          </a:pPr>
          <a:endParaRPr lang="en-US" sz="1000" b="0" i="0" strike="noStrike" baseline="0">
            <a:solidFill>
              <a:srgbClr val="FF0000"/>
            </a:solidFill>
            <a:latin typeface="Tms Rmn"/>
          </a:endParaRPr>
        </a:p>
        <a:p>
          <a:pPr algn="l" rtl="0">
            <a:lnSpc>
              <a:spcPts val="900"/>
            </a:lnSpc>
            <a:defRPr sz="1000"/>
          </a:pPr>
          <a:endParaRPr lang="en-US" sz="1000" b="0" i="0" strike="noStrike" baseline="0">
            <a:solidFill>
              <a:srgbClr val="FF0000"/>
            </a:solidFill>
            <a:latin typeface="Tms Rmn"/>
          </a:endParaRPr>
        </a:p>
        <a:p>
          <a:pPr algn="l" rtl="0">
            <a:lnSpc>
              <a:spcPts val="1000"/>
            </a:lnSpc>
            <a:defRPr sz="1000"/>
          </a:pPr>
          <a:endParaRPr lang="en-US" sz="1000" b="0" i="0" strike="noStrike" baseline="0">
            <a:solidFill>
              <a:srgbClr val="FF0000"/>
            </a:solidFill>
            <a:latin typeface="Tms Rmn"/>
          </a:endParaRPr>
        </a:p>
        <a:p>
          <a:pPr algn="l" rtl="0">
            <a:lnSpc>
              <a:spcPts val="900"/>
            </a:lnSpc>
            <a:defRPr sz="1000"/>
          </a:pPr>
          <a:r>
            <a:rPr lang="en-US" sz="1000" b="0" i="0" strike="noStrike" baseline="0">
              <a:solidFill>
                <a:srgbClr val="FF0000"/>
              </a:solidFill>
              <a:latin typeface="Tms Rmn"/>
            </a:rPr>
            <a:t>	</a:t>
          </a:r>
        </a:p>
      </xdr:txBody>
    </xdr:sp>
    <xdr:clientData fPrintsWithSheet="0"/>
  </xdr:twoCellAnchor>
</xdr:wsDr>
</file>

<file path=xl/persons/person.xml><?xml version="1.0" encoding="utf-8"?>
<personList xmlns="http://schemas.microsoft.com/office/spreadsheetml/2018/threadedcomments" xmlns:x="http://schemas.openxmlformats.org/spreadsheetml/2006/main">
  <person displayName="Smith, Meaghan" id="{A2E3BA2F-ED5D-42FB-B586-73BB3C8C0611}" userId="Smith, Meagha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C31" dT="2020-06-16T18:14:00.94" personId="{A2E3BA2F-ED5D-42FB-B586-73BB3C8C0611}" id="{0DF6DBF9-ECBA-40E9-B927-926136E47291}">
    <text>0.6% for SFM and 0.6% for CSU Fire Safety</text>
  </threadedComment>
  <threadedComment ref="AJ31" dT="2020-08-10T19:41:05.65" personId="{A2E3BA2F-ED5D-42FB-B586-73BB3C8C0611}" id="{33E8451A-89C5-4D79-A204-7D68398D609C}">
    <text>0.6% for SFM + 0.6% for CSU Fire Safety</text>
  </threadedComment>
  <threadedComment ref="AN31" dT="2020-06-16T18:14:00.94" personId="{A2E3BA2F-ED5D-42FB-B586-73BB3C8C0611}" id="{FE25A614-3F84-4CFF-9F29-D062BB290BE9}">
    <text>0.6% for SFM and 0.6% for CSU Fire Safety</text>
  </threadedComment>
  <threadedComment ref="AU31" dT="2020-08-10T19:41:57.98" personId="{A2E3BA2F-ED5D-42FB-B586-73BB3C8C0611}" id="{94008FB7-0E18-4151-82A0-D4F761B7D0A2}">
    <text>0.6% for SFM + 0.6% for CSU Fire Safety</text>
  </threadedComment>
</ThreadedComments>
</file>

<file path=xl/threadedComments/threadedComment2.xml><?xml version="1.0" encoding="utf-8"?>
<ThreadedComments xmlns="http://schemas.microsoft.com/office/spreadsheetml/2018/threadedcomments" xmlns:x="http://schemas.openxmlformats.org/spreadsheetml/2006/main">
  <threadedComment ref="J55" dT="2020-06-17T14:32:27.49" personId="{A2E3BA2F-ED5D-42FB-B586-73BB3C8C0611}" id="{3A5500A6-517F-463E-8254-33EC215CBFFB}">
    <text>was 3698. Changed to reflect actual year equipment is likely to be purchased--2024/25</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 Id="rId4" Type="http://schemas.microsoft.com/office/2017/10/relationships/threadedComment" Target="../threadedComments/threadedComment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rgb="FFFFFF00"/>
  </sheetPr>
  <dimension ref="A1:HOU59175"/>
  <sheetViews>
    <sheetView tabSelected="1" zoomScale="110" zoomScaleNormal="110" zoomScaleSheetLayoutView="50" workbookViewId="0">
      <selection activeCell="Q124" sqref="Q124"/>
    </sheetView>
  </sheetViews>
  <sheetFormatPr defaultColWidth="12" defaultRowHeight="12"/>
  <cols>
    <col min="1" max="1" width="4" style="5" customWidth="1"/>
    <col min="2" max="2" width="5.5" style="5" customWidth="1"/>
    <col min="3" max="3" width="5" style="5" customWidth="1"/>
    <col min="4" max="4" width="6" style="5" customWidth="1"/>
    <col min="5" max="5" width="3.33203125" style="5" customWidth="1"/>
    <col min="6" max="6" width="6" style="5" customWidth="1"/>
    <col min="7" max="7" width="3" style="5" customWidth="1"/>
    <col min="8" max="8" width="4.33203125" style="5" customWidth="1"/>
    <col min="9" max="9" width="3.83203125" style="5" customWidth="1"/>
    <col min="10" max="11" width="3.6640625" style="5" customWidth="1"/>
    <col min="12" max="12" width="17.5" style="5" customWidth="1"/>
    <col min="13" max="13" width="9" style="5" customWidth="1"/>
    <col min="14" max="14" width="5.1640625" style="5" customWidth="1"/>
    <col min="15" max="15" width="13.1640625" style="5" customWidth="1"/>
    <col min="16" max="16" width="3.83203125" style="5" customWidth="1"/>
    <col min="17" max="17" width="12.6640625" style="5" customWidth="1"/>
    <col min="18" max="18" width="3" style="5" customWidth="1"/>
    <col min="19" max="19" width="12.33203125" style="13" customWidth="1"/>
    <col min="20" max="20" width="5.6640625" style="13" customWidth="1"/>
    <col min="21" max="21" width="13" style="13" customWidth="1"/>
    <col min="22" max="22" width="3" style="13" customWidth="1"/>
    <col min="23" max="23" width="12.6640625" style="13" customWidth="1"/>
    <col min="24" max="24" width="12" style="13" customWidth="1"/>
    <col min="25" max="25" width="13.83203125" style="13" customWidth="1"/>
    <col min="26" max="26" width="14" style="13" customWidth="1"/>
    <col min="27" max="27" width="11.5" style="5" customWidth="1"/>
    <col min="28" max="28" width="15.6640625" style="5" customWidth="1"/>
    <col min="29" max="29" width="14.5" style="5" customWidth="1"/>
    <col min="30" max="30" width="16.1640625" style="5" customWidth="1"/>
    <col min="31" max="31" width="14.83203125" style="5" customWidth="1"/>
    <col min="32" max="32" width="13.6640625" style="5" customWidth="1"/>
    <col min="33" max="33" width="1.6640625" style="5" customWidth="1"/>
    <col min="34" max="34" width="13" style="5" customWidth="1"/>
    <col min="35" max="35" width="1.83203125" style="5" hidden="1" customWidth="1"/>
    <col min="36" max="36" width="12" style="5" customWidth="1"/>
    <col min="37" max="37" width="14.33203125" style="5" customWidth="1"/>
    <col min="38" max="38" width="17.6640625" style="15" customWidth="1"/>
    <col min="39" max="39" width="13.6640625" style="6" customWidth="1"/>
    <col min="40" max="40" width="18.6640625" style="5" customWidth="1"/>
    <col min="41" max="41" width="15.83203125" style="5" customWidth="1"/>
    <col min="42" max="42" width="13" style="5" customWidth="1"/>
    <col min="43" max="43" width="13.6640625" style="5" customWidth="1"/>
    <col min="44" max="44" width="1.6640625" style="5" customWidth="1"/>
    <col min="45" max="45" width="12" style="5" customWidth="1"/>
    <col min="46" max="46" width="1.6640625" style="5" customWidth="1"/>
    <col min="47" max="47" width="12" style="5" customWidth="1"/>
    <col min="48" max="48" width="14.5" style="5" customWidth="1"/>
    <col min="49" max="49" width="17.6640625" style="15" customWidth="1"/>
    <col min="50" max="16384" width="12" style="5"/>
  </cols>
  <sheetData>
    <row r="1" spans="1:49" ht="12.75" customHeight="1">
      <c r="A1" s="1098" t="s">
        <v>1200</v>
      </c>
      <c r="B1" s="1"/>
      <c r="C1" s="599"/>
      <c r="D1" s="58"/>
      <c r="E1" s="58"/>
      <c r="F1" s="58"/>
      <c r="G1" s="1"/>
      <c r="H1" s="1"/>
      <c r="I1" s="1"/>
      <c r="J1" s="1"/>
      <c r="K1" s="1"/>
      <c r="L1" s="1"/>
      <c r="M1" s="1"/>
      <c r="N1" s="1"/>
      <c r="O1" s="76"/>
      <c r="P1" s="3" t="s">
        <v>19</v>
      </c>
      <c r="Q1" s="76"/>
      <c r="R1" s="76"/>
      <c r="S1" s="77"/>
      <c r="T1" s="77"/>
      <c r="U1" s="123"/>
      <c r="V1" s="123"/>
      <c r="W1" s="600" t="s">
        <v>48</v>
      </c>
      <c r="X1" s="1107"/>
      <c r="Y1" s="411"/>
      <c r="Z1" s="411"/>
      <c r="AA1" s="412"/>
      <c r="AB1" s="2"/>
      <c r="AC1" s="1"/>
      <c r="AD1" s="1"/>
      <c r="AE1" s="1"/>
      <c r="AF1" s="3" t="s">
        <v>49</v>
      </c>
      <c r="AG1" s="1"/>
      <c r="AH1" s="1"/>
      <c r="AI1" s="1"/>
      <c r="AJ1" s="1"/>
      <c r="AK1" s="1"/>
      <c r="AL1" s="4"/>
      <c r="AM1" s="2"/>
      <c r="AN1" s="1"/>
      <c r="AO1" s="1"/>
      <c r="AP1" s="1"/>
      <c r="AQ1" s="3" t="s">
        <v>1137</v>
      </c>
      <c r="AR1" s="1"/>
      <c r="AS1" s="1"/>
      <c r="AT1" s="1"/>
      <c r="AU1" s="1"/>
      <c r="AV1" s="1"/>
      <c r="AW1" s="4"/>
    </row>
    <row r="2" spans="1:49" ht="12" customHeight="1">
      <c r="A2" s="16" t="s">
        <v>971</v>
      </c>
      <c r="B2" s="7"/>
      <c r="C2" s="7"/>
      <c r="D2" s="1303" t="s">
        <v>261</v>
      </c>
      <c r="E2" s="1303"/>
      <c r="F2" s="1303"/>
      <c r="G2" s="1304"/>
      <c r="H2" s="1304"/>
      <c r="I2" s="1304"/>
      <c r="J2" s="1304"/>
      <c r="K2" s="1304"/>
      <c r="L2" s="611"/>
      <c r="M2" s="611"/>
      <c r="N2" s="7"/>
      <c r="P2" s="8" t="s">
        <v>763</v>
      </c>
      <c r="U2" s="9"/>
      <c r="V2" s="9"/>
      <c r="W2" s="601" t="s">
        <v>20</v>
      </c>
      <c r="X2" s="1105" t="s">
        <v>1317</v>
      </c>
      <c r="Y2" s="413"/>
      <c r="Z2" s="485" t="s">
        <v>735</v>
      </c>
      <c r="AA2" s="413"/>
      <c r="AB2" s="159"/>
      <c r="AC2" s="33"/>
      <c r="AD2" s="7"/>
      <c r="AE2" s="7"/>
      <c r="AF2" s="80" t="s">
        <v>19</v>
      </c>
      <c r="AG2" s="7"/>
      <c r="AH2" s="8"/>
      <c r="AI2" s="80"/>
      <c r="AJ2" s="80"/>
      <c r="AK2" s="81"/>
      <c r="AL2" s="82"/>
      <c r="AM2" s="12" t="s">
        <v>19</v>
      </c>
      <c r="AN2" s="7"/>
      <c r="AO2" s="7"/>
      <c r="AP2" s="7"/>
      <c r="AQ2" s="7"/>
      <c r="AR2" s="7"/>
      <c r="AS2" s="7"/>
      <c r="AT2" s="7"/>
      <c r="AU2" s="7"/>
      <c r="AV2" s="7"/>
      <c r="AW2" s="11"/>
    </row>
    <row r="3" spans="1:49" ht="12" customHeight="1">
      <c r="A3" s="6"/>
      <c r="D3" s="612"/>
      <c r="E3" s="612"/>
      <c r="F3" s="612"/>
      <c r="G3" s="612"/>
      <c r="H3" s="612"/>
      <c r="I3" s="612"/>
      <c r="J3" s="612"/>
      <c r="K3" s="612"/>
      <c r="L3" s="612"/>
      <c r="M3" s="612"/>
      <c r="O3" s="343" t="s">
        <v>642</v>
      </c>
      <c r="P3" s="14"/>
      <c r="Q3" s="14"/>
      <c r="R3" s="14"/>
      <c r="S3" s="14"/>
      <c r="T3" s="344" t="s">
        <v>643</v>
      </c>
      <c r="W3" s="601" t="s">
        <v>973</v>
      </c>
      <c r="X3" s="1106">
        <v>10461</v>
      </c>
      <c r="Y3" s="414"/>
      <c r="Z3" s="486" t="s">
        <v>736</v>
      </c>
      <c r="AA3" s="414"/>
      <c r="AB3" s="12"/>
      <c r="AC3" s="7"/>
      <c r="AD3" s="1308" t="s">
        <v>147</v>
      </c>
      <c r="AE3" s="1308"/>
      <c r="AF3" s="1308"/>
      <c r="AG3" s="1308"/>
      <c r="AH3" s="1308"/>
      <c r="AI3" s="1308"/>
      <c r="AJ3" s="1308"/>
      <c r="AK3" s="47"/>
      <c r="AL3" s="82"/>
      <c r="AM3" s="12" t="s">
        <v>108</v>
      </c>
      <c r="AN3" s="7"/>
      <c r="AO3" s="7"/>
      <c r="AP3" s="7"/>
      <c r="AQ3" s="7"/>
      <c r="AR3" s="7"/>
      <c r="AS3" s="7"/>
      <c r="AT3" s="7"/>
      <c r="AU3" s="7"/>
      <c r="AV3" s="7"/>
      <c r="AW3" s="11"/>
    </row>
    <row r="4" spans="1:49" ht="11.25" customHeight="1">
      <c r="A4" s="6"/>
      <c r="D4" s="612"/>
      <c r="E4" s="612"/>
      <c r="F4" s="612"/>
      <c r="G4" s="612"/>
      <c r="H4" s="612"/>
      <c r="I4" s="612"/>
      <c r="J4" s="612"/>
      <c r="K4" s="612"/>
      <c r="L4" s="612"/>
      <c r="M4" s="612"/>
      <c r="O4" s="5" t="s">
        <v>139</v>
      </c>
      <c r="R4" s="70" t="s">
        <v>22</v>
      </c>
      <c r="S4" s="93">
        <v>44377</v>
      </c>
      <c r="W4" s="601" t="s">
        <v>972</v>
      </c>
      <c r="X4" s="1106">
        <v>5000</v>
      </c>
      <c r="Y4" s="414"/>
      <c r="Z4" s="414"/>
      <c r="AA4" s="414"/>
      <c r="AB4" s="6"/>
      <c r="AH4" s="23"/>
      <c r="AI4" s="23"/>
      <c r="AJ4" s="23"/>
      <c r="AK4" s="23" t="s">
        <v>50</v>
      </c>
      <c r="AL4" s="83"/>
    </row>
    <row r="5" spans="1:49" ht="12.95" customHeight="1">
      <c r="A5" s="16" t="s">
        <v>197</v>
      </c>
      <c r="C5" s="17"/>
      <c r="D5" s="1306" t="s">
        <v>718</v>
      </c>
      <c r="E5" s="1306"/>
      <c r="F5" s="1306"/>
      <c r="G5" s="1306"/>
      <c r="H5" s="1306"/>
      <c r="I5" s="1306"/>
      <c r="J5" s="1306"/>
      <c r="K5" s="1306"/>
      <c r="L5" s="1306"/>
      <c r="M5" s="1306"/>
      <c r="O5" s="5" t="s">
        <v>413</v>
      </c>
      <c r="Q5" s="13"/>
      <c r="R5" s="70" t="s">
        <v>22</v>
      </c>
      <c r="S5" s="246">
        <f>+S4+T5</f>
        <v>44527</v>
      </c>
      <c r="T5" s="615">
        <v>150</v>
      </c>
      <c r="W5" s="601"/>
      <c r="X5" s="1124"/>
      <c r="Y5" s="917"/>
      <c r="Z5" s="918" t="s">
        <v>728</v>
      </c>
      <c r="AA5" s="917"/>
      <c r="AB5" s="16" t="s">
        <v>25</v>
      </c>
      <c r="AC5" s="19" t="str">
        <f>D5</f>
        <v>SELECT CAMPUS</v>
      </c>
      <c r="AD5" s="18"/>
      <c r="AE5" s="18"/>
      <c r="AF5" s="18"/>
      <c r="AG5" s="18"/>
      <c r="AH5" s="18"/>
      <c r="AJ5" s="18" t="s">
        <v>38</v>
      </c>
      <c r="AK5" s="20" t="str">
        <f>IF(X1&lt;1, " ",X1)</f>
        <v xml:space="preserve"> </v>
      </c>
      <c r="AM5" s="16" t="s">
        <v>25</v>
      </c>
      <c r="AN5" s="19" t="str">
        <f>D5</f>
        <v>SELECT CAMPUS</v>
      </c>
      <c r="AO5" s="18"/>
      <c r="AP5" s="18"/>
      <c r="AQ5" s="18"/>
      <c r="AR5" s="18"/>
      <c r="AS5" s="18"/>
      <c r="AU5" s="18" t="s">
        <v>38</v>
      </c>
      <c r="AV5" s="20" t="str">
        <f>IF(X1&lt;1, " ",X1)</f>
        <v xml:space="preserve"> </v>
      </c>
    </row>
    <row r="6" spans="1:49" ht="12.95" customHeight="1">
      <c r="A6" s="16" t="s">
        <v>196</v>
      </c>
      <c r="C6" s="17"/>
      <c r="D6" s="613"/>
      <c r="E6" s="614"/>
      <c r="F6" s="614"/>
      <c r="G6" s="614"/>
      <c r="H6" s="614"/>
      <c r="I6" s="614"/>
      <c r="J6" s="614"/>
      <c r="K6" s="614"/>
      <c r="L6" s="614"/>
      <c r="M6" s="614"/>
      <c r="O6" s="5" t="s">
        <v>21</v>
      </c>
      <c r="Q6" s="13"/>
      <c r="R6" s="70" t="s">
        <v>22</v>
      </c>
      <c r="S6" s="246">
        <f>+S5+T6</f>
        <v>44587</v>
      </c>
      <c r="T6" s="615">
        <v>60</v>
      </c>
      <c r="W6" s="21" t="s">
        <v>29</v>
      </c>
      <c r="X6" s="126" t="s">
        <v>76</v>
      </c>
      <c r="Y6" s="919"/>
      <c r="Z6" s="918" t="s">
        <v>727</v>
      </c>
      <c r="AA6" s="919"/>
      <c r="AB6" s="16" t="s">
        <v>39</v>
      </c>
      <c r="AC6" s="17">
        <f>D6</f>
        <v>0</v>
      </c>
      <c r="AH6" s="1"/>
      <c r="AJ6" s="23" t="s">
        <v>41</v>
      </c>
      <c r="AK6" s="24">
        <f>+X3</f>
        <v>10461</v>
      </c>
      <c r="AM6" s="16" t="s">
        <v>39</v>
      </c>
      <c r="AN6" s="17">
        <f>D6</f>
        <v>0</v>
      </c>
      <c r="AS6" s="1"/>
      <c r="AU6" s="23" t="s">
        <v>23</v>
      </c>
      <c r="AV6" s="24">
        <f>+X3</f>
        <v>10461</v>
      </c>
    </row>
    <row r="7" spans="1:49" ht="11.45" customHeight="1">
      <c r="A7" s="6"/>
      <c r="D7" s="613"/>
      <c r="E7" s="614"/>
      <c r="F7" s="614"/>
      <c r="G7" s="614"/>
      <c r="H7" s="614"/>
      <c r="I7" s="614"/>
      <c r="J7" s="614"/>
      <c r="K7" s="614"/>
      <c r="L7" s="614"/>
      <c r="M7" s="614"/>
      <c r="O7" s="5" t="s">
        <v>46</v>
      </c>
      <c r="Q7" s="13"/>
      <c r="R7" s="70" t="s">
        <v>22</v>
      </c>
      <c r="S7" s="246">
        <f>+S6+T7</f>
        <v>44827</v>
      </c>
      <c r="T7" s="615">
        <v>240</v>
      </c>
      <c r="U7" s="10" t="s">
        <v>362</v>
      </c>
      <c r="W7" s="617"/>
      <c r="X7" s="618"/>
      <c r="Y7" s="918"/>
      <c r="Z7" s="920" t="s">
        <v>1221</v>
      </c>
      <c r="AA7" s="918"/>
      <c r="AB7" s="6"/>
    </row>
    <row r="8" spans="1:49" ht="12.95" customHeight="1" thickBot="1">
      <c r="A8" s="16" t="s">
        <v>646</v>
      </c>
      <c r="D8" s="610" t="s">
        <v>635</v>
      </c>
      <c r="E8" s="610"/>
      <c r="F8" s="610"/>
      <c r="G8" s="610"/>
      <c r="H8" s="610"/>
      <c r="I8" s="610"/>
      <c r="J8" s="610"/>
      <c r="K8" s="610"/>
      <c r="L8" s="610"/>
      <c r="M8" s="610"/>
      <c r="O8" s="5" t="s">
        <v>411</v>
      </c>
      <c r="Q8" s="13"/>
      <c r="R8" s="70" t="s">
        <v>22</v>
      </c>
      <c r="S8" s="246">
        <f>+S7+T8</f>
        <v>45007</v>
      </c>
      <c r="T8" s="615">
        <v>180</v>
      </c>
      <c r="U8" s="10" t="s">
        <v>155</v>
      </c>
      <c r="W8" s="617"/>
      <c r="X8" s="619"/>
      <c r="Y8" s="921"/>
      <c r="Z8" s="420"/>
      <c r="AA8" s="921"/>
      <c r="AB8" s="6"/>
    </row>
    <row r="9" spans="1:49" ht="12.95" customHeight="1" thickBot="1">
      <c r="A9" s="16" t="s">
        <v>645</v>
      </c>
      <c r="D9" s="610" t="s">
        <v>634</v>
      </c>
      <c r="E9" s="610"/>
      <c r="F9" s="610"/>
      <c r="G9" s="610"/>
      <c r="H9" s="610"/>
      <c r="I9" s="610"/>
      <c r="J9" s="610"/>
      <c r="K9" s="610"/>
      <c r="L9" s="610"/>
      <c r="M9" s="610"/>
      <c r="O9" s="5" t="s">
        <v>412</v>
      </c>
      <c r="Q9" s="13"/>
      <c r="R9" s="70" t="s">
        <v>22</v>
      </c>
      <c r="S9" s="246">
        <f>+S8+T9</f>
        <v>45547</v>
      </c>
      <c r="T9" s="616">
        <v>540</v>
      </c>
      <c r="U9" s="10" t="s">
        <v>37</v>
      </c>
      <c r="W9" s="127" t="e">
        <f>+W7/W8</f>
        <v>#DIV/0!</v>
      </c>
      <c r="X9" s="128" t="e">
        <f>X7/X8</f>
        <v>#DIV/0!</v>
      </c>
      <c r="Y9" s="420"/>
      <c r="Z9" s="922" t="s">
        <v>729</v>
      </c>
      <c r="AA9" s="923"/>
      <c r="AB9" s="63" t="s">
        <v>185</v>
      </c>
      <c r="AC9" s="39"/>
      <c r="AD9" s="152"/>
      <c r="AE9" s="39"/>
      <c r="AF9" s="67" t="s">
        <v>42</v>
      </c>
      <c r="AG9" s="64"/>
      <c r="AH9" s="67" t="s">
        <v>32</v>
      </c>
      <c r="AI9" s="64"/>
      <c r="AJ9" s="67" t="s">
        <v>33</v>
      </c>
      <c r="AK9" s="67" t="s">
        <v>34</v>
      </c>
      <c r="AL9" s="66"/>
      <c r="AM9" s="63" t="s">
        <v>185</v>
      </c>
      <c r="AN9" s="39"/>
      <c r="AO9" s="621"/>
      <c r="AP9" s="39"/>
      <c r="AQ9" s="67" t="s">
        <v>42</v>
      </c>
      <c r="AR9" s="64"/>
      <c r="AS9" s="67" t="s">
        <v>32</v>
      </c>
      <c r="AT9" s="64"/>
      <c r="AU9" s="67" t="s">
        <v>33</v>
      </c>
      <c r="AV9" s="67" t="s">
        <v>34</v>
      </c>
      <c r="AW9" s="40"/>
    </row>
    <row r="10" spans="1:49" ht="11.45" customHeight="1">
      <c r="A10" s="16" t="s">
        <v>270</v>
      </c>
      <c r="D10" s="1307" t="s">
        <v>269</v>
      </c>
      <c r="E10" s="1307"/>
      <c r="F10" s="1307"/>
      <c r="G10" s="1307"/>
      <c r="H10" s="1307"/>
      <c r="I10" s="1307"/>
      <c r="J10" s="1307"/>
      <c r="K10" s="1307"/>
      <c r="L10" s="1307"/>
      <c r="M10" s="1307"/>
      <c r="O10" s="102" t="s">
        <v>644</v>
      </c>
      <c r="R10" s="27"/>
      <c r="T10" s="257">
        <f>SUM(T5:T9)</f>
        <v>1170</v>
      </c>
      <c r="X10" s="15"/>
      <c r="Y10" s="480"/>
      <c r="Z10" s="176"/>
      <c r="AA10" s="480"/>
      <c r="AB10" s="6"/>
      <c r="AE10" s="33"/>
      <c r="AF10" s="42"/>
      <c r="AG10" s="42"/>
      <c r="AH10" s="42"/>
      <c r="AI10" s="42"/>
      <c r="AJ10" s="42"/>
      <c r="AK10" s="42"/>
      <c r="AL10" s="43"/>
      <c r="AQ10" s="42"/>
      <c r="AR10" s="42"/>
      <c r="AS10" s="42"/>
      <c r="AT10" s="42"/>
      <c r="AU10" s="42"/>
      <c r="AV10" s="42"/>
      <c r="AW10" s="43"/>
    </row>
    <row r="11" spans="1:49" ht="12.95" customHeight="1">
      <c r="A11" s="16" t="s">
        <v>1316</v>
      </c>
      <c r="D11" s="1305" t="s">
        <v>258</v>
      </c>
      <c r="E11" s="1305"/>
      <c r="F11" s="1305"/>
      <c r="G11" s="1305"/>
      <c r="H11" s="1305"/>
      <c r="I11" s="1305"/>
      <c r="J11" s="1305"/>
      <c r="K11" s="1305"/>
      <c r="L11" s="1305"/>
      <c r="M11" s="1305"/>
      <c r="O11" s="1309" t="s">
        <v>1307</v>
      </c>
      <c r="P11" s="1309"/>
      <c r="Q11" s="1309"/>
      <c r="S11" s="1310" t="s">
        <v>4</v>
      </c>
      <c r="T11" s="1310"/>
      <c r="U11" s="1310"/>
      <c r="W11" s="14" t="s">
        <v>31</v>
      </c>
      <c r="X11" s="126" t="s">
        <v>54</v>
      </c>
      <c r="Y11" s="176"/>
      <c r="Z11" s="1131"/>
      <c r="AA11" s="1132"/>
      <c r="AB11" s="160"/>
      <c r="AE11" s="33"/>
      <c r="AH11" s="1030" t="str">
        <f>IF($D$10="COLLABORATIVE DESIGN-BUILD","PHASE 1","")</f>
        <v/>
      </c>
      <c r="AI11" s="23"/>
      <c r="AJ11" s="1030" t="str">
        <f>IF($D$10="COLLABORATIVE DESIGN-BUILD","PHASE 2","")</f>
        <v/>
      </c>
      <c r="AS11" s="1030" t="str">
        <f>IF($D$10="COLLABORATIVE DESIGN-BUILD","PHASE 1","")</f>
        <v/>
      </c>
      <c r="AT11" s="23"/>
      <c r="AU11" s="1030" t="str">
        <f>IF($D$10="COLLABORATIVE DESIGN-BUILD","PHASE 2","")</f>
        <v/>
      </c>
    </row>
    <row r="12" spans="1:49" ht="12" customHeight="1">
      <c r="A12" s="28"/>
      <c r="B12" s="23" t="s">
        <v>297</v>
      </c>
      <c r="N12" s="23"/>
      <c r="O12" s="10" t="s">
        <v>35</v>
      </c>
      <c r="P12" s="10"/>
      <c r="Q12" s="10" t="s">
        <v>1132</v>
      </c>
      <c r="R12" s="8"/>
      <c r="S12" s="10" t="s">
        <v>35</v>
      </c>
      <c r="T12" s="10"/>
      <c r="U12" s="10" t="s">
        <v>1132</v>
      </c>
      <c r="V12" s="29"/>
      <c r="X12" s="15"/>
      <c r="Y12" s="153"/>
      <c r="Z12" s="153"/>
      <c r="AA12" s="153"/>
      <c r="AB12" s="6"/>
      <c r="AC12" s="90" t="str">
        <f>IF($D$10="COLLABORATIVE DESIGN-BUILD","DB DESIGN SERVICES FEE","AE FEES")</f>
        <v>AE FEES</v>
      </c>
      <c r="AD12" s="90"/>
      <c r="AE12" s="33"/>
      <c r="AF12" s="13">
        <f>SUM(AH12:AK12)</f>
        <v>0</v>
      </c>
      <c r="AG12" s="13"/>
      <c r="AH12" s="32">
        <f>+IF($D$10="SMALL PROJECT",'FEE CALCS'!$V$31+'FEE CALCS'!$V$94,IF($D$10="DESIGN-BID-BUILD",'FEE CALCS'!$C$10+'FEE CALCS'!$D$10,IF($D$10="CM @ RISK",'FEE CALCS'!$C$12+'FEE CALCS'!$D$12,IF($D$10="COLLABORATIVE DESIGN-BUILD",'FEE CALCS'!$C$24,0))))</f>
        <v>0</v>
      </c>
      <c r="AI12" s="32"/>
      <c r="AJ12" s="32">
        <f>+IF($D$10="SMALL PROJECT",'FEE CALCS'!$W$31+'FEE CALCS'!$W$94,IF($D$10="DESIGN-BID-BUILD",'FEE CALCS'!E10+'FEE CALCS'!F10,IF($D$10="CM @ RISK",'FEE CALCS'!E12+'FEE CALCS'!F12,IF($D$10="COLLABORATIVE DESIGN-BUILD",'FEE CALCS'!$E$24,0))))</f>
        <v>0</v>
      </c>
      <c r="AK12" s="32">
        <f>+IF($D$10="SMALL PROJECT",'FEE CALCS'!$Y$32+'FEE CALCS'!$Y$95,IF($D$10="DESIGN-BID-BUILD",'FEE CALCS'!G10+'FEE CALCS'!H10,IF($D$10="CM @ RISK",'FEE CALCS'!G12+'FEE CALCS'!H12,0)))</f>
        <v>0</v>
      </c>
      <c r="AN12" s="90" t="str">
        <f>IF($D$10="COLLABORATIVE DESIGN-BUILD","DB DESIGN SERVICES FEE","AE FEES")</f>
        <v>AE FEES</v>
      </c>
      <c r="AP12" s="33"/>
      <c r="AQ12" s="13">
        <f>SUM(AS12:AV12)</f>
        <v>0</v>
      </c>
      <c r="AR12" s="13"/>
      <c r="AS12" s="13">
        <f>+IF($D$10="SMALL PROJECT",'FEE CALCS'!$V$151+'FEE CALCS'!$V$209,IF($D$10="DESIGN-BID-BUILD",'FEE CALCS'!K10+'FEE CALCS'!L10,IF($D$10="CM @ RISK",'FEE CALCS'!K12+'FEE CALCS'!L12,IF($D$10="COLLABORATIVE DESIGN-BUILD",+'FEE CALCS'!K24,0))))</f>
        <v>0</v>
      </c>
      <c r="AT12" s="13"/>
      <c r="AU12" s="13">
        <f>+IF($D$10="SMALL PROJECT",'FEE CALCS'!$W$151+'FEE CALCS'!$W$209,IF($D$10="DESIGN-BID-BUILD",'FEE CALCS'!M10+'FEE CALCS'!N10,IF($D$10="CM @ RISK",+'FEE CALCS'!M12+'FEE CALCS'!N12,IF($D$10="COLLABORATIVE DESIGN-BUILD",+'FEE CALCS'!M24,0))))</f>
        <v>0</v>
      </c>
      <c r="AV12" s="13">
        <f>+IF($D$10="SMALL PROJECT",'FEE CALCS'!$Y$152+'FEE CALCS'!$Y$210,IF($D$10="DESIGN-BID-BUILD",'FEE CALCS'!O10+'FEE CALCS'!P10,IF($D$10="CM @ RISK",+'FEE CALCS'!O12+'FEE CALCS'!P12,0)))</f>
        <v>0</v>
      </c>
    </row>
    <row r="13" spans="1:49" ht="14.1" customHeight="1">
      <c r="A13" s="28"/>
      <c r="B13" s="5" t="s">
        <v>78</v>
      </c>
      <c r="C13" s="5" t="s">
        <v>58</v>
      </c>
      <c r="N13" s="31" t="s">
        <v>13</v>
      </c>
      <c r="O13" s="616"/>
      <c r="P13" s="13"/>
      <c r="Q13" s="616"/>
      <c r="R13" s="609"/>
      <c r="S13" s="616"/>
      <c r="T13" s="32"/>
      <c r="U13" s="616"/>
      <c r="V13" s="32"/>
      <c r="X13" s="15"/>
      <c r="Y13" s="153"/>
      <c r="Z13" s="153"/>
      <c r="AA13" s="153"/>
      <c r="AB13" s="6"/>
      <c r="AC13" s="167" t="str">
        <f>IF($D$10="COLLABORATIVE DESIGN-BUILD","DB PRE-CONSTRUCTION SERVICES FEE","CM SERVICE FEES")</f>
        <v>CM SERVICE FEES</v>
      </c>
      <c r="AD13" s="167"/>
      <c r="AE13" s="145"/>
      <c r="AF13" s="26">
        <f>SUM(AH13:AK13)</f>
        <v>0</v>
      </c>
      <c r="AG13" s="247"/>
      <c r="AH13" s="1109">
        <f>ROUND(+IF($D$10="DESIGN-BID-BUILD",0,IF($D$10="CM @ RISK",'FEE CALCS'!C14+'FEE CALCS'!D14,IF($D$10="DESIGN-BUILD",+'FEE CALCS'!C18+'FEE CALCS'!D18,IF($D$10="COLLABORATIVE DESIGN-BUILD",+'FEE CALCS'!C25,0)))),-3)</f>
        <v>0</v>
      </c>
      <c r="AI13" s="1109"/>
      <c r="AJ13" s="1109">
        <f>ROUND(+IF($D$10="DESIGN-BID-BUILD",0,IF($D$10="CM @ RISK",'FEE CALCS'!E14+'FEE CALCS'!F14,IF($D$10="DESIGN-BUILD",+'FEE CALCS'!E18+'FEE CALCS'!F18,IF($D$10="COLLABORATIVE DESIGN-BUILD",+'FEE CALCS'!E25,0)))),-3)</f>
        <v>0</v>
      </c>
      <c r="AK13" s="1109">
        <f>ROUND(+IF($D$10="DESIGN-BID-BUILD",0,IF($D$10="SMALL PROJECT",0,IF($D$10="CM @ RISK",'FEE CALCS'!G15,IF($D$10="DESIGN-BUILD",+'FEE CALCS'!G18+'FEE CALCS'!H18,IF($D$10="COLLABORATIVE DESIGN-BUILD",0,0))))),-3)</f>
        <v>0</v>
      </c>
      <c r="AN13" s="167" t="str">
        <f>IF($D$10="COLLABORATIVE DESIGN-BUILD","DB PRE-CONSTRUCTION SERVICES FEE","CM SERVICE FEES")</f>
        <v>CM SERVICE FEES</v>
      </c>
      <c r="AO13" s="18"/>
      <c r="AP13" s="145"/>
      <c r="AQ13" s="26">
        <f>SUM(AS13:AV13)</f>
        <v>0</v>
      </c>
      <c r="AR13" s="26"/>
      <c r="AS13" s="86">
        <f>ROUND(+IF($D$10="DESIGN-BID-BUILD",0,IF($D$10="CM @ RISK",'FEE CALCS'!K14+'FEE CALCS'!L14,IF($D$10="DESIGN-BUILD",+'FEE CALCS'!K18+'FEE CALCS'!L18,IF($D$10="COLLABORATIVE DESIGN-BUILD",+'FEE CALCS'!K25,0)))),-3)</f>
        <v>0</v>
      </c>
      <c r="AT13" s="86"/>
      <c r="AU13" s="86">
        <f>ROUND(+IF($D$10="DESIGN-BID-BUILD",0,IF($D$10="CM @ RISK",'FEE CALCS'!M14+'FEE CALCS'!N14,IF($D$10="DESIGN-BUILD",+'FEE CALCS'!M18+'FEE CALCS'!N18,IF($D$10="COLLABORATIVE DESIGN-BUILD",+'FEE CALCS'!M25,0)))),-3)</f>
        <v>0</v>
      </c>
      <c r="AV13" s="86">
        <f>ROUND(+IF($D$10="DESIGN-BID-BUILD",0,IF($D$10="CM @ RISK",'FEE CALCS'!O15,IF($D$10="DESIGN-BUILD",+'FEE CALCS'!O18+'FEE CALCS'!P18,IF($D$10="COLLABORATIVE DESIGN-BUILD",0,0)))),-3)</f>
        <v>0</v>
      </c>
    </row>
    <row r="14" spans="1:49" ht="15.95" customHeight="1">
      <c r="A14" s="30"/>
      <c r="B14" s="5" t="s">
        <v>79</v>
      </c>
      <c r="C14" s="5" t="s">
        <v>59</v>
      </c>
      <c r="N14" s="31" t="s">
        <v>13</v>
      </c>
      <c r="O14" s="616"/>
      <c r="P14" s="32"/>
      <c r="Q14" s="616"/>
      <c r="R14" s="31"/>
      <c r="S14" s="616"/>
      <c r="T14" s="32"/>
      <c r="U14" s="616"/>
      <c r="V14" s="32"/>
      <c r="X14" s="15"/>
      <c r="Y14" s="153"/>
      <c r="Z14" s="153"/>
      <c r="AA14" s="416"/>
      <c r="AB14" s="6"/>
      <c r="AC14" s="168" t="str">
        <f>IF($D$10="COLLABORATIVE DESIGN-BUILD","TOTAL DESIGN-BUILDER SERVICES","TOTAL AE / CM SERVICES")</f>
        <v>TOTAL AE / CM SERVICES</v>
      </c>
      <c r="AD14" s="90"/>
      <c r="AE14" s="33"/>
      <c r="AF14" s="68">
        <f>+AF12+AF13</f>
        <v>0</v>
      </c>
      <c r="AG14" s="46"/>
      <c r="AH14" s="68">
        <f>+AH12+AH13</f>
        <v>0</v>
      </c>
      <c r="AI14" s="46"/>
      <c r="AJ14" s="68">
        <f>+AJ12+AJ13</f>
        <v>0</v>
      </c>
      <c r="AK14" s="68">
        <f>+AK12+AK13</f>
        <v>0</v>
      </c>
      <c r="AN14" s="168" t="str">
        <f>IF($D$10="COLLABORATIVE DESIGN-BUILD","TOTAL DESIGN-BUILDER SERVICES","TOTAL AE / CM SERVICES")</f>
        <v>TOTAL AE / CM SERVICES</v>
      </c>
      <c r="AP14" s="33"/>
      <c r="AQ14" s="13">
        <f>+AQ12+AQ13</f>
        <v>0</v>
      </c>
      <c r="AR14" s="13"/>
      <c r="AS14" s="13">
        <f>+AS12+AS13</f>
        <v>0</v>
      </c>
      <c r="AT14" s="13"/>
      <c r="AU14" s="13">
        <f>+AU12+AU13</f>
        <v>0</v>
      </c>
      <c r="AV14" s="13">
        <f>+AV12+AV13</f>
        <v>0</v>
      </c>
    </row>
    <row r="15" spans="1:49" ht="15" customHeight="1" thickBot="1">
      <c r="A15" s="30"/>
      <c r="B15" s="23" t="s">
        <v>80</v>
      </c>
      <c r="C15" s="23" t="s">
        <v>60</v>
      </c>
      <c r="E15" s="23"/>
      <c r="F15" s="23"/>
      <c r="G15" s="23"/>
      <c r="H15" s="23"/>
      <c r="I15" s="23"/>
      <c r="J15" s="23"/>
      <c r="K15" s="23"/>
      <c r="L15" s="23"/>
      <c r="M15" s="23"/>
      <c r="N15" s="35" t="s">
        <v>13</v>
      </c>
      <c r="O15" s="21">
        <f>ROUND((O13+O14),0-3)</f>
        <v>0</v>
      </c>
      <c r="P15" s="35" t="s">
        <v>13</v>
      </c>
      <c r="Q15" s="21">
        <f>ROUND((Q13+Q14),0-3)</f>
        <v>0</v>
      </c>
      <c r="R15" s="35" t="s">
        <v>13</v>
      </c>
      <c r="S15" s="21">
        <f>ROUND((S13+S14),0-3)</f>
        <v>0</v>
      </c>
      <c r="T15" s="37" t="s">
        <v>13</v>
      </c>
      <c r="U15" s="21">
        <f>ROUND((U13+U14),0-3)</f>
        <v>0</v>
      </c>
      <c r="V15" s="37" t="s">
        <v>13</v>
      </c>
      <c r="W15" s="21">
        <f>ROUND((O15+Q15+S15+U15),0-3)</f>
        <v>0</v>
      </c>
      <c r="X15" s="137" t="e">
        <f>W15/(W8+X8)</f>
        <v>#DIV/0!</v>
      </c>
      <c r="Y15" s="416"/>
      <c r="Z15" s="474"/>
      <c r="AA15" s="417"/>
      <c r="AB15" s="6" t="s">
        <v>50</v>
      </c>
      <c r="AN15" s="90"/>
      <c r="AP15" s="33"/>
      <c r="AQ15" s="13"/>
      <c r="AR15" s="13"/>
      <c r="AS15" s="13"/>
      <c r="AT15" s="13"/>
      <c r="AU15" s="13"/>
      <c r="AV15" s="13"/>
    </row>
    <row r="16" spans="1:49" ht="12.95" customHeight="1" thickBot="1">
      <c r="A16" s="30"/>
      <c r="B16" s="5" t="s">
        <v>81</v>
      </c>
      <c r="C16" s="5" t="s">
        <v>61</v>
      </c>
      <c r="N16" s="31" t="s">
        <v>13</v>
      </c>
      <c r="O16" s="616"/>
      <c r="P16" s="32"/>
      <c r="Q16" s="616"/>
      <c r="R16" s="31"/>
      <c r="S16" s="616"/>
      <c r="T16" s="32"/>
      <c r="U16" s="616"/>
      <c r="V16" s="32"/>
      <c r="W16" s="5"/>
      <c r="X16" s="15"/>
      <c r="Y16" s="416"/>
      <c r="Z16" s="474"/>
      <c r="AA16" s="153"/>
      <c r="AB16" s="63" t="s">
        <v>106</v>
      </c>
      <c r="AC16" s="39"/>
      <c r="AD16" s="39"/>
      <c r="AE16" s="59"/>
      <c r="AF16" s="60" t="s">
        <v>42</v>
      </c>
      <c r="AG16" s="61"/>
      <c r="AH16" s="60" t="s">
        <v>32</v>
      </c>
      <c r="AI16" s="61"/>
      <c r="AJ16" s="60" t="s">
        <v>33</v>
      </c>
      <c r="AK16" s="60" t="s">
        <v>34</v>
      </c>
      <c r="AL16" s="62"/>
      <c r="AM16" s="63" t="s">
        <v>106</v>
      </c>
      <c r="AN16" s="39"/>
      <c r="AO16" s="39"/>
      <c r="AP16" s="39"/>
      <c r="AQ16" s="60" t="s">
        <v>42</v>
      </c>
      <c r="AR16" s="61"/>
      <c r="AS16" s="60" t="s">
        <v>32</v>
      </c>
      <c r="AT16" s="61"/>
      <c r="AU16" s="60" t="s">
        <v>33</v>
      </c>
      <c r="AV16" s="60" t="s">
        <v>34</v>
      </c>
      <c r="AW16" s="62"/>
    </row>
    <row r="17" spans="1:49" ht="12.95" customHeight="1">
      <c r="A17" s="30"/>
      <c r="B17" s="5" t="s">
        <v>82</v>
      </c>
      <c r="C17" s="5" t="s">
        <v>101</v>
      </c>
      <c r="N17" s="31" t="s">
        <v>13</v>
      </c>
      <c r="O17" s="616"/>
      <c r="P17" s="32"/>
      <c r="Q17" s="616"/>
      <c r="R17" s="31"/>
      <c r="S17" s="1111"/>
      <c r="T17" s="32"/>
      <c r="U17" s="616"/>
      <c r="V17" s="32"/>
      <c r="W17" s="5"/>
      <c r="X17" s="15"/>
      <c r="Y17" s="416"/>
      <c r="Z17" s="474"/>
      <c r="AA17" s="153"/>
      <c r="AB17" s="16"/>
      <c r="AE17" s="33"/>
      <c r="AF17" s="13"/>
      <c r="AK17" s="161"/>
      <c r="AP17" s="33"/>
      <c r="AQ17" s="13"/>
    </row>
    <row r="18" spans="1:49" ht="12.95" customHeight="1">
      <c r="A18" s="30"/>
      <c r="B18" s="5" t="s">
        <v>83</v>
      </c>
      <c r="C18" s="5" t="s">
        <v>62</v>
      </c>
      <c r="N18" s="31" t="s">
        <v>13</v>
      </c>
      <c r="O18" s="616"/>
      <c r="P18" s="32"/>
      <c r="Q18" s="616"/>
      <c r="R18" s="31"/>
      <c r="S18" s="616"/>
      <c r="T18" s="32"/>
      <c r="U18" s="616"/>
      <c r="V18" s="32"/>
      <c r="W18" s="5"/>
      <c r="X18" s="15"/>
      <c r="Y18" s="416"/>
      <c r="Z18" s="474"/>
      <c r="AA18" s="153"/>
      <c r="AB18" s="16"/>
      <c r="AC18" s="23" t="s">
        <v>294</v>
      </c>
      <c r="AI18" s="65"/>
      <c r="AM18" s="16"/>
      <c r="AN18" s="23" t="s">
        <v>294</v>
      </c>
      <c r="AT18" s="13"/>
    </row>
    <row r="19" spans="1:49" ht="12.95" customHeight="1">
      <c r="A19" s="30"/>
      <c r="B19" s="23" t="s">
        <v>84</v>
      </c>
      <c r="C19" s="23" t="s">
        <v>63</v>
      </c>
      <c r="E19" s="23"/>
      <c r="F19" s="23"/>
      <c r="G19" s="23"/>
      <c r="H19" s="23"/>
      <c r="I19" s="23"/>
      <c r="J19" s="23"/>
      <c r="K19" s="23"/>
      <c r="L19" s="23"/>
      <c r="M19" s="23"/>
      <c r="N19" s="35" t="s">
        <v>13</v>
      </c>
      <c r="O19" s="21">
        <f>ROUND((O16+O17+O18),0-3)</f>
        <v>0</v>
      </c>
      <c r="P19" s="37" t="s">
        <v>13</v>
      </c>
      <c r="Q19" s="21">
        <f>ROUND((Q16+Q17+Q18),0-3)</f>
        <v>0</v>
      </c>
      <c r="R19" s="37" t="s">
        <v>13</v>
      </c>
      <c r="S19" s="21">
        <f>ROUND((S16+S17+S18),0-3)</f>
        <v>0</v>
      </c>
      <c r="T19" s="37" t="s">
        <v>13</v>
      </c>
      <c r="U19" s="21">
        <f>ROUND((U16+U17+U18),0-3)</f>
        <v>0</v>
      </c>
      <c r="V19" s="37" t="s">
        <v>13</v>
      </c>
      <c r="W19" s="21">
        <f>ROUND((O19+Q19+S19+U19),0-3)</f>
        <v>0</v>
      </c>
      <c r="X19" s="137" t="e">
        <f>W19/(W8+X8)</f>
        <v>#DIV/0!</v>
      </c>
      <c r="Y19" s="416"/>
      <c r="Z19" s="474"/>
      <c r="AA19" s="417"/>
      <c r="AB19" s="16"/>
      <c r="AC19" s="1286" t="s">
        <v>326</v>
      </c>
      <c r="AD19" s="1286"/>
      <c r="AE19" s="1286"/>
      <c r="AF19" s="13">
        <f t="shared" ref="AF19:AF24" si="0">SUM(AH19:AK19)</f>
        <v>0</v>
      </c>
      <c r="AG19" s="13"/>
      <c r="AH19" s="13">
        <f>ROUND(+IF(AC19="SELECT CONSULTANT",0,($O$48+$S$48)*VLOOKUP(AC19,Specialty_Consultant_Percentage,3))*0.4,-3)</f>
        <v>0</v>
      </c>
      <c r="AI19" s="13"/>
      <c r="AJ19" s="13">
        <f>ROUND(+IF(AC19="SELECT CONSULTANT",0,($O$48+$S$48)*VLOOKUP(AC19,Specialty_Consultant_Percentage,3))*0.37,-3)</f>
        <v>0</v>
      </c>
      <c r="AK19" s="13">
        <f>ROUND(+IF(AC19="SELECT CONSULTANT",0,($O$48+$S$48)*VLOOKUP(AC19,Specialty_Consultant_Percentage,3))*0.23,-3)</f>
        <v>0</v>
      </c>
      <c r="AM19" s="16"/>
      <c r="AN19" s="1286" t="s">
        <v>326</v>
      </c>
      <c r="AO19" s="1286"/>
      <c r="AP19" s="1286"/>
      <c r="AQ19" s="13">
        <f t="shared" ref="AQ19:AQ24" si="1">SUM(AS19:AV19)</f>
        <v>0</v>
      </c>
      <c r="AR19" s="13"/>
      <c r="AS19" s="13">
        <f>ROUND(+IF(AN19="SELECT CONSULTANT",0,($Q$48+$U$48)*VLOOKUP(AN19,Specialty_Consultant_Percentage,3))*0.4,-3)</f>
        <v>0</v>
      </c>
      <c r="AT19" s="13"/>
      <c r="AU19" s="13">
        <f>ROUND(+IF(AN19="SELECT CONSULTANT",0,($Q$48+$U$48)*VLOOKUP(AN19,Specialty_Consultant_Percentage,3))*0.37,-3)</f>
        <v>0</v>
      </c>
      <c r="AV19" s="13">
        <f>ROUND(+IF(AN19="SELECT CONSULTANT",0,($Q$48+$U$48)*VLOOKUP(AN19,Specialty_Consultant_Percentage,3))*0.23,-3)</f>
        <v>0</v>
      </c>
    </row>
    <row r="20" spans="1:49" ht="12.95" customHeight="1">
      <c r="A20" s="30"/>
      <c r="B20" s="5" t="s">
        <v>85</v>
      </c>
      <c r="C20" s="5" t="s">
        <v>64</v>
      </c>
      <c r="N20" s="31" t="s">
        <v>13</v>
      </c>
      <c r="O20" s="616"/>
      <c r="P20" s="33"/>
      <c r="Q20" s="616"/>
      <c r="R20" s="31"/>
      <c r="S20" s="616"/>
      <c r="T20" s="33"/>
      <c r="U20" s="616"/>
      <c r="V20" s="33"/>
      <c r="W20" s="5"/>
      <c r="X20" s="15"/>
      <c r="Y20" s="416"/>
      <c r="Z20" s="474"/>
      <c r="AA20" s="153"/>
      <c r="AB20" s="16"/>
      <c r="AC20" s="1286" t="s">
        <v>326</v>
      </c>
      <c r="AD20" s="1286"/>
      <c r="AE20" s="1286"/>
      <c r="AF20" s="13">
        <f t="shared" si="0"/>
        <v>0</v>
      </c>
      <c r="AG20" s="13"/>
      <c r="AH20" s="13">
        <f>ROUND(+IF(AC20="SELECT CONSULTANT",0,($O$48+$S$48)*VLOOKUP(AC20,Specialty_Consultant_Percentage,3))*0.4,-3)</f>
        <v>0</v>
      </c>
      <c r="AI20" s="13"/>
      <c r="AJ20" s="13">
        <f>ROUND(+IF(AC20="SELECT CONSULTANT",0,($O$48+$S$48)*VLOOKUP(AC20,Specialty_Consultant_Percentage,3))*0.37,-3)</f>
        <v>0</v>
      </c>
      <c r="AK20" s="13">
        <f>ROUND(+IF(AC20="SELECT CONSULTANT",0,($O$48+$S$48)*VLOOKUP(AC20,Specialty_Consultant_Percentage,3))*0.23,-3)</f>
        <v>0</v>
      </c>
      <c r="AM20" s="16"/>
      <c r="AN20" s="1286" t="s">
        <v>326</v>
      </c>
      <c r="AO20" s="1286"/>
      <c r="AP20" s="1286"/>
      <c r="AQ20" s="13">
        <f t="shared" si="1"/>
        <v>0</v>
      </c>
      <c r="AR20" s="13"/>
      <c r="AS20" s="13">
        <f>ROUND(+IF(AN20="SELECT CONSULTANT",0,($Q$48+$U$48)*VLOOKUP(AN20,Specialty_Consultant_Percentage,3))*0.4,-3)</f>
        <v>0</v>
      </c>
      <c r="AT20" s="13"/>
      <c r="AU20" s="13">
        <f>ROUND(+IF(AN20="SELECT CONSULTANT",0,($Q$48+$U$48)*VLOOKUP(AN20,Specialty_Consultant_Percentage,3))*0.37,-3)</f>
        <v>0</v>
      </c>
      <c r="AV20" s="13">
        <f>ROUND(+IF(AN20="SELECT CONSULTANT",0,($Q$48+$U$48)*VLOOKUP(AN20,Specialty_Consultant_Percentage,3))*0.23,-3)</f>
        <v>0</v>
      </c>
    </row>
    <row r="21" spans="1:49" ht="12.95" customHeight="1">
      <c r="A21" s="30"/>
      <c r="B21" s="5" t="s">
        <v>86</v>
      </c>
      <c r="C21" s="5" t="s">
        <v>65</v>
      </c>
      <c r="N21" s="31" t="s">
        <v>13</v>
      </c>
      <c r="O21" s="616"/>
      <c r="P21" s="32"/>
      <c r="Q21" s="616"/>
      <c r="R21" s="31"/>
      <c r="S21" s="616"/>
      <c r="T21" s="32"/>
      <c r="U21" s="616"/>
      <c r="V21" s="32"/>
      <c r="W21" s="5"/>
      <c r="X21" s="15"/>
      <c r="Y21" s="416"/>
      <c r="Z21" s="474"/>
      <c r="AA21" s="153"/>
      <c r="AB21" s="16"/>
      <c r="AC21" s="1286" t="s">
        <v>326</v>
      </c>
      <c r="AD21" s="1286"/>
      <c r="AE21" s="1286"/>
      <c r="AF21" s="13">
        <f t="shared" si="0"/>
        <v>0</v>
      </c>
      <c r="AG21" s="13"/>
      <c r="AH21" s="13">
        <f>ROUND(+IF(AC21="SELECT CONSULTANT",0,($O$48+$S$48)*VLOOKUP(AC21,Specialty_Consultant_Percentage,3))*0.4,-3)</f>
        <v>0</v>
      </c>
      <c r="AI21" s="13"/>
      <c r="AJ21" s="13">
        <f>ROUND(+IF(AC21="SELECT CONSULTANT",0,($O$48+$S$48)*VLOOKUP(AC21,Specialty_Consultant_Percentage,3))*0.37,-3)</f>
        <v>0</v>
      </c>
      <c r="AK21" s="13">
        <f>ROUND(+IF(AC21="SELECT CONSULTANT",0,($O$48+$S$48)*VLOOKUP(AC21,Specialty_Consultant_Percentage,3))*0.23,-3)</f>
        <v>0</v>
      </c>
      <c r="AM21" s="16"/>
      <c r="AN21" s="1286" t="s">
        <v>326</v>
      </c>
      <c r="AO21" s="1286"/>
      <c r="AP21" s="1286"/>
      <c r="AQ21" s="13">
        <f t="shared" si="1"/>
        <v>0</v>
      </c>
      <c r="AR21" s="13"/>
      <c r="AS21" s="13">
        <f>ROUND(+IF(AN21="SELECT CONSULTANT",0,($Q$48+$U$48)*VLOOKUP(AN21,Specialty_Consultant_Percentage,3))*0.4,-3)</f>
        <v>0</v>
      </c>
      <c r="AT21" s="13"/>
      <c r="AU21" s="13">
        <f>ROUND(+IF(AN21="SELECT CONSULTANT",0,($Q$48+$U$48)*VLOOKUP(AN21,Specialty_Consultant_Percentage,3))*0.37,-3)</f>
        <v>0</v>
      </c>
      <c r="AV21" s="13">
        <f>ROUND(+IF(AN21="SELECT CONSULTANT",0,($Q$48+$U$48)*VLOOKUP(AN21,Specialty_Consultant_Percentage,3))*0.23,-3)</f>
        <v>0</v>
      </c>
    </row>
    <row r="22" spans="1:49" ht="12.95" customHeight="1">
      <c r="A22" s="30"/>
      <c r="B22" s="5" t="s">
        <v>87</v>
      </c>
      <c r="C22" s="5" t="s">
        <v>66</v>
      </c>
      <c r="N22" s="31" t="s">
        <v>13</v>
      </c>
      <c r="O22" s="616"/>
      <c r="P22" s="32"/>
      <c r="Q22" s="616"/>
      <c r="R22" s="31"/>
      <c r="S22" s="616"/>
      <c r="T22" s="32"/>
      <c r="U22" s="616"/>
      <c r="V22" s="32"/>
      <c r="W22" s="5"/>
      <c r="X22" s="15"/>
      <c r="Y22" s="416"/>
      <c r="Z22" s="474"/>
      <c r="AA22" s="153"/>
      <c r="AB22" s="6"/>
      <c r="AC22" s="1286" t="s">
        <v>326</v>
      </c>
      <c r="AD22" s="1286"/>
      <c r="AE22" s="1286"/>
      <c r="AF22" s="13">
        <f t="shared" si="0"/>
        <v>0</v>
      </c>
      <c r="AG22" s="13"/>
      <c r="AH22" s="13">
        <f>ROUND(+IF(AC22="SELECT CONSULTANT",0,($O$48+$S$48)*VLOOKUP(AC22,Specialty_Consultant_Percentage,3))*0.4,-3)</f>
        <v>0</v>
      </c>
      <c r="AI22" s="13"/>
      <c r="AJ22" s="13">
        <f>ROUND(+IF(AC22="SELECT CONSULTANT",0,($O$48+$S$48)*VLOOKUP(AC22,Specialty_Consultant_Percentage,3))*0.37,-3)</f>
        <v>0</v>
      </c>
      <c r="AK22" s="13">
        <f>ROUND(+IF(AC22="SELECT CONSULTANT",0,($O$48+$S$48)*VLOOKUP(AC22,Specialty_Consultant_Percentage,3))*0.23,-3)</f>
        <v>0</v>
      </c>
      <c r="AN22" s="1286" t="s">
        <v>326</v>
      </c>
      <c r="AO22" s="1286"/>
      <c r="AP22" s="1286"/>
      <c r="AQ22" s="13">
        <f t="shared" si="1"/>
        <v>0</v>
      </c>
      <c r="AR22" s="13"/>
      <c r="AS22" s="13">
        <f>ROUND(+IF(AN22="SELECT CONSULTANT",0,($Q$48+$U$48)*VLOOKUP(AN22,Specialty_Consultant_Percentage,3))*0.4,-3)</f>
        <v>0</v>
      </c>
      <c r="AT22" s="13"/>
      <c r="AU22" s="13">
        <f>ROUND(+IF(AN22="SELECT CONSULTANT",0,($Q$48+$U$48)*VLOOKUP(AN22,Specialty_Consultant_Percentage,3))*0.37,-3)</f>
        <v>0</v>
      </c>
      <c r="AV22" s="13">
        <f>ROUND(+IF(AN22="SELECT CONSULTANT",0,($Q$48+$U$48)*VLOOKUP(AN22,Specialty_Consultant_Percentage,3))*0.23,-3)</f>
        <v>0</v>
      </c>
    </row>
    <row r="23" spans="1:49" ht="11.45" customHeight="1">
      <c r="A23" s="30"/>
      <c r="B23" s="23" t="s">
        <v>34</v>
      </c>
      <c r="C23" s="23" t="s">
        <v>67</v>
      </c>
      <c r="E23" s="23"/>
      <c r="F23" s="23"/>
      <c r="G23" s="23"/>
      <c r="H23" s="23"/>
      <c r="I23" s="23"/>
      <c r="J23" s="23"/>
      <c r="K23" s="23"/>
      <c r="L23" s="23"/>
      <c r="M23" s="23"/>
      <c r="N23" s="35" t="s">
        <v>13</v>
      </c>
      <c r="O23" s="21">
        <f>ROUND((O20+O21+O22),0-3)</f>
        <v>0</v>
      </c>
      <c r="P23" s="37" t="s">
        <v>13</v>
      </c>
      <c r="Q23" s="21">
        <f>ROUND((Q20+Q21+Q22),0-3)</f>
        <v>0</v>
      </c>
      <c r="R23" s="35" t="s">
        <v>13</v>
      </c>
      <c r="S23" s="21">
        <f>ROUND((S20+S21+S22),0-3)</f>
        <v>0</v>
      </c>
      <c r="T23" s="37" t="s">
        <v>13</v>
      </c>
      <c r="U23" s="21">
        <f>ROUND((U20+U21+U22),0-3)</f>
        <v>0</v>
      </c>
      <c r="V23" s="37" t="s">
        <v>13</v>
      </c>
      <c r="W23" s="21">
        <f>ROUND((O23+Q23+S23+U23),0-3)</f>
        <v>0</v>
      </c>
      <c r="X23" s="137" t="e">
        <f>W23/(W8+X8)</f>
        <v>#DIV/0!</v>
      </c>
      <c r="Y23" s="416"/>
      <c r="Z23" s="474"/>
      <c r="AA23" s="417"/>
      <c r="AB23" s="6"/>
      <c r="AC23" s="1286" t="s">
        <v>326</v>
      </c>
      <c r="AD23" s="1286"/>
      <c r="AE23" s="1286"/>
      <c r="AF23" s="13">
        <f t="shared" si="0"/>
        <v>0</v>
      </c>
      <c r="AG23" s="13"/>
      <c r="AH23" s="13">
        <f>ROUND(+IF(AC23="SELECT CONSULTANT",0,($O$48+$S$48)*VLOOKUP(AC23,Specialty_Consultant_Percentage,3))*0.4,-3)</f>
        <v>0</v>
      </c>
      <c r="AI23" s="13"/>
      <c r="AJ23" s="13">
        <f>ROUND(+IF(AC23="SELECT CONSULTANT",0,($O$48+$S$48)*VLOOKUP(AC23,Specialty_Consultant_Percentage,3))*0.37,-3)</f>
        <v>0</v>
      </c>
      <c r="AK23" s="13">
        <f>ROUND(+IF(AC23="SELECT CONSULTANT",0,($O$48+$S$48)*VLOOKUP(AC23,Specialty_Consultant_Percentage,3))*0.23,-3)</f>
        <v>0</v>
      </c>
      <c r="AN23" s="1286" t="s">
        <v>326</v>
      </c>
      <c r="AO23" s="1286"/>
      <c r="AP23" s="1286"/>
      <c r="AQ23" s="13">
        <f t="shared" si="1"/>
        <v>0</v>
      </c>
      <c r="AR23" s="13"/>
      <c r="AS23" s="13">
        <f>ROUND(+IF(AN23="SELECT CONSULTANT",0,($Q$48+$U$48)*VLOOKUP(AN23,Specialty_Consultant_Percentage,3))*0.4,-3)</f>
        <v>0</v>
      </c>
      <c r="AT23" s="13"/>
      <c r="AU23" s="13">
        <f>ROUND(+IF(AN23="SELECT CONSULTANT",0,($Q$48+$U$48)*VLOOKUP(AN23,Specialty_Consultant_Percentage,3))*0.37,-3)</f>
        <v>0</v>
      </c>
      <c r="AV23" s="13">
        <f>ROUND(+IF(AN23="SELECT CONSULTANT",0,($Q$48+$U$48)*VLOOKUP(AN23,Specialty_Consultant_Percentage,3))*0.23,-3)</f>
        <v>0</v>
      </c>
    </row>
    <row r="24" spans="1:49" ht="12.95" customHeight="1">
      <c r="A24" s="30"/>
      <c r="B24" s="5" t="s">
        <v>88</v>
      </c>
      <c r="C24" s="5" t="s">
        <v>68</v>
      </c>
      <c r="N24" s="31" t="s">
        <v>13</v>
      </c>
      <c r="O24" s="616"/>
      <c r="P24" s="32"/>
      <c r="Q24" s="616"/>
      <c r="R24" s="32"/>
      <c r="S24" s="616"/>
      <c r="U24" s="616"/>
      <c r="V24" s="32"/>
      <c r="W24" s="5"/>
      <c r="X24" s="15"/>
      <c r="Y24" s="416"/>
      <c r="Z24" s="474"/>
      <c r="AA24" s="153"/>
      <c r="AB24" s="6"/>
      <c r="AC24" s="5" t="s">
        <v>414</v>
      </c>
      <c r="AE24" s="33"/>
      <c r="AF24" s="13">
        <f t="shared" si="0"/>
        <v>0</v>
      </c>
      <c r="AG24" s="13"/>
      <c r="AH24" s="615">
        <v>0</v>
      </c>
      <c r="AI24" s="612"/>
      <c r="AJ24" s="615">
        <v>0</v>
      </c>
      <c r="AK24" s="615">
        <v>0</v>
      </c>
      <c r="AN24" s="5" t="s">
        <v>414</v>
      </c>
      <c r="AP24" s="33"/>
      <c r="AQ24" s="13">
        <f t="shared" si="1"/>
        <v>0</v>
      </c>
      <c r="AR24" s="13"/>
      <c r="AS24" s="615">
        <v>0</v>
      </c>
      <c r="AT24" s="612"/>
      <c r="AU24" s="615">
        <v>0</v>
      </c>
      <c r="AV24" s="615">
        <v>0</v>
      </c>
    </row>
    <row r="25" spans="1:49" ht="12.95" customHeight="1">
      <c r="A25" s="30"/>
      <c r="B25" s="5" t="s">
        <v>89</v>
      </c>
      <c r="C25" s="5" t="s">
        <v>69</v>
      </c>
      <c r="N25" s="31" t="s">
        <v>13</v>
      </c>
      <c r="O25" s="616"/>
      <c r="P25" s="32"/>
      <c r="Q25" s="616"/>
      <c r="R25" s="31"/>
      <c r="S25" s="616"/>
      <c r="T25" s="32"/>
      <c r="U25" s="616"/>
      <c r="V25" s="32"/>
      <c r="W25" s="5"/>
      <c r="X25" s="15"/>
      <c r="Y25" s="416"/>
      <c r="Z25" s="474"/>
      <c r="AA25" s="153"/>
      <c r="AB25" s="6"/>
      <c r="AW25" s="25"/>
    </row>
    <row r="26" spans="1:49" ht="12.95" customHeight="1">
      <c r="A26" s="30"/>
      <c r="B26" s="5" t="s">
        <v>91</v>
      </c>
      <c r="C26" s="5" t="s">
        <v>70</v>
      </c>
      <c r="N26" s="31" t="s">
        <v>13</v>
      </c>
      <c r="O26" s="616"/>
      <c r="P26" s="32"/>
      <c r="Q26" s="616"/>
      <c r="R26" s="31"/>
      <c r="S26" s="616"/>
      <c r="T26" s="32"/>
      <c r="U26" s="616"/>
      <c r="V26" s="32"/>
      <c r="W26" s="5"/>
      <c r="X26" s="15"/>
      <c r="Y26" s="416"/>
      <c r="Z26" s="474"/>
      <c r="AA26" s="153"/>
      <c r="AB26" s="6"/>
      <c r="AC26" s="23" t="s">
        <v>1290</v>
      </c>
      <c r="AN26" s="23" t="s">
        <v>1291</v>
      </c>
    </row>
    <row r="27" spans="1:49" ht="12.95" customHeight="1">
      <c r="A27" s="30"/>
      <c r="B27" s="5" t="s">
        <v>92</v>
      </c>
      <c r="C27" s="5" t="s">
        <v>71</v>
      </c>
      <c r="N27" s="32" t="s">
        <v>13</v>
      </c>
      <c r="O27" s="616"/>
      <c r="P27" s="32"/>
      <c r="Q27" s="616"/>
      <c r="R27" s="32"/>
      <c r="S27" s="616"/>
      <c r="T27" s="32"/>
      <c r="U27" s="616"/>
      <c r="V27" s="32"/>
      <c r="W27" s="5"/>
      <c r="X27" s="15"/>
      <c r="Y27" s="416"/>
      <c r="Z27" s="474"/>
      <c r="AA27" s="153"/>
      <c r="AB27" s="6"/>
      <c r="AC27" s="5" t="s">
        <v>296</v>
      </c>
      <c r="AF27" s="32" t="e">
        <f>ROUND((IF($W$58&gt;170000000,45000,IF($W$58&gt;130000000,37000,IF($W$58&gt;90000000,29000,IF($W$58&gt;50000000,22000,IF($W$58&gt;30000000,15000,IF($W$58&gt;10000000,12000,IF($W$58&gt;6000000,10000,IF($W$58&gt;2000000,8000,IF($W$58&gt;929000,6000,0))))))))))*(('FEE CALCS'!B5)/$W$50),0-3)</f>
        <v>#DIV/0!</v>
      </c>
      <c r="AG27" s="13"/>
      <c r="AH27" s="248" t="e">
        <f>ROUND((AF27*0.5),0-3)</f>
        <v>#DIV/0!</v>
      </c>
      <c r="AI27" s="13"/>
      <c r="AJ27" s="248" t="e">
        <f>ROUND((AF27*0.5),0-3)</f>
        <v>#DIV/0!</v>
      </c>
      <c r="AK27" s="248">
        <v>0</v>
      </c>
      <c r="AN27" s="5" t="s">
        <v>296</v>
      </c>
      <c r="AP27" s="33"/>
      <c r="AQ27" s="32" t="e">
        <f>ROUND((IF($W$58&gt;170000000,45000,IF($W$58&gt;130000000,37000,IF($W$58&gt;90000000,29000,IF($W$58&gt;50000000,22000,IF($W$58&gt;30000000,15000,IF($W$58&gt;10000000,12000,IF($W$58&gt;6000000,10000,IF($W$58&gt;2000000,8000,IF($W$58&gt;929000,6000,0))))))))))*(('FEE CALCS'!J5)/$W$50),0-3)</f>
        <v>#DIV/0!</v>
      </c>
      <c r="AS27" s="248" t="e">
        <f>ROUND((AQ27*0.5),0-3)</f>
        <v>#DIV/0!</v>
      </c>
      <c r="AU27" s="248" t="e">
        <f>ROUND((AQ27*0.5),0-3)</f>
        <v>#DIV/0!</v>
      </c>
      <c r="AV27" s="32">
        <v>0</v>
      </c>
    </row>
    <row r="28" spans="1:49" ht="12.95" customHeight="1">
      <c r="A28" s="30"/>
      <c r="B28" s="5" t="s">
        <v>93</v>
      </c>
      <c r="C28" s="5" t="s">
        <v>72</v>
      </c>
      <c r="N28" s="32" t="s">
        <v>13</v>
      </c>
      <c r="O28" s="616"/>
      <c r="P28" s="32"/>
      <c r="Q28" s="616"/>
      <c r="R28" s="32"/>
      <c r="S28" s="616"/>
      <c r="T28" s="32"/>
      <c r="U28" s="616"/>
      <c r="V28" s="32"/>
      <c r="W28" s="5"/>
      <c r="X28" s="15"/>
      <c r="Y28" s="416"/>
      <c r="Z28" s="474"/>
      <c r="AA28" s="153"/>
      <c r="AB28" s="6"/>
      <c r="AC28" s="5" t="s">
        <v>51</v>
      </c>
      <c r="AE28" s="33"/>
      <c r="AF28" s="13">
        <f>SUM(AH28:AK28)</f>
        <v>0</v>
      </c>
      <c r="AG28" s="13"/>
      <c r="AH28" s="13">
        <v>0</v>
      </c>
      <c r="AI28" s="13"/>
      <c r="AJ28" s="248">
        <f>ROUND((IF('FEE CALCS'!B5&lt;1000,0,IF('FEE CALCS'!B5&lt;709000,2800,IF('FEE CALCS'!B5&lt;3000000,(4000+(('FEE CALCS'!B5-1000000)/1000)*3.15)*0.7,IF('FEE CALCS'!B5&lt;10000000,(4000+(('FEE CALCS'!B5-1000000)/1000)*3.15)*0.6,IF('FEE CALCS'!B5&lt;50000000,(4000+(('FEE CALCS'!B5-1000000)/1000)*3.15)*0.5,(4000+(('FEE CALCS'!B5-1000000)/1000)*3.15)*0.5)))))),-3)</f>
        <v>0</v>
      </c>
      <c r="AK28" s="13">
        <v>0</v>
      </c>
      <c r="AN28" s="5" t="s">
        <v>51</v>
      </c>
      <c r="AP28" s="33"/>
      <c r="AQ28" s="13">
        <f>SUM(AS28:AV28)</f>
        <v>0</v>
      </c>
      <c r="AR28" s="13"/>
      <c r="AS28" s="13">
        <v>0</v>
      </c>
      <c r="AT28" s="13"/>
      <c r="AU28" s="248">
        <f>ROUND((IF('FEE CALCS'!J5&lt;1000,0,IF('FEE CALCS'!J5&lt;709000,2800,IF('FEE CALCS'!J5&lt;3000000,(4000+(('FEE CALCS'!J5-1000000)/1000)*3.15)*0.7,IF('FEE CALCS'!J5&lt;10000000,(4000+(('FEE CALCS'!J5-1000000)/1000)*3.15)*0.6,IF('FEE CALCS'!J5&lt;50000000,(4000+(('FEE CALCS'!J5-1000000)/1000)*3.15)*0.5,(4000+(('FEE CALCS'!J5-1000000)/1000)*3.15)*0.5)))))),-3)</f>
        <v>0</v>
      </c>
      <c r="AV28" s="13">
        <v>0</v>
      </c>
    </row>
    <row r="29" spans="1:49" ht="12.95" customHeight="1">
      <c r="A29" s="30"/>
      <c r="B29" s="5" t="s">
        <v>117</v>
      </c>
      <c r="N29" s="32" t="s">
        <v>13</v>
      </c>
      <c r="O29" s="616"/>
      <c r="P29" s="32"/>
      <c r="Q29" s="616"/>
      <c r="R29" s="32"/>
      <c r="S29" s="616"/>
      <c r="T29" s="32"/>
      <c r="U29" s="616"/>
      <c r="V29" s="32"/>
      <c r="W29" s="5"/>
      <c r="X29" s="15"/>
      <c r="Y29" s="416"/>
      <c r="Z29" s="474"/>
      <c r="AA29" s="153"/>
      <c r="AB29" s="6"/>
      <c r="AC29" s="5" t="s">
        <v>420</v>
      </c>
      <c r="AF29" s="13">
        <f>SUM(AH29:AK29)</f>
        <v>0</v>
      </c>
      <c r="AH29" s="5">
        <v>0</v>
      </c>
      <c r="AJ29" s="248">
        <f>ROUND(IF('FEE CALCS'!B5=0,0, IF('FEE CALCS'!B5&gt;2000000,6250+(0.001*('FEE CALCS'!B5-2000000)),IF('FEE CALCS'!B5&lt;2000000,2500+(0.0025*('FEE CALCS'!B5-500000)),0))),-3)</f>
        <v>0</v>
      </c>
      <c r="AK29" s="5">
        <v>0</v>
      </c>
      <c r="AN29" s="5" t="s">
        <v>420</v>
      </c>
      <c r="AQ29" s="13">
        <f>SUM(AS29:AV29)</f>
        <v>0</v>
      </c>
      <c r="AS29" s="5">
        <v>0</v>
      </c>
      <c r="AU29" s="248">
        <f>ROUND(IF('FEE CALCS'!J5=0,0,IF('FEE CALCS'!J5&gt;2000000,6250+(0.001*('FEE CALCS'!J5-2000000)),IF('FEE CALCS'!J5&lt;2000000,2500+(0.0025*('FEE CALCS'!J5-500000)),0))),-3)</f>
        <v>0</v>
      </c>
      <c r="AV29" s="5">
        <v>0</v>
      </c>
    </row>
    <row r="30" spans="1:49" ht="11.45" customHeight="1">
      <c r="A30" s="30"/>
      <c r="B30" s="23" t="s">
        <v>90</v>
      </c>
      <c r="C30" s="23" t="s">
        <v>665</v>
      </c>
      <c r="E30" s="23"/>
      <c r="F30" s="23"/>
      <c r="G30" s="23"/>
      <c r="H30" s="23"/>
      <c r="I30" s="23"/>
      <c r="J30" s="23"/>
      <c r="K30" s="23"/>
      <c r="L30" s="23"/>
      <c r="M30" s="23"/>
      <c r="N30" s="37" t="s">
        <v>13</v>
      </c>
      <c r="O30" s="21">
        <f>ROUND((O24+O25+O26+O27+O28+O29),0-3)</f>
        <v>0</v>
      </c>
      <c r="P30" s="37" t="s">
        <v>13</v>
      </c>
      <c r="Q30" s="21">
        <f>ROUND((Q24+Q25+Q26+Q27+Q28+Q29),0-3)</f>
        <v>0</v>
      </c>
      <c r="R30" s="37" t="s">
        <v>13</v>
      </c>
      <c r="S30" s="21">
        <f>ROUND((S24+S25+S26+S27+S28+S29),0-3)</f>
        <v>0</v>
      </c>
      <c r="T30" s="37" t="s">
        <v>13</v>
      </c>
      <c r="U30" s="21">
        <f>ROUND((U24+U25+U26+U27+U28+U29),0-3)</f>
        <v>0</v>
      </c>
      <c r="V30" s="37" t="s">
        <v>13</v>
      </c>
      <c r="W30" s="21">
        <f>ROUND((O30+Q30+S30+U30),0-3)</f>
        <v>0</v>
      </c>
      <c r="X30" s="137" t="e">
        <f>W30/($W$8+$X$8)</f>
        <v>#DIV/0!</v>
      </c>
      <c r="Y30" s="416"/>
      <c r="Z30" s="474"/>
      <c r="AA30" s="417"/>
      <c r="AB30" s="6" t="s">
        <v>50</v>
      </c>
      <c r="AC30" s="5" t="s">
        <v>962</v>
      </c>
      <c r="AF30" s="13">
        <f>SUM(AH30:AK30)</f>
        <v>0</v>
      </c>
      <c r="AH30" s="5">
        <v>0</v>
      </c>
      <c r="AJ30" s="248">
        <f>IF('FEE CALCS'!B5=0,0, 6000)</f>
        <v>0</v>
      </c>
      <c r="AK30" s="5">
        <f>IF('FEE CALCS'!B5=0,0, 24000)</f>
        <v>0</v>
      </c>
      <c r="AN30" s="5" t="s">
        <v>962</v>
      </c>
      <c r="AQ30" s="13">
        <f>SUM(AS30:AV30)</f>
        <v>0</v>
      </c>
      <c r="AS30" s="5">
        <v>0</v>
      </c>
      <c r="AU30" s="248">
        <f>IF('FEE CALCS'!J5=0,0,6000)</f>
        <v>0</v>
      </c>
      <c r="AV30" s="5">
        <f>IF('FEE CALCS'!J5=0,0,24000)</f>
        <v>0</v>
      </c>
    </row>
    <row r="31" spans="1:49" ht="12.95" customHeight="1">
      <c r="A31" s="30"/>
      <c r="B31" s="5" t="s">
        <v>94</v>
      </c>
      <c r="C31" s="5" t="s">
        <v>113</v>
      </c>
      <c r="E31" s="23"/>
      <c r="F31" s="23"/>
      <c r="G31" s="23"/>
      <c r="H31" s="23"/>
      <c r="I31" s="23"/>
      <c r="J31" s="23"/>
      <c r="K31" s="23"/>
      <c r="L31" s="23"/>
      <c r="M31" s="13"/>
      <c r="N31" s="32" t="s">
        <v>13</v>
      </c>
      <c r="O31" s="616"/>
      <c r="P31" s="32"/>
      <c r="Q31" s="1108"/>
      <c r="R31" s="32"/>
      <c r="S31" s="616"/>
      <c r="T31" s="32"/>
      <c r="U31" s="616"/>
      <c r="V31" s="37"/>
      <c r="W31" s="341"/>
      <c r="X31" s="487"/>
      <c r="Y31" s="475"/>
      <c r="Z31" s="478"/>
      <c r="AA31" s="153"/>
      <c r="AB31" s="6"/>
      <c r="AC31" s="5" t="s">
        <v>1267</v>
      </c>
      <c r="AE31" s="33"/>
      <c r="AF31" s="13">
        <f>SUM(AH31:AK31)</f>
        <v>0</v>
      </c>
      <c r="AG31" s="13"/>
      <c r="AH31" s="5">
        <v>0</v>
      </c>
      <c r="AJ31" s="32">
        <f>+ROUND(0.012*('FEE CALCS'!B36+'FEE CALCS'!B40),-3)</f>
        <v>0</v>
      </c>
      <c r="AK31" s="13">
        <v>0</v>
      </c>
      <c r="AN31" s="5" t="s">
        <v>1267</v>
      </c>
      <c r="AP31" s="33"/>
      <c r="AQ31" s="13">
        <f>SUM(AS31:AV31)</f>
        <v>0</v>
      </c>
      <c r="AR31" s="13"/>
      <c r="AS31" s="608">
        <v>0</v>
      </c>
      <c r="AU31" s="13">
        <f>+ROUND(0.012*('FEE CALCS'!J36+'FEE CALCS'!J40),-3)</f>
        <v>0</v>
      </c>
      <c r="AV31" s="13">
        <v>0</v>
      </c>
      <c r="AW31" s="25"/>
    </row>
    <row r="32" spans="1:49" ht="12.95" customHeight="1">
      <c r="A32" s="30"/>
      <c r="B32" s="5" t="s">
        <v>95</v>
      </c>
      <c r="C32" s="5" t="s">
        <v>110</v>
      </c>
      <c r="F32" s="23"/>
      <c r="G32" s="23"/>
      <c r="H32" s="23"/>
      <c r="I32" s="23"/>
      <c r="J32" s="23"/>
      <c r="K32" s="23"/>
      <c r="L32" s="23"/>
      <c r="M32" s="23"/>
      <c r="N32" s="32" t="s">
        <v>13</v>
      </c>
      <c r="O32" s="1112"/>
      <c r="P32" s="32"/>
      <c r="Q32" s="616"/>
      <c r="R32" s="32"/>
      <c r="S32" s="1112"/>
      <c r="T32" s="32"/>
      <c r="U32" s="1112"/>
      <c r="X32" s="422"/>
      <c r="Y32" s="476"/>
      <c r="Z32" s="479"/>
      <c r="AA32" s="153"/>
      <c r="AB32" s="6"/>
      <c r="AC32" s="5" t="s">
        <v>641</v>
      </c>
      <c r="AE32" s="33"/>
      <c r="AF32" s="32" t="e">
        <f>ROUND(IF('FEE CALCS'!$B$5&lt;1,0,(IF(('FEE CALCS'!$B$12+'FEE CALCS'!$J$12)&lt;10000,500,IF(('FEE CALCS'!$B$12+'FEE CALCS'!$J$12)&lt;25000,('FEE CALCS'!$B$12+'FEE CALCS'!$J$12)*0.05,IF(('FEE CALCS'!$B$12+'FEE CALCS'!$J$12)&lt;100000,1250+((('FEE CALCS'!$B$12+'FEE CALCS'!$J$12)-25000)*0.03),IF(('FEE CALCS'!$B$12+'FEE CALCS'!$J$12)&lt;500000,3500+((('FEE CALCS'!$B$12+'FEE CALCS'!$J$12)-100000)*0.02),11500+((('FEE CALCS'!$B$12+'FEE CALCS'!$J$12)-500000)*0.01)))))))*IF(OR($D$10="DESIGN-BUILD",$D$10="COLLABORATIVE DESIGN-BUILD"),1.1,1)*(('FEE CALCS'!$B$5)/$W$50),-3)</f>
        <v>#DIV/0!</v>
      </c>
      <c r="AG32" s="32"/>
      <c r="AH32" s="32" t="e">
        <f>+AF32*0.5</f>
        <v>#DIV/0!</v>
      </c>
      <c r="AI32" s="33"/>
      <c r="AJ32" s="32" t="e">
        <f>+AF32*0.5</f>
        <v>#DIV/0!</v>
      </c>
      <c r="AK32" s="13">
        <v>0</v>
      </c>
      <c r="AN32" s="5" t="s">
        <v>641</v>
      </c>
      <c r="AP32" s="33"/>
      <c r="AQ32" s="13" t="e">
        <f>ROUND(IF('FEE CALCS'!$J$5&lt;1,0,(IF(('FEE CALCS'!$B$12+'FEE CALCS'!$J$12)&lt;10000,500,IF(('FEE CALCS'!$B$12+'FEE CALCS'!$J$12)&lt;25000,('FEE CALCS'!$B$12+'FEE CALCS'!$J$12)*0.05,IF(('FEE CALCS'!$B$12+'FEE CALCS'!$J$12)&lt;100000,1250+((('FEE CALCS'!$B$12+'FEE CALCS'!$J$12)-25000)*0.03),IF(('FEE CALCS'!$B$12+'FEE CALCS'!$J$12)&lt;500000,3500+((('FEE CALCS'!$B$12+'FEE CALCS'!$J$12)-100000)*0.02),11500+((('FEE CALCS'!$B$12+'FEE CALCS'!$J$12)-500000)*0.01)))))))*IF(OR($D$10="DESIGN-BUILD",$D$10="COLLABORATIVE DESIGN-BUILD"),1.1,1)*(('FEE CALCS'!$J$5)/$W$50),-3)</f>
        <v>#DIV/0!</v>
      </c>
      <c r="AR32" s="13"/>
      <c r="AS32" s="13" t="e">
        <f>+AQ32*0.5</f>
        <v>#DIV/0!</v>
      </c>
      <c r="AU32" s="13" t="e">
        <f>+AQ32*0.5</f>
        <v>#DIV/0!</v>
      </c>
      <c r="AV32" s="13">
        <v>0</v>
      </c>
    </row>
    <row r="33" spans="1:49" ht="12.95" customHeight="1">
      <c r="A33" s="30"/>
      <c r="B33" s="23" t="s">
        <v>96</v>
      </c>
      <c r="C33" s="23" t="s">
        <v>119</v>
      </c>
      <c r="D33" s="23"/>
      <c r="F33" s="23"/>
      <c r="G33" s="23"/>
      <c r="H33" s="23"/>
      <c r="I33" s="23"/>
      <c r="J33" s="23"/>
      <c r="K33" s="23"/>
      <c r="L33" s="23"/>
      <c r="M33" s="23"/>
      <c r="N33" s="37" t="s">
        <v>13</v>
      </c>
      <c r="O33" s="21">
        <f>ROUND((O31+O32),0-3)</f>
        <v>0</v>
      </c>
      <c r="P33" s="37" t="s">
        <v>13</v>
      </c>
      <c r="Q33" s="21">
        <f>ROUND((Q31+Q32),0-3)</f>
        <v>0</v>
      </c>
      <c r="R33" s="37" t="s">
        <v>13</v>
      </c>
      <c r="S33" s="21">
        <f>ROUND((S31+S32),0-3)</f>
        <v>0</v>
      </c>
      <c r="T33" s="37" t="s">
        <v>13</v>
      </c>
      <c r="U33" s="21">
        <f>ROUND((U31+U32),0-3)</f>
        <v>0</v>
      </c>
      <c r="V33" s="37" t="s">
        <v>13</v>
      </c>
      <c r="W33" s="21">
        <f>ROUND((O33+Q33+S33+U33),0-3)</f>
        <v>0</v>
      </c>
      <c r="X33" s="137" t="e">
        <f>W33/(W8+X8)</f>
        <v>#DIV/0!</v>
      </c>
      <c r="Y33" s="416"/>
      <c r="Z33" s="474"/>
      <c r="AA33" s="417"/>
      <c r="AB33" s="6"/>
      <c r="AF33" s="13"/>
      <c r="AH33" s="13"/>
      <c r="AJ33" s="13"/>
      <c r="AK33" s="13"/>
    </row>
    <row r="34" spans="1:49" ht="12.95" customHeight="1">
      <c r="A34" s="30"/>
      <c r="B34" s="5" t="s">
        <v>97</v>
      </c>
      <c r="C34" s="5" t="s">
        <v>73</v>
      </c>
      <c r="N34" s="32" t="s">
        <v>13</v>
      </c>
      <c r="O34" s="616"/>
      <c r="P34" s="32"/>
      <c r="Q34" s="616"/>
      <c r="R34" s="32"/>
      <c r="S34" s="616"/>
      <c r="T34" s="32"/>
      <c r="U34" s="616"/>
      <c r="V34" s="32"/>
      <c r="W34" s="341"/>
      <c r="X34" s="487"/>
      <c r="Y34" s="416"/>
      <c r="Z34" s="474"/>
      <c r="AA34" s="153"/>
      <c r="AB34" s="6"/>
      <c r="AC34" s="23" t="s">
        <v>424</v>
      </c>
      <c r="AN34" s="23" t="s">
        <v>424</v>
      </c>
    </row>
    <row r="35" spans="1:49" ht="12.95" customHeight="1">
      <c r="A35" s="30"/>
      <c r="B35" s="5" t="s">
        <v>98</v>
      </c>
      <c r="C35" s="5" t="s">
        <v>112</v>
      </c>
      <c r="N35" s="32" t="s">
        <v>13</v>
      </c>
      <c r="O35" s="616"/>
      <c r="P35" s="32"/>
      <c r="Q35" s="616"/>
      <c r="R35" s="32"/>
      <c r="S35" s="616"/>
      <c r="T35" s="32"/>
      <c r="U35" s="616"/>
      <c r="V35" s="32"/>
      <c r="W35" s="5"/>
      <c r="X35" s="15"/>
      <c r="Y35" s="416"/>
      <c r="Z35" s="474"/>
      <c r="AA35" s="153"/>
      <c r="AB35" s="6"/>
      <c r="AC35" s="5" t="s">
        <v>190</v>
      </c>
      <c r="AF35" s="13">
        <f t="shared" ref="AF35:AF43" si="2">SUM(AH35:AK35)</f>
        <v>0</v>
      </c>
      <c r="AH35" s="13">
        <f>ROUND(IF(O58+S58=0,0, 600),-3)</f>
        <v>0</v>
      </c>
      <c r="AJ35" s="13">
        <f>ROUND(IF($W$8&lt;50000,IF(O58+S58&gt;0,1250,0),IF(O58+S58&gt;0,$W$8*0.025,0)),-3)</f>
        <v>0</v>
      </c>
      <c r="AK35" s="13">
        <f>ROUND(IF($W8&lt;50000,IF(O58+S58&gt;0,500,0),IF(O58+S58&gt;0,$W8*0.1,0)),-3)</f>
        <v>0</v>
      </c>
      <c r="AN35" s="5" t="s">
        <v>190</v>
      </c>
      <c r="AP35" s="33"/>
      <c r="AQ35" s="13">
        <f>SUM(AS35:AV35)</f>
        <v>0</v>
      </c>
      <c r="AS35" s="13">
        <f>ROUND(IF(Q58+U58=0,0, 600),-3)</f>
        <v>0</v>
      </c>
      <c r="AT35" s="13"/>
      <c r="AU35" s="13">
        <f>ROUND(IF($W$8&lt;50000,IF(Q58+U58&gt;0,1250,0),IF(Q58+U58&gt;0,$W$8*0.025,0)),-3)</f>
        <v>0</v>
      </c>
      <c r="AV35" s="13">
        <f>ROUND(IF($W8&lt;50000,IF(Q58+U58&gt;0,500,0),IF(Q58+U58&gt;0,$W8*0.1,0)),-3)</f>
        <v>0</v>
      </c>
    </row>
    <row r="36" spans="1:49" ht="12.95" customHeight="1">
      <c r="A36" s="30"/>
      <c r="B36" s="5" t="s">
        <v>118</v>
      </c>
      <c r="M36" s="13"/>
      <c r="N36" s="32" t="s">
        <v>13</v>
      </c>
      <c r="O36" s="616"/>
      <c r="P36" s="32"/>
      <c r="Q36" s="616"/>
      <c r="R36" s="32"/>
      <c r="S36" s="616"/>
      <c r="T36" s="32"/>
      <c r="U36" s="616"/>
      <c r="V36" s="32"/>
      <c r="W36" s="5"/>
      <c r="X36" s="15"/>
      <c r="Y36" s="416"/>
      <c r="Z36" s="474"/>
      <c r="AA36" s="153"/>
      <c r="AB36" s="6"/>
      <c r="AC36" s="5" t="s">
        <v>189</v>
      </c>
      <c r="AF36" s="13">
        <f t="shared" si="2"/>
        <v>0</v>
      </c>
      <c r="AH36" s="615">
        <v>0</v>
      </c>
      <c r="AI36" s="612"/>
      <c r="AJ36" s="615">
        <v>0</v>
      </c>
      <c r="AK36" s="615">
        <v>0</v>
      </c>
      <c r="AN36" s="5" t="s">
        <v>189</v>
      </c>
      <c r="AP36" s="33"/>
      <c r="AQ36" s="13">
        <f t="shared" ref="AQ36:AQ43" si="3">SUM(AS36:AV36)</f>
        <v>0</v>
      </c>
      <c r="AS36" s="615">
        <v>0</v>
      </c>
      <c r="AT36" s="612"/>
      <c r="AU36" s="615">
        <v>0</v>
      </c>
      <c r="AV36" s="615">
        <v>0</v>
      </c>
    </row>
    <row r="37" spans="1:49" ht="12.95" customHeight="1">
      <c r="A37" s="30"/>
      <c r="B37" s="5" t="s">
        <v>662</v>
      </c>
      <c r="C37" s="5" t="s">
        <v>184</v>
      </c>
      <c r="M37" s="13"/>
      <c r="N37" s="32" t="s">
        <v>13</v>
      </c>
      <c r="O37" s="616"/>
      <c r="P37" s="32"/>
      <c r="Q37" s="616"/>
      <c r="R37" s="32"/>
      <c r="S37" s="616"/>
      <c r="T37" s="32"/>
      <c r="U37" s="616"/>
      <c r="V37" s="32"/>
      <c r="W37" s="5"/>
      <c r="X37" s="15"/>
      <c r="Y37" s="416"/>
      <c r="Z37" s="474"/>
      <c r="AA37" s="153"/>
      <c r="AB37" s="6"/>
      <c r="AC37" s="5" t="s">
        <v>425</v>
      </c>
      <c r="AE37" s="33"/>
      <c r="AF37" s="13">
        <f t="shared" si="2"/>
        <v>0</v>
      </c>
      <c r="AH37" s="615">
        <v>0</v>
      </c>
      <c r="AI37" s="612"/>
      <c r="AJ37" s="615">
        <v>0</v>
      </c>
      <c r="AK37" s="615">
        <v>0</v>
      </c>
      <c r="AN37" s="5" t="s">
        <v>425</v>
      </c>
      <c r="AP37" s="33"/>
      <c r="AQ37" s="13">
        <f t="shared" si="3"/>
        <v>0</v>
      </c>
      <c r="AS37" s="615">
        <v>0</v>
      </c>
      <c r="AT37" s="612"/>
      <c r="AU37" s="615">
        <v>0</v>
      </c>
      <c r="AV37" s="615">
        <v>0</v>
      </c>
    </row>
    <row r="38" spans="1:49" ht="12.95" customHeight="1">
      <c r="A38" s="30"/>
      <c r="B38" s="23" t="s">
        <v>99</v>
      </c>
      <c r="C38" s="23" t="s">
        <v>120</v>
      </c>
      <c r="N38" s="37" t="s">
        <v>13</v>
      </c>
      <c r="O38" s="21">
        <f>ROUND((O34+O35+O36+O37),0-3)</f>
        <v>0</v>
      </c>
      <c r="P38" s="37" t="s">
        <v>13</v>
      </c>
      <c r="Q38" s="21">
        <f>ROUND((Q34+Q35+Q36+Q37),0-3)</f>
        <v>0</v>
      </c>
      <c r="R38" s="37" t="s">
        <v>13</v>
      </c>
      <c r="S38" s="21">
        <f>ROUND((S34+S35+S36+S37),0-3)</f>
        <v>0</v>
      </c>
      <c r="T38" s="37" t="s">
        <v>13</v>
      </c>
      <c r="U38" s="21">
        <f>ROUND((U34+U35+U36+U37),0-3)</f>
        <v>0</v>
      </c>
      <c r="V38" s="37" t="s">
        <v>13</v>
      </c>
      <c r="W38" s="21">
        <f>ROUND((O38+Q38+S38+U38),0-3)</f>
        <v>0</v>
      </c>
      <c r="X38" s="137" t="e">
        <f>W38/(W8+X8)</f>
        <v>#DIV/0!</v>
      </c>
      <c r="Y38" s="416"/>
      <c r="Z38" s="474"/>
      <c r="AA38" s="470"/>
      <c r="AB38" s="6"/>
      <c r="AC38" s="5" t="s">
        <v>421</v>
      </c>
      <c r="AE38" s="33"/>
      <c r="AF38" s="13">
        <f t="shared" si="2"/>
        <v>0</v>
      </c>
      <c r="AH38" s="615">
        <v>0</v>
      </c>
      <c r="AI38" s="615">
        <v>0</v>
      </c>
      <c r="AJ38" s="615">
        <v>0</v>
      </c>
      <c r="AK38" s="615">
        <v>0</v>
      </c>
      <c r="AN38" s="5" t="s">
        <v>12</v>
      </c>
      <c r="AP38" s="33"/>
      <c r="AQ38" s="13">
        <f t="shared" si="3"/>
        <v>0</v>
      </c>
      <c r="AS38" s="615">
        <v>0</v>
      </c>
      <c r="AT38" s="612"/>
      <c r="AU38" s="615">
        <v>0</v>
      </c>
      <c r="AV38" s="615">
        <v>0</v>
      </c>
    </row>
    <row r="39" spans="1:49" ht="12.95" customHeight="1">
      <c r="A39" s="30"/>
      <c r="B39" s="23" t="s">
        <v>1000</v>
      </c>
      <c r="C39" s="23" t="s">
        <v>999</v>
      </c>
      <c r="N39" s="37" t="s">
        <v>13</v>
      </c>
      <c r="O39" s="1112"/>
      <c r="P39" s="37"/>
      <c r="Q39" s="1112"/>
      <c r="R39" s="37"/>
      <c r="S39" s="1112"/>
      <c r="T39" s="37"/>
      <c r="U39" s="1112"/>
      <c r="V39" s="37"/>
      <c r="W39" s="21">
        <f>ROUND((O39+Q39+S39+U39),0-3)</f>
        <v>0</v>
      </c>
      <c r="X39" s="137" t="e">
        <f>W39/($W$8+$X$8)</f>
        <v>#DIV/0!</v>
      </c>
      <c r="Y39" s="176"/>
      <c r="Z39" s="176"/>
      <c r="AA39" s="470"/>
      <c r="AB39" s="6"/>
      <c r="AC39" s="5" t="s">
        <v>11</v>
      </c>
      <c r="AE39" s="33"/>
      <c r="AF39" s="13">
        <f t="shared" si="2"/>
        <v>0</v>
      </c>
      <c r="AG39" s="13"/>
      <c r="AH39" s="615">
        <v>0</v>
      </c>
      <c r="AI39" s="615">
        <v>0</v>
      </c>
      <c r="AJ39" s="615">
        <v>0</v>
      </c>
      <c r="AK39" s="615">
        <v>0</v>
      </c>
      <c r="AN39" s="5" t="s">
        <v>11</v>
      </c>
      <c r="AP39" s="33"/>
      <c r="AQ39" s="13">
        <f t="shared" si="3"/>
        <v>0</v>
      </c>
      <c r="AR39" s="13"/>
      <c r="AS39" s="615">
        <v>0</v>
      </c>
      <c r="AT39" s="612"/>
      <c r="AU39" s="615">
        <v>0</v>
      </c>
      <c r="AV39" s="615">
        <v>0</v>
      </c>
    </row>
    <row r="40" spans="1:49" ht="12.95" customHeight="1">
      <c r="A40" s="71" t="s">
        <v>122</v>
      </c>
      <c r="B40" s="23" t="s">
        <v>74</v>
      </c>
      <c r="D40" s="23"/>
      <c r="E40" s="23"/>
      <c r="F40" s="23"/>
      <c r="G40" s="23"/>
      <c r="H40" s="23"/>
      <c r="I40" s="23"/>
      <c r="J40" s="23"/>
      <c r="K40" s="23"/>
      <c r="L40" s="23"/>
      <c r="M40" s="23"/>
      <c r="N40" s="37" t="s">
        <v>13</v>
      </c>
      <c r="O40" s="21">
        <f>ROUND((O15+O19+O23+O30+O33+O38+O39),0-3)</f>
        <v>0</v>
      </c>
      <c r="P40" s="32" t="s">
        <v>13</v>
      </c>
      <c r="Q40" s="21">
        <f>ROUND((Q15+Q19+Q23+Q30+Q33+Q38+Q39),0-3)</f>
        <v>0</v>
      </c>
      <c r="R40" s="37" t="s">
        <v>13</v>
      </c>
      <c r="S40" s="21">
        <f>ROUND((S15+S19+S23+S30+S33+S38+S39),0-3)</f>
        <v>0</v>
      </c>
      <c r="T40" s="37" t="s">
        <v>13</v>
      </c>
      <c r="U40" s="21">
        <f>ROUND((U15+U19+U23+U30+U33+U38+U39),0-3)</f>
        <v>0</v>
      </c>
      <c r="V40" s="37" t="s">
        <v>13</v>
      </c>
      <c r="W40" s="21">
        <f>ROUND((O40+Q40+S40+U40),0-3)</f>
        <v>0</v>
      </c>
      <c r="X40" s="477" t="e">
        <f>W40/(W8+X8)</f>
        <v>#DIV/0!</v>
      </c>
      <c r="Y40" s="176"/>
      <c r="Z40" s="176"/>
      <c r="AA40" s="472"/>
      <c r="AB40" s="6"/>
      <c r="AC40" s="5" t="s">
        <v>135</v>
      </c>
      <c r="AE40" s="33"/>
      <c r="AF40" s="13">
        <f t="shared" si="2"/>
        <v>0</v>
      </c>
      <c r="AH40" s="615">
        <v>0</v>
      </c>
      <c r="AI40" s="612"/>
      <c r="AJ40" s="615">
        <v>0</v>
      </c>
      <c r="AK40" s="615">
        <v>0</v>
      </c>
      <c r="AL40" s="45"/>
      <c r="AN40" s="5" t="s">
        <v>135</v>
      </c>
      <c r="AP40" s="33"/>
      <c r="AQ40" s="13">
        <f t="shared" si="3"/>
        <v>0</v>
      </c>
      <c r="AS40" s="615">
        <v>0</v>
      </c>
      <c r="AT40" s="612"/>
      <c r="AU40" s="615">
        <v>0</v>
      </c>
      <c r="AV40" s="615">
        <v>0</v>
      </c>
      <c r="AW40" s="45"/>
    </row>
    <row r="41" spans="1:49" ht="12.95" customHeight="1">
      <c r="A41" s="30"/>
      <c r="B41" s="5" t="s">
        <v>115</v>
      </c>
      <c r="D41" s="5" t="s">
        <v>100</v>
      </c>
      <c r="E41" s="23"/>
      <c r="F41" s="23"/>
      <c r="G41" s="23"/>
      <c r="H41" s="23"/>
      <c r="I41" s="23"/>
      <c r="J41" s="23"/>
      <c r="K41" s="23"/>
      <c r="L41" s="23"/>
      <c r="M41" s="23"/>
      <c r="N41" s="32" t="s">
        <v>13</v>
      </c>
      <c r="O41" s="616">
        <f>+O40*0.03</f>
        <v>0</v>
      </c>
      <c r="P41" s="711"/>
      <c r="Q41" s="616">
        <f>+Q40*0.03</f>
        <v>0</v>
      </c>
      <c r="R41" s="711"/>
      <c r="S41" s="616">
        <f>+S40*0.03</f>
        <v>0</v>
      </c>
      <c r="T41" s="711"/>
      <c r="U41" s="616">
        <f>+U40*0.03</f>
        <v>0</v>
      </c>
      <c r="V41" s="32"/>
      <c r="X41" s="1135"/>
      <c r="Y41" s="416"/>
      <c r="Z41" s="1141" t="s">
        <v>1222</v>
      </c>
      <c r="AA41" s="1142" t="s">
        <v>703</v>
      </c>
      <c r="AB41" s="6"/>
      <c r="AC41" s="5" t="s">
        <v>298</v>
      </c>
      <c r="AF41" s="13">
        <f t="shared" si="2"/>
        <v>0</v>
      </c>
      <c r="AH41" s="13">
        <f>IF(+S48&gt;10000000,25000,0)</f>
        <v>0</v>
      </c>
      <c r="AI41" s="620">
        <v>0</v>
      </c>
      <c r="AJ41" s="13">
        <v>0</v>
      </c>
      <c r="AK41" s="13">
        <v>0</v>
      </c>
      <c r="AL41" s="45"/>
      <c r="AN41" s="5" t="s">
        <v>298</v>
      </c>
      <c r="AQ41" s="13">
        <f t="shared" si="3"/>
        <v>0</v>
      </c>
      <c r="AS41" s="13">
        <f>IF(+U48&gt;10000000,25000,0)</f>
        <v>0</v>
      </c>
      <c r="AU41" s="13">
        <v>0</v>
      </c>
      <c r="AV41" s="13">
        <v>0</v>
      </c>
    </row>
    <row r="42" spans="1:49" ht="12.95" customHeight="1">
      <c r="A42" s="30"/>
      <c r="B42" s="5" t="s">
        <v>116</v>
      </c>
      <c r="D42" s="5" t="s">
        <v>764</v>
      </c>
      <c r="F42" s="23"/>
      <c r="G42" s="23"/>
      <c r="H42" s="23"/>
      <c r="I42" s="23"/>
      <c r="J42" s="23"/>
      <c r="K42" s="23"/>
      <c r="N42" s="32" t="s">
        <v>13</v>
      </c>
      <c r="O42" s="616"/>
      <c r="P42" s="32"/>
      <c r="Q42" s="616"/>
      <c r="R42" s="32"/>
      <c r="S42" s="616"/>
      <c r="T42" s="32"/>
      <c r="U42" s="616"/>
      <c r="V42" s="32"/>
      <c r="W42" s="341" t="s">
        <v>1061</v>
      </c>
      <c r="X42" s="245" t="e">
        <f>AA44</f>
        <v>#DIV/0!</v>
      </c>
      <c r="Y42" s="176" t="s">
        <v>1223</v>
      </c>
      <c r="Z42" s="1138" t="e">
        <f>+W40/(W40+W47)</f>
        <v>#DIV/0!</v>
      </c>
      <c r="AA42" s="153"/>
      <c r="AB42" s="6"/>
      <c r="AC42" s="5" t="s">
        <v>1204</v>
      </c>
      <c r="AE42" s="33"/>
      <c r="AF42" s="13">
        <f t="shared" si="2"/>
        <v>0</v>
      </c>
      <c r="AH42" s="615">
        <v>0</v>
      </c>
      <c r="AI42" s="612"/>
      <c r="AJ42" s="615">
        <v>0</v>
      </c>
      <c r="AK42" s="615">
        <v>0</v>
      </c>
      <c r="AL42" s="45"/>
      <c r="AN42" s="5" t="s">
        <v>1204</v>
      </c>
      <c r="AP42" s="33"/>
      <c r="AQ42" s="13">
        <f t="shared" si="3"/>
        <v>0</v>
      </c>
      <c r="AS42" s="615">
        <v>0</v>
      </c>
      <c r="AT42" s="612"/>
      <c r="AU42" s="615">
        <v>0</v>
      </c>
      <c r="AV42" s="615">
        <v>0</v>
      </c>
    </row>
    <row r="43" spans="1:49" ht="12.95" customHeight="1">
      <c r="A43" s="30"/>
      <c r="B43" s="5" t="s">
        <v>107</v>
      </c>
      <c r="D43" s="5" t="s">
        <v>977</v>
      </c>
      <c r="F43" s="23"/>
      <c r="G43" s="23"/>
      <c r="H43" s="23"/>
      <c r="I43" s="23"/>
      <c r="J43" s="23"/>
      <c r="K43" s="23"/>
      <c r="N43" s="32" t="s">
        <v>13</v>
      </c>
      <c r="O43" s="616"/>
      <c r="P43" s="32"/>
      <c r="Q43" s="616"/>
      <c r="R43" s="32"/>
      <c r="S43" s="616"/>
      <c r="T43" s="32"/>
      <c r="U43" s="616"/>
      <c r="V43" s="32"/>
      <c r="W43" s="23"/>
      <c r="X43" s="15"/>
      <c r="Y43" s="176" t="s">
        <v>1224</v>
      </c>
      <c r="Z43" s="474" t="e">
        <f>Z42*(W51+W52+W53+W54+W55+W56+S69+U69+S70+U70)</f>
        <v>#DIV/0!</v>
      </c>
      <c r="AA43" s="470" t="e">
        <f>SUM(Z43/(W8+X8))</f>
        <v>#DIV/0!</v>
      </c>
      <c r="AB43" s="6"/>
      <c r="AC43" s="5" t="s">
        <v>136</v>
      </c>
      <c r="AE43" s="33"/>
      <c r="AF43" s="13">
        <f t="shared" si="2"/>
        <v>0</v>
      </c>
      <c r="AH43" s="615">
        <v>0</v>
      </c>
      <c r="AI43" s="612"/>
      <c r="AJ43" s="615">
        <v>0</v>
      </c>
      <c r="AK43" s="615">
        <v>0</v>
      </c>
      <c r="AL43" s="45"/>
      <c r="AN43" s="5" t="s">
        <v>136</v>
      </c>
      <c r="AP43" s="33"/>
      <c r="AQ43" s="13">
        <f t="shared" si="3"/>
        <v>0</v>
      </c>
      <c r="AS43" s="615">
        <v>0</v>
      </c>
      <c r="AT43" s="612"/>
      <c r="AU43" s="615">
        <v>0</v>
      </c>
      <c r="AV43" s="615">
        <v>0</v>
      </c>
      <c r="AW43" s="25"/>
    </row>
    <row r="44" spans="1:49" ht="12.95" customHeight="1">
      <c r="A44" s="30"/>
      <c r="B44" s="5" t="s">
        <v>416</v>
      </c>
      <c r="D44" s="5" t="s">
        <v>186</v>
      </c>
      <c r="M44" s="13"/>
      <c r="N44" s="32" t="s">
        <v>13</v>
      </c>
      <c r="O44" s="616"/>
      <c r="P44" s="32"/>
      <c r="Q44" s="616"/>
      <c r="R44" s="32"/>
      <c r="S44" s="616"/>
      <c r="T44" s="32"/>
      <c r="U44" s="616"/>
      <c r="V44" s="32"/>
      <c r="W44" s="1134"/>
      <c r="X44" s="15"/>
      <c r="Y44" s="1137" t="s">
        <v>1225</v>
      </c>
      <c r="Z44" s="478" t="e">
        <f>ROUND((+W40+Z43),-3)</f>
        <v>#DIV/0!</v>
      </c>
      <c r="AA44" s="470" t="e">
        <f>+Z44/$W$8</f>
        <v>#DIV/0!</v>
      </c>
      <c r="AB44" s="6"/>
      <c r="AC44" s="5" t="s">
        <v>151</v>
      </c>
      <c r="AF44" s="32" t="e">
        <f>ROUND(IF($W$58&gt;90000001,($W$58-90000000)*0.001+297000,IF($W$58&gt;50000000,($W$58-50000000)*0.0025+195000,IF($W$58&gt;30000000,($W$58-30000000)*0.003+135000,IF($W$58&gt;10000000,($W$58-10000000)*0.004+57000,IF($W$58&gt;6000000,($W$58-6000000)*0.005+37200,IF($W$58&gt;2000000,($W$58-2000000)*0.0055+15000,IF($W$58&gt;400000,15000,0)))))))*(($O$58+$S$58)/$W$58),-3)</f>
        <v>#DIV/0!</v>
      </c>
      <c r="AG44" s="13"/>
      <c r="AH44" s="248" t="e">
        <f>ROUND((AF44*0.1),0-3)</f>
        <v>#DIV/0!</v>
      </c>
      <c r="AJ44" s="248" t="e">
        <f>ROUND((AF44*0.25),0-3)</f>
        <v>#DIV/0!</v>
      </c>
      <c r="AK44" s="248" t="e">
        <f>AF44-AH44-AJ44</f>
        <v>#DIV/0!</v>
      </c>
      <c r="AL44" s="484"/>
      <c r="AN44" s="5" t="s">
        <v>151</v>
      </c>
      <c r="AP44" s="33"/>
      <c r="AQ44" s="32" t="e">
        <f>ROUND(IF($W$58&gt;90000001,($W$58-90000000)*0.001+297000,IF($W$58&gt;50000000,($W$58-50000000)*0.0025+195000,IF($W$58&gt;30000000,($W$58-30000000)*0.003+135000,IF($W$58&gt;10000000,($W$58-10000000)*0.004+57000,IF($W$58&gt;6000000,($W$58-6000000)*0.005+37200,IF($W$58&gt;2000000,($W$58-2000000)*0.0055+15000,IF($W$58&gt;400000,15000,0)))))))*(($Q$58+$U$58)/$W$58),-3)</f>
        <v>#DIV/0!</v>
      </c>
      <c r="AR44" s="13"/>
      <c r="AS44" s="248" t="e">
        <f>ROUND((AQ44*0.1),0-3)</f>
        <v>#DIV/0!</v>
      </c>
      <c r="AT44" s="13"/>
      <c r="AU44" s="622" t="e">
        <f>ROUND((AQ44*0.25),0-3)</f>
        <v>#DIV/0!</v>
      </c>
      <c r="AV44" s="32" t="e">
        <f>AQ44-AS44-AU44</f>
        <v>#DIV/0!</v>
      </c>
      <c r="AW44" s="25"/>
    </row>
    <row r="45" spans="1:49" ht="12.95" customHeight="1">
      <c r="A45" s="6"/>
      <c r="B45" s="5" t="s">
        <v>415</v>
      </c>
      <c r="D45" s="5" t="s">
        <v>663</v>
      </c>
      <c r="F45" s="23"/>
      <c r="G45" s="23"/>
      <c r="H45" s="23"/>
      <c r="I45" s="23"/>
      <c r="J45" s="23"/>
      <c r="K45" s="23"/>
      <c r="L45" s="23"/>
      <c r="M45" s="23"/>
      <c r="N45" s="32" t="s">
        <v>13</v>
      </c>
      <c r="O45" s="616"/>
      <c r="P45" s="32"/>
      <c r="Q45" s="616"/>
      <c r="R45" s="32"/>
      <c r="S45" s="616"/>
      <c r="T45" s="32"/>
      <c r="U45" s="616"/>
      <c r="V45" s="32"/>
      <c r="W45" s="1134"/>
      <c r="X45" s="1133"/>
      <c r="Y45" s="1136"/>
      <c r="Z45" s="415"/>
      <c r="AA45" s="153"/>
      <c r="AB45" s="6"/>
      <c r="AC45" s="5" t="s">
        <v>1139</v>
      </c>
      <c r="AF45" s="13">
        <f>SUM(AH45:AK45)</f>
        <v>0</v>
      </c>
      <c r="AH45" s="13">
        <v>0</v>
      </c>
      <c r="AJ45" s="5">
        <v>0</v>
      </c>
      <c r="AK45" s="248">
        <f>IF('FEE CALCS'!B5=0,0, 10000)</f>
        <v>0</v>
      </c>
      <c r="AL45" s="45"/>
      <c r="AN45" s="5" t="s">
        <v>1139</v>
      </c>
      <c r="AQ45" s="13">
        <f>SUM(AS45:AV45)</f>
        <v>0</v>
      </c>
      <c r="AS45" s="13">
        <v>0</v>
      </c>
      <c r="AU45" s="5">
        <v>0</v>
      </c>
      <c r="AV45" s="248">
        <f>IF('FEE CALCS'!J5=0,0, 10000)</f>
        <v>0</v>
      </c>
      <c r="AW45" s="25"/>
    </row>
    <row r="46" spans="1:49" ht="12.95" customHeight="1">
      <c r="A46" s="6"/>
      <c r="B46" s="5" t="s">
        <v>998</v>
      </c>
      <c r="D46" s="5" t="s">
        <v>1229</v>
      </c>
      <c r="F46" s="23"/>
      <c r="G46" s="23"/>
      <c r="H46" s="23"/>
      <c r="I46" s="23"/>
      <c r="J46" s="23"/>
      <c r="K46" s="23"/>
      <c r="L46" s="23"/>
      <c r="M46" s="23"/>
      <c r="N46" s="32" t="s">
        <v>13</v>
      </c>
      <c r="O46" s="616"/>
      <c r="P46" s="32"/>
      <c r="Q46" s="616"/>
      <c r="R46" s="32"/>
      <c r="S46" s="616"/>
      <c r="T46" s="32"/>
      <c r="U46" s="616"/>
      <c r="V46" s="32"/>
      <c r="W46" s="1134"/>
      <c r="X46" s="15"/>
      <c r="Y46" s="415"/>
      <c r="Z46" s="1143" t="s">
        <v>183</v>
      </c>
      <c r="AA46" s="1139"/>
      <c r="AB46" s="6"/>
      <c r="AC46" s="5" t="s">
        <v>986</v>
      </c>
      <c r="AF46" s="13">
        <f>SUM(AH46:AK46)</f>
        <v>0</v>
      </c>
      <c r="AG46" s="13"/>
      <c r="AH46" s="13">
        <f>IF(AND(OR($D$5="CSU CHANNEL ISLANDS",$D$5="SAN JOSE STATE UNIVERSITY",$D$5="CSU SACRAMENTO",$D$5="CSU MONTEREY BAY",$D$5="CALIFORNIA MARITIME ACADEMY"),(+O43+S43)&gt;0),2000,0)</f>
        <v>0</v>
      </c>
      <c r="AJ46" s="615">
        <v>0</v>
      </c>
      <c r="AK46" s="615">
        <v>0</v>
      </c>
      <c r="AL46" s="45"/>
      <c r="AN46" s="5" t="s">
        <v>986</v>
      </c>
      <c r="AQ46" s="32">
        <f>SUM(AS46:AV46)</f>
        <v>0</v>
      </c>
      <c r="AR46" s="13"/>
      <c r="AS46" s="13">
        <f>IF(AND(OR($D$5="CSU CHANNEL ISLANDS",$D$5="SAN JOSE STATE UNIVERSITY",$D$5="CSU SACRAMENTO",$D$5="CSU MONTEREY BAY",$D$5="CALIFORNIA MARITIME ACADEMY"),(+Q43+U43)&gt;0),2000,0)</f>
        <v>0</v>
      </c>
      <c r="AU46" s="615">
        <v>0</v>
      </c>
      <c r="AV46" s="615">
        <v>0</v>
      </c>
      <c r="AW46" s="49"/>
    </row>
    <row r="47" spans="1:49" ht="12.95" customHeight="1">
      <c r="A47" s="71" t="s">
        <v>123</v>
      </c>
      <c r="B47" s="47" t="s">
        <v>121</v>
      </c>
      <c r="C47" s="23"/>
      <c r="E47" s="23"/>
      <c r="F47" s="23"/>
      <c r="G47" s="23"/>
      <c r="H47" s="23"/>
      <c r="I47" s="23"/>
      <c r="J47" s="23"/>
      <c r="K47" s="23"/>
      <c r="L47" s="23"/>
      <c r="M47" s="23"/>
      <c r="N47" s="37" t="s">
        <v>13</v>
      </c>
      <c r="O47" s="21">
        <f>ROUND((O41+O42+O43+O44+O45+O46),0-3)</f>
        <v>0</v>
      </c>
      <c r="P47" s="37" t="s">
        <v>13</v>
      </c>
      <c r="Q47" s="21">
        <f>ROUND((Q41+Q42+Q43+Q44+Q45+Q46),0-3)</f>
        <v>0</v>
      </c>
      <c r="R47" s="37" t="s">
        <v>13</v>
      </c>
      <c r="S47" s="21">
        <f>ROUND((S41+S42+S43+S44+S45+S46),0-3)</f>
        <v>0</v>
      </c>
      <c r="T47" s="37" t="s">
        <v>13</v>
      </c>
      <c r="U47" s="21">
        <f>ROUND((U41+U42+U43+U44+U45+U46),0-3)</f>
        <v>0</v>
      </c>
      <c r="V47" s="37" t="s">
        <v>13</v>
      </c>
      <c r="W47" s="21">
        <f>ROUND((O47+Q47+S47+U47),0-3)</f>
        <v>0</v>
      </c>
      <c r="X47" s="137" t="e">
        <f>W47/(W8+X8)</f>
        <v>#DIV/0!</v>
      </c>
      <c r="Y47" s="176" t="s">
        <v>1223</v>
      </c>
      <c r="Z47" s="416" t="e">
        <f>+W47/(W47+W40)</f>
        <v>#DIV/0!</v>
      </c>
      <c r="AA47" s="473"/>
      <c r="AB47" s="6"/>
      <c r="AC47" s="5" t="s">
        <v>987</v>
      </c>
      <c r="AF47" s="32" t="e">
        <f>SUM(AH47:AK47)</f>
        <v>#DIV/0!</v>
      </c>
      <c r="AH47" s="13">
        <v>0</v>
      </c>
      <c r="AJ47" s="110" t="e">
        <f>ROUND(IF($O$48+$S$48=0,0,5000)*(($O$48+$S$48)/$W$48),-3)</f>
        <v>#DIV/0!</v>
      </c>
      <c r="AK47" s="5">
        <f>ROUND(IF($O$48+$S$48=0,0,((2150+(608*VLOOKUP($D$5,Campus_Stats,2))+(11*T9))*(($O$48+$S$48)/$W$48))),-3)</f>
        <v>0</v>
      </c>
      <c r="AL47" s="45"/>
      <c r="AN47" s="5" t="s">
        <v>987</v>
      </c>
      <c r="AQ47" s="32" t="e">
        <f>SUM(AS47:AV47)</f>
        <v>#DIV/0!</v>
      </c>
      <c r="AS47" s="615">
        <v>0</v>
      </c>
      <c r="AU47" s="257" t="e">
        <f>ROUND(IF($Q$48+$U$48=0,0,5000)*(($Q$48+$U$48)/$W$48),-3)</f>
        <v>#DIV/0!</v>
      </c>
      <c r="AV47" s="5">
        <f>ROUND(IF($Q$48+$U$48=0,0,((2150+(608*VLOOKUP($D$5,Campus_Stats,2))+(11*T9))*(($Q$48+$U$48)/$W$48))),-3)</f>
        <v>0</v>
      </c>
    </row>
    <row r="48" spans="1:49" ht="12.95" customHeight="1">
      <c r="A48" s="71" t="s">
        <v>639</v>
      </c>
      <c r="B48" s="23" t="s">
        <v>1230</v>
      </c>
      <c r="C48" s="23"/>
      <c r="D48" s="23"/>
      <c r="E48" s="23"/>
      <c r="F48" s="23"/>
      <c r="G48" s="23"/>
      <c r="H48" s="23"/>
      <c r="I48" s="23"/>
      <c r="J48" s="23"/>
      <c r="K48" s="23"/>
      <c r="L48" s="23"/>
      <c r="M48" s="23"/>
      <c r="N48" s="37" t="s">
        <v>13</v>
      </c>
      <c r="O48" s="21">
        <f>O40+O47</f>
        <v>0</v>
      </c>
      <c r="P48" s="37" t="s">
        <v>13</v>
      </c>
      <c r="Q48" s="21">
        <f>Q40+Q47</f>
        <v>0</v>
      </c>
      <c r="R48" s="37" t="s">
        <v>13</v>
      </c>
      <c r="S48" s="21">
        <f>S40+S47</f>
        <v>0</v>
      </c>
      <c r="T48" s="37" t="s">
        <v>13</v>
      </c>
      <c r="U48" s="21">
        <f>U40+U47</f>
        <v>0</v>
      </c>
      <c r="V48" s="37" t="s">
        <v>13</v>
      </c>
      <c r="W48" s="21">
        <f t="shared" ref="W48:W55" si="4">O48+Q48+S48+U48</f>
        <v>0</v>
      </c>
      <c r="X48" s="137"/>
      <c r="Y48" s="176" t="s">
        <v>1224</v>
      </c>
      <c r="Z48" s="474" t="e">
        <f>Z47*(W51+W52+W53+W54+W55+W56+S69+U69+S70+U70)</f>
        <v>#DIV/0!</v>
      </c>
      <c r="AA48" s="153"/>
      <c r="AB48" s="6"/>
      <c r="AC48" s="5" t="s">
        <v>1203</v>
      </c>
      <c r="AE48" s="33"/>
      <c r="AF48" s="13">
        <f>SUM(AH48:AK48)</f>
        <v>0</v>
      </c>
      <c r="AG48" s="13"/>
      <c r="AH48" s="32">
        <f>ROUND(+IF($D$10="DESIGN-BID-BUILD",0,IF($D$10="CM @ RISK",SUM(($O$58+$S$58)*0.005),0)),-3)</f>
        <v>0</v>
      </c>
      <c r="AJ48" s="248"/>
      <c r="AK48" s="248"/>
      <c r="AL48" s="45"/>
      <c r="AN48" s="5" t="s">
        <v>1203</v>
      </c>
      <c r="AP48" s="33"/>
      <c r="AQ48" s="13">
        <f>SUM(AS48:AV48)</f>
        <v>0</v>
      </c>
      <c r="AR48" s="13"/>
      <c r="AS48" s="32">
        <f>ROUND(+IF($D$10="DESIGN-BID-BUILD",0,IF($D$10="CM @ RISK",SUM(($Q$58+$U$58)*0.005),0)),-3)</f>
        <v>0</v>
      </c>
      <c r="AU48" s="248"/>
      <c r="AV48" s="248"/>
      <c r="AW48" s="49"/>
    </row>
    <row r="49" spans="1:49" ht="12.95" customHeight="1">
      <c r="A49" s="71" t="s">
        <v>124</v>
      </c>
      <c r="B49" s="5" t="s">
        <v>1133</v>
      </c>
      <c r="N49" s="32" t="s">
        <v>13</v>
      </c>
      <c r="O49" s="924">
        <f>+REFERENCE!G6</f>
        <v>0</v>
      </c>
      <c r="P49" s="32" t="s">
        <v>13</v>
      </c>
      <c r="Q49" s="924">
        <f>+REFERENCE!H6</f>
        <v>0</v>
      </c>
      <c r="R49" s="32" t="s">
        <v>13</v>
      </c>
      <c r="S49" s="924">
        <f>+REFERENCE!I6</f>
        <v>0</v>
      </c>
      <c r="T49" s="32" t="s">
        <v>13</v>
      </c>
      <c r="U49" s="924">
        <f>+REFERENCE!J6</f>
        <v>0</v>
      </c>
      <c r="V49" s="37" t="s">
        <v>13</v>
      </c>
      <c r="W49" s="26">
        <f t="shared" si="4"/>
        <v>0</v>
      </c>
      <c r="X49" s="137"/>
      <c r="Y49" s="1137" t="s">
        <v>1226</v>
      </c>
      <c r="Z49" s="478" t="e">
        <f>ROUND((+Z48+W47),-3)</f>
        <v>#DIV/0!</v>
      </c>
      <c r="AA49" s="470"/>
      <c r="AB49" s="6"/>
      <c r="AC49" s="5" t="s">
        <v>1138</v>
      </c>
      <c r="AF49" s="13">
        <f>SUM(AH49:AK49)</f>
        <v>0</v>
      </c>
      <c r="AG49" s="13"/>
      <c r="AK49" s="32">
        <f>ROUND(+IF($D$10="DESIGN-BID-BUILD",0,IF($D$10="CM @ RISK",-SUM(($O$58+$S$58)*0.005),0)),-3)</f>
        <v>0</v>
      </c>
      <c r="AL49" s="45"/>
      <c r="AN49" s="5" t="s">
        <v>1138</v>
      </c>
      <c r="AQ49" s="13">
        <f>SUM(AS49:AV49)</f>
        <v>0</v>
      </c>
      <c r="AR49" s="13"/>
      <c r="AV49" s="32">
        <f>ROUND(+IF($D$10="DESIGN-BID-BUILD",0,IF($D$10="CM @ RISK",-SUM(($Q$58+$U$58)*0.005),0)),-3)</f>
        <v>0</v>
      </c>
      <c r="AW49" s="49"/>
    </row>
    <row r="50" spans="1:49" ht="12.95" customHeight="1">
      <c r="A50" s="71" t="s">
        <v>125</v>
      </c>
      <c r="B50" s="23" t="s">
        <v>1136</v>
      </c>
      <c r="C50" s="23"/>
      <c r="D50" s="23"/>
      <c r="E50" s="23"/>
      <c r="F50" s="23"/>
      <c r="G50" s="23"/>
      <c r="H50" s="23"/>
      <c r="I50" s="23"/>
      <c r="J50" s="23"/>
      <c r="K50" s="23"/>
      <c r="L50" s="23"/>
      <c r="M50" s="23"/>
      <c r="N50" s="37" t="s">
        <v>13</v>
      </c>
      <c r="O50" s="135">
        <f>+O49+O48</f>
        <v>0</v>
      </c>
      <c r="P50" s="37" t="s">
        <v>13</v>
      </c>
      <c r="Q50" s="135">
        <f>+Q49+Q48</f>
        <v>0</v>
      </c>
      <c r="R50" s="37" t="s">
        <v>13</v>
      </c>
      <c r="S50" s="135">
        <f>+S49+S48</f>
        <v>0</v>
      </c>
      <c r="T50" s="37" t="s">
        <v>13</v>
      </c>
      <c r="U50" s="135">
        <f>+U49+U48</f>
        <v>0</v>
      </c>
      <c r="V50" s="37" t="s">
        <v>13</v>
      </c>
      <c r="W50" s="21">
        <f>O50+Q50+S50+U50</f>
        <v>0</v>
      </c>
      <c r="X50" s="137" t="e">
        <f>W50/(W8+X8)</f>
        <v>#DIV/0!</v>
      </c>
      <c r="Y50" s="176"/>
      <c r="Z50" s="176"/>
      <c r="AA50" s="389"/>
      <c r="AB50" s="6"/>
      <c r="AL50" s="45"/>
      <c r="AW50" s="49"/>
    </row>
    <row r="51" spans="1:49" ht="12.95" customHeight="1">
      <c r="A51" s="71" t="s">
        <v>126</v>
      </c>
      <c r="B51" s="5" t="s">
        <v>111</v>
      </c>
      <c r="C51" s="5" t="str">
        <f>IF($D$10=+REFERENCE!B28,"GENERAL CONDITIONS………..….……………..…………....…..",IF($D$10=+REFERENCE!B29,"CM Overhead &amp; Profit……...……....................................................…......……..…..……",IF($D$10=+REFERENCE!B30,"GENERAL CONDITIONS / OH &amp; P………..….……………..……………..",IF($D$10=+REFERENCE!B31,"Design Services For Design-Build Phase (Phase 2)………..….……………..……………..",IF($D$10=+REFERENCE!B32,"GENERAL CONDITIONS………..….……………..…………....…..","GENERAL CONDITIONS / OH &amp; P………..….……………..……………..")))))</f>
        <v>GENERAL CONDITIONS / OH &amp; P………..….……………..……………..</v>
      </c>
      <c r="M51" s="175" t="e">
        <f>+W51/W50</f>
        <v>#DIV/0!</v>
      </c>
      <c r="N51" s="32" t="s">
        <v>13</v>
      </c>
      <c r="O51" s="602">
        <f>ROUND(IF($D$10="SELECT DELIVERY TYPE",0,IF($D$10="COLLABORATIVE DESIGN-BUILD",(HLOOKUP($D$10,FEES_Method,2,FALSE)*('FEE CALCS'!$E$23)*O50),HLOOKUP($D$10,FEES_Method,5,FALSE)*O50)),-3)</f>
        <v>0</v>
      </c>
      <c r="P51" s="32" t="s">
        <v>13</v>
      </c>
      <c r="Q51" s="602">
        <f>ROUND(IF($D$10="SELECT DELIVERY TYPE",0,IF($D$10="COLLABORATIVE DESIGN-BUILD",(HLOOKUP($D$10,FEES_Method,2,FALSE)*('FEE CALCS'!$E$23)*Q50),HLOOKUP($D$10,FEES_Method,5,FALSE)*Q50)),-3)</f>
        <v>0</v>
      </c>
      <c r="R51" s="32" t="s">
        <v>13</v>
      </c>
      <c r="S51" s="602">
        <f>ROUND(IF($D$10="SELECT DELIVERY TYPE",0,IF($D$10="COLLABORATIVE DESIGN-BUILD",(HLOOKUP($D$10,FEES_Method,15,FALSE)*('FEE CALCS'!$E$23)*S50),HLOOKUP($D$10,FEES_Method,18,FALSE)*S50)),-3)</f>
        <v>0</v>
      </c>
      <c r="T51" s="32" t="s">
        <v>13</v>
      </c>
      <c r="U51" s="602">
        <f>ROUND(IF($D$10="SELECT DELIVERY TYPE",0,IF($D$10="COLLABORATIVE DESIGN-BUILD",(HLOOKUP($D$10,FEES_Method,15,FALSE)*('FEE CALCS'!$E$23)*U50),HLOOKUP($D$10,FEES_Method,18,FALSE)*U50)),-3)</f>
        <v>0</v>
      </c>
      <c r="V51" s="37" t="s">
        <v>13</v>
      </c>
      <c r="W51" s="26">
        <f t="shared" si="4"/>
        <v>0</v>
      </c>
      <c r="X51" s="137" t="e">
        <f>(W51+W52+W53+W54+W55+W56)/(W8+X8)</f>
        <v>#DIV/0!</v>
      </c>
      <c r="Y51" s="176"/>
      <c r="Z51" s="415"/>
      <c r="AA51" s="470"/>
      <c r="AB51" s="6"/>
      <c r="AC51" s="23" t="s">
        <v>433</v>
      </c>
      <c r="AN51" s="23" t="s">
        <v>433</v>
      </c>
    </row>
    <row r="52" spans="1:49" ht="12.95" customHeight="1">
      <c r="A52" s="28"/>
      <c r="B52" s="5" t="s">
        <v>277</v>
      </c>
      <c r="C52" s="5" t="str">
        <f>IF($D$10=+REFERENCE!B29,"CM Contingency…………..…….....…………..…………...……………",IF($D$10=+REFERENCE!B31,"Preconstruction Services For Design-Build Phase (Phase 2).......................................","………..………...Not Applicable ………….………......…."))</f>
        <v>………..………...Not Applicable ………….………......….</v>
      </c>
      <c r="M52" s="175" t="e">
        <f>+W52/W50</f>
        <v>#DIV/0!</v>
      </c>
      <c r="N52" s="32" t="s">
        <v>13</v>
      </c>
      <c r="O52" s="602">
        <f>ROUND(IF($D$10="SELECT DELIVERY TYPE",0,IF($D$10="COLLABORATIVE DESIGN-BUILD",(HLOOKUP($D$10,FEES_Method,3,FALSE)*('FEE CALCS'!$E$23)*O50),HLOOKUP($D$10,FEES_Method,4,FALSE)*O50)),-3)</f>
        <v>0</v>
      </c>
      <c r="P52" s="32" t="s">
        <v>13</v>
      </c>
      <c r="Q52" s="602">
        <f>ROUND(IF($D$10="SELECT DELIVERY TYPE",0,IF($D$10="COLLABORATIVE DESIGN-BUILD",(HLOOKUP($D$10,FEES_Method,3,FALSE)*('FEE CALCS'!$E$23)*Q50),HLOOKUP($D$10,FEES_Method,4,FALSE)*Q50)),-3)</f>
        <v>0</v>
      </c>
      <c r="R52" s="32" t="s">
        <v>13</v>
      </c>
      <c r="S52" s="602">
        <f>ROUND(IF($D$10="SELECT DELIVERY TYPE",0,IF($D$10="COLLABORATIVE DESIGN-BUILD",(HLOOKUP($D$10,FEES_Method,16,FALSE)*('FEE CALCS'!$E$23)*S50),HLOOKUP($D$10,FEES_Method,17,FALSE)*S50)),-3)</f>
        <v>0</v>
      </c>
      <c r="T52" s="32" t="s">
        <v>13</v>
      </c>
      <c r="U52" s="602">
        <f>ROUND(IF($D$10="SELECT DELIVERY TYPE",0,IF($D$10="COLLABORATIVE DESIGN-BUILD",(HLOOKUP($D$10,FEES_Method,16,FALSE)*('FEE CALCS'!$E$23)*U50),HLOOKUP($D$10,FEES_Method,17,FALSE)*U50)),-3)</f>
        <v>0</v>
      </c>
      <c r="V52" s="37" t="s">
        <v>13</v>
      </c>
      <c r="W52" s="26">
        <f t="shared" si="4"/>
        <v>0</v>
      </c>
      <c r="X52" s="137"/>
      <c r="Y52" s="417"/>
      <c r="Z52" s="417"/>
      <c r="AA52" s="471"/>
      <c r="AB52" s="6"/>
      <c r="AC52" s="612" t="s">
        <v>734</v>
      </c>
      <c r="AF52" s="13">
        <f>SUM(AH52:AK52)</f>
        <v>0</v>
      </c>
      <c r="AG52" s="13"/>
      <c r="AH52" s="615">
        <v>0</v>
      </c>
      <c r="AI52" s="612"/>
      <c r="AJ52" s="615">
        <v>0</v>
      </c>
      <c r="AK52" s="615">
        <v>0</v>
      </c>
      <c r="AN52" s="612" t="s">
        <v>734</v>
      </c>
      <c r="AQ52" s="13">
        <f>SUM(AS52:AV52)</f>
        <v>0</v>
      </c>
      <c r="AR52" s="13"/>
      <c r="AS52" s="615">
        <v>0</v>
      </c>
      <c r="AT52" s="612"/>
      <c r="AU52" s="615">
        <v>0</v>
      </c>
      <c r="AV52" s="615">
        <v>0</v>
      </c>
      <c r="AW52" s="49"/>
    </row>
    <row r="53" spans="1:49" ht="12.95" customHeight="1">
      <c r="A53" s="28"/>
      <c r="B53" s="27" t="s">
        <v>103</v>
      </c>
      <c r="C53" s="5" t="str">
        <f>IF($D$10=REFERENCE!B29,"CM Construction Services (C)……...…………..…....………………...…………",IF($D$10=REFERENCE!B31,"Site Management during Construction.....................................","……………….....Not Applicable …....….…………………...…….."))</f>
        <v>……………….....Not Applicable …....….…………………...……..</v>
      </c>
      <c r="M53" s="175" t="e">
        <f>+W53/W50</f>
        <v>#DIV/0!</v>
      </c>
      <c r="N53" s="32" t="s">
        <v>13</v>
      </c>
      <c r="O53" s="602">
        <f>ROUND(IF($D$10="SELECT DELIVERY TYPE",0,IF($D$10="COLLABORATIVE DESIGN-BUILD",(HLOOKUP($D$10,FEES_Method,4,FALSE)*O50),HLOOKUP($D$10,FEES_Method,3,FALSE)*O50)),-3)</f>
        <v>0</v>
      </c>
      <c r="P53" s="32" t="s">
        <v>13</v>
      </c>
      <c r="Q53" s="602">
        <f>ROUND(IF($D$10="SELECT DELIVERY TYPE",0,IF($D$10="COLLABORATIVE DESIGN-BUILD",(HLOOKUP($D$10,FEES_Method,4,FALSE)*Q50),HLOOKUP($D$10,FEES_Method,3,FALSE)*Q50)),-3)</f>
        <v>0</v>
      </c>
      <c r="R53" s="32" t="s">
        <v>13</v>
      </c>
      <c r="S53" s="602">
        <f>ROUND(IF($D$10="SELECT DELIVERY TYPE",0,IF($D$10="COLLABORATIVE DESIGN-BUILD",(HLOOKUP($D$10,FEES_Method,17,FALSE)*S50),HLOOKUP($D$10,FEES_Method,16,FALSE)*S50)),-3)</f>
        <v>0</v>
      </c>
      <c r="T53" s="32" t="s">
        <v>13</v>
      </c>
      <c r="U53" s="602">
        <f>ROUND(IF($D$10="SELECT DELIVERY TYPE",0,IF($D$10="COLLABORATIVE DESIGN-BUILD",(HLOOKUP($D$10,FEES_Method,17,FALSE)*U50),HLOOKUP($D$10,FEES_Method,16,FALSE)*U50)),-3)</f>
        <v>0</v>
      </c>
      <c r="V53" s="37" t="s">
        <v>13</v>
      </c>
      <c r="W53" s="26">
        <f t="shared" si="4"/>
        <v>0</v>
      </c>
      <c r="X53" s="137"/>
      <c r="Y53" s="417"/>
      <c r="Z53" s="417"/>
      <c r="AA53" s="389"/>
      <c r="AB53" s="6"/>
      <c r="AC53" s="612" t="s">
        <v>734</v>
      </c>
      <c r="AF53" s="13">
        <f>SUM(AH53:AK53)</f>
        <v>0</v>
      </c>
      <c r="AG53" s="13"/>
      <c r="AH53" s="615">
        <v>0</v>
      </c>
      <c r="AI53" s="612"/>
      <c r="AJ53" s="615">
        <v>0</v>
      </c>
      <c r="AK53" s="615">
        <v>0</v>
      </c>
      <c r="AN53" s="612" t="s">
        <v>734</v>
      </c>
      <c r="AQ53" s="13">
        <f>SUM(AS53:AV53)</f>
        <v>0</v>
      </c>
      <c r="AR53" s="13"/>
      <c r="AS53" s="615">
        <v>0</v>
      </c>
      <c r="AT53" s="612"/>
      <c r="AU53" s="615">
        <v>0</v>
      </c>
      <c r="AV53" s="615">
        <v>0</v>
      </c>
    </row>
    <row r="54" spans="1:49" ht="12.95" customHeight="1">
      <c r="A54" s="6"/>
      <c r="B54" s="27" t="s">
        <v>104</v>
      </c>
      <c r="C54" s="5" t="str">
        <f>IF($D$10=REFERENCE!B31,"DB Payment and Peformance Bonds……...…………..…....………………...…………","……………….....Not Applicable …....….…………………...……..")</f>
        <v>……………….....Not Applicable …....….…………………...……..</v>
      </c>
      <c r="M54" s="175" t="e">
        <f>+W54/W50</f>
        <v>#DIV/0!</v>
      </c>
      <c r="N54" s="32" t="s">
        <v>13</v>
      </c>
      <c r="O54" s="602">
        <f>ROUND(IF($D$10="COLLABORATIVE DESIGN-BUILD",HLOOKUP($D$10,FEES_Method,6,FALSE)*O50,0),-3)</f>
        <v>0</v>
      </c>
      <c r="P54" s="32" t="s">
        <v>13</v>
      </c>
      <c r="Q54" s="602">
        <f>ROUND(IF($D$10="COLLABORATIVE DESIGN-BUILD",HLOOKUP($D$10,FEES_Method,6,FALSE)*Q50,0),-3)</f>
        <v>0</v>
      </c>
      <c r="R54" s="32" t="s">
        <v>13</v>
      </c>
      <c r="S54" s="602">
        <f>ROUND(IF($D$10="COLLABORATIVE DESIGN-BUILD",HLOOKUP($D$10,FEES_Method,19,FALSE)*S50,0),-3)</f>
        <v>0</v>
      </c>
      <c r="T54" s="32" t="s">
        <v>13</v>
      </c>
      <c r="U54" s="602">
        <f>ROUND(IF($D$10="COLLABORATIVE DESIGN-BUILD",HLOOKUP($D$10,FEES_Method,19,FALSE)*U50,0),-3)</f>
        <v>0</v>
      </c>
      <c r="V54" s="37" t="s">
        <v>13</v>
      </c>
      <c r="W54" s="26">
        <f t="shared" si="4"/>
        <v>0</v>
      </c>
      <c r="X54" s="137"/>
      <c r="Y54" s="417"/>
      <c r="Z54" s="417"/>
      <c r="AA54" s="389"/>
      <c r="AB54" s="6"/>
      <c r="AC54" s="612" t="s">
        <v>734</v>
      </c>
      <c r="AF54" s="13">
        <f>SUM(AH54:AK54)</f>
        <v>0</v>
      </c>
      <c r="AG54" s="13"/>
      <c r="AH54" s="615">
        <v>0</v>
      </c>
      <c r="AI54" s="612"/>
      <c r="AJ54" s="615">
        <v>0</v>
      </c>
      <c r="AK54" s="615">
        <v>0</v>
      </c>
      <c r="AN54" s="612" t="s">
        <v>734</v>
      </c>
      <c r="AQ54" s="13">
        <f>SUM(AS54:AV54)</f>
        <v>0</v>
      </c>
      <c r="AR54" s="13"/>
      <c r="AS54" s="615">
        <v>0</v>
      </c>
      <c r="AT54" s="612"/>
      <c r="AU54" s="615">
        <v>0</v>
      </c>
      <c r="AV54" s="615">
        <v>0</v>
      </c>
    </row>
    <row r="55" spans="1:49" ht="12.95" customHeight="1">
      <c r="A55" s="6"/>
      <c r="B55" s="27" t="s">
        <v>105</v>
      </c>
      <c r="C55" s="5" t="str">
        <f>IF($D$10=REFERENCE!B31,"Subcontractor Payment and Performance Bonds……...…………..…....………………...…………","……………….....Not Applicable …....….…………………...……..")</f>
        <v>……………….....Not Applicable …....….…………………...……..</v>
      </c>
      <c r="M55" s="175" t="e">
        <f>+W55/W50</f>
        <v>#DIV/0!</v>
      </c>
      <c r="N55" s="32" t="s">
        <v>13</v>
      </c>
      <c r="O55" s="602">
        <f>ROUND(IF($D$10="COLLABORATIVE DESIGN-BUILD",HLOOKUP($D$10,FEES_Method,7,FALSE)*O50,0),-3)</f>
        <v>0</v>
      </c>
      <c r="P55" s="32" t="s">
        <v>13</v>
      </c>
      <c r="Q55" s="602">
        <f>ROUND(IF($D$10="COLLABORATIVE DESIGN-BUILD",HLOOKUP($D$10,FEES_Method,7,FALSE)*Q50,0),-3)</f>
        <v>0</v>
      </c>
      <c r="R55" s="32" t="s">
        <v>13</v>
      </c>
      <c r="S55" s="602">
        <f>ROUND(IF($D$10="COLLABORATIVE DESIGN-BUILD",HLOOKUP($D$10,FEES_Method,20,FALSE)*S50,0),-3)</f>
        <v>0</v>
      </c>
      <c r="T55" s="32" t="s">
        <v>13</v>
      </c>
      <c r="U55" s="602">
        <f>ROUND(IF($D$10="COLLABORATIVE DESIGN-BUILD",HLOOKUP($D$10,FEES_Method,20,FALSE)*U50,0),-3)</f>
        <v>0</v>
      </c>
      <c r="V55" s="37" t="s">
        <v>13</v>
      </c>
      <c r="W55" s="26">
        <f t="shared" si="4"/>
        <v>0</v>
      </c>
      <c r="X55" s="137"/>
      <c r="Y55" s="417"/>
      <c r="Z55" s="417"/>
      <c r="AA55" s="389"/>
      <c r="AB55" s="6"/>
      <c r="AC55" s="612" t="s">
        <v>734</v>
      </c>
      <c r="AF55" s="13">
        <f>SUM(AH55:AK55)</f>
        <v>0</v>
      </c>
      <c r="AG55" s="13"/>
      <c r="AH55" s="615">
        <v>0</v>
      </c>
      <c r="AI55" s="612"/>
      <c r="AJ55" s="615">
        <v>0</v>
      </c>
      <c r="AK55" s="615">
        <v>0</v>
      </c>
      <c r="AN55" s="612" t="s">
        <v>734</v>
      </c>
      <c r="AQ55" s="13">
        <f>SUM(AS55:AV55)</f>
        <v>0</v>
      </c>
      <c r="AR55" s="13"/>
      <c r="AS55" s="615">
        <v>0</v>
      </c>
      <c r="AT55" s="612"/>
      <c r="AU55" s="615">
        <v>0</v>
      </c>
      <c r="AV55" s="615">
        <v>0</v>
      </c>
    </row>
    <row r="56" spans="1:49" ht="12.95" customHeight="1">
      <c r="A56" s="6"/>
      <c r="B56" s="27" t="s">
        <v>1156</v>
      </c>
      <c r="C56" s="5" t="str">
        <f>IF($D$10=REFERENCE!B31,"Construction Phase OH&amp;P……...…………..…....………………...…………","……………….....Not Applicable …....….…………………...……..")</f>
        <v>……………….....Not Applicable …....….…………………...……..</v>
      </c>
      <c r="M56" s="175" t="e">
        <f>+W56/W50</f>
        <v>#DIV/0!</v>
      </c>
      <c r="N56" s="32" t="s">
        <v>13</v>
      </c>
      <c r="O56" s="602">
        <f>ROUND(IF($D$10="COLLABORATIVE DESIGN-BUILD",HLOOKUP($D$10,FEES_Method,5,FALSE)*O50,0),-3)</f>
        <v>0</v>
      </c>
      <c r="P56" s="32" t="s">
        <v>13</v>
      </c>
      <c r="Q56" s="602">
        <f>ROUND(IF($D$10="COLLABORATIVE DESIGN-BUILD",HLOOKUP($D$10,FEES_Method,5,FALSE)*Q50,0),-3)</f>
        <v>0</v>
      </c>
      <c r="R56" s="32" t="s">
        <v>13</v>
      </c>
      <c r="S56" s="602">
        <f>ROUND(IF($D$10="COLLABORATIVE DESIGN-BUILD",HLOOKUP($D$10,FEES_Method,18,FALSE)*S50,0),-3)</f>
        <v>0</v>
      </c>
      <c r="T56" s="32" t="s">
        <v>13</v>
      </c>
      <c r="U56" s="602">
        <f>ROUND(IF($D$10="COLLABORATIVE DESIGN-BUILD",HLOOKUP($D$10,FEES_Method,18,FALSE)*U50,0),-3)</f>
        <v>0</v>
      </c>
      <c r="V56" s="37" t="s">
        <v>13</v>
      </c>
      <c r="W56" s="26">
        <f>O56+Q56+S56+U56</f>
        <v>0</v>
      </c>
      <c r="X56" s="45"/>
      <c r="Y56" s="417"/>
      <c r="Z56" s="417"/>
      <c r="AA56" s="389"/>
      <c r="AB56" s="160"/>
    </row>
    <row r="57" spans="1:49" ht="12.95" customHeight="1">
      <c r="A57" s="6"/>
      <c r="B57" s="27" t="s">
        <v>1068</v>
      </c>
      <c r="C57" s="5" t="str">
        <f>IF($D$10=REFERENCE!B31,"DB Contingency……...…………..…....………………...…………","……………….....Not Applicable …....….…………………...……..")</f>
        <v>……………….....Not Applicable …....….…………………...……..</v>
      </c>
      <c r="M57" s="175" t="e">
        <f>+W57/W50</f>
        <v>#DIV/0!</v>
      </c>
      <c r="N57" s="32" t="s">
        <v>13</v>
      </c>
      <c r="O57" s="602">
        <f>ROUND(IF($D$10="COLLABORATIVE DESIGN-BUILD",HLOOKUP($D$10,FEES_Method,8,FALSE)*O50,0),-3)</f>
        <v>0</v>
      </c>
      <c r="P57" s="32" t="s">
        <v>13</v>
      </c>
      <c r="Q57" s="602">
        <f>ROUND(IF($D$10="COLLABORATIVE DESIGN-BUILD",HLOOKUP($D$10,FEES_Method,8,FALSE)*Q50,0),-3)</f>
        <v>0</v>
      </c>
      <c r="R57" s="32" t="s">
        <v>13</v>
      </c>
      <c r="S57" s="602">
        <f>ROUND(IF($D$10="COLLABORATIVE DESIGN-BUILD",HLOOKUP($D$10,FEES_Method,21,FALSE)*S50,0),-3)</f>
        <v>0</v>
      </c>
      <c r="T57" s="32" t="s">
        <v>13</v>
      </c>
      <c r="U57" s="602">
        <f>ROUND(IF($D$10="COLLABORATIVE DESIGN-BUILD",HLOOKUP($D$10,FEES_Method,21,FALSE)*U50,0),-3)</f>
        <v>0</v>
      </c>
      <c r="V57" s="37" t="s">
        <v>13</v>
      </c>
      <c r="W57" s="26">
        <f>O57+Q57+S57+U57</f>
        <v>0</v>
      </c>
      <c r="X57" s="45"/>
      <c r="Y57" s="417"/>
      <c r="Z57" s="1140"/>
      <c r="AA57" s="389"/>
      <c r="AB57" s="6"/>
      <c r="AC57" s="23" t="s">
        <v>426</v>
      </c>
      <c r="AN57" s="23" t="s">
        <v>426</v>
      </c>
    </row>
    <row r="58" spans="1:49" ht="12.95" customHeight="1">
      <c r="A58" s="71" t="s">
        <v>127</v>
      </c>
      <c r="B58" s="23" t="str">
        <f>IF($D$10="DESIGN-BID-BUILD","TOTAL CONSTRUCTION..…….…………………...…………………....…..",IF($D$10="SMALL PROJECT","TOTAL CONSTRUCTION..…….…………………...…………………....…..", "TOTAL GMP............................................................................................."))</f>
        <v>TOTAL GMP.............................................................................................</v>
      </c>
      <c r="C58" s="23"/>
      <c r="D58" s="23"/>
      <c r="E58" s="23"/>
      <c r="F58" s="23"/>
      <c r="G58" s="23"/>
      <c r="H58" s="23"/>
      <c r="I58" s="23"/>
      <c r="J58" s="23"/>
      <c r="K58" s="23"/>
      <c r="L58" s="23"/>
      <c r="M58" s="175" t="e">
        <f>SUM(M51:M57)</f>
        <v>#DIV/0!</v>
      </c>
      <c r="N58" s="37" t="s">
        <v>13</v>
      </c>
      <c r="O58" s="21">
        <f>ROUND((SUM(O50:O57)),0-3)</f>
        <v>0</v>
      </c>
      <c r="P58" s="37" t="s">
        <v>13</v>
      </c>
      <c r="Q58" s="21">
        <f>ROUND((SUM(Q50:Q57)),0-3)</f>
        <v>0</v>
      </c>
      <c r="R58" s="37" t="s">
        <v>13</v>
      </c>
      <c r="S58" s="21">
        <f>ROUND((SUM(S50:S57)),0-3)</f>
        <v>0</v>
      </c>
      <c r="T58" s="37" t="s">
        <v>13</v>
      </c>
      <c r="U58" s="21">
        <f>ROUND((SUM(U50:U57)),0-3)</f>
        <v>0</v>
      </c>
      <c r="V58" s="37" t="s">
        <v>13</v>
      </c>
      <c r="W58" s="21">
        <f>ROUND((SUM(W50:W57)),0-3)</f>
        <v>0</v>
      </c>
      <c r="X58" s="137" t="e">
        <f>W58/(W8+X8)</f>
        <v>#DIV/0!</v>
      </c>
      <c r="Y58" s="417"/>
      <c r="Z58" s="478" t="e">
        <f>ROUND((+Z49+Z44),-3)</f>
        <v>#DIV/0!</v>
      </c>
      <c r="AA58" s="473"/>
      <c r="AB58" s="6"/>
      <c r="AC58" s="5" t="s">
        <v>430</v>
      </c>
      <c r="AF58" s="13">
        <f>SUM(AH58:AK58)</f>
        <v>0</v>
      </c>
      <c r="AG58" s="13"/>
      <c r="AH58" s="615">
        <v>0</v>
      </c>
      <c r="AI58" s="612"/>
      <c r="AJ58" s="615">
        <v>0</v>
      </c>
      <c r="AK58" s="615">
        <v>0</v>
      </c>
      <c r="AN58" s="5" t="s">
        <v>430</v>
      </c>
      <c r="AQ58" s="13">
        <f>SUM(AS58:AV58)</f>
        <v>0</v>
      </c>
      <c r="AR58" s="13"/>
      <c r="AS58" s="615">
        <v>0</v>
      </c>
      <c r="AT58" s="612"/>
      <c r="AU58" s="615">
        <v>0</v>
      </c>
      <c r="AV58" s="615">
        <v>0</v>
      </c>
    </row>
    <row r="59" spans="1:49" ht="12.95" customHeight="1">
      <c r="A59" s="71" t="s">
        <v>128</v>
      </c>
      <c r="B59" s="23" t="s">
        <v>1231</v>
      </c>
      <c r="C59" s="23"/>
      <c r="D59" s="23"/>
      <c r="E59" s="23"/>
      <c r="F59" s="23"/>
      <c r="G59" s="23"/>
      <c r="H59" s="23"/>
      <c r="I59" s="23"/>
      <c r="N59" s="48"/>
      <c r="O59" s="48"/>
      <c r="Q59" s="13" t="s">
        <v>50</v>
      </c>
      <c r="R59" s="31"/>
      <c r="S59" s="14" t="s">
        <v>35</v>
      </c>
      <c r="T59" s="31"/>
      <c r="U59" s="14" t="s">
        <v>1132</v>
      </c>
      <c r="V59" s="31"/>
      <c r="W59" s="5"/>
      <c r="X59" s="15"/>
      <c r="Y59" s="417"/>
      <c r="Z59" s="417" t="s">
        <v>1227</v>
      </c>
      <c r="AA59" s="153"/>
      <c r="AB59" s="6"/>
      <c r="AC59" s="5" t="s">
        <v>431</v>
      </c>
      <c r="AF59" s="13">
        <f t="shared" ref="AF59:AF65" si="5">SUM(AH59:AK59)</f>
        <v>0</v>
      </c>
      <c r="AG59" s="13"/>
      <c r="AH59" s="615">
        <v>0</v>
      </c>
      <c r="AI59" s="612"/>
      <c r="AJ59" s="615">
        <v>0</v>
      </c>
      <c r="AK59" s="615">
        <v>0</v>
      </c>
      <c r="AM59" s="160"/>
      <c r="AN59" s="5" t="s">
        <v>431</v>
      </c>
      <c r="AQ59" s="13">
        <f t="shared" ref="AQ59:AQ64" si="6">SUM(AS59:AV59)</f>
        <v>0</v>
      </c>
      <c r="AR59" s="13"/>
      <c r="AS59" s="615">
        <v>0</v>
      </c>
      <c r="AT59" s="612"/>
      <c r="AU59" s="615">
        <v>0</v>
      </c>
      <c r="AV59" s="615">
        <v>0</v>
      </c>
      <c r="AW59" s="45"/>
    </row>
    <row r="60" spans="1:49" ht="11.1" customHeight="1">
      <c r="A60" s="30"/>
      <c r="B60" s="27" t="s">
        <v>102</v>
      </c>
      <c r="C60" s="5" t="str">
        <f>IF($D$10=+REFERENCE!B29,"A/E &amp; CM Services During PW…...…………………………………………………………..................................................................................",IF($D$10=+REFERENCE!B31,"Design Services For Design Phase (Phase 1) …...…………………………………………………………..................................................................................","A/E Services During PW…...………………………………………………………….................................................................................."))</f>
        <v>A/E Services During PW…...…………………………………………………………..................................................................................</v>
      </c>
      <c r="N60" s="48"/>
      <c r="O60" s="48"/>
      <c r="Q60" s="1028" t="e">
        <f>+(S60+U60)/$W$50</f>
        <v>#DIV/0!</v>
      </c>
      <c r="R60" s="31" t="s">
        <v>13</v>
      </c>
      <c r="S60" s="26">
        <f>IF($D$10="COLLABORATIVE DESIGN-BUILD",AH12,AH14+AJ14)</f>
        <v>0</v>
      </c>
      <c r="T60" s="31" t="s">
        <v>13</v>
      </c>
      <c r="U60" s="26">
        <f>IF($D$10="COLLABORATIVE DESIGN-BUILD",AS12,AS14+AU14)</f>
        <v>0</v>
      </c>
      <c r="V60" s="31"/>
      <c r="W60" s="5"/>
      <c r="X60" s="15"/>
      <c r="Y60" s="153"/>
      <c r="Z60" s="153"/>
      <c r="AA60" s="153"/>
      <c r="AB60" s="6"/>
      <c r="AC60" s="5" t="s">
        <v>427</v>
      </c>
      <c r="AF60" s="13">
        <f t="shared" si="5"/>
        <v>0</v>
      </c>
      <c r="AG60" s="13"/>
      <c r="AH60" s="615">
        <v>0</v>
      </c>
      <c r="AI60" s="612"/>
      <c r="AJ60" s="615">
        <v>0</v>
      </c>
      <c r="AK60" s="615">
        <v>0</v>
      </c>
      <c r="AN60" s="5" t="s">
        <v>427</v>
      </c>
      <c r="AQ60" s="13">
        <f t="shared" si="6"/>
        <v>0</v>
      </c>
      <c r="AR60" s="13"/>
      <c r="AS60" s="615">
        <v>0</v>
      </c>
      <c r="AT60" s="612"/>
      <c r="AU60" s="615">
        <v>0</v>
      </c>
      <c r="AV60" s="615">
        <v>0</v>
      </c>
      <c r="AW60" s="1123"/>
    </row>
    <row r="61" spans="1:49" ht="12" customHeight="1">
      <c r="A61" s="30"/>
      <c r="B61" s="27" t="s">
        <v>103</v>
      </c>
      <c r="C61" s="5" t="str">
        <f>IF($D$10=+REFERENCE!B30,"DB (AE) Services During Construction…...…………………………………………………………..................................................................................",IF($D$10=+REFERENCE!B31,"Preconstruction Services For Design Phase (Phase 1)…...…………………………………………………………..................................................................................","A/E Services During Construction…...……………………………………………………….................................................................................."))</f>
        <v>A/E Services During Construction…...………………………………………………………..................................................................................</v>
      </c>
      <c r="N61" s="48"/>
      <c r="O61" s="48"/>
      <c r="Q61" s="1028" t="e">
        <f>+(S61+U61)/$W$50</f>
        <v>#DIV/0!</v>
      </c>
      <c r="R61" s="31" t="s">
        <v>13</v>
      </c>
      <c r="S61" s="26">
        <f>IF($D$10="COLLABORATIVE DESIGN-BUILD",AH13,AK14)</f>
        <v>0</v>
      </c>
      <c r="T61" s="31" t="s">
        <v>13</v>
      </c>
      <c r="U61" s="26">
        <f>IF($D$10="COLLABORATIVE DESIGN-BUILD",AS13,AV14)</f>
        <v>0</v>
      </c>
      <c r="V61" s="31"/>
      <c r="W61" s="5"/>
      <c r="X61" s="15"/>
      <c r="Y61" s="153"/>
      <c r="Z61" s="153"/>
      <c r="AA61" s="153"/>
      <c r="AB61" s="6"/>
      <c r="AC61" s="5" t="s">
        <v>428</v>
      </c>
      <c r="AE61" s="33"/>
      <c r="AF61" s="13">
        <f t="shared" si="5"/>
        <v>0</v>
      </c>
      <c r="AH61" s="615">
        <v>0</v>
      </c>
      <c r="AI61" s="612"/>
      <c r="AJ61" s="615">
        <v>0</v>
      </c>
      <c r="AK61" s="615">
        <v>0</v>
      </c>
      <c r="AM61" s="16"/>
      <c r="AN61" s="5" t="s">
        <v>428</v>
      </c>
      <c r="AP61" s="33"/>
      <c r="AQ61" s="13">
        <f t="shared" si="6"/>
        <v>0</v>
      </c>
      <c r="AS61" s="615">
        <v>0</v>
      </c>
      <c r="AT61" s="612"/>
      <c r="AU61" s="615">
        <v>0</v>
      </c>
      <c r="AV61" s="615">
        <v>0</v>
      </c>
      <c r="AW61" s="1123"/>
    </row>
    <row r="62" spans="1:49" ht="11.1" customHeight="1">
      <c r="A62" s="30"/>
      <c r="B62" s="27" t="s">
        <v>104</v>
      </c>
      <c r="C62" s="5" t="s">
        <v>1288</v>
      </c>
      <c r="N62" s="48"/>
      <c r="O62" s="48"/>
      <c r="Q62" s="1028" t="e">
        <f>+(S62+U62)/$W$58</f>
        <v>#DIV/0!</v>
      </c>
      <c r="R62" s="31" t="s">
        <v>13</v>
      </c>
      <c r="S62" s="26" t="e">
        <f>ROUND(($O$58+$S$58+S69)*0.07,-3)</f>
        <v>#DIV/0!</v>
      </c>
      <c r="T62" s="31" t="s">
        <v>13</v>
      </c>
      <c r="U62" s="26" t="e">
        <f>ROUND((Q58+U58+U69)*0.07,-3)</f>
        <v>#DIV/0!</v>
      </c>
      <c r="V62" s="31"/>
      <c r="W62" s="5"/>
      <c r="X62" s="15"/>
      <c r="Y62" s="153"/>
      <c r="Z62" s="153"/>
      <c r="AA62" s="153"/>
      <c r="AB62" s="6"/>
      <c r="AC62" s="5" t="s">
        <v>432</v>
      </c>
      <c r="AF62" s="13">
        <f t="shared" si="5"/>
        <v>0</v>
      </c>
      <c r="AH62" s="615">
        <v>0</v>
      </c>
      <c r="AI62" s="612"/>
      <c r="AJ62" s="615">
        <v>0</v>
      </c>
      <c r="AK62" s="615">
        <v>0</v>
      </c>
      <c r="AM62" s="30"/>
      <c r="AN62" s="5" t="s">
        <v>432</v>
      </c>
      <c r="AQ62" s="13">
        <f t="shared" si="6"/>
        <v>0</v>
      </c>
      <c r="AS62" s="615">
        <v>0</v>
      </c>
      <c r="AT62" s="612"/>
      <c r="AU62" s="615">
        <v>0</v>
      </c>
      <c r="AV62" s="615">
        <v>0</v>
      </c>
      <c r="AW62" s="1118"/>
    </row>
    <row r="63" spans="1:49" ht="12" customHeight="1">
      <c r="A63" s="30"/>
      <c r="B63" s="27" t="s">
        <v>105</v>
      </c>
      <c r="C63" s="5" t="s">
        <v>390</v>
      </c>
      <c r="Q63" s="1028" t="e">
        <f>+(S63+U63)/W58</f>
        <v>#DIV/0!</v>
      </c>
      <c r="R63" s="31" t="s">
        <v>13</v>
      </c>
      <c r="S63" s="26">
        <f>IFERROR(ROUND((HLOOKUP($D$10,FEES_Method,10,FALSE)*O58)+(HLOOKUP($D$10,FEES_Method,23,FALSE)*S58),-3),0)</f>
        <v>0</v>
      </c>
      <c r="T63" s="31" t="s">
        <v>13</v>
      </c>
      <c r="U63" s="26">
        <f>IFERROR(ROUND((HLOOKUP($D$10,FEES_Method,10,FALSE)*Q58)+(HLOOKUP($D$10,FEES_Method,23,FALSE)*U58),-3),0)</f>
        <v>0</v>
      </c>
      <c r="V63" s="31"/>
      <c r="W63" s="5"/>
      <c r="X63" s="15"/>
      <c r="Y63" s="153"/>
      <c r="Z63" s="478" t="e">
        <f>+W64+U66+U67+U68+S66+S67+S68+(O49+Q49+S49+U49)+W57</f>
        <v>#DIV/0!</v>
      </c>
      <c r="AA63" s="153"/>
      <c r="AB63" s="6"/>
      <c r="AC63" s="5" t="s">
        <v>429</v>
      </c>
      <c r="AF63" s="13">
        <f t="shared" si="5"/>
        <v>0</v>
      </c>
      <c r="AH63" s="615">
        <v>0</v>
      </c>
      <c r="AI63" s="612"/>
      <c r="AJ63" s="615">
        <v>0</v>
      </c>
      <c r="AK63" s="615">
        <v>0</v>
      </c>
      <c r="AM63" s="30"/>
      <c r="AN63" s="5" t="s">
        <v>429</v>
      </c>
      <c r="AQ63" s="13">
        <f t="shared" si="6"/>
        <v>0</v>
      </c>
      <c r="AS63" s="615">
        <v>0</v>
      </c>
      <c r="AT63" s="612"/>
      <c r="AU63" s="615">
        <v>0</v>
      </c>
      <c r="AV63" s="615">
        <v>0</v>
      </c>
      <c r="AW63" s="1118"/>
    </row>
    <row r="64" spans="1:49" ht="12" customHeight="1">
      <c r="A64" s="30"/>
      <c r="B64" s="27" t="s">
        <v>1156</v>
      </c>
      <c r="C64" s="23" t="s">
        <v>1286</v>
      </c>
      <c r="O64" s="36"/>
      <c r="P64" s="36"/>
      <c r="Q64" s="1029" t="e">
        <f>Q60+Q61+Q62+Q63</f>
        <v>#DIV/0!</v>
      </c>
      <c r="R64" s="35" t="s">
        <v>13</v>
      </c>
      <c r="S64" s="21" t="e">
        <f>ROUND((S60+S61+S62+S63),0-3)</f>
        <v>#DIV/0!</v>
      </c>
      <c r="T64" s="35" t="s">
        <v>13</v>
      </c>
      <c r="U64" s="21" t="e">
        <f>ROUND((U60+U61+U62+U63),0-3)</f>
        <v>#DIV/0!</v>
      </c>
      <c r="V64" s="35" t="s">
        <v>13</v>
      </c>
      <c r="W64" s="21" t="e">
        <f>S64+U64</f>
        <v>#DIV/0!</v>
      </c>
      <c r="X64" s="15"/>
      <c r="Y64" s="153"/>
      <c r="Z64" s="153" t="s">
        <v>746</v>
      </c>
      <c r="AA64" s="153"/>
      <c r="AB64" s="6"/>
      <c r="AC64" s="614" t="s">
        <v>734</v>
      </c>
      <c r="AD64" s="18"/>
      <c r="AE64" s="18"/>
      <c r="AF64" s="26">
        <f t="shared" si="5"/>
        <v>0</v>
      </c>
      <c r="AG64" s="18"/>
      <c r="AH64" s="616">
        <v>0</v>
      </c>
      <c r="AI64" s="614"/>
      <c r="AJ64" s="616">
        <v>0</v>
      </c>
      <c r="AK64" s="616">
        <v>0</v>
      </c>
      <c r="AM64" s="30"/>
      <c r="AN64" s="614" t="s">
        <v>734</v>
      </c>
      <c r="AO64" s="18"/>
      <c r="AP64" s="18"/>
      <c r="AQ64" s="26">
        <f t="shared" si="6"/>
        <v>0</v>
      </c>
      <c r="AR64" s="18"/>
      <c r="AS64" s="616">
        <v>0</v>
      </c>
      <c r="AT64" s="614"/>
      <c r="AU64" s="616">
        <v>0</v>
      </c>
      <c r="AV64" s="616">
        <v>0</v>
      </c>
      <c r="AW64" s="1118"/>
    </row>
    <row r="65" spans="1:49" ht="12" customHeight="1">
      <c r="A65" s="71" t="s">
        <v>129</v>
      </c>
      <c r="B65" s="23" t="s">
        <v>686</v>
      </c>
      <c r="O65" s="36"/>
      <c r="P65" s="36"/>
      <c r="R65" s="35" t="s">
        <v>13</v>
      </c>
      <c r="S65" s="21" t="e">
        <f>O58+S58+S64</f>
        <v>#DIV/0!</v>
      </c>
      <c r="T65" s="31" t="s">
        <v>13</v>
      </c>
      <c r="U65" s="21" t="e">
        <f>Q58+U58+U64</f>
        <v>#DIV/0!</v>
      </c>
      <c r="V65" s="35" t="s">
        <v>13</v>
      </c>
      <c r="W65" s="21" t="e">
        <f>S65+U65</f>
        <v>#DIV/0!</v>
      </c>
      <c r="X65" s="15"/>
      <c r="Y65" s="153"/>
      <c r="Z65" s="153" t="s">
        <v>747</v>
      </c>
      <c r="AA65" s="153"/>
      <c r="AB65" s="6"/>
      <c r="AC65" s="38" t="s">
        <v>304</v>
      </c>
      <c r="AD65" s="34"/>
      <c r="AF65" s="13" t="e">
        <f t="shared" si="5"/>
        <v>#DIV/0!</v>
      </c>
      <c r="AH65" s="13" t="e">
        <f>ROUND(SUM(AH19:AH64),-3)</f>
        <v>#DIV/0!</v>
      </c>
      <c r="AI65" s="13"/>
      <c r="AJ65" s="13" t="e">
        <f>ROUND(SUM(AJ19:AJ64),-3)</f>
        <v>#DIV/0!</v>
      </c>
      <c r="AK65" s="13" t="e">
        <f>ROUND(SUM(AK19:AK64),-3)</f>
        <v>#DIV/0!</v>
      </c>
      <c r="AM65" s="30"/>
      <c r="AN65" s="23" t="s">
        <v>304</v>
      </c>
      <c r="AO65" s="125"/>
      <c r="AP65" s="1"/>
      <c r="AQ65" s="1144" t="e">
        <f>AS65+AU65+AV65</f>
        <v>#DIV/0!</v>
      </c>
      <c r="AR65" s="1144"/>
      <c r="AS65" s="1144" t="e">
        <f>ROUND(SUM(AS19:AS62),-3)</f>
        <v>#DIV/0!</v>
      </c>
      <c r="AT65" s="1144"/>
      <c r="AU65" s="1144" t="e">
        <f>ROUND(SUM(AU19:AU62),-3)</f>
        <v>#DIV/0!</v>
      </c>
      <c r="AV65" s="1144" t="e">
        <f>ROUND(SUM(AV19:AV62),-3)</f>
        <v>#DIV/0!</v>
      </c>
      <c r="AW65" s="1118"/>
    </row>
    <row r="66" spans="1:49" ht="12" customHeight="1">
      <c r="A66" s="71" t="s">
        <v>130</v>
      </c>
      <c r="B66" s="5" t="s">
        <v>640</v>
      </c>
      <c r="F66" s="23"/>
      <c r="G66" s="23"/>
      <c r="I66" s="23"/>
      <c r="J66" s="23"/>
      <c r="K66" s="23"/>
      <c r="L66" s="23"/>
      <c r="R66" s="33" t="s">
        <v>13</v>
      </c>
      <c r="S66" s="616">
        <v>0</v>
      </c>
      <c r="T66" s="31" t="s">
        <v>13</v>
      </c>
      <c r="U66" s="616">
        <v>0</v>
      </c>
      <c r="V66" s="32"/>
      <c r="W66" s="29"/>
      <c r="X66" s="15"/>
      <c r="Y66" s="153"/>
      <c r="Z66" s="176" t="s">
        <v>963</v>
      </c>
      <c r="AA66" s="153"/>
      <c r="AB66" s="6"/>
      <c r="AM66" s="30"/>
      <c r="AN66" s="1113"/>
      <c r="AO66" s="1114"/>
      <c r="AP66" s="1114"/>
      <c r="AQ66" s="1120"/>
      <c r="AR66" s="1115"/>
      <c r="AS66" s="13"/>
      <c r="AT66" s="13"/>
      <c r="AU66" s="1116"/>
      <c r="AV66" s="1117"/>
      <c r="AW66" s="1118"/>
    </row>
    <row r="67" spans="1:49" ht="12" customHeight="1">
      <c r="A67" s="71" t="s">
        <v>131</v>
      </c>
      <c r="B67" s="5" t="s">
        <v>75</v>
      </c>
      <c r="R67" s="33" t="s">
        <v>13</v>
      </c>
      <c r="S67" s="26" t="e">
        <f>AH65+AJ65</f>
        <v>#DIV/0!</v>
      </c>
      <c r="T67" s="31" t="s">
        <v>13</v>
      </c>
      <c r="U67" s="26" t="e">
        <f>AS65+AU65</f>
        <v>#DIV/0!</v>
      </c>
      <c r="X67" s="45"/>
      <c r="Y67" s="176"/>
      <c r="Z67" s="176"/>
      <c r="AA67" s="153"/>
      <c r="AB67" s="6"/>
      <c r="AC67" s="23" t="s">
        <v>305</v>
      </c>
      <c r="AF67" s="29" t="e">
        <f>AH67+AJ67+AK67</f>
        <v>#DIV/0!</v>
      </c>
      <c r="AG67" s="23"/>
      <c r="AH67" s="29" t="e">
        <f>ROUND((AH65+AH14),-3)</f>
        <v>#DIV/0!</v>
      </c>
      <c r="AI67" s="29">
        <f>AI65+AI14</f>
        <v>0</v>
      </c>
      <c r="AJ67" s="29" t="e">
        <f>ROUND((AJ65+AJ14),-3)</f>
        <v>#DIV/0!</v>
      </c>
      <c r="AK67" s="29" t="e">
        <f>ROUND((AK65+AK14),-3)</f>
        <v>#DIV/0!</v>
      </c>
      <c r="AM67" s="30"/>
      <c r="AN67" s="23" t="s">
        <v>305</v>
      </c>
      <c r="AQ67" s="29" t="e">
        <f>AS67+AU67+AV67</f>
        <v>#DIV/0!</v>
      </c>
      <c r="AR67" s="23"/>
      <c r="AS67" s="29" t="e">
        <f>ROUND((AS65+AS14),-3)</f>
        <v>#DIV/0!</v>
      </c>
      <c r="AT67" s="29">
        <f>AT65+AT6</f>
        <v>0</v>
      </c>
      <c r="AU67" s="29" t="e">
        <f>ROUND((AU65+AU14),-3)</f>
        <v>#DIV/0!</v>
      </c>
      <c r="AV67" s="29" t="e">
        <f>ROUND((AV65+AV14),-3)</f>
        <v>#DIV/0!</v>
      </c>
      <c r="AW67" s="1118"/>
    </row>
    <row r="68" spans="1:49" ht="12" customHeight="1">
      <c r="A68" s="71" t="s">
        <v>132</v>
      </c>
      <c r="B68" s="5" t="s">
        <v>77</v>
      </c>
      <c r="R68" s="31" t="s">
        <v>13</v>
      </c>
      <c r="S68" s="26" t="e">
        <f>AK65</f>
        <v>#DIV/0!</v>
      </c>
      <c r="T68" s="31" t="s">
        <v>13</v>
      </c>
      <c r="U68" s="26" t="e">
        <f>AV65</f>
        <v>#DIV/0!</v>
      </c>
      <c r="X68" s="45"/>
      <c r="Y68" s="176"/>
      <c r="Z68" s="176"/>
      <c r="AA68" s="418"/>
      <c r="AB68" s="6"/>
      <c r="AM68" s="30"/>
      <c r="AN68" s="1119"/>
      <c r="AO68" s="1122"/>
      <c r="AP68" s="1122"/>
      <c r="AQ68" s="1120"/>
      <c r="AR68" s="1115"/>
      <c r="AS68" s="13"/>
      <c r="AT68" s="13"/>
      <c r="AU68" s="1116"/>
      <c r="AV68" s="1121"/>
      <c r="AW68" s="1118"/>
    </row>
    <row r="69" spans="1:49" ht="12" customHeight="1">
      <c r="A69" s="71"/>
      <c r="B69" s="27" t="s">
        <v>193</v>
      </c>
      <c r="C69" s="5" t="s">
        <v>1018</v>
      </c>
      <c r="D69" s="23"/>
      <c r="E69" s="23"/>
      <c r="F69" s="23"/>
      <c r="G69" s="23"/>
      <c r="H69" s="23"/>
      <c r="I69" s="23"/>
      <c r="J69" s="23"/>
      <c r="K69" s="23"/>
      <c r="L69" s="23"/>
      <c r="M69" s="23"/>
      <c r="N69" s="37"/>
      <c r="O69" s="29"/>
      <c r="P69" s="29"/>
      <c r="Q69" s="29"/>
      <c r="R69" s="31" t="s">
        <v>13</v>
      </c>
      <c r="S69" s="26" t="e">
        <f>ROUND(AL81,-3)</f>
        <v>#DIV/0!</v>
      </c>
      <c r="T69" s="31" t="s">
        <v>13</v>
      </c>
      <c r="U69" s="26" t="e">
        <f>ROUND(AW81,-3)</f>
        <v>#DIV/0!</v>
      </c>
      <c r="X69" s="45"/>
      <c r="Y69" s="176"/>
      <c r="Z69" s="176"/>
      <c r="AA69" s="153"/>
      <c r="AB69" s="6"/>
      <c r="AM69" s="16"/>
      <c r="AN69" s="23"/>
      <c r="AO69" s="1127"/>
      <c r="AP69" s="23"/>
      <c r="AQ69" s="1127"/>
      <c r="AR69" s="1127"/>
      <c r="AS69" s="1127"/>
      <c r="AT69" s="29"/>
      <c r="AU69" s="1128"/>
      <c r="AV69" s="1129"/>
      <c r="AW69" s="1130"/>
    </row>
    <row r="70" spans="1:49" ht="12" customHeight="1">
      <c r="A70" s="71"/>
      <c r="B70" s="27" t="s">
        <v>103</v>
      </c>
      <c r="C70" s="5" t="s">
        <v>1239</v>
      </c>
      <c r="D70" s="23"/>
      <c r="E70" s="23"/>
      <c r="F70" s="23"/>
      <c r="G70" s="23"/>
      <c r="H70" s="23"/>
      <c r="I70" s="23"/>
      <c r="J70" s="23"/>
      <c r="K70" s="23"/>
      <c r="L70" s="23"/>
      <c r="M70" s="23"/>
      <c r="N70" s="37"/>
      <c r="O70" s="29"/>
      <c r="P70" s="29"/>
      <c r="Q70" s="29"/>
      <c r="R70" s="31" t="s">
        <v>13</v>
      </c>
      <c r="S70" s="26" t="e">
        <f>ROUND(AL78,-3)</f>
        <v>#DIV/0!</v>
      </c>
      <c r="T70" s="31" t="s">
        <v>13</v>
      </c>
      <c r="U70" s="26" t="e">
        <f>ROUND(AW78,-3)</f>
        <v>#DIV/0!</v>
      </c>
      <c r="X70" s="45"/>
      <c r="Y70" s="176"/>
      <c r="Z70" s="176"/>
      <c r="AA70" s="389"/>
    </row>
    <row r="71" spans="1:49" ht="12" customHeight="1" thickBot="1">
      <c r="A71" s="71" t="s">
        <v>133</v>
      </c>
      <c r="B71" s="23" t="s">
        <v>1297</v>
      </c>
      <c r="R71" s="35" t="s">
        <v>13</v>
      </c>
      <c r="S71" s="21" t="e">
        <f>SUM(S65:S70)</f>
        <v>#DIV/0!</v>
      </c>
      <c r="T71" s="41" t="s">
        <v>13</v>
      </c>
      <c r="U71" s="21" t="e">
        <f>SUM(U65:U70)</f>
        <v>#DIV/0!</v>
      </c>
      <c r="V71" s="31" t="s">
        <v>13</v>
      </c>
      <c r="W71" s="21" t="e">
        <f>S71+U71</f>
        <v>#DIV/0!</v>
      </c>
      <c r="X71" s="137" t="e">
        <f>W71/(W8+X8)</f>
        <v>#DIV/0!</v>
      </c>
      <c r="Y71" s="417"/>
      <c r="Z71" s="478" t="e">
        <f>+Z58+Z63</f>
        <v>#DIV/0!</v>
      </c>
      <c r="AA71" s="389"/>
    </row>
    <row r="72" spans="1:49" ht="12" customHeight="1" thickBot="1">
      <c r="A72" s="71" t="s">
        <v>134</v>
      </c>
      <c r="B72" s="5" t="s">
        <v>28</v>
      </c>
      <c r="E72" s="13"/>
      <c r="Q72" s="13"/>
      <c r="R72" s="33" t="s">
        <v>13</v>
      </c>
      <c r="S72" s="616">
        <v>0</v>
      </c>
      <c r="T72" s="31" t="s">
        <v>13</v>
      </c>
      <c r="U72" s="616">
        <v>0</v>
      </c>
      <c r="V72" s="35"/>
      <c r="X72" s="423"/>
      <c r="Y72" s="418"/>
      <c r="Z72" s="418"/>
      <c r="AA72" s="389"/>
      <c r="AB72" s="1126" t="s">
        <v>389</v>
      </c>
      <c r="AC72" s="152"/>
      <c r="AD72" s="152"/>
      <c r="AE72" s="141"/>
      <c r="AF72" s="142"/>
      <c r="AG72" s="142"/>
      <c r="AH72" s="142"/>
      <c r="AI72" s="142"/>
      <c r="AJ72" s="142"/>
      <c r="AK72" s="142"/>
      <c r="AL72" s="162"/>
      <c r="AM72" s="156" t="s">
        <v>389</v>
      </c>
      <c r="AN72" s="152"/>
      <c r="AO72" s="152"/>
      <c r="AP72" s="152"/>
      <c r="AQ72" s="142"/>
      <c r="AR72" s="142"/>
      <c r="AS72" s="142"/>
      <c r="AT72" s="142"/>
      <c r="AU72" s="142"/>
      <c r="AV72" s="142"/>
      <c r="AW72" s="155"/>
    </row>
    <row r="73" spans="1:49" ht="12" customHeight="1">
      <c r="A73" s="88" t="s">
        <v>152</v>
      </c>
      <c r="B73" s="23" t="s">
        <v>1298</v>
      </c>
      <c r="R73" s="32" t="s">
        <v>13</v>
      </c>
      <c r="S73" s="135" t="e">
        <f>S71+S72</f>
        <v>#DIV/0!</v>
      </c>
      <c r="T73" s="31" t="s">
        <v>13</v>
      </c>
      <c r="U73" s="135" t="e">
        <f>U71+U72</f>
        <v>#DIV/0!</v>
      </c>
      <c r="V73" s="31" t="s">
        <v>13</v>
      </c>
      <c r="W73" s="21" t="e">
        <f>S73+U73</f>
        <v>#DIV/0!</v>
      </c>
      <c r="X73" s="137" t="e">
        <f>W73/(W8+X8)</f>
        <v>#DIV/0!</v>
      </c>
      <c r="Y73" s="417"/>
      <c r="Z73" s="417"/>
      <c r="AA73" s="153"/>
      <c r="AB73" s="157"/>
      <c r="AC73" s="153" t="s">
        <v>1201</v>
      </c>
      <c r="AD73" s="249"/>
      <c r="AE73" s="249"/>
      <c r="AF73" s="249"/>
      <c r="AG73" s="249"/>
      <c r="AH73" s="249"/>
      <c r="AI73" s="249"/>
      <c r="AJ73" s="249"/>
      <c r="AK73" s="250"/>
      <c r="AL73" s="251">
        <f>ROUND((($O$58+$S$58)*0.015),-3)</f>
        <v>0</v>
      </c>
      <c r="AM73" s="158"/>
      <c r="AN73" s="153" t="s">
        <v>1202</v>
      </c>
      <c r="AO73" s="249"/>
      <c r="AP73" s="249"/>
      <c r="AQ73" s="249"/>
      <c r="AR73" s="249"/>
      <c r="AS73" s="249"/>
      <c r="AT73" s="249"/>
      <c r="AU73" s="249"/>
      <c r="AV73" s="250"/>
      <c r="AW73" s="251">
        <f>ROUND((($Q$58+$U$58)*0.005),-3)</f>
        <v>0</v>
      </c>
    </row>
    <row r="74" spans="1:49" ht="12" customHeight="1">
      <c r="A74" s="88" t="s">
        <v>153</v>
      </c>
      <c r="B74" s="5" t="s">
        <v>36</v>
      </c>
      <c r="C74" s="23"/>
      <c r="R74" s="32"/>
      <c r="T74" s="41"/>
      <c r="U74" s="29"/>
      <c r="V74" s="23"/>
      <c r="W74" s="123"/>
      <c r="X74" s="423"/>
      <c r="Y74" s="418"/>
      <c r="Z74" s="418"/>
      <c r="AA74" s="153"/>
      <c r="AB74" s="158"/>
      <c r="AC74" s="153" t="s">
        <v>1285</v>
      </c>
      <c r="AD74" s="153"/>
      <c r="AE74" s="153"/>
      <c r="AF74" s="153"/>
      <c r="AG74" s="153"/>
      <c r="AH74" s="153"/>
      <c r="AI74" s="153"/>
      <c r="AJ74" s="153"/>
      <c r="AK74" s="252"/>
      <c r="AL74" s="251">
        <f>AJ31/2</f>
        <v>0</v>
      </c>
      <c r="AM74" s="158"/>
      <c r="AN74" s="153" t="s">
        <v>1285</v>
      </c>
      <c r="AO74" s="153"/>
      <c r="AP74" s="153"/>
      <c r="AQ74" s="153"/>
      <c r="AR74" s="153"/>
      <c r="AS74" s="153"/>
      <c r="AT74" s="153"/>
      <c r="AU74" s="153"/>
      <c r="AV74" s="252"/>
      <c r="AW74" s="251">
        <f>AU31/2</f>
        <v>0</v>
      </c>
    </row>
    <row r="75" spans="1:49" ht="12" customHeight="1" thickBot="1">
      <c r="A75" s="6"/>
      <c r="B75" s="27" t="s">
        <v>102</v>
      </c>
      <c r="C75" s="5" t="str">
        <f>IF($D$2="ENERGY","Campus Funds…………………………………………………………..............………………..…………………………………………………………………………..…………….","Campus Designated Reserves………………………………...…………………………………………………….................……………..................................................................................")</f>
        <v>Campus Designated Reserves………………………………...…………………………………………………….................……………..................................................................................</v>
      </c>
      <c r="E75" s="612"/>
      <c r="F75" s="612"/>
      <c r="R75" s="32"/>
      <c r="T75" s="32" t="s">
        <v>13</v>
      </c>
      <c r="U75" s="616"/>
      <c r="W75" s="29"/>
      <c r="X75" s="45"/>
      <c r="Y75" s="176"/>
      <c r="Z75" s="176"/>
      <c r="AA75" s="153"/>
      <c r="AB75" s="158"/>
      <c r="AC75" s="153"/>
      <c r="AD75" s="153"/>
      <c r="AE75" s="153"/>
      <c r="AF75" s="153"/>
      <c r="AG75" s="153"/>
      <c r="AH75" s="153"/>
      <c r="AI75" s="153"/>
      <c r="AJ75" s="153"/>
      <c r="AK75" s="1091" t="s">
        <v>410</v>
      </c>
      <c r="AL75" s="253">
        <f>SUM(AL73:AL74)</f>
        <v>0</v>
      </c>
      <c r="AM75" s="158"/>
      <c r="AN75" s="153"/>
      <c r="AO75" s="153"/>
      <c r="AP75" s="153"/>
      <c r="AQ75" s="153"/>
      <c r="AR75" s="153"/>
      <c r="AS75" s="153"/>
      <c r="AT75" s="153"/>
      <c r="AU75" s="153"/>
      <c r="AV75" s="1091" t="s">
        <v>410</v>
      </c>
      <c r="AW75" s="253">
        <f>SUM(AW73:AW74)</f>
        <v>0</v>
      </c>
    </row>
    <row r="76" spans="1:49" ht="12.95" customHeight="1" thickBot="1">
      <c r="A76" s="71"/>
      <c r="B76" s="27" t="s">
        <v>103</v>
      </c>
      <c r="C76" s="5" t="str">
        <f>IF($D$2="ENERGY","Equipment Lease Financing………………….........................………………………………...........……………………………………………………………………………………….","Systemwide Revenue Bond………………………………...……………………………………………………............……………..................................................................................")</f>
        <v>Systemwide Revenue Bond………………………………...……………………………………………………............……………..................................................................................</v>
      </c>
      <c r="E76" s="612"/>
      <c r="F76" s="612"/>
      <c r="R76" s="33"/>
      <c r="T76" s="32" t="s">
        <v>13</v>
      </c>
      <c r="U76" s="616"/>
      <c r="X76" s="45"/>
      <c r="Y76" s="176"/>
      <c r="Z76" s="176"/>
      <c r="AA76" s="153"/>
      <c r="AB76" s="156" t="s">
        <v>991</v>
      </c>
      <c r="AC76" s="152"/>
      <c r="AD76" s="152"/>
      <c r="AE76" s="152" t="s">
        <v>992</v>
      </c>
      <c r="AF76" s="142"/>
      <c r="AG76" s="142"/>
      <c r="AH76" s="142"/>
      <c r="AI76" s="142"/>
      <c r="AJ76" s="142"/>
      <c r="AK76" s="142"/>
      <c r="AL76" s="162"/>
      <c r="AM76" s="156" t="s">
        <v>991</v>
      </c>
      <c r="AN76" s="152"/>
      <c r="AO76" s="152"/>
      <c r="AP76" s="152" t="s">
        <v>992</v>
      </c>
      <c r="AQ76" s="142"/>
      <c r="AR76" s="142"/>
      <c r="AS76" s="142"/>
      <c r="AT76" s="142"/>
      <c r="AU76" s="142"/>
      <c r="AV76" s="142"/>
      <c r="AW76" s="155"/>
    </row>
    <row r="77" spans="1:49" ht="12" customHeight="1">
      <c r="A77" s="6"/>
      <c r="B77" s="27" t="s">
        <v>1017</v>
      </c>
      <c r="C77" s="5" t="str">
        <f>IF($D$2="ENERGY","Self Generation Incentive Program (SGIP).............……………………...............................…………………………………………………………………………….","State Appropriation………………………………...………………………………….......................………………………………..................................................................................")</f>
        <v>State Appropriation………………………………...………………………………….......................………………………………..................................................................................</v>
      </c>
      <c r="E77" s="612"/>
      <c r="F77" s="612"/>
      <c r="R77" s="33"/>
      <c r="S77" s="5"/>
      <c r="T77" s="32" t="s">
        <v>13</v>
      </c>
      <c r="U77" s="616"/>
      <c r="X77" s="45"/>
      <c r="Y77" s="176"/>
      <c r="Z77" s="176"/>
      <c r="AA77" s="153"/>
      <c r="AB77" s="157"/>
      <c r="AC77" s="153" t="s">
        <v>267</v>
      </c>
      <c r="AD77" s="153"/>
      <c r="AE77" s="153"/>
      <c r="AF77" s="153"/>
      <c r="AG77" s="153"/>
      <c r="AH77" s="153"/>
      <c r="AI77" s="153"/>
      <c r="AJ77" s="153"/>
      <c r="AK77" s="252"/>
      <c r="AL77" s="1110" t="e">
        <f>ROUND((+IF($D$10="DESIGN-BID-BUILD",'Insurance (DBB)'!H52,IF($D$10="SMALL PROJECT",'Insurance (DBB)'!H52,IF($D$10="CM @ RISK",'Insurance (CM@R)'!H52,IF($D$10="DESIGN-BUILD",'Insurance (DB)'!H52,IF($D$10="COLLABORATIVE DESIGN-BUILD",'Insurance (Collaborative DB)'!H52,AW769)))))*(($O$48+$S$48)/$W$48)),-3)</f>
        <v>#DIV/0!</v>
      </c>
      <c r="AM77" s="158"/>
      <c r="AN77" s="153" t="s">
        <v>267</v>
      </c>
      <c r="AO77" s="153"/>
      <c r="AP77" s="153"/>
      <c r="AQ77" s="153"/>
      <c r="AR77" s="153"/>
      <c r="AS77" s="153"/>
      <c r="AT77" s="153"/>
      <c r="AU77" s="153"/>
      <c r="AV77" s="252"/>
      <c r="AW77" s="1110" t="e">
        <f>ROUND((+IF($D$10="DESIGN-BID-BUILD",'Insurance (DBB)'!H52,IF($D$10="SMALL PROJECT",'Insurance (DBB)'!H52,IF($D$10="CM @ RISK",'Insurance (CM@R)'!H52,IF($D$10="DESIGN-BUILD",'Insurance (DB)'!H52,IF($D$10="COLLABORATIVE DESIGN-BUILD",'Insurance (Collaborative DB)'!H52,AW769)))))*(($Q$48+$U$48)/$W$48)),-3)</f>
        <v>#DIV/0!</v>
      </c>
    </row>
    <row r="78" spans="1:49" ht="12.95" customHeight="1">
      <c r="A78" s="6"/>
      <c r="B78" s="27" t="s">
        <v>405</v>
      </c>
      <c r="C78" s="5" t="str">
        <f>IF($D$2="ENERGY","Capital Renewal Funds………………………………………………….......................................................……………………………………………..……...……………….","Donor / Auxiliary / Other Funds……………...................….........................................................................................................................................................................................")</f>
        <v>Donor / Auxiliary / Other Funds……………...................….........................................................................................................................................................................................</v>
      </c>
      <c r="E78" s="612"/>
      <c r="F78" s="612"/>
      <c r="R78" s="33"/>
      <c r="S78" s="5"/>
      <c r="T78" s="32" t="s">
        <v>13</v>
      </c>
      <c r="U78" s="616"/>
      <c r="X78" s="45"/>
      <c r="Y78" s="176"/>
      <c r="Z78" s="176"/>
      <c r="AA78" s="153"/>
      <c r="AB78" s="158"/>
      <c r="AC78" s="153" t="s">
        <v>1240</v>
      </c>
      <c r="AD78" s="249"/>
      <c r="AE78" s="249"/>
      <c r="AF78" s="249"/>
      <c r="AG78" s="249"/>
      <c r="AH78" s="249"/>
      <c r="AI78" s="249"/>
      <c r="AJ78" s="249"/>
      <c r="AK78" s="250"/>
      <c r="AL78" s="1110" t="e">
        <f>ROUND((+IF($D$10="DESIGN-BID-BUILD",'Insurance (DBB)'!H53,IF($D$10="SMALL PROJECT",'Insurance (DBB)'!H53,IF($D$10="CM @ RISK",'Insurance (CM@R)'!H53,IF($D$10="DESIGN-BUILD",'Insurance (DB)'!H53,IF($D$10="COLLABORATIVE DESIGN-BUILD",'Insurance (Collaborative DB)'!H53,0)))))*(($O$48+$S$48)/$W$48)),-3)</f>
        <v>#DIV/0!</v>
      </c>
      <c r="AM78" s="158"/>
      <c r="AN78" s="153" t="s">
        <v>1240</v>
      </c>
      <c r="AO78" s="249"/>
      <c r="AP78" s="249"/>
      <c r="AQ78" s="249"/>
      <c r="AR78" s="249"/>
      <c r="AS78" s="249"/>
      <c r="AT78" s="249"/>
      <c r="AU78" s="249"/>
      <c r="AV78" s="250"/>
      <c r="AW78" s="1190" t="e">
        <f>ROUND((+IF($D$10="DESIGN-BID-BUILD",'Insurance (DBB)'!H53,IF($D$10="SMALL PROJECT",'Insurance (DBB)'!H53,IF($D$10="CM @ RISK",'Insurance (CM@R)'!H53,IF($D$10="DESIGN-BUILD",'Insurance (DB)'!H53,IF($D$10="COLLABORATIVE DESIGN-BUILD",'Insurance (Collaborative DB)'!H53,0)))))*(($Q$48+$U$48)/$W$48)),-3)</f>
        <v>#DIV/0!</v>
      </c>
    </row>
    <row r="79" spans="1:49" ht="12.95" customHeight="1">
      <c r="A79" s="88" t="s">
        <v>1134</v>
      </c>
      <c r="B79" s="5" t="s">
        <v>733</v>
      </c>
      <c r="R79" s="32"/>
      <c r="T79" s="32" t="s">
        <v>13</v>
      </c>
      <c r="U79" s="21" t="e">
        <f>W73-U75-U76-U77-U78</f>
        <v>#DIV/0!</v>
      </c>
      <c r="W79" s="75"/>
      <c r="X79" s="45"/>
      <c r="Y79" s="176"/>
      <c r="Z79" s="176"/>
      <c r="AA79" s="153"/>
      <c r="AB79" s="158"/>
      <c r="AC79" s="153" t="s">
        <v>268</v>
      </c>
      <c r="AD79" s="249"/>
      <c r="AE79" s="249"/>
      <c r="AF79" s="249"/>
      <c r="AG79" s="249"/>
      <c r="AH79" s="249"/>
      <c r="AI79" s="249"/>
      <c r="AJ79" s="249"/>
      <c r="AK79" s="250"/>
      <c r="AL79" s="1110" t="e">
        <f>ROUND((+IF($D$10="DESIGN-BID-BUILD",'Insurance (DBB)'!H54,IF($D$10="SMALL PROJECT",'Insurance (DBB)'!H54,IF($D$10="CM @ RISK",'Insurance (CM@R)'!H54,IF($D$10="DESIGN-BUILD",'Insurance (DB)'!H54,IF($D$10="COLLABORATIVE DESIGN-BUILD",'Insurance (Collaborative DB)'!H54,0)))))*(($O$48+$S$48)/$W$48)),-3)</f>
        <v>#DIV/0!</v>
      </c>
      <c r="AM79" s="158"/>
      <c r="AN79" s="153" t="s">
        <v>268</v>
      </c>
      <c r="AO79" s="249"/>
      <c r="AP79" s="249"/>
      <c r="AQ79" s="249"/>
      <c r="AR79" s="249"/>
      <c r="AS79" s="249"/>
      <c r="AT79" s="249"/>
      <c r="AU79" s="249"/>
      <c r="AV79" s="250"/>
      <c r="AW79" s="1110" t="e">
        <f>ROUND((+IF($D$10="DESIGN-BID-BUILD",'Insurance (DBB)'!H54,IF($D$10="SMALL PROJECT",'Insurance (DBB)'!H54,IF($D$10="CM @ RISK",'Insurance (CM@R)'!H54,IF($D$10="DESIGN-BUILD",'Insurance (DB)'!H54,IF($D$10="COLLABORATIVE DESIGN-BUILD",'Insurance (Collaborative DB)'!H54,0)))))*(($Q$48+$U$48)/$W$48)),-3)</f>
        <v>#DIV/0!</v>
      </c>
    </row>
    <row r="80" spans="1:49" ht="11.1" customHeight="1">
      <c r="A80" s="88" t="s">
        <v>1135</v>
      </c>
      <c r="B80" s="5" t="s">
        <v>16</v>
      </c>
      <c r="O80" s="27" t="s">
        <v>114</v>
      </c>
      <c r="R80" s="33"/>
      <c r="S80" s="27" t="s">
        <v>25</v>
      </c>
      <c r="T80" s="32"/>
      <c r="X80" s="45"/>
      <c r="Y80" s="419"/>
      <c r="Z80" s="419"/>
      <c r="AA80" s="153"/>
      <c r="AB80" s="158"/>
      <c r="AC80" s="153"/>
      <c r="AD80" s="249"/>
      <c r="AE80" s="249"/>
      <c r="AF80" s="249"/>
      <c r="AG80" s="249"/>
      <c r="AH80" s="249"/>
      <c r="AI80" s="249"/>
      <c r="AJ80" s="249"/>
      <c r="AK80" s="250"/>
      <c r="AL80" s="251"/>
      <c r="AM80" s="158"/>
      <c r="AN80" s="153"/>
      <c r="AO80" s="249"/>
      <c r="AP80" s="249"/>
      <c r="AQ80" s="249"/>
      <c r="AR80" s="249"/>
      <c r="AS80" s="249"/>
      <c r="AT80" s="249"/>
      <c r="AU80" s="249"/>
      <c r="AV80" s="250"/>
      <c r="AW80" s="251"/>
    </row>
    <row r="81" spans="1:5819" s="18" customFormat="1" ht="13.5" thickBot="1">
      <c r="A81" s="6"/>
      <c r="B81" s="5"/>
      <c r="C81" s="5" t="s">
        <v>163</v>
      </c>
      <c r="D81" s="5"/>
      <c r="E81" s="50"/>
      <c r="F81" s="50"/>
      <c r="G81" s="91" t="str">
        <f>X2</f>
        <v>2025/26</v>
      </c>
      <c r="H81" s="5"/>
      <c r="I81" s="5"/>
      <c r="J81" s="5"/>
      <c r="K81" s="5"/>
      <c r="L81" s="5"/>
      <c r="M81" s="33" t="s">
        <v>164</v>
      </c>
      <c r="N81" s="33" t="s">
        <v>13</v>
      </c>
      <c r="O81" s="616"/>
      <c r="P81" s="69"/>
      <c r="Q81" s="5"/>
      <c r="R81" s="33" t="s">
        <v>13</v>
      </c>
      <c r="S81" s="614"/>
      <c r="T81" s="74"/>
      <c r="U81" s="75" t="s">
        <v>114</v>
      </c>
      <c r="V81" s="73"/>
      <c r="W81" s="75" t="s">
        <v>25</v>
      </c>
      <c r="X81" s="424"/>
      <c r="Y81" s="420"/>
      <c r="Z81" s="420"/>
      <c r="AA81" s="153"/>
      <c r="AB81" s="254"/>
      <c r="AC81" s="154" t="s">
        <v>1008</v>
      </c>
      <c r="AD81" s="255"/>
      <c r="AE81" s="255"/>
      <c r="AF81" s="255"/>
      <c r="AG81" s="255"/>
      <c r="AH81" s="255"/>
      <c r="AI81" s="255"/>
      <c r="AJ81" s="1293" t="s">
        <v>1019</v>
      </c>
      <c r="AK81" s="1293"/>
      <c r="AL81" s="1092" t="e">
        <f>SUM(AL77+AL79)</f>
        <v>#DIV/0!</v>
      </c>
      <c r="AM81" s="254"/>
      <c r="AN81" s="154" t="s">
        <v>1008</v>
      </c>
      <c r="AO81" s="255"/>
      <c r="AP81" s="255"/>
      <c r="AQ81" s="255"/>
      <c r="AR81" s="255"/>
      <c r="AS81" s="255"/>
      <c r="AT81" s="255"/>
      <c r="AU81" s="1293" t="s">
        <v>1019</v>
      </c>
      <c r="AV81" s="1293"/>
      <c r="AW81" s="253" t="e">
        <f>SUM(AW77+AW79)</f>
        <v>#DIV/0!</v>
      </c>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5"/>
      <c r="NH81" s="5"/>
      <c r="NI81" s="5"/>
      <c r="NJ81" s="5"/>
      <c r="NK81" s="5"/>
      <c r="NL81" s="5"/>
      <c r="NM81" s="5"/>
      <c r="NN81" s="5"/>
      <c r="NO81" s="5"/>
      <c r="NP81" s="5"/>
      <c r="NQ81" s="5"/>
      <c r="NR81" s="5"/>
      <c r="NS81" s="5"/>
      <c r="NT81" s="5"/>
      <c r="NU81" s="5"/>
      <c r="NV81" s="5"/>
      <c r="NW81" s="5"/>
      <c r="NX81" s="5"/>
      <c r="NY81" s="5"/>
      <c r="NZ81" s="5"/>
      <c r="OA81" s="5"/>
      <c r="OB81" s="5"/>
      <c r="OC81" s="5"/>
      <c r="OD81" s="5"/>
      <c r="OE81" s="5"/>
      <c r="OF81" s="5"/>
      <c r="OG81" s="5"/>
      <c r="OH81" s="5"/>
      <c r="OI81" s="5"/>
      <c r="OJ81" s="5"/>
      <c r="OK81" s="5"/>
      <c r="OL81" s="5"/>
      <c r="OM81" s="5"/>
      <c r="ON81" s="5"/>
      <c r="OO81" s="5"/>
      <c r="OP81" s="5"/>
      <c r="OQ81" s="5"/>
      <c r="OR81" s="5"/>
      <c r="OS81" s="5"/>
      <c r="OT81" s="5"/>
      <c r="OU81" s="5"/>
      <c r="OV81" s="5"/>
      <c r="OW81" s="5"/>
      <c r="OX81" s="5"/>
      <c r="OY81" s="5"/>
      <c r="OZ81" s="5"/>
      <c r="PA81" s="5"/>
      <c r="PB81" s="5"/>
      <c r="PC81" s="5"/>
      <c r="PD81" s="5"/>
      <c r="PE81" s="5"/>
      <c r="PF81" s="5"/>
      <c r="PG81" s="5"/>
      <c r="PH81" s="5"/>
      <c r="PI81" s="5"/>
      <c r="PJ81" s="5"/>
      <c r="PK81" s="5"/>
      <c r="PL81" s="5"/>
      <c r="PM81" s="5"/>
      <c r="PN81" s="5"/>
      <c r="PO81" s="5"/>
      <c r="PP81" s="5"/>
      <c r="PQ81" s="5"/>
      <c r="PR81" s="5"/>
      <c r="PS81" s="5"/>
      <c r="PT81" s="5"/>
      <c r="PU81" s="5"/>
      <c r="PV81" s="5"/>
      <c r="PW81" s="5"/>
      <c r="PX81" s="5"/>
      <c r="PY81" s="5"/>
      <c r="PZ81" s="5"/>
      <c r="QA81" s="5"/>
      <c r="QB81" s="5"/>
      <c r="QC81" s="5"/>
      <c r="QD81" s="5"/>
      <c r="QE81" s="5"/>
      <c r="QF81" s="5"/>
      <c r="QG81" s="5"/>
      <c r="QH81" s="5"/>
      <c r="QI81" s="5"/>
      <c r="QJ81" s="5"/>
      <c r="QK81" s="5"/>
      <c r="QL81" s="5"/>
      <c r="QM81" s="5"/>
      <c r="QN81" s="5"/>
      <c r="QO81" s="5"/>
      <c r="QP81" s="5"/>
      <c r="QQ81" s="5"/>
      <c r="QR81" s="5"/>
      <c r="QS81" s="5"/>
      <c r="QT81" s="5"/>
      <c r="QU81" s="5"/>
      <c r="QV81" s="5"/>
      <c r="QW81" s="5"/>
      <c r="QX81" s="5"/>
      <c r="QY81" s="5"/>
      <c r="QZ81" s="5"/>
      <c r="RA81" s="5"/>
      <c r="RB81" s="5"/>
      <c r="RC81" s="5"/>
      <c r="RD81" s="5"/>
      <c r="RE81" s="5"/>
      <c r="RF81" s="5"/>
      <c r="RG81" s="5"/>
      <c r="RH81" s="5"/>
      <c r="RI81" s="5"/>
      <c r="RJ81" s="5"/>
      <c r="RK81" s="5"/>
      <c r="RL81" s="5"/>
      <c r="RM81" s="5"/>
      <c r="RN81" s="5"/>
      <c r="RO81" s="5"/>
      <c r="RP81" s="5"/>
      <c r="RQ81" s="5"/>
      <c r="RR81" s="5"/>
      <c r="RS81" s="5"/>
      <c r="RT81" s="5"/>
      <c r="RU81" s="5"/>
      <c r="RV81" s="5"/>
      <c r="RW81" s="5"/>
      <c r="RX81" s="5"/>
      <c r="RY81" s="5"/>
      <c r="RZ81" s="5"/>
      <c r="SA81" s="5"/>
      <c r="SB81" s="5"/>
      <c r="SC81" s="5"/>
      <c r="SD81" s="5"/>
      <c r="SE81" s="5"/>
      <c r="SF81" s="5"/>
      <c r="SG81" s="5"/>
      <c r="SH81" s="5"/>
      <c r="SI81" s="5"/>
      <c r="SJ81" s="5"/>
      <c r="SK81" s="5"/>
      <c r="SL81" s="5"/>
      <c r="SM81" s="5"/>
      <c r="SN81" s="5"/>
      <c r="SO81" s="5"/>
      <c r="SP81" s="5"/>
      <c r="SQ81" s="5"/>
      <c r="SR81" s="5"/>
      <c r="SS81" s="5"/>
      <c r="ST81" s="5"/>
      <c r="SU81" s="5"/>
      <c r="SV81" s="5"/>
      <c r="SW81" s="5"/>
      <c r="SX81" s="5"/>
      <c r="SY81" s="5"/>
      <c r="SZ81" s="5"/>
      <c r="TA81" s="5"/>
      <c r="TB81" s="5"/>
      <c r="TC81" s="5"/>
      <c r="TD81" s="5"/>
      <c r="TE81" s="5"/>
      <c r="TF81" s="5"/>
      <c r="TG81" s="5"/>
      <c r="TH81" s="5"/>
      <c r="TI81" s="5"/>
      <c r="TJ81" s="5"/>
      <c r="TK81" s="5"/>
      <c r="TL81" s="5"/>
      <c r="TM81" s="5"/>
      <c r="TN81" s="5"/>
      <c r="TO81" s="5"/>
      <c r="TP81" s="5"/>
      <c r="TQ81" s="5"/>
      <c r="TR81" s="5"/>
      <c r="TS81" s="5"/>
      <c r="TT81" s="5"/>
      <c r="TU81" s="5"/>
      <c r="TV81" s="5"/>
      <c r="TW81" s="5"/>
      <c r="TX81" s="5"/>
      <c r="TY81" s="5"/>
      <c r="TZ81" s="5"/>
      <c r="UA81" s="5"/>
      <c r="UB81" s="5"/>
      <c r="UC81" s="5"/>
      <c r="UD81" s="5"/>
      <c r="UE81" s="5"/>
      <c r="UF81" s="5"/>
      <c r="UG81" s="5"/>
      <c r="UH81" s="5"/>
      <c r="UI81" s="5"/>
      <c r="UJ81" s="5"/>
      <c r="UK81" s="5"/>
      <c r="UL81" s="5"/>
      <c r="UM81" s="5"/>
      <c r="UN81" s="5"/>
      <c r="UO81" s="5"/>
      <c r="UP81" s="5"/>
      <c r="UQ81" s="5"/>
      <c r="UR81" s="5"/>
      <c r="US81" s="5"/>
      <c r="UT81" s="5"/>
      <c r="UU81" s="5"/>
      <c r="UV81" s="5"/>
      <c r="UW81" s="5"/>
      <c r="UX81" s="5"/>
      <c r="UY81" s="5"/>
      <c r="UZ81" s="5"/>
      <c r="VA81" s="5"/>
      <c r="VB81" s="5"/>
      <c r="VC81" s="5"/>
      <c r="VD81" s="5"/>
      <c r="VE81" s="5"/>
      <c r="VF81" s="5"/>
      <c r="VG81" s="5"/>
      <c r="VH81" s="5"/>
      <c r="VI81" s="5"/>
      <c r="VJ81" s="5"/>
      <c r="VK81" s="5"/>
      <c r="VL81" s="5"/>
      <c r="VM81" s="5"/>
      <c r="VN81" s="5"/>
      <c r="VO81" s="5"/>
      <c r="VP81" s="5"/>
      <c r="VQ81" s="5"/>
      <c r="VR81" s="5"/>
      <c r="VS81" s="5"/>
      <c r="VT81" s="5"/>
      <c r="VU81" s="5"/>
      <c r="VV81" s="5"/>
      <c r="VW81" s="5"/>
      <c r="VX81" s="5"/>
      <c r="VY81" s="5"/>
      <c r="VZ81" s="5"/>
      <c r="WA81" s="5"/>
      <c r="WB81" s="5"/>
      <c r="WC81" s="5"/>
      <c r="WD81" s="5"/>
      <c r="WE81" s="5"/>
      <c r="WF81" s="5"/>
      <c r="WG81" s="5"/>
      <c r="WH81" s="5"/>
      <c r="WI81" s="5"/>
      <c r="WJ81" s="5"/>
      <c r="WK81" s="5"/>
      <c r="WL81" s="5"/>
      <c r="WM81" s="5"/>
      <c r="WN81" s="5"/>
      <c r="WO81" s="5"/>
      <c r="WP81" s="5"/>
      <c r="WQ81" s="5"/>
      <c r="WR81" s="5"/>
      <c r="WS81" s="5"/>
      <c r="WT81" s="5"/>
      <c r="WU81" s="5"/>
      <c r="WV81" s="5"/>
      <c r="WW81" s="5"/>
      <c r="WX81" s="5"/>
      <c r="WY81" s="5"/>
      <c r="WZ81" s="5"/>
      <c r="XA81" s="5"/>
      <c r="XB81" s="5"/>
      <c r="XC81" s="5"/>
      <c r="XD81" s="5"/>
      <c r="XE81" s="5"/>
      <c r="XF81" s="5"/>
      <c r="XG81" s="5"/>
      <c r="XH81" s="5"/>
      <c r="XI81" s="5"/>
      <c r="XJ81" s="5"/>
      <c r="XK81" s="5"/>
      <c r="XL81" s="5"/>
      <c r="XM81" s="5"/>
      <c r="XN81" s="5"/>
      <c r="XO81" s="5"/>
      <c r="XP81" s="5"/>
      <c r="XQ81" s="5"/>
      <c r="XR81" s="5"/>
      <c r="XS81" s="5"/>
      <c r="XT81" s="5"/>
      <c r="XU81" s="5"/>
      <c r="XV81" s="5"/>
      <c r="XW81" s="5"/>
      <c r="XX81" s="5"/>
      <c r="XY81" s="5"/>
      <c r="XZ81" s="5"/>
      <c r="YA81" s="5"/>
      <c r="YB81" s="5"/>
      <c r="YC81" s="5"/>
      <c r="YD81" s="5"/>
      <c r="YE81" s="5"/>
      <c r="YF81" s="5"/>
      <c r="YG81" s="5"/>
      <c r="YH81" s="5"/>
      <c r="YI81" s="5"/>
      <c r="YJ81" s="5"/>
      <c r="YK81" s="5"/>
      <c r="YL81" s="5"/>
      <c r="YM81" s="5"/>
      <c r="YN81" s="5"/>
      <c r="YO81" s="5"/>
      <c r="YP81" s="5"/>
      <c r="YQ81" s="5"/>
      <c r="YR81" s="5"/>
      <c r="YS81" s="5"/>
      <c r="YT81" s="5"/>
      <c r="YU81" s="5"/>
      <c r="YV81" s="5"/>
      <c r="YW81" s="5"/>
      <c r="YX81" s="5"/>
      <c r="YY81" s="5"/>
      <c r="YZ81" s="5"/>
      <c r="ZA81" s="5"/>
      <c r="ZB81" s="5"/>
      <c r="ZC81" s="5"/>
      <c r="ZD81" s="5"/>
      <c r="ZE81" s="5"/>
      <c r="ZF81" s="5"/>
      <c r="ZG81" s="5"/>
      <c r="ZH81" s="5"/>
      <c r="ZI81" s="5"/>
      <c r="ZJ81" s="5"/>
      <c r="ZK81" s="5"/>
      <c r="ZL81" s="5"/>
      <c r="ZM81" s="5"/>
      <c r="ZN81" s="5"/>
      <c r="ZO81" s="5"/>
      <c r="ZP81" s="5"/>
      <c r="ZQ81" s="5"/>
      <c r="ZR81" s="5"/>
      <c r="ZS81" s="5"/>
      <c r="ZT81" s="5"/>
      <c r="ZU81" s="5"/>
      <c r="ZV81" s="5"/>
      <c r="ZW81" s="5"/>
      <c r="ZX81" s="5"/>
      <c r="ZY81" s="5"/>
      <c r="ZZ81" s="5"/>
      <c r="AAA81" s="5"/>
      <c r="AAB81" s="5"/>
      <c r="AAC81" s="5"/>
      <c r="AAD81" s="5"/>
      <c r="AAE81" s="5"/>
      <c r="AAF81" s="5"/>
      <c r="AAG81" s="5"/>
      <c r="AAH81" s="5"/>
      <c r="AAI81" s="5"/>
      <c r="AAJ81" s="5"/>
      <c r="AAK81" s="5"/>
      <c r="AAL81" s="5"/>
      <c r="AAM81" s="5"/>
      <c r="AAN81" s="5"/>
      <c r="AAO81" s="5"/>
      <c r="AAP81" s="5"/>
      <c r="AAQ81" s="5"/>
      <c r="AAR81" s="5"/>
      <c r="AAS81" s="5"/>
      <c r="AAT81" s="5"/>
      <c r="AAU81" s="5"/>
      <c r="AAV81" s="5"/>
      <c r="AAW81" s="5"/>
      <c r="AAX81" s="5"/>
      <c r="AAY81" s="5"/>
      <c r="AAZ81" s="5"/>
      <c r="ABA81" s="5"/>
      <c r="ABB81" s="5"/>
      <c r="ABC81" s="5"/>
      <c r="ABD81" s="5"/>
      <c r="ABE81" s="5"/>
      <c r="ABF81" s="5"/>
      <c r="ABG81" s="5"/>
      <c r="ABH81" s="5"/>
      <c r="ABI81" s="5"/>
      <c r="ABJ81" s="5"/>
      <c r="ABK81" s="5"/>
      <c r="ABL81" s="5"/>
      <c r="ABM81" s="5"/>
      <c r="ABN81" s="5"/>
      <c r="ABO81" s="5"/>
      <c r="ABP81" s="5"/>
      <c r="ABQ81" s="5"/>
      <c r="ABR81" s="5"/>
      <c r="ABS81" s="5"/>
      <c r="ABT81" s="5"/>
      <c r="ABU81" s="5"/>
      <c r="ABV81" s="5"/>
      <c r="ABW81" s="5"/>
      <c r="ABX81" s="5"/>
      <c r="ABY81" s="5"/>
      <c r="ABZ81" s="5"/>
      <c r="ACA81" s="5"/>
      <c r="ACB81" s="5"/>
      <c r="ACC81" s="5"/>
      <c r="ACD81" s="5"/>
      <c r="ACE81" s="5"/>
      <c r="ACF81" s="5"/>
      <c r="ACG81" s="5"/>
      <c r="ACH81" s="5"/>
      <c r="ACI81" s="5"/>
      <c r="ACJ81" s="5"/>
      <c r="ACK81" s="5"/>
      <c r="ACL81" s="5"/>
      <c r="ACM81" s="5"/>
      <c r="ACN81" s="5"/>
      <c r="ACO81" s="5"/>
      <c r="ACP81" s="5"/>
      <c r="ACQ81" s="5"/>
      <c r="ACR81" s="5"/>
      <c r="ACS81" s="5"/>
      <c r="ACT81" s="5"/>
      <c r="ACU81" s="5"/>
      <c r="ACV81" s="5"/>
      <c r="ACW81" s="5"/>
      <c r="ACX81" s="5"/>
      <c r="ACY81" s="5"/>
      <c r="ACZ81" s="5"/>
      <c r="ADA81" s="5"/>
      <c r="ADB81" s="5"/>
      <c r="ADC81" s="5"/>
      <c r="ADD81" s="5"/>
      <c r="ADE81" s="5"/>
      <c r="ADF81" s="5"/>
      <c r="ADG81" s="5"/>
      <c r="ADH81" s="5"/>
      <c r="ADI81" s="5"/>
      <c r="ADJ81" s="5"/>
      <c r="ADK81" s="5"/>
      <c r="ADL81" s="5"/>
      <c r="ADM81" s="5"/>
      <c r="ADN81" s="5"/>
      <c r="ADO81" s="5"/>
      <c r="ADP81" s="5"/>
      <c r="ADQ81" s="5"/>
      <c r="ADR81" s="5"/>
      <c r="ADS81" s="5"/>
      <c r="ADT81" s="5"/>
      <c r="ADU81" s="5"/>
      <c r="ADV81" s="5"/>
      <c r="ADW81" s="5"/>
      <c r="ADX81" s="5"/>
      <c r="ADY81" s="5"/>
      <c r="ADZ81" s="5"/>
      <c r="AEA81" s="5"/>
      <c r="AEB81" s="5"/>
      <c r="AEC81" s="5"/>
      <c r="AED81" s="5"/>
      <c r="AEE81" s="5"/>
      <c r="AEF81" s="5"/>
      <c r="AEG81" s="5"/>
      <c r="AEH81" s="5"/>
      <c r="AEI81" s="5"/>
      <c r="AEJ81" s="5"/>
      <c r="AEK81" s="5"/>
      <c r="AEL81" s="5"/>
      <c r="AEM81" s="5"/>
      <c r="AEN81" s="5"/>
      <c r="AEO81" s="5"/>
      <c r="AEP81" s="5"/>
      <c r="AEQ81" s="5"/>
      <c r="AER81" s="5"/>
      <c r="AES81" s="5"/>
      <c r="AET81" s="5"/>
      <c r="AEU81" s="5"/>
      <c r="AEV81" s="5"/>
      <c r="AEW81" s="5"/>
      <c r="AEX81" s="5"/>
      <c r="AEY81" s="5"/>
      <c r="AEZ81" s="5"/>
      <c r="AFA81" s="5"/>
      <c r="AFB81" s="5"/>
      <c r="AFC81" s="5"/>
      <c r="AFD81" s="5"/>
      <c r="AFE81" s="5"/>
      <c r="AFF81" s="5"/>
      <c r="AFG81" s="5"/>
      <c r="AFH81" s="5"/>
      <c r="AFI81" s="5"/>
      <c r="AFJ81" s="5"/>
      <c r="AFK81" s="5"/>
      <c r="AFL81" s="5"/>
      <c r="AFM81" s="5"/>
      <c r="AFN81" s="5"/>
      <c r="AFO81" s="5"/>
      <c r="AFP81" s="5"/>
      <c r="AFQ81" s="5"/>
      <c r="AFR81" s="5"/>
      <c r="AFS81" s="5"/>
      <c r="AFT81" s="5"/>
      <c r="AFU81" s="5"/>
      <c r="AFV81" s="5"/>
      <c r="AFW81" s="5"/>
      <c r="AFX81" s="5"/>
      <c r="AFY81" s="5"/>
      <c r="AFZ81" s="5"/>
      <c r="AGA81" s="5"/>
      <c r="AGB81" s="5"/>
      <c r="AGC81" s="5"/>
      <c r="AGD81" s="5"/>
      <c r="AGE81" s="5"/>
      <c r="AGF81" s="5"/>
      <c r="AGG81" s="5"/>
      <c r="AGH81" s="5"/>
      <c r="AGI81" s="5"/>
      <c r="AGJ81" s="5"/>
      <c r="AGK81" s="5"/>
      <c r="AGL81" s="5"/>
      <c r="AGM81" s="5"/>
      <c r="AGN81" s="5"/>
      <c r="AGO81" s="5"/>
      <c r="AGP81" s="5"/>
      <c r="AGQ81" s="5"/>
      <c r="AGR81" s="5"/>
      <c r="AGS81" s="5"/>
      <c r="AGT81" s="5"/>
      <c r="AGU81" s="5"/>
      <c r="AGV81" s="5"/>
      <c r="AGW81" s="5"/>
      <c r="AGX81" s="5"/>
      <c r="AGY81" s="5"/>
      <c r="AGZ81" s="5"/>
      <c r="AHA81" s="5"/>
      <c r="AHB81" s="5"/>
      <c r="AHC81" s="5"/>
      <c r="AHD81" s="5"/>
      <c r="AHE81" s="5"/>
      <c r="AHF81" s="5"/>
      <c r="AHG81" s="5"/>
      <c r="AHH81" s="5"/>
      <c r="AHI81" s="5"/>
      <c r="AHJ81" s="5"/>
      <c r="AHK81" s="5"/>
      <c r="AHL81" s="5"/>
      <c r="AHM81" s="5"/>
      <c r="AHN81" s="5"/>
      <c r="AHO81" s="5"/>
      <c r="AHP81" s="5"/>
      <c r="AHQ81" s="5"/>
      <c r="AHR81" s="5"/>
      <c r="AHS81" s="5"/>
      <c r="AHT81" s="5"/>
      <c r="AHU81" s="5"/>
      <c r="AHV81" s="5"/>
      <c r="AHW81" s="5"/>
      <c r="AHX81" s="5"/>
      <c r="AHY81" s="5"/>
      <c r="AHZ81" s="5"/>
      <c r="AIA81" s="5"/>
      <c r="AIB81" s="5"/>
      <c r="AIC81" s="5"/>
      <c r="AID81" s="5"/>
      <c r="AIE81" s="5"/>
      <c r="AIF81" s="5"/>
      <c r="AIG81" s="5"/>
      <c r="AIH81" s="5"/>
      <c r="AII81" s="5"/>
      <c r="AIJ81" s="5"/>
      <c r="AIK81" s="5"/>
      <c r="AIL81" s="5"/>
      <c r="AIM81" s="5"/>
      <c r="AIN81" s="5"/>
      <c r="AIO81" s="5"/>
      <c r="AIP81" s="5"/>
      <c r="AIQ81" s="5"/>
      <c r="AIR81" s="5"/>
      <c r="AIS81" s="5"/>
      <c r="AIT81" s="5"/>
      <c r="AIU81" s="5"/>
      <c r="AIV81" s="5"/>
      <c r="AIW81" s="5"/>
      <c r="AIX81" s="5"/>
      <c r="AIY81" s="5"/>
      <c r="AIZ81" s="5"/>
      <c r="AJA81" s="5"/>
      <c r="AJB81" s="5"/>
      <c r="AJC81" s="5"/>
      <c r="AJD81" s="5"/>
      <c r="AJE81" s="5"/>
      <c r="AJF81" s="5"/>
      <c r="AJG81" s="5"/>
      <c r="AJH81" s="5"/>
      <c r="AJI81" s="5"/>
      <c r="AJJ81" s="5"/>
      <c r="AJK81" s="5"/>
      <c r="AJL81" s="5"/>
      <c r="AJM81" s="5"/>
      <c r="AJN81" s="5"/>
      <c r="AJO81" s="5"/>
      <c r="AJP81" s="5"/>
      <c r="AJQ81" s="5"/>
      <c r="AJR81" s="5"/>
      <c r="AJS81" s="5"/>
      <c r="AJT81" s="5"/>
      <c r="AJU81" s="5"/>
      <c r="AJV81" s="5"/>
      <c r="AJW81" s="5"/>
      <c r="AJX81" s="5"/>
      <c r="AJY81" s="5"/>
      <c r="AJZ81" s="5"/>
      <c r="AKA81" s="5"/>
      <c r="AKB81" s="5"/>
      <c r="AKC81" s="5"/>
      <c r="AKD81" s="5"/>
      <c r="AKE81" s="5"/>
      <c r="AKF81" s="5"/>
      <c r="AKG81" s="5"/>
      <c r="AKH81" s="5"/>
      <c r="AKI81" s="5"/>
      <c r="AKJ81" s="5"/>
      <c r="AKK81" s="5"/>
      <c r="AKL81" s="5"/>
      <c r="AKM81" s="5"/>
      <c r="AKN81" s="5"/>
      <c r="AKO81" s="5"/>
      <c r="AKP81" s="5"/>
      <c r="AKQ81" s="5"/>
      <c r="AKR81" s="5"/>
      <c r="AKS81" s="5"/>
      <c r="AKT81" s="5"/>
      <c r="AKU81" s="5"/>
      <c r="AKV81" s="5"/>
      <c r="AKW81" s="5"/>
      <c r="AKX81" s="5"/>
      <c r="AKY81" s="5"/>
      <c r="AKZ81" s="5"/>
      <c r="ALA81" s="5"/>
      <c r="ALB81" s="5"/>
      <c r="ALC81" s="5"/>
      <c r="ALD81" s="5"/>
      <c r="ALE81" s="5"/>
      <c r="ALF81" s="5"/>
      <c r="ALG81" s="5"/>
      <c r="ALH81" s="5"/>
      <c r="ALI81" s="5"/>
      <c r="ALJ81" s="5"/>
      <c r="ALK81" s="5"/>
      <c r="ALL81" s="5"/>
      <c r="ALM81" s="5"/>
      <c r="ALN81" s="5"/>
      <c r="ALO81" s="5"/>
      <c r="ALP81" s="5"/>
      <c r="ALQ81" s="5"/>
      <c r="ALR81" s="5"/>
      <c r="ALS81" s="5"/>
      <c r="ALT81" s="5"/>
      <c r="ALU81" s="5"/>
      <c r="ALV81" s="5"/>
      <c r="ALW81" s="5"/>
      <c r="ALX81" s="5"/>
      <c r="ALY81" s="5"/>
      <c r="ALZ81" s="5"/>
      <c r="AMA81" s="5"/>
      <c r="AMB81" s="5"/>
      <c r="AMC81" s="5"/>
      <c r="AMD81" s="5"/>
      <c r="AME81" s="5"/>
      <c r="AMF81" s="5"/>
      <c r="AMG81" s="5"/>
      <c r="AMH81" s="5"/>
      <c r="AMI81" s="5"/>
      <c r="AMJ81" s="5"/>
      <c r="AMK81" s="5"/>
      <c r="AML81" s="5"/>
      <c r="AMM81" s="5"/>
      <c r="AMN81" s="5"/>
      <c r="AMO81" s="5"/>
      <c r="AMP81" s="5"/>
      <c r="AMQ81" s="5"/>
      <c r="AMR81" s="5"/>
      <c r="AMS81" s="5"/>
      <c r="AMT81" s="5"/>
      <c r="AMU81" s="5"/>
      <c r="AMV81" s="5"/>
      <c r="AMW81" s="5"/>
      <c r="AMX81" s="5"/>
      <c r="AMY81" s="5"/>
      <c r="AMZ81" s="5"/>
      <c r="ANA81" s="5"/>
      <c r="ANB81" s="5"/>
      <c r="ANC81" s="5"/>
      <c r="AND81" s="5"/>
      <c r="ANE81" s="5"/>
      <c r="ANF81" s="5"/>
      <c r="ANG81" s="5"/>
      <c r="ANH81" s="5"/>
      <c r="ANI81" s="5"/>
      <c r="ANJ81" s="5"/>
      <c r="ANK81" s="5"/>
      <c r="ANL81" s="5"/>
      <c r="ANM81" s="5"/>
      <c r="ANN81" s="5"/>
      <c r="ANO81" s="5"/>
      <c r="ANP81" s="5"/>
      <c r="ANQ81" s="5"/>
      <c r="ANR81" s="5"/>
      <c r="ANS81" s="5"/>
      <c r="ANT81" s="5"/>
      <c r="ANU81" s="5"/>
      <c r="ANV81" s="5"/>
      <c r="ANW81" s="5"/>
      <c r="ANX81" s="5"/>
      <c r="ANY81" s="5"/>
      <c r="ANZ81" s="5"/>
      <c r="AOA81" s="5"/>
      <c r="AOB81" s="5"/>
      <c r="AOC81" s="5"/>
      <c r="AOD81" s="5"/>
      <c r="AOE81" s="5"/>
      <c r="AOF81" s="5"/>
      <c r="AOG81" s="5"/>
      <c r="AOH81" s="5"/>
      <c r="AOI81" s="5"/>
      <c r="AOJ81" s="5"/>
      <c r="AOK81" s="5"/>
      <c r="AOL81" s="5"/>
      <c r="AOM81" s="5"/>
      <c r="AON81" s="5"/>
      <c r="AOO81" s="5"/>
      <c r="AOP81" s="5"/>
      <c r="AOQ81" s="5"/>
      <c r="AOR81" s="5"/>
      <c r="AOS81" s="5"/>
      <c r="AOT81" s="5"/>
      <c r="AOU81" s="5"/>
      <c r="AOV81" s="5"/>
      <c r="AOW81" s="5"/>
      <c r="AOX81" s="5"/>
      <c r="AOY81" s="5"/>
      <c r="AOZ81" s="5"/>
      <c r="APA81" s="5"/>
      <c r="APB81" s="5"/>
      <c r="APC81" s="5"/>
      <c r="APD81" s="5"/>
      <c r="APE81" s="5"/>
      <c r="APF81" s="5"/>
      <c r="APG81" s="5"/>
      <c r="APH81" s="5"/>
      <c r="API81" s="5"/>
      <c r="APJ81" s="5"/>
      <c r="APK81" s="5"/>
      <c r="APL81" s="5"/>
      <c r="APM81" s="5"/>
      <c r="APN81" s="5"/>
      <c r="APO81" s="5"/>
      <c r="APP81" s="5"/>
      <c r="APQ81" s="5"/>
      <c r="APR81" s="5"/>
      <c r="APS81" s="5"/>
      <c r="APT81" s="5"/>
      <c r="APU81" s="5"/>
      <c r="APV81" s="5"/>
      <c r="APW81" s="5"/>
      <c r="APX81" s="5"/>
      <c r="APY81" s="5"/>
      <c r="APZ81" s="5"/>
      <c r="AQA81" s="5"/>
      <c r="AQB81" s="5"/>
      <c r="AQC81" s="5"/>
      <c r="AQD81" s="5"/>
      <c r="AQE81" s="5"/>
      <c r="AQF81" s="5"/>
      <c r="AQG81" s="5"/>
      <c r="AQH81" s="5"/>
      <c r="AQI81" s="5"/>
      <c r="AQJ81" s="5"/>
      <c r="AQK81" s="5"/>
      <c r="AQL81" s="5"/>
      <c r="AQM81" s="5"/>
      <c r="AQN81" s="5"/>
      <c r="AQO81" s="5"/>
      <c r="AQP81" s="5"/>
      <c r="AQQ81" s="5"/>
      <c r="AQR81" s="5"/>
      <c r="AQS81" s="5"/>
      <c r="AQT81" s="5"/>
      <c r="AQU81" s="5"/>
      <c r="AQV81" s="5"/>
      <c r="AQW81" s="5"/>
      <c r="AQX81" s="5"/>
      <c r="AQY81" s="5"/>
      <c r="AQZ81" s="5"/>
      <c r="ARA81" s="5"/>
      <c r="ARB81" s="5"/>
      <c r="ARC81" s="5"/>
      <c r="ARD81" s="5"/>
      <c r="ARE81" s="5"/>
      <c r="ARF81" s="5"/>
      <c r="ARG81" s="5"/>
      <c r="ARH81" s="5"/>
      <c r="ARI81" s="5"/>
      <c r="ARJ81" s="5"/>
      <c r="ARK81" s="5"/>
      <c r="ARL81" s="5"/>
      <c r="ARM81" s="5"/>
      <c r="ARN81" s="5"/>
      <c r="ARO81" s="5"/>
      <c r="ARP81" s="5"/>
      <c r="ARQ81" s="5"/>
      <c r="ARR81" s="5"/>
      <c r="ARS81" s="5"/>
      <c r="ART81" s="5"/>
      <c r="ARU81" s="5"/>
      <c r="ARV81" s="5"/>
      <c r="ARW81" s="5"/>
      <c r="ARX81" s="5"/>
      <c r="ARY81" s="5"/>
      <c r="ARZ81" s="5"/>
      <c r="ASA81" s="5"/>
      <c r="ASB81" s="5"/>
      <c r="ASC81" s="5"/>
      <c r="ASD81" s="5"/>
      <c r="ASE81" s="5"/>
      <c r="ASF81" s="5"/>
      <c r="ASG81" s="5"/>
      <c r="ASH81" s="5"/>
      <c r="ASI81" s="5"/>
      <c r="ASJ81" s="5"/>
      <c r="ASK81" s="5"/>
      <c r="ASL81" s="5"/>
      <c r="ASM81" s="5"/>
      <c r="ASN81" s="5"/>
      <c r="ASO81" s="5"/>
      <c r="ASP81" s="5"/>
      <c r="ASQ81" s="5"/>
      <c r="ASR81" s="5"/>
      <c r="ASS81" s="5"/>
      <c r="AST81" s="5"/>
      <c r="ASU81" s="5"/>
      <c r="ASV81" s="5"/>
      <c r="ASW81" s="5"/>
      <c r="ASX81" s="5"/>
      <c r="ASY81" s="5"/>
      <c r="ASZ81" s="5"/>
      <c r="ATA81" s="5"/>
      <c r="ATB81" s="5"/>
      <c r="ATC81" s="5"/>
      <c r="ATD81" s="5"/>
      <c r="ATE81" s="5"/>
      <c r="ATF81" s="5"/>
      <c r="ATG81" s="5"/>
      <c r="ATH81" s="5"/>
      <c r="ATI81" s="5"/>
      <c r="ATJ81" s="5"/>
      <c r="ATK81" s="5"/>
      <c r="ATL81" s="5"/>
      <c r="ATM81" s="5"/>
      <c r="ATN81" s="5"/>
      <c r="ATO81" s="5"/>
      <c r="ATP81" s="5"/>
      <c r="ATQ81" s="5"/>
      <c r="ATR81" s="5"/>
      <c r="ATS81" s="5"/>
      <c r="ATT81" s="5"/>
      <c r="ATU81" s="5"/>
      <c r="ATV81" s="5"/>
      <c r="ATW81" s="5"/>
      <c r="ATX81" s="5"/>
      <c r="ATY81" s="5"/>
      <c r="ATZ81" s="5"/>
      <c r="AUA81" s="5"/>
      <c r="AUB81" s="5"/>
      <c r="AUC81" s="5"/>
      <c r="AUD81" s="5"/>
      <c r="AUE81" s="5"/>
      <c r="AUF81" s="5"/>
      <c r="AUG81" s="5"/>
      <c r="AUH81" s="5"/>
      <c r="AUI81" s="5"/>
      <c r="AUJ81" s="5"/>
      <c r="AUK81" s="5"/>
      <c r="AUL81" s="5"/>
      <c r="AUM81" s="5"/>
      <c r="AUN81" s="5"/>
      <c r="AUO81" s="5"/>
      <c r="AUP81" s="5"/>
      <c r="AUQ81" s="5"/>
      <c r="AUR81" s="5"/>
      <c r="AUS81" s="5"/>
      <c r="AUT81" s="5"/>
      <c r="AUU81" s="5"/>
      <c r="AUV81" s="5"/>
      <c r="AUW81" s="5"/>
      <c r="AUX81" s="5"/>
      <c r="AUY81" s="5"/>
      <c r="AUZ81" s="5"/>
      <c r="AVA81" s="5"/>
      <c r="AVB81" s="5"/>
      <c r="AVC81" s="5"/>
      <c r="AVD81" s="5"/>
      <c r="AVE81" s="5"/>
      <c r="AVF81" s="5"/>
      <c r="AVG81" s="5"/>
      <c r="AVH81" s="5"/>
      <c r="AVI81" s="5"/>
      <c r="AVJ81" s="5"/>
      <c r="AVK81" s="5"/>
      <c r="AVL81" s="5"/>
      <c r="AVM81" s="5"/>
      <c r="AVN81" s="5"/>
      <c r="AVO81" s="5"/>
      <c r="AVP81" s="5"/>
      <c r="AVQ81" s="5"/>
      <c r="AVR81" s="5"/>
      <c r="AVS81" s="5"/>
      <c r="AVT81" s="5"/>
      <c r="AVU81" s="5"/>
      <c r="AVV81" s="5"/>
      <c r="AVW81" s="5"/>
      <c r="AVX81" s="5"/>
      <c r="AVY81" s="5"/>
      <c r="AVZ81" s="5"/>
      <c r="AWA81" s="5"/>
      <c r="AWB81" s="5"/>
      <c r="AWC81" s="5"/>
      <c r="AWD81" s="5"/>
      <c r="AWE81" s="5"/>
      <c r="AWF81" s="5"/>
      <c r="AWG81" s="5"/>
      <c r="AWH81" s="5"/>
      <c r="AWI81" s="5"/>
      <c r="AWJ81" s="5"/>
      <c r="AWK81" s="5"/>
      <c r="AWL81" s="5"/>
      <c r="AWM81" s="5"/>
      <c r="AWN81" s="5"/>
      <c r="AWO81" s="5"/>
      <c r="AWP81" s="5"/>
      <c r="AWQ81" s="5"/>
      <c r="AWR81" s="5"/>
      <c r="AWS81" s="5"/>
      <c r="AWT81" s="5"/>
      <c r="AWU81" s="5"/>
      <c r="AWV81" s="5"/>
      <c r="AWW81" s="5"/>
      <c r="AWX81" s="5"/>
      <c r="AWY81" s="5"/>
      <c r="AWZ81" s="5"/>
      <c r="AXA81" s="5"/>
      <c r="AXB81" s="5"/>
      <c r="AXC81" s="5"/>
      <c r="AXD81" s="5"/>
      <c r="AXE81" s="5"/>
      <c r="AXF81" s="5"/>
      <c r="AXG81" s="5"/>
      <c r="AXH81" s="5"/>
      <c r="AXI81" s="5"/>
      <c r="AXJ81" s="5"/>
      <c r="AXK81" s="5"/>
      <c r="AXL81" s="5"/>
      <c r="AXM81" s="5"/>
      <c r="AXN81" s="5"/>
      <c r="AXO81" s="5"/>
      <c r="AXP81" s="5"/>
      <c r="AXQ81" s="5"/>
      <c r="AXR81" s="5"/>
      <c r="AXS81" s="5"/>
      <c r="AXT81" s="5"/>
      <c r="AXU81" s="5"/>
      <c r="AXV81" s="5"/>
      <c r="AXW81" s="5"/>
      <c r="AXX81" s="5"/>
      <c r="AXY81" s="5"/>
      <c r="AXZ81" s="5"/>
      <c r="AYA81" s="5"/>
      <c r="AYB81" s="5"/>
      <c r="AYC81" s="5"/>
      <c r="AYD81" s="5"/>
      <c r="AYE81" s="5"/>
      <c r="AYF81" s="5"/>
      <c r="AYG81" s="5"/>
      <c r="AYH81" s="5"/>
      <c r="AYI81" s="5"/>
      <c r="AYJ81" s="5"/>
      <c r="AYK81" s="5"/>
      <c r="AYL81" s="5"/>
      <c r="AYM81" s="5"/>
      <c r="AYN81" s="5"/>
      <c r="AYO81" s="5"/>
      <c r="AYP81" s="5"/>
      <c r="AYQ81" s="5"/>
      <c r="AYR81" s="5"/>
      <c r="AYS81" s="5"/>
      <c r="AYT81" s="5"/>
      <c r="AYU81" s="5"/>
      <c r="AYV81" s="5"/>
      <c r="AYW81" s="5"/>
      <c r="AYX81" s="5"/>
      <c r="AYY81" s="5"/>
      <c r="AYZ81" s="5"/>
      <c r="AZA81" s="5"/>
      <c r="AZB81" s="5"/>
      <c r="AZC81" s="5"/>
      <c r="AZD81" s="5"/>
      <c r="AZE81" s="5"/>
      <c r="AZF81" s="5"/>
      <c r="AZG81" s="5"/>
      <c r="AZH81" s="5"/>
      <c r="AZI81" s="5"/>
      <c r="AZJ81" s="5"/>
      <c r="AZK81" s="5"/>
      <c r="AZL81" s="5"/>
      <c r="AZM81" s="5"/>
      <c r="AZN81" s="5"/>
      <c r="AZO81" s="5"/>
      <c r="AZP81" s="5"/>
      <c r="AZQ81" s="5"/>
      <c r="AZR81" s="5"/>
      <c r="AZS81" s="5"/>
      <c r="AZT81" s="5"/>
      <c r="AZU81" s="5"/>
      <c r="AZV81" s="5"/>
      <c r="AZW81" s="5"/>
      <c r="AZX81" s="5"/>
      <c r="AZY81" s="5"/>
      <c r="AZZ81" s="5"/>
      <c r="BAA81" s="5"/>
      <c r="BAB81" s="5"/>
      <c r="BAC81" s="5"/>
      <c r="BAD81" s="5"/>
      <c r="BAE81" s="5"/>
      <c r="BAF81" s="5"/>
      <c r="BAG81" s="5"/>
      <c r="BAH81" s="5"/>
      <c r="BAI81" s="5"/>
      <c r="BAJ81" s="5"/>
      <c r="BAK81" s="5"/>
      <c r="BAL81" s="5"/>
      <c r="BAM81" s="5"/>
      <c r="BAN81" s="5"/>
      <c r="BAO81" s="5"/>
      <c r="BAP81" s="5"/>
      <c r="BAQ81" s="5"/>
      <c r="BAR81" s="5"/>
      <c r="BAS81" s="5"/>
      <c r="BAT81" s="5"/>
      <c r="BAU81" s="5"/>
      <c r="BAV81" s="5"/>
      <c r="BAW81" s="5"/>
      <c r="BAX81" s="5"/>
      <c r="BAY81" s="5"/>
      <c r="BAZ81" s="5"/>
      <c r="BBA81" s="5"/>
      <c r="BBB81" s="5"/>
      <c r="BBC81" s="5"/>
      <c r="BBD81" s="5"/>
      <c r="BBE81" s="5"/>
      <c r="BBF81" s="5"/>
      <c r="BBG81" s="5"/>
      <c r="BBH81" s="5"/>
      <c r="BBI81" s="5"/>
      <c r="BBJ81" s="5"/>
      <c r="BBK81" s="5"/>
      <c r="BBL81" s="5"/>
      <c r="BBM81" s="5"/>
      <c r="BBN81" s="5"/>
      <c r="BBO81" s="5"/>
      <c r="BBP81" s="5"/>
      <c r="BBQ81" s="5"/>
      <c r="BBR81" s="5"/>
      <c r="BBS81" s="5"/>
      <c r="BBT81" s="5"/>
      <c r="BBU81" s="5"/>
      <c r="BBV81" s="5"/>
      <c r="BBW81" s="5"/>
      <c r="BBX81" s="5"/>
      <c r="BBY81" s="5"/>
      <c r="BBZ81" s="5"/>
      <c r="BCA81" s="5"/>
      <c r="BCB81" s="5"/>
      <c r="BCC81" s="5"/>
      <c r="BCD81" s="5"/>
      <c r="BCE81" s="5"/>
      <c r="BCF81" s="5"/>
      <c r="BCG81" s="5"/>
      <c r="BCH81" s="5"/>
      <c r="BCI81" s="5"/>
      <c r="BCJ81" s="5"/>
      <c r="BCK81" s="5"/>
      <c r="BCL81" s="5"/>
      <c r="BCM81" s="5"/>
      <c r="BCN81" s="5"/>
      <c r="BCO81" s="5"/>
      <c r="BCP81" s="5"/>
      <c r="BCQ81" s="5"/>
      <c r="BCR81" s="5"/>
      <c r="BCS81" s="5"/>
      <c r="BCT81" s="5"/>
      <c r="BCU81" s="5"/>
      <c r="BCV81" s="5"/>
      <c r="BCW81" s="5"/>
      <c r="BCX81" s="5"/>
      <c r="BCY81" s="5"/>
      <c r="BCZ81" s="5"/>
      <c r="BDA81" s="5"/>
      <c r="BDB81" s="5"/>
      <c r="BDC81" s="5"/>
      <c r="BDD81" s="5"/>
      <c r="BDE81" s="5"/>
      <c r="BDF81" s="5"/>
      <c r="BDG81" s="5"/>
      <c r="BDH81" s="5"/>
      <c r="BDI81" s="5"/>
      <c r="BDJ81" s="5"/>
      <c r="BDK81" s="5"/>
      <c r="BDL81" s="5"/>
      <c r="BDM81" s="5"/>
      <c r="BDN81" s="5"/>
      <c r="BDO81" s="5"/>
      <c r="BDP81" s="5"/>
      <c r="BDQ81" s="5"/>
      <c r="BDR81" s="5"/>
      <c r="BDS81" s="5"/>
      <c r="BDT81" s="5"/>
      <c r="BDU81" s="5"/>
      <c r="BDV81" s="5"/>
      <c r="BDW81" s="5"/>
      <c r="BDX81" s="5"/>
      <c r="BDY81" s="5"/>
      <c r="BDZ81" s="5"/>
      <c r="BEA81" s="5"/>
      <c r="BEB81" s="5"/>
      <c r="BEC81" s="5"/>
      <c r="BED81" s="5"/>
      <c r="BEE81" s="5"/>
      <c r="BEF81" s="5"/>
      <c r="BEG81" s="5"/>
      <c r="BEH81" s="5"/>
      <c r="BEI81" s="5"/>
      <c r="BEJ81" s="5"/>
      <c r="BEK81" s="5"/>
      <c r="BEL81" s="5"/>
      <c r="BEM81" s="5"/>
      <c r="BEN81" s="5"/>
      <c r="BEO81" s="5"/>
      <c r="BEP81" s="5"/>
      <c r="BEQ81" s="5"/>
      <c r="BER81" s="5"/>
      <c r="BES81" s="5"/>
      <c r="BET81" s="5"/>
      <c r="BEU81" s="5"/>
      <c r="BEV81" s="5"/>
      <c r="BEW81" s="5"/>
      <c r="BEX81" s="5"/>
      <c r="BEY81" s="5"/>
      <c r="BEZ81" s="5"/>
      <c r="BFA81" s="5"/>
      <c r="BFB81" s="5"/>
      <c r="BFC81" s="5"/>
      <c r="BFD81" s="5"/>
      <c r="BFE81" s="5"/>
      <c r="BFF81" s="5"/>
      <c r="BFG81" s="5"/>
      <c r="BFH81" s="5"/>
      <c r="BFI81" s="5"/>
      <c r="BFJ81" s="5"/>
      <c r="BFK81" s="5"/>
      <c r="BFL81" s="5"/>
      <c r="BFM81" s="5"/>
      <c r="BFN81" s="5"/>
      <c r="BFO81" s="5"/>
      <c r="BFP81" s="5"/>
      <c r="BFQ81" s="5"/>
      <c r="BFR81" s="5"/>
      <c r="BFS81" s="5"/>
      <c r="BFT81" s="5"/>
      <c r="BFU81" s="5"/>
      <c r="BFV81" s="5"/>
      <c r="BFW81" s="5"/>
      <c r="BFX81" s="5"/>
      <c r="BFY81" s="5"/>
      <c r="BFZ81" s="5"/>
      <c r="BGA81" s="5"/>
      <c r="BGB81" s="5"/>
      <c r="BGC81" s="5"/>
      <c r="BGD81" s="5"/>
      <c r="BGE81" s="5"/>
      <c r="BGF81" s="5"/>
      <c r="BGG81" s="5"/>
      <c r="BGH81" s="5"/>
      <c r="BGI81" s="5"/>
      <c r="BGJ81" s="5"/>
      <c r="BGK81" s="5"/>
      <c r="BGL81" s="5"/>
      <c r="BGM81" s="5"/>
      <c r="BGN81" s="5"/>
      <c r="BGO81" s="5"/>
      <c r="BGP81" s="5"/>
      <c r="BGQ81" s="5"/>
      <c r="BGR81" s="5"/>
      <c r="BGS81" s="5"/>
      <c r="BGT81" s="5"/>
      <c r="BGU81" s="5"/>
      <c r="BGV81" s="5"/>
      <c r="BGW81" s="5"/>
      <c r="BGX81" s="5"/>
      <c r="BGY81" s="5"/>
      <c r="BGZ81" s="5"/>
      <c r="BHA81" s="5"/>
      <c r="BHB81" s="5"/>
      <c r="BHC81" s="5"/>
      <c r="BHD81" s="5"/>
      <c r="BHE81" s="5"/>
      <c r="BHF81" s="5"/>
      <c r="BHG81" s="5"/>
      <c r="BHH81" s="5"/>
      <c r="BHI81" s="5"/>
      <c r="BHJ81" s="5"/>
      <c r="BHK81" s="5"/>
      <c r="BHL81" s="5"/>
      <c r="BHM81" s="5"/>
      <c r="BHN81" s="5"/>
      <c r="BHO81" s="5"/>
      <c r="BHP81" s="5"/>
      <c r="BHQ81" s="5"/>
      <c r="BHR81" s="5"/>
      <c r="BHS81" s="5"/>
      <c r="BHT81" s="5"/>
      <c r="BHU81" s="5"/>
      <c r="BHV81" s="5"/>
      <c r="BHW81" s="5"/>
      <c r="BHX81" s="5"/>
      <c r="BHY81" s="5"/>
      <c r="BHZ81" s="5"/>
      <c r="BIA81" s="5"/>
      <c r="BIB81" s="5"/>
      <c r="BIC81" s="5"/>
      <c r="BID81" s="5"/>
      <c r="BIE81" s="5"/>
      <c r="BIF81" s="5"/>
      <c r="BIG81" s="5"/>
      <c r="BIH81" s="5"/>
      <c r="BII81" s="5"/>
      <c r="BIJ81" s="5"/>
      <c r="BIK81" s="5"/>
      <c r="BIL81" s="5"/>
      <c r="BIM81" s="5"/>
      <c r="BIN81" s="5"/>
      <c r="BIO81" s="5"/>
      <c r="BIP81" s="5"/>
      <c r="BIQ81" s="5"/>
      <c r="BIR81" s="5"/>
      <c r="BIS81" s="5"/>
      <c r="BIT81" s="5"/>
      <c r="BIU81" s="5"/>
      <c r="BIV81" s="5"/>
      <c r="BIW81" s="5"/>
      <c r="BIX81" s="5"/>
      <c r="BIY81" s="5"/>
      <c r="BIZ81" s="5"/>
      <c r="BJA81" s="5"/>
      <c r="BJB81" s="5"/>
      <c r="BJC81" s="5"/>
      <c r="BJD81" s="5"/>
      <c r="BJE81" s="5"/>
      <c r="BJF81" s="5"/>
      <c r="BJG81" s="5"/>
      <c r="BJH81" s="5"/>
      <c r="BJI81" s="5"/>
      <c r="BJJ81" s="5"/>
      <c r="BJK81" s="5"/>
      <c r="BJL81" s="5"/>
      <c r="BJM81" s="5"/>
      <c r="BJN81" s="5"/>
      <c r="BJO81" s="5"/>
      <c r="BJP81" s="5"/>
      <c r="BJQ81" s="5"/>
      <c r="BJR81" s="5"/>
      <c r="BJS81" s="5"/>
      <c r="BJT81" s="5"/>
      <c r="BJU81" s="5"/>
      <c r="BJV81" s="5"/>
      <c r="BJW81" s="5"/>
      <c r="BJX81" s="5"/>
      <c r="BJY81" s="5"/>
      <c r="BJZ81" s="5"/>
      <c r="BKA81" s="5"/>
      <c r="BKB81" s="5"/>
      <c r="BKC81" s="5"/>
      <c r="BKD81" s="5"/>
      <c r="BKE81" s="5"/>
      <c r="BKF81" s="5"/>
      <c r="BKG81" s="5"/>
      <c r="BKH81" s="5"/>
      <c r="BKI81" s="5"/>
      <c r="BKJ81" s="5"/>
      <c r="BKK81" s="5"/>
      <c r="BKL81" s="5"/>
      <c r="BKM81" s="5"/>
      <c r="BKN81" s="5"/>
      <c r="BKO81" s="5"/>
      <c r="BKP81" s="5"/>
      <c r="BKQ81" s="5"/>
      <c r="BKR81" s="5"/>
      <c r="BKS81" s="5"/>
      <c r="BKT81" s="5"/>
      <c r="BKU81" s="5"/>
      <c r="BKV81" s="5"/>
      <c r="BKW81" s="5"/>
      <c r="BKX81" s="5"/>
      <c r="BKY81" s="5"/>
      <c r="BKZ81" s="5"/>
      <c r="BLA81" s="5"/>
      <c r="BLB81" s="5"/>
      <c r="BLC81" s="5"/>
      <c r="BLD81" s="5"/>
      <c r="BLE81" s="5"/>
      <c r="BLF81" s="5"/>
      <c r="BLG81" s="5"/>
      <c r="BLH81" s="5"/>
      <c r="BLI81" s="5"/>
      <c r="BLJ81" s="5"/>
      <c r="BLK81" s="5"/>
      <c r="BLL81" s="5"/>
      <c r="BLM81" s="5"/>
      <c r="BLN81" s="5"/>
      <c r="BLO81" s="5"/>
      <c r="BLP81" s="5"/>
      <c r="BLQ81" s="5"/>
      <c r="BLR81" s="5"/>
      <c r="BLS81" s="5"/>
      <c r="BLT81" s="5"/>
      <c r="BLU81" s="5"/>
      <c r="BLV81" s="5"/>
      <c r="BLW81" s="5"/>
      <c r="BLX81" s="5"/>
      <c r="BLY81" s="5"/>
      <c r="BLZ81" s="5"/>
      <c r="BMA81" s="5"/>
      <c r="BMB81" s="5"/>
      <c r="BMC81" s="5"/>
      <c r="BMD81" s="5"/>
      <c r="BME81" s="5"/>
      <c r="BMF81" s="5"/>
      <c r="BMG81" s="5"/>
      <c r="BMH81" s="5"/>
      <c r="BMI81" s="5"/>
      <c r="BMJ81" s="5"/>
      <c r="BMK81" s="5"/>
      <c r="BML81" s="5"/>
      <c r="BMM81" s="5"/>
      <c r="BMN81" s="5"/>
      <c r="BMO81" s="5"/>
      <c r="BMP81" s="5"/>
      <c r="BMQ81" s="5"/>
      <c r="BMR81" s="5"/>
      <c r="BMS81" s="5"/>
      <c r="BMT81" s="5"/>
      <c r="BMU81" s="5"/>
      <c r="BMV81" s="5"/>
      <c r="BMW81" s="5"/>
      <c r="BMX81" s="5"/>
      <c r="BMY81" s="5"/>
      <c r="BMZ81" s="5"/>
      <c r="BNA81" s="5"/>
      <c r="BNB81" s="5"/>
      <c r="BNC81" s="5"/>
      <c r="BND81" s="5"/>
      <c r="BNE81" s="5"/>
      <c r="BNF81" s="5"/>
      <c r="BNG81" s="5"/>
      <c r="BNH81" s="5"/>
      <c r="BNI81" s="5"/>
      <c r="BNJ81" s="5"/>
      <c r="BNK81" s="5"/>
      <c r="BNL81" s="5"/>
      <c r="BNM81" s="5"/>
      <c r="BNN81" s="5"/>
      <c r="BNO81" s="5"/>
      <c r="BNP81" s="5"/>
      <c r="BNQ81" s="5"/>
      <c r="BNR81" s="5"/>
      <c r="BNS81" s="5"/>
      <c r="BNT81" s="5"/>
      <c r="BNU81" s="5"/>
      <c r="BNV81" s="5"/>
      <c r="BNW81" s="5"/>
      <c r="BNX81" s="5"/>
      <c r="BNY81" s="5"/>
      <c r="BNZ81" s="5"/>
      <c r="BOA81" s="5"/>
      <c r="BOB81" s="5"/>
      <c r="BOC81" s="5"/>
      <c r="BOD81" s="5"/>
      <c r="BOE81" s="5"/>
      <c r="BOF81" s="5"/>
      <c r="BOG81" s="5"/>
      <c r="BOH81" s="5"/>
      <c r="BOI81" s="5"/>
      <c r="BOJ81" s="5"/>
      <c r="BOK81" s="5"/>
      <c r="BOL81" s="5"/>
      <c r="BOM81" s="5"/>
      <c r="BON81" s="5"/>
      <c r="BOO81" s="5"/>
      <c r="BOP81" s="5"/>
      <c r="BOQ81" s="5"/>
      <c r="BOR81" s="5"/>
      <c r="BOS81" s="5"/>
      <c r="BOT81" s="5"/>
      <c r="BOU81" s="5"/>
      <c r="BOV81" s="5"/>
      <c r="BOW81" s="5"/>
      <c r="BOX81" s="5"/>
      <c r="BOY81" s="5"/>
      <c r="BOZ81" s="5"/>
      <c r="BPA81" s="5"/>
      <c r="BPB81" s="5"/>
      <c r="BPC81" s="5"/>
      <c r="BPD81" s="5"/>
      <c r="BPE81" s="5"/>
      <c r="BPF81" s="5"/>
      <c r="BPG81" s="5"/>
      <c r="BPH81" s="5"/>
      <c r="BPI81" s="5"/>
      <c r="BPJ81" s="5"/>
      <c r="BPK81" s="5"/>
      <c r="BPL81" s="5"/>
      <c r="BPM81" s="5"/>
      <c r="BPN81" s="5"/>
      <c r="BPO81" s="5"/>
      <c r="BPP81" s="5"/>
      <c r="BPQ81" s="5"/>
      <c r="BPR81" s="5"/>
      <c r="BPS81" s="5"/>
      <c r="BPT81" s="5"/>
      <c r="BPU81" s="5"/>
      <c r="BPV81" s="5"/>
      <c r="BPW81" s="5"/>
      <c r="BPX81" s="5"/>
      <c r="BPY81" s="5"/>
      <c r="BPZ81" s="5"/>
      <c r="BQA81" s="5"/>
      <c r="BQB81" s="5"/>
      <c r="BQC81" s="5"/>
      <c r="BQD81" s="5"/>
      <c r="BQE81" s="5"/>
      <c r="BQF81" s="5"/>
      <c r="BQG81" s="5"/>
      <c r="BQH81" s="5"/>
      <c r="BQI81" s="5"/>
      <c r="BQJ81" s="5"/>
      <c r="BQK81" s="5"/>
      <c r="BQL81" s="5"/>
      <c r="BQM81" s="5"/>
      <c r="BQN81" s="5"/>
      <c r="BQO81" s="5"/>
      <c r="BQP81" s="5"/>
      <c r="BQQ81" s="5"/>
      <c r="BQR81" s="5"/>
      <c r="BQS81" s="5"/>
      <c r="BQT81" s="5"/>
      <c r="BQU81" s="5"/>
      <c r="BQV81" s="5"/>
      <c r="BQW81" s="5"/>
      <c r="BQX81" s="5"/>
      <c r="BQY81" s="5"/>
      <c r="BQZ81" s="5"/>
      <c r="BRA81" s="5"/>
      <c r="BRB81" s="5"/>
      <c r="BRC81" s="5"/>
      <c r="BRD81" s="5"/>
      <c r="BRE81" s="5"/>
      <c r="BRF81" s="5"/>
      <c r="BRG81" s="5"/>
      <c r="BRH81" s="5"/>
      <c r="BRI81" s="5"/>
      <c r="BRJ81" s="5"/>
      <c r="BRK81" s="5"/>
      <c r="BRL81" s="5"/>
      <c r="BRM81" s="5"/>
      <c r="BRN81" s="5"/>
      <c r="BRO81" s="5"/>
      <c r="BRP81" s="5"/>
      <c r="BRQ81" s="5"/>
      <c r="BRR81" s="5"/>
      <c r="BRS81" s="5"/>
      <c r="BRT81" s="5"/>
      <c r="BRU81" s="5"/>
      <c r="BRV81" s="5"/>
      <c r="BRW81" s="5"/>
      <c r="BRX81" s="5"/>
      <c r="BRY81" s="5"/>
      <c r="BRZ81" s="5"/>
      <c r="BSA81" s="5"/>
      <c r="BSB81" s="5"/>
      <c r="BSC81" s="5"/>
      <c r="BSD81" s="5"/>
      <c r="BSE81" s="5"/>
      <c r="BSF81" s="5"/>
      <c r="BSG81" s="5"/>
      <c r="BSH81" s="5"/>
      <c r="BSI81" s="5"/>
      <c r="BSJ81" s="5"/>
      <c r="BSK81" s="5"/>
      <c r="BSL81" s="5"/>
      <c r="BSM81" s="5"/>
      <c r="BSN81" s="5"/>
      <c r="BSO81" s="5"/>
      <c r="BSP81" s="5"/>
      <c r="BSQ81" s="5"/>
      <c r="BSR81" s="5"/>
      <c r="BSS81" s="5"/>
      <c r="BST81" s="5"/>
      <c r="BSU81" s="5"/>
      <c r="BSV81" s="5"/>
      <c r="BSW81" s="5"/>
      <c r="BSX81" s="5"/>
      <c r="BSY81" s="5"/>
      <c r="BSZ81" s="5"/>
      <c r="BTA81" s="5"/>
      <c r="BTB81" s="5"/>
      <c r="BTC81" s="5"/>
      <c r="BTD81" s="5"/>
      <c r="BTE81" s="5"/>
      <c r="BTF81" s="5"/>
      <c r="BTG81" s="5"/>
      <c r="BTH81" s="5"/>
      <c r="BTI81" s="5"/>
      <c r="BTJ81" s="5"/>
      <c r="BTK81" s="5"/>
      <c r="BTL81" s="5"/>
      <c r="BTM81" s="5"/>
      <c r="BTN81" s="5"/>
      <c r="BTO81" s="5"/>
      <c r="BTP81" s="5"/>
      <c r="BTQ81" s="5"/>
      <c r="BTR81" s="5"/>
      <c r="BTS81" s="5"/>
      <c r="BTT81" s="5"/>
      <c r="BTU81" s="5"/>
      <c r="BTV81" s="5"/>
      <c r="BTW81" s="5"/>
      <c r="BTX81" s="5"/>
      <c r="BTY81" s="5"/>
      <c r="BTZ81" s="5"/>
      <c r="BUA81" s="5"/>
      <c r="BUB81" s="5"/>
      <c r="BUC81" s="5"/>
      <c r="BUD81" s="5"/>
      <c r="BUE81" s="5"/>
      <c r="BUF81" s="5"/>
      <c r="BUG81" s="5"/>
      <c r="BUH81" s="5"/>
      <c r="BUI81" s="5"/>
      <c r="BUJ81" s="5"/>
      <c r="BUK81" s="5"/>
      <c r="BUL81" s="5"/>
      <c r="BUM81" s="5"/>
      <c r="BUN81" s="5"/>
      <c r="BUO81" s="5"/>
      <c r="BUP81" s="5"/>
      <c r="BUQ81" s="5"/>
      <c r="BUR81" s="5"/>
      <c r="BUS81" s="5"/>
      <c r="BUT81" s="5"/>
      <c r="BUU81" s="5"/>
      <c r="BUV81" s="5"/>
      <c r="BUW81" s="5"/>
      <c r="BUX81" s="5"/>
      <c r="BUY81" s="5"/>
      <c r="BUZ81" s="5"/>
      <c r="BVA81" s="5"/>
      <c r="BVB81" s="5"/>
      <c r="BVC81" s="5"/>
      <c r="BVD81" s="5"/>
      <c r="BVE81" s="5"/>
      <c r="BVF81" s="5"/>
      <c r="BVG81" s="5"/>
      <c r="BVH81" s="5"/>
      <c r="BVI81" s="5"/>
      <c r="BVJ81" s="5"/>
      <c r="BVK81" s="5"/>
      <c r="BVL81" s="5"/>
      <c r="BVM81" s="5"/>
      <c r="BVN81" s="5"/>
      <c r="BVO81" s="5"/>
      <c r="BVP81" s="5"/>
      <c r="BVQ81" s="5"/>
      <c r="BVR81" s="5"/>
      <c r="BVS81" s="5"/>
      <c r="BVT81" s="5"/>
      <c r="BVU81" s="5"/>
      <c r="BVV81" s="5"/>
      <c r="BVW81" s="5"/>
      <c r="BVX81" s="5"/>
      <c r="BVY81" s="5"/>
      <c r="BVZ81" s="5"/>
      <c r="BWA81" s="5"/>
      <c r="BWB81" s="5"/>
      <c r="BWC81" s="5"/>
      <c r="BWD81" s="5"/>
      <c r="BWE81" s="5"/>
      <c r="BWF81" s="5"/>
      <c r="BWG81" s="5"/>
      <c r="BWH81" s="5"/>
      <c r="BWI81" s="5"/>
      <c r="BWJ81" s="5"/>
      <c r="BWK81" s="5"/>
      <c r="BWL81" s="5"/>
      <c r="BWM81" s="5"/>
      <c r="BWN81" s="5"/>
      <c r="BWO81" s="5"/>
      <c r="BWP81" s="5"/>
      <c r="BWQ81" s="5"/>
      <c r="BWR81" s="5"/>
      <c r="BWS81" s="5"/>
      <c r="BWT81" s="5"/>
      <c r="BWU81" s="5"/>
      <c r="BWV81" s="5"/>
      <c r="BWW81" s="5"/>
      <c r="BWX81" s="5"/>
      <c r="BWY81" s="5"/>
      <c r="BWZ81" s="5"/>
      <c r="BXA81" s="5"/>
      <c r="BXB81" s="5"/>
      <c r="BXC81" s="5"/>
      <c r="BXD81" s="5"/>
      <c r="BXE81" s="5"/>
      <c r="BXF81" s="5"/>
      <c r="BXG81" s="5"/>
      <c r="BXH81" s="5"/>
      <c r="BXI81" s="5"/>
      <c r="BXJ81" s="5"/>
      <c r="BXK81" s="5"/>
      <c r="BXL81" s="5"/>
      <c r="BXM81" s="5"/>
      <c r="BXN81" s="5"/>
      <c r="BXO81" s="5"/>
      <c r="BXP81" s="5"/>
      <c r="BXQ81" s="5"/>
      <c r="BXR81" s="5"/>
      <c r="BXS81" s="5"/>
      <c r="BXT81" s="5"/>
      <c r="BXU81" s="5"/>
      <c r="BXV81" s="5"/>
      <c r="BXW81" s="5"/>
      <c r="BXX81" s="5"/>
      <c r="BXY81" s="5"/>
      <c r="BXZ81" s="5"/>
      <c r="BYA81" s="5"/>
      <c r="BYB81" s="5"/>
      <c r="BYC81" s="5"/>
      <c r="BYD81" s="5"/>
      <c r="BYE81" s="5"/>
      <c r="BYF81" s="5"/>
      <c r="BYG81" s="5"/>
      <c r="BYH81" s="5"/>
      <c r="BYI81" s="5"/>
      <c r="BYJ81" s="5"/>
      <c r="BYK81" s="5"/>
      <c r="BYL81" s="5"/>
      <c r="BYM81" s="5"/>
      <c r="BYN81" s="5"/>
      <c r="BYO81" s="5"/>
      <c r="BYP81" s="5"/>
      <c r="BYQ81" s="5"/>
      <c r="BYR81" s="5"/>
      <c r="BYS81" s="5"/>
      <c r="BYT81" s="5"/>
      <c r="BYU81" s="5"/>
      <c r="BYV81" s="5"/>
      <c r="BYW81" s="5"/>
      <c r="BYX81" s="5"/>
      <c r="BYY81" s="5"/>
      <c r="BYZ81" s="5"/>
      <c r="BZA81" s="5"/>
      <c r="BZB81" s="5"/>
      <c r="BZC81" s="5"/>
      <c r="BZD81" s="5"/>
      <c r="BZE81" s="5"/>
      <c r="BZF81" s="5"/>
      <c r="BZG81" s="5"/>
      <c r="BZH81" s="5"/>
      <c r="BZI81" s="5"/>
      <c r="BZJ81" s="5"/>
      <c r="BZK81" s="5"/>
      <c r="BZL81" s="5"/>
      <c r="BZM81" s="5"/>
      <c r="BZN81" s="5"/>
      <c r="BZO81" s="5"/>
      <c r="BZP81" s="5"/>
      <c r="BZQ81" s="5"/>
      <c r="BZR81" s="5"/>
      <c r="BZS81" s="5"/>
      <c r="BZT81" s="5"/>
      <c r="BZU81" s="5"/>
      <c r="BZV81" s="5"/>
      <c r="BZW81" s="5"/>
      <c r="BZX81" s="5"/>
      <c r="BZY81" s="5"/>
      <c r="BZZ81" s="5"/>
      <c r="CAA81" s="5"/>
      <c r="CAB81" s="5"/>
      <c r="CAC81" s="5"/>
      <c r="CAD81" s="5"/>
      <c r="CAE81" s="5"/>
      <c r="CAF81" s="5"/>
      <c r="CAG81" s="5"/>
      <c r="CAH81" s="5"/>
      <c r="CAI81" s="5"/>
      <c r="CAJ81" s="5"/>
      <c r="CAK81" s="5"/>
      <c r="CAL81" s="5"/>
      <c r="CAM81" s="5"/>
      <c r="CAN81" s="5"/>
      <c r="CAO81" s="5"/>
      <c r="CAP81" s="5"/>
      <c r="CAQ81" s="5"/>
      <c r="CAR81" s="5"/>
      <c r="CAS81" s="5"/>
      <c r="CAT81" s="5"/>
      <c r="CAU81" s="5"/>
      <c r="CAV81" s="5"/>
      <c r="CAW81" s="5"/>
      <c r="CAX81" s="5"/>
      <c r="CAY81" s="5"/>
      <c r="CAZ81" s="5"/>
      <c r="CBA81" s="5"/>
      <c r="CBB81" s="5"/>
      <c r="CBC81" s="5"/>
      <c r="CBD81" s="5"/>
      <c r="CBE81" s="5"/>
      <c r="CBF81" s="5"/>
      <c r="CBG81" s="5"/>
      <c r="CBH81" s="5"/>
      <c r="CBI81" s="5"/>
      <c r="CBJ81" s="5"/>
      <c r="CBK81" s="5"/>
      <c r="CBL81" s="5"/>
      <c r="CBM81" s="5"/>
      <c r="CBN81" s="5"/>
      <c r="CBO81" s="5"/>
      <c r="CBP81" s="5"/>
      <c r="CBQ81" s="5"/>
      <c r="CBR81" s="5"/>
      <c r="CBS81" s="5"/>
      <c r="CBT81" s="5"/>
      <c r="CBU81" s="5"/>
      <c r="CBV81" s="5"/>
      <c r="CBW81" s="5"/>
      <c r="CBX81" s="5"/>
      <c r="CBY81" s="5"/>
      <c r="CBZ81" s="5"/>
      <c r="CCA81" s="5"/>
      <c r="CCB81" s="5"/>
      <c r="CCC81" s="5"/>
      <c r="CCD81" s="5"/>
      <c r="CCE81" s="5"/>
      <c r="CCF81" s="5"/>
      <c r="CCG81" s="5"/>
      <c r="CCH81" s="5"/>
      <c r="CCI81" s="5"/>
      <c r="CCJ81" s="5"/>
      <c r="CCK81" s="5"/>
      <c r="CCL81" s="5"/>
      <c r="CCM81" s="5"/>
      <c r="CCN81" s="5"/>
      <c r="CCO81" s="5"/>
      <c r="CCP81" s="5"/>
      <c r="CCQ81" s="5"/>
      <c r="CCR81" s="5"/>
      <c r="CCS81" s="5"/>
      <c r="CCT81" s="5"/>
      <c r="CCU81" s="5"/>
      <c r="CCV81" s="5"/>
      <c r="CCW81" s="5"/>
      <c r="CCX81" s="5"/>
      <c r="CCY81" s="5"/>
      <c r="CCZ81" s="5"/>
      <c r="CDA81" s="5"/>
      <c r="CDB81" s="5"/>
      <c r="CDC81" s="5"/>
      <c r="CDD81" s="5"/>
      <c r="CDE81" s="5"/>
      <c r="CDF81" s="5"/>
      <c r="CDG81" s="5"/>
      <c r="CDH81" s="5"/>
      <c r="CDI81" s="5"/>
      <c r="CDJ81" s="5"/>
      <c r="CDK81" s="5"/>
      <c r="CDL81" s="5"/>
      <c r="CDM81" s="5"/>
      <c r="CDN81" s="5"/>
      <c r="CDO81" s="5"/>
      <c r="CDP81" s="5"/>
      <c r="CDQ81" s="5"/>
      <c r="CDR81" s="5"/>
      <c r="CDS81" s="5"/>
      <c r="CDT81" s="5"/>
      <c r="CDU81" s="5"/>
      <c r="CDV81" s="5"/>
      <c r="CDW81" s="5"/>
      <c r="CDX81" s="5"/>
      <c r="CDY81" s="5"/>
      <c r="CDZ81" s="5"/>
      <c r="CEA81" s="5"/>
      <c r="CEB81" s="5"/>
      <c r="CEC81" s="5"/>
      <c r="CED81" s="5"/>
      <c r="CEE81" s="5"/>
      <c r="CEF81" s="5"/>
      <c r="CEG81" s="5"/>
      <c r="CEH81" s="5"/>
      <c r="CEI81" s="5"/>
      <c r="CEJ81" s="5"/>
      <c r="CEK81" s="5"/>
      <c r="CEL81" s="5"/>
      <c r="CEM81" s="5"/>
      <c r="CEN81" s="5"/>
      <c r="CEO81" s="5"/>
      <c r="CEP81" s="5"/>
      <c r="CEQ81" s="5"/>
      <c r="CER81" s="5"/>
      <c r="CES81" s="5"/>
      <c r="CET81" s="5"/>
      <c r="CEU81" s="5"/>
      <c r="CEV81" s="5"/>
      <c r="CEW81" s="5"/>
      <c r="CEX81" s="5"/>
      <c r="CEY81" s="5"/>
      <c r="CEZ81" s="5"/>
      <c r="CFA81" s="5"/>
      <c r="CFB81" s="5"/>
      <c r="CFC81" s="5"/>
      <c r="CFD81" s="5"/>
      <c r="CFE81" s="5"/>
      <c r="CFF81" s="5"/>
      <c r="CFG81" s="5"/>
      <c r="CFH81" s="5"/>
      <c r="CFI81" s="5"/>
      <c r="CFJ81" s="5"/>
      <c r="CFK81" s="5"/>
      <c r="CFL81" s="5"/>
      <c r="CFM81" s="5"/>
      <c r="CFN81" s="5"/>
      <c r="CFO81" s="5"/>
      <c r="CFP81" s="5"/>
      <c r="CFQ81" s="5"/>
      <c r="CFR81" s="5"/>
      <c r="CFS81" s="5"/>
      <c r="CFT81" s="5"/>
      <c r="CFU81" s="5"/>
      <c r="CFV81" s="5"/>
      <c r="CFW81" s="5"/>
      <c r="CFX81" s="5"/>
      <c r="CFY81" s="5"/>
      <c r="CFZ81" s="5"/>
      <c r="CGA81" s="5"/>
      <c r="CGB81" s="5"/>
      <c r="CGC81" s="5"/>
      <c r="CGD81" s="5"/>
      <c r="CGE81" s="5"/>
      <c r="CGF81" s="5"/>
      <c r="CGG81" s="5"/>
      <c r="CGH81" s="5"/>
      <c r="CGI81" s="5"/>
      <c r="CGJ81" s="5"/>
      <c r="CGK81" s="5"/>
      <c r="CGL81" s="5"/>
      <c r="CGM81" s="5"/>
      <c r="CGN81" s="5"/>
      <c r="CGO81" s="5"/>
      <c r="CGP81" s="5"/>
      <c r="CGQ81" s="5"/>
      <c r="CGR81" s="5"/>
      <c r="CGS81" s="5"/>
      <c r="CGT81" s="5"/>
      <c r="CGU81" s="5"/>
      <c r="CGV81" s="5"/>
      <c r="CGW81" s="5"/>
      <c r="CGX81" s="5"/>
      <c r="CGY81" s="5"/>
      <c r="CGZ81" s="5"/>
      <c r="CHA81" s="5"/>
      <c r="CHB81" s="5"/>
      <c r="CHC81" s="5"/>
      <c r="CHD81" s="5"/>
      <c r="CHE81" s="5"/>
      <c r="CHF81" s="5"/>
      <c r="CHG81" s="5"/>
      <c r="CHH81" s="5"/>
      <c r="CHI81" s="5"/>
      <c r="CHJ81" s="5"/>
      <c r="CHK81" s="5"/>
      <c r="CHL81" s="5"/>
      <c r="CHM81" s="5"/>
      <c r="CHN81" s="5"/>
      <c r="CHO81" s="5"/>
      <c r="CHP81" s="5"/>
      <c r="CHQ81" s="5"/>
      <c r="CHR81" s="5"/>
      <c r="CHS81" s="5"/>
      <c r="CHT81" s="5"/>
      <c r="CHU81" s="5"/>
      <c r="CHV81" s="5"/>
      <c r="CHW81" s="5"/>
      <c r="CHX81" s="5"/>
      <c r="CHY81" s="5"/>
      <c r="CHZ81" s="5"/>
      <c r="CIA81" s="5"/>
      <c r="CIB81" s="5"/>
      <c r="CIC81" s="5"/>
      <c r="CID81" s="5"/>
      <c r="CIE81" s="5"/>
      <c r="CIF81" s="5"/>
      <c r="CIG81" s="5"/>
      <c r="CIH81" s="5"/>
      <c r="CII81" s="5"/>
      <c r="CIJ81" s="5"/>
      <c r="CIK81" s="5"/>
      <c r="CIL81" s="5"/>
      <c r="CIM81" s="5"/>
      <c r="CIN81" s="5"/>
      <c r="CIO81" s="5"/>
      <c r="CIP81" s="5"/>
      <c r="CIQ81" s="5"/>
      <c r="CIR81" s="5"/>
      <c r="CIS81" s="5"/>
      <c r="CIT81" s="5"/>
      <c r="CIU81" s="5"/>
      <c r="CIV81" s="5"/>
      <c r="CIW81" s="5"/>
      <c r="CIX81" s="5"/>
      <c r="CIY81" s="5"/>
      <c r="CIZ81" s="5"/>
      <c r="CJA81" s="5"/>
      <c r="CJB81" s="5"/>
      <c r="CJC81" s="5"/>
      <c r="CJD81" s="5"/>
      <c r="CJE81" s="5"/>
      <c r="CJF81" s="5"/>
      <c r="CJG81" s="5"/>
      <c r="CJH81" s="5"/>
      <c r="CJI81" s="5"/>
      <c r="CJJ81" s="5"/>
      <c r="CJK81" s="5"/>
      <c r="CJL81" s="5"/>
      <c r="CJM81" s="5"/>
      <c r="CJN81" s="5"/>
      <c r="CJO81" s="5"/>
      <c r="CJP81" s="5"/>
      <c r="CJQ81" s="5"/>
      <c r="CJR81" s="5"/>
      <c r="CJS81" s="5"/>
      <c r="CJT81" s="5"/>
      <c r="CJU81" s="5"/>
      <c r="CJV81" s="5"/>
      <c r="CJW81" s="5"/>
      <c r="CJX81" s="5"/>
      <c r="CJY81" s="5"/>
      <c r="CJZ81" s="5"/>
      <c r="CKA81" s="5"/>
      <c r="CKB81" s="5"/>
      <c r="CKC81" s="5"/>
      <c r="CKD81" s="5"/>
      <c r="CKE81" s="5"/>
      <c r="CKF81" s="5"/>
      <c r="CKG81" s="5"/>
      <c r="CKH81" s="5"/>
      <c r="CKI81" s="5"/>
      <c r="CKJ81" s="5"/>
      <c r="CKK81" s="5"/>
      <c r="CKL81" s="5"/>
      <c r="CKM81" s="5"/>
      <c r="CKN81" s="5"/>
      <c r="CKO81" s="5"/>
      <c r="CKP81" s="5"/>
      <c r="CKQ81" s="5"/>
      <c r="CKR81" s="5"/>
      <c r="CKS81" s="5"/>
      <c r="CKT81" s="5"/>
      <c r="CKU81" s="5"/>
      <c r="CKV81" s="5"/>
      <c r="CKW81" s="5"/>
      <c r="CKX81" s="5"/>
      <c r="CKY81" s="5"/>
      <c r="CKZ81" s="5"/>
      <c r="CLA81" s="5"/>
      <c r="CLB81" s="5"/>
      <c r="CLC81" s="5"/>
      <c r="CLD81" s="5"/>
      <c r="CLE81" s="5"/>
      <c r="CLF81" s="5"/>
      <c r="CLG81" s="5"/>
      <c r="CLH81" s="5"/>
      <c r="CLI81" s="5"/>
      <c r="CLJ81" s="5"/>
      <c r="CLK81" s="5"/>
      <c r="CLL81" s="5"/>
      <c r="CLM81" s="5"/>
      <c r="CLN81" s="5"/>
      <c r="CLO81" s="5"/>
      <c r="CLP81" s="5"/>
      <c r="CLQ81" s="5"/>
      <c r="CLR81" s="5"/>
      <c r="CLS81" s="5"/>
      <c r="CLT81" s="5"/>
      <c r="CLU81" s="5"/>
      <c r="CLV81" s="5"/>
      <c r="CLW81" s="5"/>
      <c r="CLX81" s="5"/>
      <c r="CLY81" s="5"/>
      <c r="CLZ81" s="5"/>
      <c r="CMA81" s="5"/>
      <c r="CMB81" s="5"/>
      <c r="CMC81" s="5"/>
      <c r="CMD81" s="5"/>
      <c r="CME81" s="5"/>
      <c r="CMF81" s="5"/>
      <c r="CMG81" s="5"/>
      <c r="CMH81" s="5"/>
      <c r="CMI81" s="5"/>
      <c r="CMJ81" s="5"/>
      <c r="CMK81" s="5"/>
      <c r="CML81" s="5"/>
      <c r="CMM81" s="5"/>
      <c r="CMN81" s="5"/>
      <c r="CMO81" s="5"/>
      <c r="CMP81" s="5"/>
      <c r="CMQ81" s="5"/>
      <c r="CMR81" s="5"/>
      <c r="CMS81" s="5"/>
      <c r="CMT81" s="5"/>
      <c r="CMU81" s="5"/>
      <c r="CMV81" s="5"/>
      <c r="CMW81" s="5"/>
      <c r="CMX81" s="5"/>
      <c r="CMY81" s="5"/>
      <c r="CMZ81" s="5"/>
      <c r="CNA81" s="5"/>
      <c r="CNB81" s="5"/>
      <c r="CNC81" s="5"/>
      <c r="CND81" s="5"/>
      <c r="CNE81" s="5"/>
      <c r="CNF81" s="5"/>
      <c r="CNG81" s="5"/>
      <c r="CNH81" s="5"/>
      <c r="CNI81" s="5"/>
      <c r="CNJ81" s="5"/>
      <c r="CNK81" s="5"/>
      <c r="CNL81" s="5"/>
      <c r="CNM81" s="5"/>
      <c r="CNN81" s="5"/>
      <c r="CNO81" s="5"/>
      <c r="CNP81" s="5"/>
      <c r="CNQ81" s="5"/>
      <c r="CNR81" s="5"/>
      <c r="CNS81" s="5"/>
      <c r="CNT81" s="5"/>
      <c r="CNU81" s="5"/>
      <c r="CNV81" s="5"/>
      <c r="CNW81" s="5"/>
      <c r="CNX81" s="5"/>
      <c r="CNY81" s="5"/>
      <c r="CNZ81" s="5"/>
      <c r="COA81" s="5"/>
      <c r="COB81" s="5"/>
      <c r="COC81" s="5"/>
      <c r="COD81" s="5"/>
      <c r="COE81" s="5"/>
      <c r="COF81" s="5"/>
      <c r="COG81" s="5"/>
      <c r="COH81" s="5"/>
      <c r="COI81" s="5"/>
      <c r="COJ81" s="5"/>
      <c r="COK81" s="5"/>
      <c r="COL81" s="5"/>
      <c r="COM81" s="5"/>
      <c r="CON81" s="5"/>
      <c r="COO81" s="5"/>
      <c r="COP81" s="5"/>
      <c r="COQ81" s="5"/>
      <c r="COR81" s="5"/>
      <c r="COS81" s="5"/>
      <c r="COT81" s="5"/>
      <c r="COU81" s="5"/>
      <c r="COV81" s="5"/>
      <c r="COW81" s="5"/>
      <c r="COX81" s="5"/>
      <c r="COY81" s="5"/>
      <c r="COZ81" s="5"/>
      <c r="CPA81" s="5"/>
      <c r="CPB81" s="5"/>
      <c r="CPC81" s="5"/>
      <c r="CPD81" s="5"/>
      <c r="CPE81" s="5"/>
      <c r="CPF81" s="5"/>
      <c r="CPG81" s="5"/>
      <c r="CPH81" s="5"/>
      <c r="CPI81" s="5"/>
      <c r="CPJ81" s="5"/>
      <c r="CPK81" s="5"/>
      <c r="CPL81" s="5"/>
      <c r="CPM81" s="5"/>
      <c r="CPN81" s="5"/>
      <c r="CPO81" s="5"/>
      <c r="CPP81" s="5"/>
      <c r="CPQ81" s="5"/>
      <c r="CPR81" s="5"/>
      <c r="CPS81" s="5"/>
      <c r="CPT81" s="5"/>
      <c r="CPU81" s="5"/>
      <c r="CPV81" s="5"/>
      <c r="CPW81" s="5"/>
      <c r="CPX81" s="5"/>
      <c r="CPY81" s="5"/>
      <c r="CPZ81" s="5"/>
      <c r="CQA81" s="5"/>
      <c r="CQB81" s="5"/>
      <c r="CQC81" s="5"/>
      <c r="CQD81" s="5"/>
      <c r="CQE81" s="5"/>
      <c r="CQF81" s="5"/>
      <c r="CQG81" s="5"/>
      <c r="CQH81" s="5"/>
      <c r="CQI81" s="5"/>
      <c r="CQJ81" s="5"/>
      <c r="CQK81" s="5"/>
      <c r="CQL81" s="5"/>
      <c r="CQM81" s="5"/>
      <c r="CQN81" s="5"/>
      <c r="CQO81" s="5"/>
      <c r="CQP81" s="5"/>
      <c r="CQQ81" s="5"/>
      <c r="CQR81" s="5"/>
      <c r="CQS81" s="5"/>
      <c r="CQT81" s="5"/>
      <c r="CQU81" s="5"/>
      <c r="CQV81" s="5"/>
      <c r="CQW81" s="5"/>
      <c r="CQX81" s="5"/>
      <c r="CQY81" s="5"/>
      <c r="CQZ81" s="5"/>
      <c r="CRA81" s="5"/>
      <c r="CRB81" s="5"/>
      <c r="CRC81" s="5"/>
      <c r="CRD81" s="5"/>
      <c r="CRE81" s="5"/>
      <c r="CRF81" s="5"/>
      <c r="CRG81" s="5"/>
      <c r="CRH81" s="5"/>
      <c r="CRI81" s="5"/>
      <c r="CRJ81" s="5"/>
      <c r="CRK81" s="5"/>
      <c r="CRL81" s="5"/>
      <c r="CRM81" s="5"/>
      <c r="CRN81" s="5"/>
      <c r="CRO81" s="5"/>
      <c r="CRP81" s="5"/>
      <c r="CRQ81" s="5"/>
      <c r="CRR81" s="5"/>
      <c r="CRS81" s="5"/>
      <c r="CRT81" s="5"/>
      <c r="CRU81" s="5"/>
      <c r="CRV81" s="5"/>
      <c r="CRW81" s="5"/>
      <c r="CRX81" s="5"/>
      <c r="CRY81" s="5"/>
      <c r="CRZ81" s="5"/>
      <c r="CSA81" s="5"/>
      <c r="CSB81" s="5"/>
      <c r="CSC81" s="5"/>
      <c r="CSD81" s="5"/>
      <c r="CSE81" s="5"/>
      <c r="CSF81" s="5"/>
      <c r="CSG81" s="5"/>
      <c r="CSH81" s="5"/>
      <c r="CSI81" s="5"/>
      <c r="CSJ81" s="5"/>
      <c r="CSK81" s="5"/>
      <c r="CSL81" s="5"/>
      <c r="CSM81" s="5"/>
      <c r="CSN81" s="5"/>
      <c r="CSO81" s="5"/>
      <c r="CSP81" s="5"/>
      <c r="CSQ81" s="5"/>
      <c r="CSR81" s="5"/>
      <c r="CSS81" s="5"/>
      <c r="CST81" s="5"/>
      <c r="CSU81" s="5"/>
      <c r="CSV81" s="5"/>
      <c r="CSW81" s="5"/>
      <c r="CSX81" s="5"/>
      <c r="CSY81" s="5"/>
      <c r="CSZ81" s="5"/>
      <c r="CTA81" s="5"/>
      <c r="CTB81" s="5"/>
      <c r="CTC81" s="5"/>
      <c r="CTD81" s="5"/>
      <c r="CTE81" s="5"/>
      <c r="CTF81" s="5"/>
      <c r="CTG81" s="5"/>
      <c r="CTH81" s="5"/>
      <c r="CTI81" s="5"/>
      <c r="CTJ81" s="5"/>
      <c r="CTK81" s="5"/>
      <c r="CTL81" s="5"/>
      <c r="CTM81" s="5"/>
      <c r="CTN81" s="5"/>
      <c r="CTO81" s="5"/>
      <c r="CTP81" s="5"/>
      <c r="CTQ81" s="5"/>
      <c r="CTR81" s="5"/>
      <c r="CTS81" s="5"/>
      <c r="CTT81" s="5"/>
      <c r="CTU81" s="5"/>
      <c r="CTV81" s="5"/>
      <c r="CTW81" s="5"/>
      <c r="CTX81" s="5"/>
      <c r="CTY81" s="5"/>
      <c r="CTZ81" s="5"/>
      <c r="CUA81" s="5"/>
      <c r="CUB81" s="5"/>
      <c r="CUC81" s="5"/>
      <c r="CUD81" s="5"/>
      <c r="CUE81" s="5"/>
      <c r="CUF81" s="5"/>
      <c r="CUG81" s="5"/>
      <c r="CUH81" s="5"/>
      <c r="CUI81" s="5"/>
      <c r="CUJ81" s="5"/>
      <c r="CUK81" s="5"/>
      <c r="CUL81" s="5"/>
      <c r="CUM81" s="5"/>
      <c r="CUN81" s="5"/>
      <c r="CUO81" s="5"/>
      <c r="CUP81" s="5"/>
      <c r="CUQ81" s="5"/>
      <c r="CUR81" s="5"/>
      <c r="CUS81" s="5"/>
      <c r="CUT81" s="5"/>
      <c r="CUU81" s="5"/>
      <c r="CUV81" s="5"/>
      <c r="CUW81" s="5"/>
      <c r="CUX81" s="5"/>
      <c r="CUY81" s="5"/>
      <c r="CUZ81" s="5"/>
      <c r="CVA81" s="5"/>
      <c r="CVB81" s="5"/>
      <c r="CVC81" s="5"/>
      <c r="CVD81" s="5"/>
      <c r="CVE81" s="5"/>
      <c r="CVF81" s="5"/>
      <c r="CVG81" s="5"/>
      <c r="CVH81" s="5"/>
      <c r="CVI81" s="5"/>
      <c r="CVJ81" s="5"/>
      <c r="CVK81" s="5"/>
      <c r="CVL81" s="5"/>
      <c r="CVM81" s="5"/>
      <c r="CVN81" s="5"/>
      <c r="CVO81" s="5"/>
      <c r="CVP81" s="5"/>
      <c r="CVQ81" s="5"/>
      <c r="CVR81" s="5"/>
      <c r="CVS81" s="5"/>
      <c r="CVT81" s="5"/>
      <c r="CVU81" s="5"/>
      <c r="CVV81" s="5"/>
      <c r="CVW81" s="5"/>
      <c r="CVX81" s="5"/>
      <c r="CVY81" s="5"/>
      <c r="CVZ81" s="5"/>
      <c r="CWA81" s="5"/>
      <c r="CWB81" s="5"/>
      <c r="CWC81" s="5"/>
      <c r="CWD81" s="5"/>
      <c r="CWE81" s="5"/>
      <c r="CWF81" s="5"/>
      <c r="CWG81" s="5"/>
      <c r="CWH81" s="5"/>
      <c r="CWI81" s="5"/>
      <c r="CWJ81" s="5"/>
      <c r="CWK81" s="5"/>
      <c r="CWL81" s="5"/>
      <c r="CWM81" s="5"/>
      <c r="CWN81" s="5"/>
      <c r="CWO81" s="5"/>
      <c r="CWP81" s="5"/>
      <c r="CWQ81" s="5"/>
      <c r="CWR81" s="5"/>
      <c r="CWS81" s="5"/>
      <c r="CWT81" s="5"/>
      <c r="CWU81" s="5"/>
      <c r="CWV81" s="5"/>
      <c r="CWW81" s="5"/>
      <c r="CWX81" s="5"/>
      <c r="CWY81" s="5"/>
      <c r="CWZ81" s="5"/>
      <c r="CXA81" s="5"/>
      <c r="CXB81" s="5"/>
      <c r="CXC81" s="5"/>
      <c r="CXD81" s="5"/>
      <c r="CXE81" s="5"/>
      <c r="CXF81" s="5"/>
      <c r="CXG81" s="5"/>
      <c r="CXH81" s="5"/>
      <c r="CXI81" s="5"/>
      <c r="CXJ81" s="5"/>
      <c r="CXK81" s="5"/>
      <c r="CXL81" s="5"/>
      <c r="CXM81" s="5"/>
      <c r="CXN81" s="5"/>
      <c r="CXO81" s="5"/>
      <c r="CXP81" s="5"/>
      <c r="CXQ81" s="5"/>
      <c r="CXR81" s="5"/>
      <c r="CXS81" s="5"/>
      <c r="CXT81" s="5"/>
      <c r="CXU81" s="5"/>
      <c r="CXV81" s="5"/>
      <c r="CXW81" s="5"/>
      <c r="CXX81" s="5"/>
      <c r="CXY81" s="5"/>
      <c r="CXZ81" s="5"/>
      <c r="CYA81" s="5"/>
      <c r="CYB81" s="5"/>
      <c r="CYC81" s="5"/>
      <c r="CYD81" s="5"/>
      <c r="CYE81" s="5"/>
      <c r="CYF81" s="5"/>
      <c r="CYG81" s="5"/>
      <c r="CYH81" s="5"/>
      <c r="CYI81" s="5"/>
      <c r="CYJ81" s="5"/>
      <c r="CYK81" s="5"/>
      <c r="CYL81" s="5"/>
      <c r="CYM81" s="5"/>
      <c r="CYN81" s="5"/>
      <c r="CYO81" s="5"/>
      <c r="CYP81" s="5"/>
      <c r="CYQ81" s="5"/>
      <c r="CYR81" s="5"/>
      <c r="CYS81" s="5"/>
      <c r="CYT81" s="5"/>
      <c r="CYU81" s="5"/>
      <c r="CYV81" s="5"/>
      <c r="CYW81" s="5"/>
      <c r="CYX81" s="5"/>
      <c r="CYY81" s="5"/>
      <c r="CYZ81" s="5"/>
      <c r="CZA81" s="5"/>
      <c r="CZB81" s="5"/>
      <c r="CZC81" s="5"/>
      <c r="CZD81" s="5"/>
      <c r="CZE81" s="5"/>
      <c r="CZF81" s="5"/>
      <c r="CZG81" s="5"/>
      <c r="CZH81" s="5"/>
      <c r="CZI81" s="5"/>
      <c r="CZJ81" s="5"/>
      <c r="CZK81" s="5"/>
      <c r="CZL81" s="5"/>
      <c r="CZM81" s="5"/>
      <c r="CZN81" s="5"/>
      <c r="CZO81" s="5"/>
      <c r="CZP81" s="5"/>
      <c r="CZQ81" s="5"/>
      <c r="CZR81" s="5"/>
      <c r="CZS81" s="5"/>
      <c r="CZT81" s="5"/>
      <c r="CZU81" s="5"/>
      <c r="CZV81" s="5"/>
      <c r="CZW81" s="5"/>
      <c r="CZX81" s="5"/>
      <c r="CZY81" s="5"/>
      <c r="CZZ81" s="5"/>
      <c r="DAA81" s="5"/>
      <c r="DAB81" s="5"/>
      <c r="DAC81" s="5"/>
      <c r="DAD81" s="5"/>
      <c r="DAE81" s="5"/>
      <c r="DAF81" s="5"/>
      <c r="DAG81" s="5"/>
      <c r="DAH81" s="5"/>
      <c r="DAI81" s="5"/>
      <c r="DAJ81" s="5"/>
      <c r="DAK81" s="5"/>
      <c r="DAL81" s="5"/>
      <c r="DAM81" s="5"/>
      <c r="DAN81" s="5"/>
      <c r="DAO81" s="5"/>
      <c r="DAP81" s="5"/>
      <c r="DAQ81" s="5"/>
      <c r="DAR81" s="5"/>
      <c r="DAS81" s="5"/>
      <c r="DAT81" s="5"/>
      <c r="DAU81" s="5"/>
      <c r="DAV81" s="5"/>
      <c r="DAW81" s="5"/>
      <c r="DAX81" s="5"/>
      <c r="DAY81" s="5"/>
      <c r="DAZ81" s="5"/>
      <c r="DBA81" s="5"/>
      <c r="DBB81" s="5"/>
      <c r="DBC81" s="5"/>
      <c r="DBD81" s="5"/>
      <c r="DBE81" s="5"/>
      <c r="DBF81" s="5"/>
      <c r="DBG81" s="5"/>
      <c r="DBH81" s="5"/>
      <c r="DBI81" s="5"/>
      <c r="DBJ81" s="5"/>
      <c r="DBK81" s="5"/>
      <c r="DBL81" s="5"/>
      <c r="DBM81" s="5"/>
      <c r="DBN81" s="5"/>
      <c r="DBO81" s="5"/>
      <c r="DBP81" s="5"/>
      <c r="DBQ81" s="5"/>
      <c r="DBR81" s="5"/>
      <c r="DBS81" s="5"/>
      <c r="DBT81" s="5"/>
      <c r="DBU81" s="5"/>
      <c r="DBV81" s="5"/>
      <c r="DBW81" s="5"/>
      <c r="DBX81" s="5"/>
      <c r="DBY81" s="5"/>
      <c r="DBZ81" s="5"/>
      <c r="DCA81" s="5"/>
      <c r="DCB81" s="5"/>
      <c r="DCC81" s="5"/>
      <c r="DCD81" s="5"/>
      <c r="DCE81" s="5"/>
      <c r="DCF81" s="5"/>
      <c r="DCG81" s="5"/>
      <c r="DCH81" s="5"/>
      <c r="DCI81" s="5"/>
      <c r="DCJ81" s="5"/>
      <c r="DCK81" s="5"/>
      <c r="DCL81" s="5"/>
      <c r="DCM81" s="5"/>
      <c r="DCN81" s="5"/>
      <c r="DCO81" s="5"/>
      <c r="DCP81" s="5"/>
      <c r="DCQ81" s="5"/>
      <c r="DCR81" s="5"/>
      <c r="DCS81" s="5"/>
      <c r="DCT81" s="5"/>
      <c r="DCU81" s="5"/>
      <c r="DCV81" s="5"/>
      <c r="DCW81" s="5"/>
      <c r="DCX81" s="5"/>
      <c r="DCY81" s="5"/>
      <c r="DCZ81" s="5"/>
      <c r="DDA81" s="5"/>
      <c r="DDB81" s="5"/>
      <c r="DDC81" s="5"/>
      <c r="DDD81" s="5"/>
      <c r="DDE81" s="5"/>
      <c r="DDF81" s="5"/>
      <c r="DDG81" s="5"/>
      <c r="DDH81" s="5"/>
      <c r="DDI81" s="5"/>
      <c r="DDJ81" s="5"/>
      <c r="DDK81" s="5"/>
      <c r="DDL81" s="5"/>
      <c r="DDM81" s="5"/>
      <c r="DDN81" s="5"/>
      <c r="DDO81" s="5"/>
      <c r="DDP81" s="5"/>
      <c r="DDQ81" s="5"/>
      <c r="DDR81" s="5"/>
      <c r="DDS81" s="5"/>
      <c r="DDT81" s="5"/>
      <c r="DDU81" s="5"/>
      <c r="DDV81" s="5"/>
      <c r="DDW81" s="5"/>
      <c r="DDX81" s="5"/>
      <c r="DDY81" s="5"/>
      <c r="DDZ81" s="5"/>
      <c r="DEA81" s="5"/>
      <c r="DEB81" s="5"/>
      <c r="DEC81" s="5"/>
      <c r="DED81" s="5"/>
      <c r="DEE81" s="5"/>
      <c r="DEF81" s="5"/>
      <c r="DEG81" s="5"/>
      <c r="DEH81" s="5"/>
      <c r="DEI81" s="5"/>
      <c r="DEJ81" s="5"/>
      <c r="DEK81" s="5"/>
      <c r="DEL81" s="5"/>
      <c r="DEM81" s="5"/>
      <c r="DEN81" s="5"/>
      <c r="DEO81" s="5"/>
      <c r="DEP81" s="5"/>
      <c r="DEQ81" s="5"/>
      <c r="DER81" s="5"/>
      <c r="DES81" s="5"/>
      <c r="DET81" s="5"/>
      <c r="DEU81" s="5"/>
      <c r="DEV81" s="5"/>
      <c r="DEW81" s="5"/>
      <c r="DEX81" s="5"/>
      <c r="DEY81" s="5"/>
      <c r="DEZ81" s="5"/>
      <c r="DFA81" s="5"/>
      <c r="DFB81" s="5"/>
      <c r="DFC81" s="5"/>
      <c r="DFD81" s="5"/>
      <c r="DFE81" s="5"/>
      <c r="DFF81" s="5"/>
      <c r="DFG81" s="5"/>
      <c r="DFH81" s="5"/>
      <c r="DFI81" s="5"/>
      <c r="DFJ81" s="5"/>
      <c r="DFK81" s="5"/>
      <c r="DFL81" s="5"/>
      <c r="DFM81" s="5"/>
      <c r="DFN81" s="5"/>
      <c r="DFO81" s="5"/>
      <c r="DFP81" s="5"/>
      <c r="DFQ81" s="5"/>
      <c r="DFR81" s="5"/>
      <c r="DFS81" s="5"/>
      <c r="DFT81" s="5"/>
      <c r="DFU81" s="5"/>
      <c r="DFV81" s="5"/>
      <c r="DFW81" s="5"/>
      <c r="DFX81" s="5"/>
      <c r="DFY81" s="5"/>
      <c r="DFZ81" s="5"/>
      <c r="DGA81" s="5"/>
      <c r="DGB81" s="5"/>
      <c r="DGC81" s="5"/>
      <c r="DGD81" s="5"/>
      <c r="DGE81" s="5"/>
      <c r="DGF81" s="5"/>
      <c r="DGG81" s="5"/>
      <c r="DGH81" s="5"/>
      <c r="DGI81" s="5"/>
      <c r="DGJ81" s="5"/>
      <c r="DGK81" s="5"/>
      <c r="DGL81" s="5"/>
      <c r="DGM81" s="5"/>
      <c r="DGN81" s="5"/>
      <c r="DGO81" s="5"/>
      <c r="DGP81" s="5"/>
      <c r="DGQ81" s="5"/>
      <c r="DGR81" s="5"/>
      <c r="DGS81" s="5"/>
      <c r="DGT81" s="5"/>
      <c r="DGU81" s="5"/>
      <c r="DGV81" s="5"/>
      <c r="DGW81" s="5"/>
      <c r="DGX81" s="5"/>
      <c r="DGY81" s="5"/>
      <c r="DGZ81" s="5"/>
      <c r="DHA81" s="5"/>
      <c r="DHB81" s="5"/>
      <c r="DHC81" s="5"/>
      <c r="DHD81" s="5"/>
      <c r="DHE81" s="5"/>
      <c r="DHF81" s="5"/>
      <c r="DHG81" s="5"/>
      <c r="DHH81" s="5"/>
      <c r="DHI81" s="5"/>
      <c r="DHJ81" s="5"/>
      <c r="DHK81" s="5"/>
      <c r="DHL81" s="5"/>
      <c r="DHM81" s="5"/>
      <c r="DHN81" s="5"/>
      <c r="DHO81" s="5"/>
      <c r="DHP81" s="5"/>
      <c r="DHQ81" s="5"/>
      <c r="DHR81" s="5"/>
      <c r="DHS81" s="5"/>
      <c r="DHT81" s="5"/>
      <c r="DHU81" s="5"/>
      <c r="DHV81" s="5"/>
      <c r="DHW81" s="5"/>
      <c r="DHX81" s="5"/>
      <c r="DHY81" s="5"/>
      <c r="DHZ81" s="5"/>
      <c r="DIA81" s="5"/>
      <c r="DIB81" s="5"/>
      <c r="DIC81" s="5"/>
      <c r="DID81" s="5"/>
      <c r="DIE81" s="5"/>
      <c r="DIF81" s="5"/>
      <c r="DIG81" s="5"/>
      <c r="DIH81" s="5"/>
      <c r="DII81" s="5"/>
      <c r="DIJ81" s="5"/>
      <c r="DIK81" s="5"/>
      <c r="DIL81" s="5"/>
      <c r="DIM81" s="5"/>
      <c r="DIN81" s="5"/>
      <c r="DIO81" s="5"/>
      <c r="DIP81" s="5"/>
      <c r="DIQ81" s="5"/>
      <c r="DIR81" s="5"/>
      <c r="DIS81" s="5"/>
      <c r="DIT81" s="5"/>
      <c r="DIU81" s="5"/>
      <c r="DIV81" s="5"/>
      <c r="DIW81" s="5"/>
      <c r="DIX81" s="5"/>
      <c r="DIY81" s="5"/>
      <c r="DIZ81" s="5"/>
      <c r="DJA81" s="5"/>
      <c r="DJB81" s="5"/>
      <c r="DJC81" s="5"/>
      <c r="DJD81" s="5"/>
      <c r="DJE81" s="5"/>
      <c r="DJF81" s="5"/>
      <c r="DJG81" s="5"/>
      <c r="DJH81" s="5"/>
      <c r="DJI81" s="5"/>
      <c r="DJJ81" s="5"/>
      <c r="DJK81" s="5"/>
      <c r="DJL81" s="5"/>
      <c r="DJM81" s="5"/>
      <c r="DJN81" s="5"/>
      <c r="DJO81" s="5"/>
      <c r="DJP81" s="5"/>
      <c r="DJQ81" s="5"/>
      <c r="DJR81" s="5"/>
      <c r="DJS81" s="5"/>
      <c r="DJT81" s="5"/>
      <c r="DJU81" s="5"/>
      <c r="DJV81" s="5"/>
      <c r="DJW81" s="5"/>
      <c r="DJX81" s="5"/>
      <c r="DJY81" s="5"/>
      <c r="DJZ81" s="5"/>
      <c r="DKA81" s="5"/>
      <c r="DKB81" s="5"/>
      <c r="DKC81" s="5"/>
      <c r="DKD81" s="5"/>
      <c r="DKE81" s="5"/>
      <c r="DKF81" s="5"/>
      <c r="DKG81" s="5"/>
      <c r="DKH81" s="5"/>
      <c r="DKI81" s="5"/>
      <c r="DKJ81" s="5"/>
      <c r="DKK81" s="5"/>
      <c r="DKL81" s="5"/>
      <c r="DKM81" s="5"/>
      <c r="DKN81" s="5"/>
      <c r="DKO81" s="5"/>
      <c r="DKP81" s="5"/>
      <c r="DKQ81" s="5"/>
      <c r="DKR81" s="5"/>
      <c r="DKS81" s="5"/>
      <c r="DKT81" s="5"/>
      <c r="DKU81" s="5"/>
      <c r="DKV81" s="5"/>
      <c r="DKW81" s="5"/>
      <c r="DKX81" s="5"/>
      <c r="DKY81" s="5"/>
      <c r="DKZ81" s="5"/>
      <c r="DLA81" s="5"/>
      <c r="DLB81" s="5"/>
      <c r="DLC81" s="5"/>
      <c r="DLD81" s="5"/>
      <c r="DLE81" s="5"/>
      <c r="DLF81" s="5"/>
      <c r="DLG81" s="5"/>
      <c r="DLH81" s="5"/>
      <c r="DLI81" s="5"/>
      <c r="DLJ81" s="5"/>
      <c r="DLK81" s="5"/>
      <c r="DLL81" s="5"/>
      <c r="DLM81" s="5"/>
      <c r="DLN81" s="5"/>
      <c r="DLO81" s="5"/>
      <c r="DLP81" s="5"/>
      <c r="DLQ81" s="5"/>
      <c r="DLR81" s="5"/>
      <c r="DLS81" s="5"/>
      <c r="DLT81" s="5"/>
      <c r="DLU81" s="5"/>
      <c r="DLV81" s="5"/>
      <c r="DLW81" s="5"/>
      <c r="DLX81" s="5"/>
      <c r="DLY81" s="5"/>
      <c r="DLZ81" s="5"/>
      <c r="DMA81" s="5"/>
      <c r="DMB81" s="5"/>
      <c r="DMC81" s="5"/>
      <c r="DMD81" s="5"/>
      <c r="DME81" s="5"/>
      <c r="DMF81" s="5"/>
      <c r="DMG81" s="5"/>
      <c r="DMH81" s="5"/>
      <c r="DMI81" s="5"/>
      <c r="DMJ81" s="5"/>
      <c r="DMK81" s="5"/>
      <c r="DML81" s="5"/>
      <c r="DMM81" s="5"/>
      <c r="DMN81" s="5"/>
      <c r="DMO81" s="5"/>
      <c r="DMP81" s="5"/>
      <c r="DMQ81" s="5"/>
      <c r="DMR81" s="5"/>
      <c r="DMS81" s="5"/>
      <c r="DMT81" s="5"/>
      <c r="DMU81" s="5"/>
      <c r="DMV81" s="5"/>
      <c r="DMW81" s="5"/>
      <c r="DMX81" s="5"/>
      <c r="DMY81" s="5"/>
      <c r="DMZ81" s="5"/>
      <c r="DNA81" s="5"/>
      <c r="DNB81" s="5"/>
      <c r="DNC81" s="5"/>
      <c r="DND81" s="5"/>
      <c r="DNE81" s="5"/>
      <c r="DNF81" s="5"/>
      <c r="DNG81" s="5"/>
      <c r="DNH81" s="5"/>
      <c r="DNI81" s="5"/>
      <c r="DNJ81" s="5"/>
      <c r="DNK81" s="5"/>
      <c r="DNL81" s="5"/>
      <c r="DNM81" s="5"/>
      <c r="DNN81" s="5"/>
      <c r="DNO81" s="5"/>
      <c r="DNP81" s="5"/>
      <c r="DNQ81" s="5"/>
      <c r="DNR81" s="5"/>
      <c r="DNS81" s="5"/>
      <c r="DNT81" s="5"/>
      <c r="DNU81" s="5"/>
      <c r="DNV81" s="5"/>
      <c r="DNW81" s="5"/>
      <c r="DNX81" s="5"/>
      <c r="DNY81" s="5"/>
      <c r="DNZ81" s="5"/>
      <c r="DOA81" s="5"/>
      <c r="DOB81" s="5"/>
      <c r="DOC81" s="5"/>
      <c r="DOD81" s="5"/>
      <c r="DOE81" s="5"/>
      <c r="DOF81" s="5"/>
      <c r="DOG81" s="5"/>
      <c r="DOH81" s="5"/>
      <c r="DOI81" s="5"/>
      <c r="DOJ81" s="5"/>
      <c r="DOK81" s="5"/>
      <c r="DOL81" s="5"/>
      <c r="DOM81" s="5"/>
      <c r="DON81" s="5"/>
      <c r="DOO81" s="5"/>
      <c r="DOP81" s="5"/>
      <c r="DOQ81" s="5"/>
      <c r="DOR81" s="5"/>
      <c r="DOS81" s="5"/>
      <c r="DOT81" s="5"/>
      <c r="DOU81" s="5"/>
      <c r="DOV81" s="5"/>
      <c r="DOW81" s="5"/>
      <c r="DOX81" s="5"/>
      <c r="DOY81" s="5"/>
      <c r="DOZ81" s="5"/>
      <c r="DPA81" s="5"/>
      <c r="DPB81" s="5"/>
      <c r="DPC81" s="5"/>
      <c r="DPD81" s="5"/>
      <c r="DPE81" s="5"/>
      <c r="DPF81" s="5"/>
      <c r="DPG81" s="5"/>
      <c r="DPH81" s="5"/>
      <c r="DPI81" s="5"/>
      <c r="DPJ81" s="5"/>
      <c r="DPK81" s="5"/>
      <c r="DPL81" s="5"/>
      <c r="DPM81" s="5"/>
      <c r="DPN81" s="5"/>
      <c r="DPO81" s="5"/>
      <c r="DPP81" s="5"/>
      <c r="DPQ81" s="5"/>
      <c r="DPR81" s="5"/>
      <c r="DPS81" s="5"/>
      <c r="DPT81" s="5"/>
      <c r="DPU81" s="5"/>
      <c r="DPV81" s="5"/>
      <c r="DPW81" s="5"/>
      <c r="DPX81" s="5"/>
      <c r="DPY81" s="5"/>
      <c r="DPZ81" s="5"/>
      <c r="DQA81" s="5"/>
      <c r="DQB81" s="5"/>
      <c r="DQC81" s="5"/>
      <c r="DQD81" s="5"/>
      <c r="DQE81" s="5"/>
      <c r="DQF81" s="5"/>
      <c r="DQG81" s="5"/>
      <c r="DQH81" s="5"/>
      <c r="DQI81" s="5"/>
      <c r="DQJ81" s="5"/>
      <c r="DQK81" s="5"/>
      <c r="DQL81" s="5"/>
      <c r="DQM81" s="5"/>
      <c r="DQN81" s="5"/>
      <c r="DQO81" s="5"/>
      <c r="DQP81" s="5"/>
      <c r="DQQ81" s="5"/>
      <c r="DQR81" s="5"/>
      <c r="DQS81" s="5"/>
      <c r="DQT81" s="5"/>
      <c r="DQU81" s="5"/>
      <c r="DQV81" s="5"/>
      <c r="DQW81" s="5"/>
      <c r="DQX81" s="5"/>
      <c r="DQY81" s="5"/>
      <c r="DQZ81" s="5"/>
      <c r="DRA81" s="5"/>
      <c r="DRB81" s="5"/>
      <c r="DRC81" s="5"/>
      <c r="DRD81" s="5"/>
      <c r="DRE81" s="5"/>
      <c r="DRF81" s="5"/>
      <c r="DRG81" s="5"/>
      <c r="DRH81" s="5"/>
      <c r="DRI81" s="5"/>
      <c r="DRJ81" s="5"/>
      <c r="DRK81" s="5"/>
      <c r="DRL81" s="5"/>
      <c r="DRM81" s="5"/>
      <c r="DRN81" s="5"/>
      <c r="DRO81" s="5"/>
      <c r="DRP81" s="5"/>
      <c r="DRQ81" s="5"/>
      <c r="DRR81" s="5"/>
      <c r="DRS81" s="5"/>
      <c r="DRT81" s="5"/>
      <c r="DRU81" s="5"/>
      <c r="DRV81" s="5"/>
      <c r="DRW81" s="5"/>
      <c r="DRX81" s="5"/>
      <c r="DRY81" s="5"/>
      <c r="DRZ81" s="5"/>
      <c r="DSA81" s="5"/>
      <c r="DSB81" s="5"/>
      <c r="DSC81" s="5"/>
      <c r="DSD81" s="5"/>
      <c r="DSE81" s="5"/>
      <c r="DSF81" s="5"/>
      <c r="DSG81" s="5"/>
      <c r="DSH81" s="5"/>
      <c r="DSI81" s="5"/>
      <c r="DSJ81" s="5"/>
      <c r="DSK81" s="5"/>
      <c r="DSL81" s="5"/>
      <c r="DSM81" s="5"/>
      <c r="DSN81" s="5"/>
      <c r="DSO81" s="5"/>
      <c r="DSP81" s="5"/>
      <c r="DSQ81" s="5"/>
      <c r="DSR81" s="5"/>
      <c r="DSS81" s="5"/>
      <c r="DST81" s="5"/>
      <c r="DSU81" s="5"/>
      <c r="DSV81" s="5"/>
      <c r="DSW81" s="5"/>
      <c r="DSX81" s="5"/>
      <c r="DSY81" s="5"/>
      <c r="DSZ81" s="5"/>
      <c r="DTA81" s="5"/>
      <c r="DTB81" s="5"/>
      <c r="DTC81" s="5"/>
      <c r="DTD81" s="5"/>
      <c r="DTE81" s="5"/>
      <c r="DTF81" s="5"/>
      <c r="DTG81" s="5"/>
      <c r="DTH81" s="5"/>
      <c r="DTI81" s="5"/>
      <c r="DTJ81" s="5"/>
      <c r="DTK81" s="5"/>
      <c r="DTL81" s="5"/>
      <c r="DTM81" s="5"/>
      <c r="DTN81" s="5"/>
      <c r="DTO81" s="5"/>
      <c r="DTP81" s="5"/>
      <c r="DTQ81" s="5"/>
      <c r="DTR81" s="5"/>
      <c r="DTS81" s="5"/>
      <c r="DTT81" s="5"/>
      <c r="DTU81" s="5"/>
      <c r="DTV81" s="5"/>
      <c r="DTW81" s="5"/>
      <c r="DTX81" s="5"/>
      <c r="DTY81" s="5"/>
      <c r="DTZ81" s="5"/>
      <c r="DUA81" s="5"/>
      <c r="DUB81" s="5"/>
      <c r="DUC81" s="5"/>
      <c r="DUD81" s="5"/>
      <c r="DUE81" s="5"/>
      <c r="DUF81" s="5"/>
      <c r="DUG81" s="5"/>
      <c r="DUH81" s="5"/>
      <c r="DUI81" s="5"/>
      <c r="DUJ81" s="5"/>
      <c r="DUK81" s="5"/>
      <c r="DUL81" s="5"/>
      <c r="DUM81" s="5"/>
      <c r="DUN81" s="5"/>
      <c r="DUO81" s="5"/>
      <c r="DUP81" s="5"/>
      <c r="DUQ81" s="5"/>
      <c r="DUR81" s="5"/>
      <c r="DUS81" s="5"/>
      <c r="DUT81" s="5"/>
      <c r="DUU81" s="5"/>
      <c r="DUV81" s="5"/>
      <c r="DUW81" s="5"/>
      <c r="DUX81" s="5"/>
      <c r="DUY81" s="5"/>
      <c r="DUZ81" s="5"/>
      <c r="DVA81" s="5"/>
      <c r="DVB81" s="5"/>
      <c r="DVC81" s="5"/>
      <c r="DVD81" s="5"/>
      <c r="DVE81" s="5"/>
      <c r="DVF81" s="5"/>
      <c r="DVG81" s="5"/>
      <c r="DVH81" s="5"/>
      <c r="DVI81" s="5"/>
      <c r="DVJ81" s="5"/>
      <c r="DVK81" s="5"/>
      <c r="DVL81" s="5"/>
      <c r="DVM81" s="5"/>
      <c r="DVN81" s="5"/>
      <c r="DVO81" s="5"/>
      <c r="DVP81" s="5"/>
      <c r="DVQ81" s="5"/>
      <c r="DVR81" s="5"/>
      <c r="DVS81" s="5"/>
      <c r="DVT81" s="5"/>
      <c r="DVU81" s="5"/>
      <c r="DVV81" s="5"/>
      <c r="DVW81" s="5"/>
      <c r="DVX81" s="5"/>
      <c r="DVY81" s="5"/>
      <c r="DVZ81" s="5"/>
      <c r="DWA81" s="5"/>
      <c r="DWB81" s="5"/>
      <c r="DWC81" s="5"/>
      <c r="DWD81" s="5"/>
      <c r="DWE81" s="5"/>
      <c r="DWF81" s="5"/>
      <c r="DWG81" s="5"/>
      <c r="DWH81" s="5"/>
      <c r="DWI81" s="5"/>
      <c r="DWJ81" s="5"/>
      <c r="DWK81" s="5"/>
      <c r="DWL81" s="5"/>
      <c r="DWM81" s="5"/>
      <c r="DWN81" s="5"/>
      <c r="DWO81" s="5"/>
      <c r="DWP81" s="5"/>
      <c r="DWQ81" s="5"/>
      <c r="DWR81" s="5"/>
      <c r="DWS81" s="5"/>
      <c r="DWT81" s="5"/>
      <c r="DWU81" s="5"/>
      <c r="DWV81" s="5"/>
      <c r="DWW81" s="5"/>
      <c r="DWX81" s="5"/>
      <c r="DWY81" s="5"/>
      <c r="DWZ81" s="5"/>
      <c r="DXA81" s="5"/>
      <c r="DXB81" s="5"/>
      <c r="DXC81" s="5"/>
      <c r="DXD81" s="5"/>
      <c r="DXE81" s="5"/>
      <c r="DXF81" s="5"/>
      <c r="DXG81" s="5"/>
      <c r="DXH81" s="5"/>
      <c r="DXI81" s="5"/>
      <c r="DXJ81" s="5"/>
      <c r="DXK81" s="5"/>
      <c r="DXL81" s="5"/>
      <c r="DXM81" s="5"/>
      <c r="DXN81" s="5"/>
      <c r="DXO81" s="5"/>
      <c r="DXP81" s="5"/>
      <c r="DXQ81" s="5"/>
      <c r="DXR81" s="5"/>
      <c r="DXS81" s="5"/>
      <c r="DXT81" s="5"/>
      <c r="DXU81" s="5"/>
      <c r="DXV81" s="5"/>
      <c r="DXW81" s="5"/>
      <c r="DXX81" s="5"/>
      <c r="DXY81" s="5"/>
      <c r="DXZ81" s="5"/>
      <c r="DYA81" s="5"/>
      <c r="DYB81" s="5"/>
      <c r="DYC81" s="5"/>
      <c r="DYD81" s="5"/>
      <c r="DYE81" s="5"/>
      <c r="DYF81" s="5"/>
      <c r="DYG81" s="5"/>
      <c r="DYH81" s="5"/>
      <c r="DYI81" s="5"/>
      <c r="DYJ81" s="5"/>
      <c r="DYK81" s="5"/>
      <c r="DYL81" s="5"/>
      <c r="DYM81" s="5"/>
      <c r="DYN81" s="5"/>
      <c r="DYO81" s="5"/>
      <c r="DYP81" s="5"/>
      <c r="DYQ81" s="5"/>
      <c r="DYR81" s="5"/>
      <c r="DYS81" s="5"/>
      <c r="DYT81" s="5"/>
      <c r="DYU81" s="5"/>
      <c r="DYV81" s="5"/>
      <c r="DYW81" s="5"/>
      <c r="DYX81" s="5"/>
      <c r="DYY81" s="5"/>
      <c r="DYZ81" s="5"/>
      <c r="DZA81" s="5"/>
      <c r="DZB81" s="5"/>
      <c r="DZC81" s="5"/>
      <c r="DZD81" s="5"/>
      <c r="DZE81" s="5"/>
      <c r="DZF81" s="5"/>
      <c r="DZG81" s="5"/>
      <c r="DZH81" s="5"/>
      <c r="DZI81" s="5"/>
      <c r="DZJ81" s="5"/>
      <c r="DZK81" s="5"/>
      <c r="DZL81" s="5"/>
      <c r="DZM81" s="5"/>
      <c r="DZN81" s="5"/>
      <c r="DZO81" s="5"/>
      <c r="DZP81" s="5"/>
      <c r="DZQ81" s="5"/>
      <c r="DZR81" s="5"/>
      <c r="DZS81" s="5"/>
      <c r="DZT81" s="5"/>
      <c r="DZU81" s="5"/>
      <c r="DZV81" s="5"/>
      <c r="DZW81" s="5"/>
      <c r="DZX81" s="5"/>
      <c r="DZY81" s="5"/>
      <c r="DZZ81" s="5"/>
      <c r="EAA81" s="5"/>
      <c r="EAB81" s="5"/>
      <c r="EAC81" s="5"/>
      <c r="EAD81" s="5"/>
      <c r="EAE81" s="5"/>
      <c r="EAF81" s="5"/>
      <c r="EAG81" s="5"/>
      <c r="EAH81" s="5"/>
      <c r="EAI81" s="5"/>
      <c r="EAJ81" s="5"/>
      <c r="EAK81" s="5"/>
      <c r="EAL81" s="5"/>
      <c r="EAM81" s="5"/>
      <c r="EAN81" s="5"/>
      <c r="EAO81" s="5"/>
      <c r="EAP81" s="5"/>
      <c r="EAQ81" s="5"/>
      <c r="EAR81" s="5"/>
      <c r="EAS81" s="5"/>
      <c r="EAT81" s="5"/>
      <c r="EAU81" s="5"/>
      <c r="EAV81" s="5"/>
      <c r="EAW81" s="5"/>
      <c r="EAX81" s="5"/>
      <c r="EAY81" s="5"/>
      <c r="EAZ81" s="5"/>
      <c r="EBA81" s="5"/>
      <c r="EBB81" s="5"/>
      <c r="EBC81" s="5"/>
      <c r="EBD81" s="5"/>
      <c r="EBE81" s="5"/>
      <c r="EBF81" s="5"/>
      <c r="EBG81" s="5"/>
      <c r="EBH81" s="5"/>
      <c r="EBI81" s="5"/>
      <c r="EBJ81" s="5"/>
      <c r="EBK81" s="5"/>
      <c r="EBL81" s="5"/>
      <c r="EBM81" s="5"/>
      <c r="EBN81" s="5"/>
      <c r="EBO81" s="5"/>
      <c r="EBP81" s="5"/>
      <c r="EBQ81" s="5"/>
      <c r="EBR81" s="5"/>
      <c r="EBS81" s="5"/>
      <c r="EBT81" s="5"/>
      <c r="EBU81" s="5"/>
      <c r="EBV81" s="5"/>
      <c r="EBW81" s="5"/>
      <c r="EBX81" s="5"/>
      <c r="EBY81" s="5"/>
      <c r="EBZ81" s="5"/>
      <c r="ECA81" s="5"/>
      <c r="ECB81" s="5"/>
      <c r="ECC81" s="5"/>
      <c r="ECD81" s="5"/>
      <c r="ECE81" s="5"/>
      <c r="ECF81" s="5"/>
      <c r="ECG81" s="5"/>
      <c r="ECH81" s="5"/>
      <c r="ECI81" s="5"/>
      <c r="ECJ81" s="5"/>
      <c r="ECK81" s="5"/>
      <c r="ECL81" s="5"/>
      <c r="ECM81" s="5"/>
      <c r="ECN81" s="5"/>
      <c r="ECO81" s="5"/>
      <c r="ECP81" s="5"/>
      <c r="ECQ81" s="5"/>
      <c r="ECR81" s="5"/>
      <c r="ECS81" s="5"/>
      <c r="ECT81" s="5"/>
      <c r="ECU81" s="5"/>
      <c r="ECV81" s="5"/>
      <c r="ECW81" s="5"/>
      <c r="ECX81" s="5"/>
      <c r="ECY81" s="5"/>
      <c r="ECZ81" s="5"/>
      <c r="EDA81" s="5"/>
      <c r="EDB81" s="5"/>
      <c r="EDC81" s="5"/>
      <c r="EDD81" s="5"/>
      <c r="EDE81" s="5"/>
      <c r="EDF81" s="5"/>
      <c r="EDG81" s="5"/>
      <c r="EDH81" s="5"/>
      <c r="EDI81" s="5"/>
      <c r="EDJ81" s="5"/>
      <c r="EDK81" s="5"/>
      <c r="EDL81" s="5"/>
      <c r="EDM81" s="5"/>
      <c r="EDN81" s="5"/>
      <c r="EDO81" s="5"/>
      <c r="EDP81" s="5"/>
      <c r="EDQ81" s="5"/>
      <c r="EDR81" s="5"/>
      <c r="EDS81" s="5"/>
      <c r="EDT81" s="5"/>
      <c r="EDU81" s="5"/>
      <c r="EDV81" s="5"/>
      <c r="EDW81" s="5"/>
      <c r="EDX81" s="5"/>
      <c r="EDY81" s="5"/>
      <c r="EDZ81" s="5"/>
      <c r="EEA81" s="5"/>
      <c r="EEB81" s="5"/>
      <c r="EEC81" s="5"/>
      <c r="EED81" s="5"/>
      <c r="EEE81" s="5"/>
      <c r="EEF81" s="5"/>
      <c r="EEG81" s="5"/>
      <c r="EEH81" s="5"/>
      <c r="EEI81" s="5"/>
      <c r="EEJ81" s="5"/>
      <c r="EEK81" s="5"/>
      <c r="EEL81" s="5"/>
      <c r="EEM81" s="5"/>
      <c r="EEN81" s="5"/>
      <c r="EEO81" s="5"/>
      <c r="EEP81" s="5"/>
      <c r="EEQ81" s="5"/>
      <c r="EER81" s="5"/>
      <c r="EES81" s="5"/>
      <c r="EET81" s="5"/>
      <c r="EEU81" s="5"/>
      <c r="EEV81" s="5"/>
      <c r="EEW81" s="5"/>
      <c r="EEX81" s="5"/>
      <c r="EEY81" s="5"/>
      <c r="EEZ81" s="5"/>
      <c r="EFA81" s="5"/>
      <c r="EFB81" s="5"/>
      <c r="EFC81" s="5"/>
      <c r="EFD81" s="5"/>
      <c r="EFE81" s="5"/>
      <c r="EFF81" s="5"/>
      <c r="EFG81" s="5"/>
      <c r="EFH81" s="5"/>
      <c r="EFI81" s="5"/>
      <c r="EFJ81" s="5"/>
      <c r="EFK81" s="5"/>
      <c r="EFL81" s="5"/>
      <c r="EFM81" s="5"/>
      <c r="EFN81" s="5"/>
      <c r="EFO81" s="5"/>
      <c r="EFP81" s="5"/>
      <c r="EFQ81" s="5"/>
      <c r="EFR81" s="5"/>
      <c r="EFS81" s="5"/>
      <c r="EFT81" s="5"/>
      <c r="EFU81" s="5"/>
      <c r="EFV81" s="5"/>
      <c r="EFW81" s="5"/>
      <c r="EFX81" s="5"/>
      <c r="EFY81" s="5"/>
      <c r="EFZ81" s="5"/>
      <c r="EGA81" s="5"/>
      <c r="EGB81" s="5"/>
      <c r="EGC81" s="5"/>
      <c r="EGD81" s="5"/>
      <c r="EGE81" s="5"/>
      <c r="EGF81" s="5"/>
      <c r="EGG81" s="5"/>
      <c r="EGH81" s="5"/>
      <c r="EGI81" s="5"/>
      <c r="EGJ81" s="5"/>
      <c r="EGK81" s="5"/>
      <c r="EGL81" s="5"/>
      <c r="EGM81" s="5"/>
      <c r="EGN81" s="5"/>
      <c r="EGO81" s="5"/>
      <c r="EGP81" s="5"/>
      <c r="EGQ81" s="5"/>
      <c r="EGR81" s="5"/>
      <c r="EGS81" s="5"/>
      <c r="EGT81" s="5"/>
      <c r="EGU81" s="5"/>
      <c r="EGV81" s="5"/>
      <c r="EGW81" s="5"/>
      <c r="EGX81" s="5"/>
      <c r="EGY81" s="5"/>
      <c r="EGZ81" s="5"/>
      <c r="EHA81" s="5"/>
      <c r="EHB81" s="5"/>
      <c r="EHC81" s="5"/>
      <c r="EHD81" s="5"/>
      <c r="EHE81" s="5"/>
      <c r="EHF81" s="5"/>
      <c r="EHG81" s="5"/>
      <c r="EHH81" s="5"/>
      <c r="EHI81" s="5"/>
      <c r="EHJ81" s="5"/>
      <c r="EHK81" s="5"/>
      <c r="EHL81" s="5"/>
      <c r="EHM81" s="5"/>
      <c r="EHN81" s="5"/>
      <c r="EHO81" s="5"/>
      <c r="EHP81" s="5"/>
      <c r="EHQ81" s="5"/>
      <c r="EHR81" s="5"/>
      <c r="EHS81" s="5"/>
      <c r="EHT81" s="5"/>
      <c r="EHU81" s="5"/>
      <c r="EHV81" s="5"/>
      <c r="EHW81" s="5"/>
      <c r="EHX81" s="5"/>
      <c r="EHY81" s="5"/>
      <c r="EHZ81" s="5"/>
      <c r="EIA81" s="5"/>
      <c r="EIB81" s="5"/>
      <c r="EIC81" s="5"/>
      <c r="EID81" s="5"/>
      <c r="EIE81" s="5"/>
      <c r="EIF81" s="5"/>
      <c r="EIG81" s="5"/>
      <c r="EIH81" s="5"/>
      <c r="EII81" s="5"/>
      <c r="EIJ81" s="5"/>
      <c r="EIK81" s="5"/>
      <c r="EIL81" s="5"/>
      <c r="EIM81" s="5"/>
      <c r="EIN81" s="5"/>
      <c r="EIO81" s="5"/>
      <c r="EIP81" s="5"/>
      <c r="EIQ81" s="5"/>
      <c r="EIR81" s="5"/>
      <c r="EIS81" s="5"/>
      <c r="EIT81" s="5"/>
      <c r="EIU81" s="5"/>
      <c r="EIV81" s="5"/>
      <c r="EIW81" s="5"/>
      <c r="EIX81" s="5"/>
      <c r="EIY81" s="5"/>
      <c r="EIZ81" s="5"/>
      <c r="EJA81" s="5"/>
      <c r="EJB81" s="5"/>
      <c r="EJC81" s="5"/>
      <c r="EJD81" s="5"/>
      <c r="EJE81" s="5"/>
      <c r="EJF81" s="5"/>
      <c r="EJG81" s="5"/>
      <c r="EJH81" s="5"/>
      <c r="EJI81" s="5"/>
      <c r="EJJ81" s="5"/>
      <c r="EJK81" s="5"/>
      <c r="EJL81" s="5"/>
      <c r="EJM81" s="5"/>
      <c r="EJN81" s="5"/>
      <c r="EJO81" s="5"/>
      <c r="EJP81" s="5"/>
      <c r="EJQ81" s="5"/>
      <c r="EJR81" s="5"/>
      <c r="EJS81" s="5"/>
      <c r="EJT81" s="5"/>
      <c r="EJU81" s="5"/>
      <c r="EJV81" s="5"/>
      <c r="EJW81" s="5"/>
      <c r="EJX81" s="5"/>
      <c r="EJY81" s="5"/>
      <c r="EJZ81" s="5"/>
      <c r="EKA81" s="5"/>
      <c r="EKB81" s="5"/>
      <c r="EKC81" s="5"/>
      <c r="EKD81" s="5"/>
      <c r="EKE81" s="5"/>
      <c r="EKF81" s="5"/>
      <c r="EKG81" s="5"/>
      <c r="EKH81" s="5"/>
      <c r="EKI81" s="5"/>
      <c r="EKJ81" s="5"/>
      <c r="EKK81" s="5"/>
      <c r="EKL81" s="5"/>
      <c r="EKM81" s="5"/>
      <c r="EKN81" s="5"/>
      <c r="EKO81" s="5"/>
      <c r="EKP81" s="5"/>
      <c r="EKQ81" s="5"/>
      <c r="EKR81" s="5"/>
      <c r="EKS81" s="5"/>
      <c r="EKT81" s="5"/>
      <c r="EKU81" s="5"/>
      <c r="EKV81" s="5"/>
      <c r="EKW81" s="5"/>
      <c r="EKX81" s="5"/>
      <c r="EKY81" s="5"/>
      <c r="EKZ81" s="5"/>
      <c r="ELA81" s="5"/>
      <c r="ELB81" s="5"/>
      <c r="ELC81" s="5"/>
      <c r="ELD81" s="5"/>
      <c r="ELE81" s="5"/>
      <c r="ELF81" s="5"/>
      <c r="ELG81" s="5"/>
      <c r="ELH81" s="5"/>
      <c r="ELI81" s="5"/>
      <c r="ELJ81" s="5"/>
      <c r="ELK81" s="5"/>
      <c r="ELL81" s="5"/>
      <c r="ELM81" s="5"/>
      <c r="ELN81" s="5"/>
      <c r="ELO81" s="5"/>
      <c r="ELP81" s="5"/>
      <c r="ELQ81" s="5"/>
      <c r="ELR81" s="5"/>
      <c r="ELS81" s="5"/>
      <c r="ELT81" s="5"/>
      <c r="ELU81" s="5"/>
      <c r="ELV81" s="5"/>
      <c r="ELW81" s="5"/>
      <c r="ELX81" s="5"/>
      <c r="ELY81" s="5"/>
      <c r="ELZ81" s="5"/>
      <c r="EMA81" s="5"/>
      <c r="EMB81" s="5"/>
      <c r="EMC81" s="5"/>
      <c r="EMD81" s="5"/>
      <c r="EME81" s="5"/>
      <c r="EMF81" s="5"/>
      <c r="EMG81" s="5"/>
      <c r="EMH81" s="5"/>
      <c r="EMI81" s="5"/>
      <c r="EMJ81" s="5"/>
      <c r="EMK81" s="5"/>
      <c r="EML81" s="5"/>
      <c r="EMM81" s="5"/>
      <c r="EMN81" s="5"/>
      <c r="EMO81" s="5"/>
      <c r="EMP81" s="5"/>
      <c r="EMQ81" s="5"/>
      <c r="EMR81" s="5"/>
      <c r="EMS81" s="5"/>
      <c r="EMT81" s="5"/>
      <c r="EMU81" s="5"/>
      <c r="EMV81" s="5"/>
      <c r="EMW81" s="5"/>
      <c r="EMX81" s="5"/>
      <c r="EMY81" s="5"/>
      <c r="EMZ81" s="5"/>
      <c r="ENA81" s="5"/>
      <c r="ENB81" s="5"/>
      <c r="ENC81" s="5"/>
      <c r="END81" s="5"/>
      <c r="ENE81" s="5"/>
      <c r="ENF81" s="5"/>
      <c r="ENG81" s="5"/>
      <c r="ENH81" s="5"/>
      <c r="ENI81" s="5"/>
      <c r="ENJ81" s="5"/>
      <c r="ENK81" s="5"/>
      <c r="ENL81" s="5"/>
      <c r="ENM81" s="5"/>
      <c r="ENN81" s="5"/>
      <c r="ENO81" s="5"/>
      <c r="ENP81" s="5"/>
      <c r="ENQ81" s="5"/>
      <c r="ENR81" s="5"/>
      <c r="ENS81" s="5"/>
      <c r="ENT81" s="5"/>
      <c r="ENU81" s="5"/>
      <c r="ENV81" s="5"/>
      <c r="ENW81" s="5"/>
      <c r="ENX81" s="5"/>
      <c r="ENY81" s="5"/>
      <c r="ENZ81" s="5"/>
      <c r="EOA81" s="5"/>
      <c r="EOB81" s="5"/>
      <c r="EOC81" s="5"/>
      <c r="EOD81" s="5"/>
      <c r="EOE81" s="5"/>
      <c r="EOF81" s="5"/>
      <c r="EOG81" s="5"/>
      <c r="EOH81" s="5"/>
      <c r="EOI81" s="5"/>
      <c r="EOJ81" s="5"/>
      <c r="EOK81" s="5"/>
      <c r="EOL81" s="5"/>
      <c r="EOM81" s="5"/>
      <c r="EON81" s="5"/>
      <c r="EOO81" s="5"/>
      <c r="EOP81" s="5"/>
      <c r="EOQ81" s="5"/>
      <c r="EOR81" s="5"/>
      <c r="EOS81" s="5"/>
      <c r="EOT81" s="5"/>
      <c r="EOU81" s="5"/>
      <c r="EOV81" s="5"/>
      <c r="EOW81" s="5"/>
      <c r="EOX81" s="5"/>
      <c r="EOY81" s="5"/>
      <c r="EOZ81" s="5"/>
      <c r="EPA81" s="5"/>
      <c r="EPB81" s="5"/>
      <c r="EPC81" s="5"/>
      <c r="EPD81" s="5"/>
      <c r="EPE81" s="5"/>
      <c r="EPF81" s="5"/>
      <c r="EPG81" s="5"/>
      <c r="EPH81" s="5"/>
      <c r="EPI81" s="5"/>
      <c r="EPJ81" s="5"/>
      <c r="EPK81" s="5"/>
      <c r="EPL81" s="5"/>
      <c r="EPM81" s="5"/>
      <c r="EPN81" s="5"/>
      <c r="EPO81" s="5"/>
      <c r="EPP81" s="5"/>
      <c r="EPQ81" s="5"/>
      <c r="EPR81" s="5"/>
      <c r="EPS81" s="5"/>
      <c r="EPT81" s="5"/>
      <c r="EPU81" s="5"/>
      <c r="EPV81" s="5"/>
      <c r="EPW81" s="5"/>
      <c r="EPX81" s="5"/>
      <c r="EPY81" s="5"/>
      <c r="EPZ81" s="5"/>
      <c r="EQA81" s="5"/>
      <c r="EQB81" s="5"/>
      <c r="EQC81" s="5"/>
      <c r="EQD81" s="5"/>
      <c r="EQE81" s="5"/>
      <c r="EQF81" s="5"/>
      <c r="EQG81" s="5"/>
      <c r="EQH81" s="5"/>
      <c r="EQI81" s="5"/>
      <c r="EQJ81" s="5"/>
      <c r="EQK81" s="5"/>
      <c r="EQL81" s="5"/>
      <c r="EQM81" s="5"/>
      <c r="EQN81" s="5"/>
      <c r="EQO81" s="5"/>
      <c r="EQP81" s="5"/>
      <c r="EQQ81" s="5"/>
      <c r="EQR81" s="5"/>
      <c r="EQS81" s="5"/>
      <c r="EQT81" s="5"/>
      <c r="EQU81" s="5"/>
      <c r="EQV81" s="5"/>
      <c r="EQW81" s="5"/>
      <c r="EQX81" s="5"/>
      <c r="EQY81" s="5"/>
      <c r="EQZ81" s="5"/>
      <c r="ERA81" s="5"/>
      <c r="ERB81" s="5"/>
      <c r="ERC81" s="5"/>
      <c r="ERD81" s="5"/>
      <c r="ERE81" s="5"/>
      <c r="ERF81" s="5"/>
      <c r="ERG81" s="5"/>
      <c r="ERH81" s="5"/>
      <c r="ERI81" s="5"/>
      <c r="ERJ81" s="5"/>
      <c r="ERK81" s="5"/>
      <c r="ERL81" s="5"/>
      <c r="ERM81" s="5"/>
      <c r="ERN81" s="5"/>
      <c r="ERO81" s="5"/>
      <c r="ERP81" s="5"/>
      <c r="ERQ81" s="5"/>
      <c r="ERR81" s="5"/>
      <c r="ERS81" s="5"/>
      <c r="ERT81" s="5"/>
      <c r="ERU81" s="5"/>
      <c r="ERV81" s="5"/>
      <c r="ERW81" s="5"/>
      <c r="ERX81" s="5"/>
      <c r="ERY81" s="5"/>
      <c r="ERZ81" s="5"/>
      <c r="ESA81" s="5"/>
      <c r="ESB81" s="5"/>
      <c r="ESC81" s="5"/>
      <c r="ESD81" s="5"/>
      <c r="ESE81" s="5"/>
      <c r="ESF81" s="5"/>
      <c r="ESG81" s="5"/>
      <c r="ESH81" s="5"/>
      <c r="ESI81" s="5"/>
      <c r="ESJ81" s="5"/>
      <c r="ESK81" s="5"/>
      <c r="ESL81" s="5"/>
      <c r="ESM81" s="5"/>
      <c r="ESN81" s="5"/>
      <c r="ESO81" s="5"/>
      <c r="ESP81" s="5"/>
      <c r="ESQ81" s="5"/>
      <c r="ESR81" s="5"/>
      <c r="ESS81" s="5"/>
      <c r="EST81" s="5"/>
      <c r="ESU81" s="5"/>
      <c r="ESV81" s="5"/>
      <c r="ESW81" s="5"/>
      <c r="ESX81" s="5"/>
      <c r="ESY81" s="5"/>
      <c r="ESZ81" s="5"/>
      <c r="ETA81" s="5"/>
      <c r="ETB81" s="5"/>
      <c r="ETC81" s="5"/>
      <c r="ETD81" s="5"/>
      <c r="ETE81" s="5"/>
      <c r="ETF81" s="5"/>
      <c r="ETG81" s="5"/>
      <c r="ETH81" s="5"/>
      <c r="ETI81" s="5"/>
      <c r="ETJ81" s="5"/>
      <c r="ETK81" s="5"/>
      <c r="ETL81" s="5"/>
      <c r="ETM81" s="5"/>
      <c r="ETN81" s="5"/>
      <c r="ETO81" s="5"/>
      <c r="ETP81" s="5"/>
      <c r="ETQ81" s="5"/>
      <c r="ETR81" s="5"/>
      <c r="ETS81" s="5"/>
      <c r="ETT81" s="5"/>
      <c r="ETU81" s="5"/>
      <c r="ETV81" s="5"/>
      <c r="ETW81" s="5"/>
      <c r="ETX81" s="5"/>
      <c r="ETY81" s="5"/>
      <c r="ETZ81" s="5"/>
      <c r="EUA81" s="5"/>
      <c r="EUB81" s="5"/>
      <c r="EUC81" s="5"/>
      <c r="EUD81" s="5"/>
      <c r="EUE81" s="5"/>
      <c r="EUF81" s="5"/>
      <c r="EUG81" s="5"/>
      <c r="EUH81" s="5"/>
      <c r="EUI81" s="5"/>
      <c r="EUJ81" s="5"/>
      <c r="EUK81" s="5"/>
      <c r="EUL81" s="5"/>
      <c r="EUM81" s="5"/>
      <c r="EUN81" s="5"/>
      <c r="EUO81" s="5"/>
      <c r="EUP81" s="5"/>
      <c r="EUQ81" s="5"/>
      <c r="EUR81" s="5"/>
      <c r="EUS81" s="5"/>
      <c r="EUT81" s="5"/>
      <c r="EUU81" s="5"/>
      <c r="EUV81" s="5"/>
      <c r="EUW81" s="5"/>
      <c r="EUX81" s="5"/>
      <c r="EUY81" s="5"/>
      <c r="EUZ81" s="5"/>
      <c r="EVA81" s="5"/>
      <c r="EVB81" s="5"/>
      <c r="EVC81" s="5"/>
      <c r="EVD81" s="5"/>
      <c r="EVE81" s="5"/>
      <c r="EVF81" s="5"/>
      <c r="EVG81" s="5"/>
      <c r="EVH81" s="5"/>
      <c r="EVI81" s="5"/>
      <c r="EVJ81" s="5"/>
      <c r="EVK81" s="5"/>
      <c r="EVL81" s="5"/>
      <c r="EVM81" s="5"/>
      <c r="EVN81" s="5"/>
      <c r="EVO81" s="5"/>
      <c r="EVP81" s="5"/>
      <c r="EVQ81" s="5"/>
      <c r="EVR81" s="5"/>
      <c r="EVS81" s="5"/>
      <c r="EVT81" s="5"/>
      <c r="EVU81" s="5"/>
      <c r="EVV81" s="5"/>
      <c r="EVW81" s="5"/>
      <c r="EVX81" s="5"/>
      <c r="EVY81" s="5"/>
      <c r="EVZ81" s="5"/>
      <c r="EWA81" s="5"/>
      <c r="EWB81" s="5"/>
      <c r="EWC81" s="5"/>
      <c r="EWD81" s="5"/>
      <c r="EWE81" s="5"/>
      <c r="EWF81" s="5"/>
      <c r="EWG81" s="5"/>
      <c r="EWH81" s="5"/>
      <c r="EWI81" s="5"/>
      <c r="EWJ81" s="5"/>
      <c r="EWK81" s="5"/>
      <c r="EWL81" s="5"/>
      <c r="EWM81" s="5"/>
      <c r="EWN81" s="5"/>
      <c r="EWO81" s="5"/>
      <c r="EWP81" s="5"/>
      <c r="EWQ81" s="5"/>
      <c r="EWR81" s="5"/>
      <c r="EWS81" s="5"/>
      <c r="EWT81" s="5"/>
      <c r="EWU81" s="5"/>
      <c r="EWV81" s="5"/>
      <c r="EWW81" s="5"/>
      <c r="EWX81" s="5"/>
      <c r="EWY81" s="5"/>
      <c r="EWZ81" s="5"/>
      <c r="EXA81" s="5"/>
      <c r="EXB81" s="5"/>
      <c r="EXC81" s="5"/>
      <c r="EXD81" s="5"/>
      <c r="EXE81" s="5"/>
      <c r="EXF81" s="5"/>
      <c r="EXG81" s="5"/>
      <c r="EXH81" s="5"/>
      <c r="EXI81" s="5"/>
      <c r="EXJ81" s="5"/>
      <c r="EXK81" s="5"/>
      <c r="EXL81" s="5"/>
      <c r="EXM81" s="5"/>
      <c r="EXN81" s="5"/>
      <c r="EXO81" s="5"/>
      <c r="EXP81" s="5"/>
      <c r="EXQ81" s="5"/>
      <c r="EXR81" s="5"/>
      <c r="EXS81" s="5"/>
      <c r="EXT81" s="5"/>
      <c r="EXU81" s="5"/>
      <c r="EXV81" s="5"/>
      <c r="EXW81" s="5"/>
      <c r="EXX81" s="5"/>
      <c r="EXY81" s="5"/>
      <c r="EXZ81" s="5"/>
      <c r="EYA81" s="5"/>
      <c r="EYB81" s="5"/>
      <c r="EYC81" s="5"/>
      <c r="EYD81" s="5"/>
      <c r="EYE81" s="5"/>
      <c r="EYF81" s="5"/>
      <c r="EYG81" s="5"/>
      <c r="EYH81" s="5"/>
      <c r="EYI81" s="5"/>
      <c r="EYJ81" s="5"/>
      <c r="EYK81" s="5"/>
      <c r="EYL81" s="5"/>
      <c r="EYM81" s="5"/>
      <c r="EYN81" s="5"/>
      <c r="EYO81" s="5"/>
      <c r="EYP81" s="5"/>
      <c r="EYQ81" s="5"/>
      <c r="EYR81" s="5"/>
      <c r="EYS81" s="5"/>
      <c r="EYT81" s="5"/>
      <c r="EYU81" s="5"/>
      <c r="EYV81" s="5"/>
      <c r="EYW81" s="5"/>
      <c r="EYX81" s="5"/>
      <c r="EYY81" s="5"/>
      <c r="EYZ81" s="5"/>
      <c r="EZA81" s="5"/>
      <c r="EZB81" s="5"/>
      <c r="EZC81" s="5"/>
      <c r="EZD81" s="5"/>
      <c r="EZE81" s="5"/>
      <c r="EZF81" s="5"/>
      <c r="EZG81" s="5"/>
      <c r="EZH81" s="5"/>
      <c r="EZI81" s="5"/>
      <c r="EZJ81" s="5"/>
      <c r="EZK81" s="5"/>
      <c r="EZL81" s="5"/>
      <c r="EZM81" s="5"/>
      <c r="EZN81" s="5"/>
      <c r="EZO81" s="5"/>
      <c r="EZP81" s="5"/>
      <c r="EZQ81" s="5"/>
      <c r="EZR81" s="5"/>
      <c r="EZS81" s="5"/>
      <c r="EZT81" s="5"/>
      <c r="EZU81" s="5"/>
      <c r="EZV81" s="5"/>
      <c r="EZW81" s="5"/>
      <c r="EZX81" s="5"/>
      <c r="EZY81" s="5"/>
      <c r="EZZ81" s="5"/>
      <c r="FAA81" s="5"/>
      <c r="FAB81" s="5"/>
      <c r="FAC81" s="5"/>
      <c r="FAD81" s="5"/>
      <c r="FAE81" s="5"/>
      <c r="FAF81" s="5"/>
      <c r="FAG81" s="5"/>
      <c r="FAH81" s="5"/>
      <c r="FAI81" s="5"/>
      <c r="FAJ81" s="5"/>
      <c r="FAK81" s="5"/>
      <c r="FAL81" s="5"/>
      <c r="FAM81" s="5"/>
      <c r="FAN81" s="5"/>
      <c r="FAO81" s="5"/>
      <c r="FAP81" s="5"/>
      <c r="FAQ81" s="5"/>
      <c r="FAR81" s="5"/>
      <c r="FAS81" s="5"/>
      <c r="FAT81" s="5"/>
      <c r="FAU81" s="5"/>
      <c r="FAV81" s="5"/>
      <c r="FAW81" s="5"/>
      <c r="FAX81" s="5"/>
      <c r="FAY81" s="5"/>
      <c r="FAZ81" s="5"/>
      <c r="FBA81" s="5"/>
      <c r="FBB81" s="5"/>
      <c r="FBC81" s="5"/>
      <c r="FBD81" s="5"/>
      <c r="FBE81" s="5"/>
      <c r="FBF81" s="5"/>
      <c r="FBG81" s="5"/>
      <c r="FBH81" s="5"/>
      <c r="FBI81" s="5"/>
      <c r="FBJ81" s="5"/>
      <c r="FBK81" s="5"/>
      <c r="FBL81" s="5"/>
      <c r="FBM81" s="5"/>
      <c r="FBN81" s="5"/>
      <c r="FBO81" s="5"/>
      <c r="FBP81" s="5"/>
      <c r="FBQ81" s="5"/>
      <c r="FBR81" s="5"/>
      <c r="FBS81" s="5"/>
      <c r="FBT81" s="5"/>
      <c r="FBU81" s="5"/>
      <c r="FBV81" s="5"/>
      <c r="FBW81" s="5"/>
      <c r="FBX81" s="5"/>
      <c r="FBY81" s="5"/>
      <c r="FBZ81" s="5"/>
      <c r="FCA81" s="5"/>
      <c r="FCB81" s="5"/>
      <c r="FCC81" s="5"/>
      <c r="FCD81" s="5"/>
      <c r="FCE81" s="5"/>
      <c r="FCF81" s="5"/>
      <c r="FCG81" s="5"/>
      <c r="FCH81" s="5"/>
      <c r="FCI81" s="5"/>
      <c r="FCJ81" s="5"/>
      <c r="FCK81" s="5"/>
      <c r="FCL81" s="5"/>
      <c r="FCM81" s="5"/>
      <c r="FCN81" s="5"/>
      <c r="FCO81" s="5"/>
      <c r="FCP81" s="5"/>
      <c r="FCQ81" s="5"/>
      <c r="FCR81" s="5"/>
      <c r="FCS81" s="5"/>
      <c r="FCT81" s="5"/>
      <c r="FCU81" s="5"/>
      <c r="FCV81" s="5"/>
      <c r="FCW81" s="5"/>
      <c r="FCX81" s="5"/>
      <c r="FCY81" s="5"/>
      <c r="FCZ81" s="5"/>
      <c r="FDA81" s="5"/>
      <c r="FDB81" s="5"/>
      <c r="FDC81" s="5"/>
      <c r="FDD81" s="5"/>
      <c r="FDE81" s="5"/>
      <c r="FDF81" s="5"/>
      <c r="FDG81" s="5"/>
      <c r="FDH81" s="5"/>
      <c r="FDI81" s="5"/>
      <c r="FDJ81" s="5"/>
      <c r="FDK81" s="5"/>
      <c r="FDL81" s="5"/>
      <c r="FDM81" s="5"/>
      <c r="FDN81" s="5"/>
      <c r="FDO81" s="5"/>
      <c r="FDP81" s="5"/>
      <c r="FDQ81" s="5"/>
      <c r="FDR81" s="5"/>
      <c r="FDS81" s="5"/>
      <c r="FDT81" s="5"/>
      <c r="FDU81" s="5"/>
      <c r="FDV81" s="5"/>
      <c r="FDW81" s="5"/>
      <c r="FDX81" s="5"/>
      <c r="FDY81" s="5"/>
      <c r="FDZ81" s="5"/>
      <c r="FEA81" s="5"/>
      <c r="FEB81" s="5"/>
      <c r="FEC81" s="5"/>
      <c r="FED81" s="5"/>
      <c r="FEE81" s="5"/>
      <c r="FEF81" s="5"/>
      <c r="FEG81" s="5"/>
      <c r="FEH81" s="5"/>
      <c r="FEI81" s="5"/>
      <c r="FEJ81" s="5"/>
      <c r="FEK81" s="5"/>
      <c r="FEL81" s="5"/>
      <c r="FEM81" s="5"/>
      <c r="FEN81" s="5"/>
      <c r="FEO81" s="5"/>
      <c r="FEP81" s="5"/>
      <c r="FEQ81" s="5"/>
      <c r="FER81" s="5"/>
      <c r="FES81" s="5"/>
      <c r="FET81" s="5"/>
      <c r="FEU81" s="5"/>
      <c r="FEV81" s="5"/>
      <c r="FEW81" s="5"/>
      <c r="FEX81" s="5"/>
      <c r="FEY81" s="5"/>
      <c r="FEZ81" s="5"/>
      <c r="FFA81" s="5"/>
      <c r="FFB81" s="5"/>
      <c r="FFC81" s="5"/>
      <c r="FFD81" s="5"/>
      <c r="FFE81" s="5"/>
      <c r="FFF81" s="5"/>
      <c r="FFG81" s="5"/>
      <c r="FFH81" s="5"/>
      <c r="FFI81" s="5"/>
      <c r="FFJ81" s="5"/>
      <c r="FFK81" s="5"/>
      <c r="FFL81" s="5"/>
      <c r="FFM81" s="5"/>
      <c r="FFN81" s="5"/>
      <c r="FFO81" s="5"/>
      <c r="FFP81" s="5"/>
      <c r="FFQ81" s="5"/>
      <c r="FFR81" s="5"/>
      <c r="FFS81" s="5"/>
      <c r="FFT81" s="5"/>
      <c r="FFU81" s="5"/>
      <c r="FFV81" s="5"/>
      <c r="FFW81" s="5"/>
      <c r="FFX81" s="5"/>
      <c r="FFY81" s="5"/>
      <c r="FFZ81" s="5"/>
      <c r="FGA81" s="5"/>
      <c r="FGB81" s="5"/>
      <c r="FGC81" s="5"/>
      <c r="FGD81" s="5"/>
      <c r="FGE81" s="5"/>
      <c r="FGF81" s="5"/>
      <c r="FGG81" s="5"/>
      <c r="FGH81" s="5"/>
      <c r="FGI81" s="5"/>
      <c r="FGJ81" s="5"/>
      <c r="FGK81" s="5"/>
      <c r="FGL81" s="5"/>
      <c r="FGM81" s="5"/>
      <c r="FGN81" s="5"/>
      <c r="FGO81" s="5"/>
      <c r="FGP81" s="5"/>
      <c r="FGQ81" s="5"/>
      <c r="FGR81" s="5"/>
      <c r="FGS81" s="5"/>
      <c r="FGT81" s="5"/>
      <c r="FGU81" s="5"/>
      <c r="FGV81" s="5"/>
      <c r="FGW81" s="5"/>
      <c r="FGX81" s="5"/>
      <c r="FGY81" s="5"/>
      <c r="FGZ81" s="5"/>
      <c r="FHA81" s="5"/>
      <c r="FHB81" s="5"/>
      <c r="FHC81" s="5"/>
      <c r="FHD81" s="5"/>
      <c r="FHE81" s="5"/>
      <c r="FHF81" s="5"/>
      <c r="FHG81" s="5"/>
      <c r="FHH81" s="5"/>
      <c r="FHI81" s="5"/>
      <c r="FHJ81" s="5"/>
      <c r="FHK81" s="5"/>
      <c r="FHL81" s="5"/>
      <c r="FHM81" s="5"/>
      <c r="FHN81" s="5"/>
      <c r="FHO81" s="5"/>
      <c r="FHP81" s="5"/>
      <c r="FHQ81" s="5"/>
      <c r="FHR81" s="5"/>
      <c r="FHS81" s="5"/>
      <c r="FHT81" s="5"/>
      <c r="FHU81" s="5"/>
      <c r="FHV81" s="5"/>
      <c r="FHW81" s="5"/>
      <c r="FHX81" s="5"/>
      <c r="FHY81" s="5"/>
      <c r="FHZ81" s="5"/>
      <c r="FIA81" s="5"/>
      <c r="FIB81" s="5"/>
      <c r="FIC81" s="5"/>
      <c r="FID81" s="5"/>
      <c r="FIE81" s="5"/>
      <c r="FIF81" s="5"/>
      <c r="FIG81" s="5"/>
      <c r="FIH81" s="5"/>
      <c r="FII81" s="5"/>
      <c r="FIJ81" s="5"/>
      <c r="FIK81" s="5"/>
      <c r="FIL81" s="5"/>
      <c r="FIM81" s="5"/>
      <c r="FIN81" s="5"/>
      <c r="FIO81" s="5"/>
      <c r="FIP81" s="5"/>
      <c r="FIQ81" s="5"/>
      <c r="FIR81" s="5"/>
      <c r="FIS81" s="5"/>
      <c r="FIT81" s="5"/>
      <c r="FIU81" s="5"/>
      <c r="FIV81" s="5"/>
      <c r="FIW81" s="5"/>
      <c r="FIX81" s="5"/>
      <c r="FIY81" s="5"/>
      <c r="FIZ81" s="5"/>
      <c r="FJA81" s="5"/>
      <c r="FJB81" s="5"/>
      <c r="FJC81" s="5"/>
      <c r="FJD81" s="5"/>
      <c r="FJE81" s="5"/>
      <c r="FJF81" s="5"/>
      <c r="FJG81" s="5"/>
      <c r="FJH81" s="5"/>
      <c r="FJI81" s="5"/>
      <c r="FJJ81" s="5"/>
      <c r="FJK81" s="5"/>
      <c r="FJL81" s="5"/>
      <c r="FJM81" s="5"/>
      <c r="FJN81" s="5"/>
      <c r="FJO81" s="5"/>
      <c r="FJP81" s="5"/>
      <c r="FJQ81" s="5"/>
      <c r="FJR81" s="5"/>
      <c r="FJS81" s="5"/>
      <c r="FJT81" s="5"/>
      <c r="FJU81" s="5"/>
      <c r="FJV81" s="5"/>
      <c r="FJW81" s="5"/>
      <c r="FJX81" s="5"/>
      <c r="FJY81" s="5"/>
      <c r="FJZ81" s="5"/>
      <c r="FKA81" s="5"/>
      <c r="FKB81" s="5"/>
      <c r="FKC81" s="5"/>
      <c r="FKD81" s="5"/>
      <c r="FKE81" s="5"/>
      <c r="FKF81" s="5"/>
      <c r="FKG81" s="5"/>
      <c r="FKH81" s="5"/>
      <c r="FKI81" s="5"/>
      <c r="FKJ81" s="5"/>
      <c r="FKK81" s="5"/>
      <c r="FKL81" s="5"/>
      <c r="FKM81" s="5"/>
      <c r="FKN81" s="5"/>
      <c r="FKO81" s="5"/>
      <c r="FKP81" s="5"/>
      <c r="FKQ81" s="5"/>
      <c r="FKR81" s="5"/>
      <c r="FKS81" s="5"/>
      <c r="FKT81" s="5"/>
      <c r="FKU81" s="5"/>
      <c r="FKV81" s="5"/>
      <c r="FKW81" s="5"/>
      <c r="FKX81" s="5"/>
      <c r="FKY81" s="5"/>
      <c r="FKZ81" s="5"/>
      <c r="FLA81" s="5"/>
      <c r="FLB81" s="5"/>
      <c r="FLC81" s="5"/>
      <c r="FLD81" s="5"/>
      <c r="FLE81" s="5"/>
      <c r="FLF81" s="5"/>
      <c r="FLG81" s="5"/>
      <c r="FLH81" s="5"/>
      <c r="FLI81" s="5"/>
      <c r="FLJ81" s="5"/>
      <c r="FLK81" s="5"/>
      <c r="FLL81" s="5"/>
      <c r="FLM81" s="5"/>
      <c r="FLN81" s="5"/>
      <c r="FLO81" s="5"/>
      <c r="FLP81" s="5"/>
      <c r="FLQ81" s="5"/>
      <c r="FLR81" s="5"/>
      <c r="FLS81" s="5"/>
      <c r="FLT81" s="5"/>
      <c r="FLU81" s="5"/>
      <c r="FLV81" s="5"/>
      <c r="FLW81" s="5"/>
      <c r="FLX81" s="5"/>
      <c r="FLY81" s="5"/>
      <c r="FLZ81" s="5"/>
      <c r="FMA81" s="5"/>
      <c r="FMB81" s="5"/>
      <c r="FMC81" s="5"/>
      <c r="FMD81" s="5"/>
      <c r="FME81" s="5"/>
      <c r="FMF81" s="5"/>
      <c r="FMG81" s="5"/>
      <c r="FMH81" s="5"/>
      <c r="FMI81" s="5"/>
      <c r="FMJ81" s="5"/>
      <c r="FMK81" s="5"/>
      <c r="FML81" s="5"/>
      <c r="FMM81" s="5"/>
      <c r="FMN81" s="5"/>
      <c r="FMO81" s="5"/>
      <c r="FMP81" s="5"/>
      <c r="FMQ81" s="5"/>
      <c r="FMR81" s="5"/>
      <c r="FMS81" s="5"/>
      <c r="FMT81" s="5"/>
      <c r="FMU81" s="5"/>
      <c r="FMV81" s="5"/>
      <c r="FMW81" s="5"/>
      <c r="FMX81" s="5"/>
      <c r="FMY81" s="5"/>
      <c r="FMZ81" s="5"/>
      <c r="FNA81" s="5"/>
      <c r="FNB81" s="5"/>
      <c r="FNC81" s="5"/>
      <c r="FND81" s="5"/>
      <c r="FNE81" s="5"/>
      <c r="FNF81" s="5"/>
      <c r="FNG81" s="5"/>
      <c r="FNH81" s="5"/>
      <c r="FNI81" s="5"/>
      <c r="FNJ81" s="5"/>
      <c r="FNK81" s="5"/>
      <c r="FNL81" s="5"/>
      <c r="FNM81" s="5"/>
      <c r="FNN81" s="5"/>
      <c r="FNO81" s="5"/>
      <c r="FNP81" s="5"/>
      <c r="FNQ81" s="5"/>
      <c r="FNR81" s="5"/>
      <c r="FNS81" s="5"/>
      <c r="FNT81" s="5"/>
      <c r="FNU81" s="5"/>
      <c r="FNV81" s="5"/>
      <c r="FNW81" s="5"/>
      <c r="FNX81" s="5"/>
      <c r="FNY81" s="5"/>
      <c r="FNZ81" s="5"/>
      <c r="FOA81" s="5"/>
      <c r="FOB81" s="5"/>
      <c r="FOC81" s="5"/>
      <c r="FOD81" s="5"/>
      <c r="FOE81" s="5"/>
      <c r="FOF81" s="5"/>
      <c r="FOG81" s="5"/>
      <c r="FOH81" s="5"/>
      <c r="FOI81" s="5"/>
      <c r="FOJ81" s="5"/>
      <c r="FOK81" s="5"/>
      <c r="FOL81" s="5"/>
      <c r="FOM81" s="5"/>
      <c r="FON81" s="5"/>
      <c r="FOO81" s="5"/>
      <c r="FOP81" s="5"/>
      <c r="FOQ81" s="5"/>
      <c r="FOR81" s="5"/>
      <c r="FOS81" s="5"/>
      <c r="FOT81" s="5"/>
      <c r="FOU81" s="5"/>
      <c r="FOV81" s="5"/>
      <c r="FOW81" s="5"/>
      <c r="FOX81" s="5"/>
      <c r="FOY81" s="5"/>
      <c r="FOZ81" s="5"/>
      <c r="FPA81" s="5"/>
      <c r="FPB81" s="5"/>
      <c r="FPC81" s="5"/>
      <c r="FPD81" s="5"/>
      <c r="FPE81" s="5"/>
      <c r="FPF81" s="5"/>
      <c r="FPG81" s="5"/>
      <c r="FPH81" s="5"/>
      <c r="FPI81" s="5"/>
      <c r="FPJ81" s="5"/>
      <c r="FPK81" s="5"/>
      <c r="FPL81" s="5"/>
      <c r="FPM81" s="5"/>
      <c r="FPN81" s="5"/>
      <c r="FPO81" s="5"/>
      <c r="FPP81" s="5"/>
      <c r="FPQ81" s="5"/>
      <c r="FPR81" s="5"/>
      <c r="FPS81" s="5"/>
      <c r="FPT81" s="5"/>
      <c r="FPU81" s="5"/>
      <c r="FPV81" s="5"/>
      <c r="FPW81" s="5"/>
      <c r="FPX81" s="5"/>
      <c r="FPY81" s="5"/>
      <c r="FPZ81" s="5"/>
      <c r="FQA81" s="5"/>
      <c r="FQB81" s="5"/>
      <c r="FQC81" s="5"/>
      <c r="FQD81" s="5"/>
      <c r="FQE81" s="5"/>
      <c r="FQF81" s="5"/>
      <c r="FQG81" s="5"/>
      <c r="FQH81" s="5"/>
      <c r="FQI81" s="5"/>
      <c r="FQJ81" s="5"/>
      <c r="FQK81" s="5"/>
      <c r="FQL81" s="5"/>
      <c r="FQM81" s="5"/>
      <c r="FQN81" s="5"/>
      <c r="FQO81" s="5"/>
      <c r="FQP81" s="5"/>
      <c r="FQQ81" s="5"/>
      <c r="FQR81" s="5"/>
      <c r="FQS81" s="5"/>
      <c r="FQT81" s="5"/>
      <c r="FQU81" s="5"/>
      <c r="FQV81" s="5"/>
      <c r="FQW81" s="5"/>
      <c r="FQX81" s="5"/>
      <c r="FQY81" s="5"/>
      <c r="FQZ81" s="5"/>
      <c r="FRA81" s="5"/>
      <c r="FRB81" s="5"/>
      <c r="FRC81" s="5"/>
      <c r="FRD81" s="5"/>
      <c r="FRE81" s="5"/>
      <c r="FRF81" s="5"/>
      <c r="FRG81" s="5"/>
      <c r="FRH81" s="5"/>
      <c r="FRI81" s="5"/>
      <c r="FRJ81" s="5"/>
      <c r="FRK81" s="5"/>
      <c r="FRL81" s="5"/>
      <c r="FRM81" s="5"/>
      <c r="FRN81" s="5"/>
      <c r="FRO81" s="5"/>
      <c r="FRP81" s="5"/>
      <c r="FRQ81" s="5"/>
      <c r="FRR81" s="5"/>
      <c r="FRS81" s="5"/>
      <c r="FRT81" s="5"/>
      <c r="FRU81" s="5"/>
      <c r="FRV81" s="5"/>
      <c r="FRW81" s="5"/>
      <c r="FRX81" s="5"/>
      <c r="FRY81" s="5"/>
      <c r="FRZ81" s="5"/>
      <c r="FSA81" s="5"/>
      <c r="FSB81" s="5"/>
      <c r="FSC81" s="5"/>
      <c r="FSD81" s="5"/>
      <c r="FSE81" s="5"/>
      <c r="FSF81" s="5"/>
      <c r="FSG81" s="5"/>
      <c r="FSH81" s="5"/>
      <c r="FSI81" s="5"/>
      <c r="FSJ81" s="5"/>
      <c r="FSK81" s="5"/>
      <c r="FSL81" s="5"/>
      <c r="FSM81" s="5"/>
      <c r="FSN81" s="5"/>
      <c r="FSO81" s="5"/>
      <c r="FSP81" s="5"/>
      <c r="FSQ81" s="5"/>
      <c r="FSR81" s="5"/>
      <c r="FSS81" s="5"/>
      <c r="FST81" s="5"/>
      <c r="FSU81" s="5"/>
      <c r="FSV81" s="5"/>
      <c r="FSW81" s="5"/>
      <c r="FSX81" s="5"/>
      <c r="FSY81" s="5"/>
      <c r="FSZ81" s="5"/>
      <c r="FTA81" s="5"/>
      <c r="FTB81" s="5"/>
      <c r="FTC81" s="5"/>
      <c r="FTD81" s="5"/>
      <c r="FTE81" s="5"/>
      <c r="FTF81" s="5"/>
      <c r="FTG81" s="5"/>
      <c r="FTH81" s="5"/>
      <c r="FTI81" s="5"/>
      <c r="FTJ81" s="5"/>
      <c r="FTK81" s="5"/>
      <c r="FTL81" s="5"/>
      <c r="FTM81" s="5"/>
      <c r="FTN81" s="5"/>
      <c r="FTO81" s="5"/>
      <c r="FTP81" s="5"/>
      <c r="FTQ81" s="5"/>
      <c r="FTR81" s="5"/>
      <c r="FTS81" s="5"/>
      <c r="FTT81" s="5"/>
      <c r="FTU81" s="5"/>
      <c r="FTV81" s="5"/>
      <c r="FTW81" s="5"/>
      <c r="FTX81" s="5"/>
      <c r="FTY81" s="5"/>
      <c r="FTZ81" s="5"/>
      <c r="FUA81" s="5"/>
      <c r="FUB81" s="5"/>
      <c r="FUC81" s="5"/>
      <c r="FUD81" s="5"/>
      <c r="FUE81" s="5"/>
      <c r="FUF81" s="5"/>
      <c r="FUG81" s="5"/>
      <c r="FUH81" s="5"/>
      <c r="FUI81" s="5"/>
      <c r="FUJ81" s="5"/>
      <c r="FUK81" s="5"/>
      <c r="FUL81" s="5"/>
      <c r="FUM81" s="5"/>
      <c r="FUN81" s="5"/>
      <c r="FUO81" s="5"/>
      <c r="FUP81" s="5"/>
      <c r="FUQ81" s="5"/>
      <c r="FUR81" s="5"/>
      <c r="FUS81" s="5"/>
      <c r="FUT81" s="5"/>
      <c r="FUU81" s="5"/>
      <c r="FUV81" s="5"/>
      <c r="FUW81" s="5"/>
      <c r="FUX81" s="5"/>
      <c r="FUY81" s="5"/>
      <c r="FUZ81" s="5"/>
      <c r="FVA81" s="5"/>
      <c r="FVB81" s="5"/>
      <c r="FVC81" s="5"/>
      <c r="FVD81" s="5"/>
      <c r="FVE81" s="5"/>
      <c r="FVF81" s="5"/>
      <c r="FVG81" s="5"/>
      <c r="FVH81" s="5"/>
      <c r="FVI81" s="5"/>
      <c r="FVJ81" s="5"/>
      <c r="FVK81" s="5"/>
      <c r="FVL81" s="5"/>
      <c r="FVM81" s="5"/>
      <c r="FVN81" s="5"/>
      <c r="FVO81" s="5"/>
      <c r="FVP81" s="5"/>
      <c r="FVQ81" s="5"/>
      <c r="FVR81" s="5"/>
      <c r="FVS81" s="5"/>
      <c r="FVT81" s="5"/>
      <c r="FVU81" s="5"/>
      <c r="FVV81" s="5"/>
      <c r="FVW81" s="5"/>
      <c r="FVX81" s="5"/>
      <c r="FVY81" s="5"/>
      <c r="FVZ81" s="5"/>
      <c r="FWA81" s="5"/>
      <c r="FWB81" s="5"/>
      <c r="FWC81" s="5"/>
      <c r="FWD81" s="5"/>
      <c r="FWE81" s="5"/>
      <c r="FWF81" s="5"/>
      <c r="FWG81" s="5"/>
      <c r="FWH81" s="5"/>
      <c r="FWI81" s="5"/>
      <c r="FWJ81" s="5"/>
      <c r="FWK81" s="5"/>
      <c r="FWL81" s="5"/>
      <c r="FWM81" s="5"/>
      <c r="FWN81" s="5"/>
      <c r="FWO81" s="5"/>
      <c r="FWP81" s="5"/>
      <c r="FWQ81" s="5"/>
      <c r="FWR81" s="5"/>
      <c r="FWS81" s="5"/>
      <c r="FWT81" s="5"/>
      <c r="FWU81" s="5"/>
      <c r="FWV81" s="5"/>
      <c r="FWW81" s="5"/>
      <c r="FWX81" s="5"/>
      <c r="FWY81" s="5"/>
      <c r="FWZ81" s="5"/>
      <c r="FXA81" s="5"/>
      <c r="FXB81" s="5"/>
      <c r="FXC81" s="5"/>
      <c r="FXD81" s="5"/>
      <c r="FXE81" s="5"/>
      <c r="FXF81" s="5"/>
      <c r="FXG81" s="5"/>
      <c r="FXH81" s="5"/>
      <c r="FXI81" s="5"/>
      <c r="FXJ81" s="5"/>
      <c r="FXK81" s="5"/>
      <c r="FXL81" s="5"/>
      <c r="FXM81" s="5"/>
      <c r="FXN81" s="5"/>
      <c r="FXO81" s="5"/>
      <c r="FXP81" s="5"/>
      <c r="FXQ81" s="5"/>
      <c r="FXR81" s="5"/>
      <c r="FXS81" s="5"/>
      <c r="FXT81" s="5"/>
      <c r="FXU81" s="5"/>
      <c r="FXV81" s="5"/>
      <c r="FXW81" s="5"/>
      <c r="FXX81" s="5"/>
      <c r="FXY81" s="5"/>
      <c r="FXZ81" s="5"/>
      <c r="FYA81" s="5"/>
      <c r="FYB81" s="5"/>
      <c r="FYC81" s="5"/>
      <c r="FYD81" s="5"/>
      <c r="FYE81" s="5"/>
      <c r="FYF81" s="5"/>
      <c r="FYG81" s="5"/>
      <c r="FYH81" s="5"/>
      <c r="FYI81" s="5"/>
      <c r="FYJ81" s="5"/>
      <c r="FYK81" s="5"/>
      <c r="FYL81" s="5"/>
      <c r="FYM81" s="5"/>
      <c r="FYN81" s="5"/>
      <c r="FYO81" s="5"/>
      <c r="FYP81" s="5"/>
      <c r="FYQ81" s="5"/>
      <c r="FYR81" s="5"/>
      <c r="FYS81" s="5"/>
      <c r="FYT81" s="5"/>
      <c r="FYU81" s="5"/>
      <c r="FYV81" s="5"/>
      <c r="FYW81" s="5"/>
      <c r="FYX81" s="5"/>
      <c r="FYY81" s="5"/>
      <c r="FYZ81" s="5"/>
      <c r="FZA81" s="5"/>
      <c r="FZB81" s="5"/>
      <c r="FZC81" s="5"/>
      <c r="FZD81" s="5"/>
      <c r="FZE81" s="5"/>
      <c r="FZF81" s="5"/>
      <c r="FZG81" s="5"/>
      <c r="FZH81" s="5"/>
      <c r="FZI81" s="5"/>
      <c r="FZJ81" s="5"/>
      <c r="FZK81" s="5"/>
      <c r="FZL81" s="5"/>
      <c r="FZM81" s="5"/>
      <c r="FZN81" s="5"/>
      <c r="FZO81" s="5"/>
      <c r="FZP81" s="5"/>
      <c r="FZQ81" s="5"/>
      <c r="FZR81" s="5"/>
      <c r="FZS81" s="5"/>
      <c r="FZT81" s="5"/>
      <c r="FZU81" s="5"/>
      <c r="FZV81" s="5"/>
      <c r="FZW81" s="5"/>
      <c r="FZX81" s="5"/>
      <c r="FZY81" s="5"/>
      <c r="FZZ81" s="5"/>
      <c r="GAA81" s="5"/>
      <c r="GAB81" s="5"/>
      <c r="GAC81" s="5"/>
      <c r="GAD81" s="5"/>
      <c r="GAE81" s="5"/>
      <c r="GAF81" s="5"/>
      <c r="GAG81" s="5"/>
      <c r="GAH81" s="5"/>
      <c r="GAI81" s="5"/>
      <c r="GAJ81" s="5"/>
      <c r="GAK81" s="5"/>
      <c r="GAL81" s="5"/>
      <c r="GAM81" s="5"/>
      <c r="GAN81" s="5"/>
      <c r="GAO81" s="5"/>
      <c r="GAP81" s="5"/>
      <c r="GAQ81" s="5"/>
      <c r="GAR81" s="5"/>
      <c r="GAS81" s="5"/>
      <c r="GAT81" s="5"/>
      <c r="GAU81" s="5"/>
      <c r="GAV81" s="5"/>
      <c r="GAW81" s="5"/>
      <c r="GAX81" s="5"/>
      <c r="GAY81" s="5"/>
      <c r="GAZ81" s="5"/>
      <c r="GBA81" s="5"/>
      <c r="GBB81" s="5"/>
      <c r="GBC81" s="5"/>
      <c r="GBD81" s="5"/>
      <c r="GBE81" s="5"/>
      <c r="GBF81" s="5"/>
      <c r="GBG81" s="5"/>
      <c r="GBH81" s="5"/>
      <c r="GBI81" s="5"/>
      <c r="GBJ81" s="5"/>
      <c r="GBK81" s="5"/>
      <c r="GBL81" s="5"/>
      <c r="GBM81" s="5"/>
      <c r="GBN81" s="5"/>
      <c r="GBO81" s="5"/>
      <c r="GBP81" s="5"/>
      <c r="GBQ81" s="5"/>
      <c r="GBR81" s="5"/>
      <c r="GBS81" s="5"/>
      <c r="GBT81" s="5"/>
      <c r="GBU81" s="5"/>
      <c r="GBV81" s="5"/>
      <c r="GBW81" s="5"/>
      <c r="GBX81" s="5"/>
      <c r="GBY81" s="5"/>
      <c r="GBZ81" s="5"/>
      <c r="GCA81" s="5"/>
      <c r="GCB81" s="5"/>
      <c r="GCC81" s="5"/>
      <c r="GCD81" s="5"/>
      <c r="GCE81" s="5"/>
      <c r="GCF81" s="5"/>
      <c r="GCG81" s="5"/>
      <c r="GCH81" s="5"/>
      <c r="GCI81" s="5"/>
      <c r="GCJ81" s="5"/>
      <c r="GCK81" s="5"/>
      <c r="GCL81" s="5"/>
      <c r="GCM81" s="5"/>
      <c r="GCN81" s="5"/>
      <c r="GCO81" s="5"/>
      <c r="GCP81" s="5"/>
      <c r="GCQ81" s="5"/>
      <c r="GCR81" s="5"/>
      <c r="GCS81" s="5"/>
      <c r="GCT81" s="5"/>
      <c r="GCU81" s="5"/>
      <c r="GCV81" s="5"/>
      <c r="GCW81" s="5"/>
      <c r="GCX81" s="5"/>
      <c r="GCY81" s="5"/>
      <c r="GCZ81" s="5"/>
      <c r="GDA81" s="5"/>
      <c r="GDB81" s="5"/>
      <c r="GDC81" s="5"/>
      <c r="GDD81" s="5"/>
      <c r="GDE81" s="5"/>
      <c r="GDF81" s="5"/>
      <c r="GDG81" s="5"/>
      <c r="GDH81" s="5"/>
      <c r="GDI81" s="5"/>
      <c r="GDJ81" s="5"/>
      <c r="GDK81" s="5"/>
      <c r="GDL81" s="5"/>
      <c r="GDM81" s="5"/>
      <c r="GDN81" s="5"/>
      <c r="GDO81" s="5"/>
      <c r="GDP81" s="5"/>
      <c r="GDQ81" s="5"/>
      <c r="GDR81" s="5"/>
      <c r="GDS81" s="5"/>
      <c r="GDT81" s="5"/>
      <c r="GDU81" s="5"/>
      <c r="GDV81" s="5"/>
      <c r="GDW81" s="5"/>
      <c r="GDX81" s="5"/>
      <c r="GDY81" s="5"/>
      <c r="GDZ81" s="5"/>
      <c r="GEA81" s="5"/>
      <c r="GEB81" s="5"/>
      <c r="GEC81" s="5"/>
      <c r="GED81" s="5"/>
      <c r="GEE81" s="5"/>
      <c r="GEF81" s="5"/>
      <c r="GEG81" s="5"/>
      <c r="GEH81" s="5"/>
      <c r="GEI81" s="5"/>
      <c r="GEJ81" s="5"/>
      <c r="GEK81" s="5"/>
      <c r="GEL81" s="5"/>
      <c r="GEM81" s="5"/>
      <c r="GEN81" s="5"/>
      <c r="GEO81" s="5"/>
      <c r="GEP81" s="5"/>
      <c r="GEQ81" s="5"/>
      <c r="GER81" s="5"/>
      <c r="GES81" s="5"/>
      <c r="GET81" s="5"/>
      <c r="GEU81" s="5"/>
      <c r="GEV81" s="5"/>
      <c r="GEW81" s="5"/>
      <c r="GEX81" s="5"/>
      <c r="GEY81" s="5"/>
      <c r="GEZ81" s="5"/>
      <c r="GFA81" s="5"/>
      <c r="GFB81" s="5"/>
      <c r="GFC81" s="5"/>
      <c r="GFD81" s="5"/>
      <c r="GFE81" s="5"/>
      <c r="GFF81" s="5"/>
      <c r="GFG81" s="5"/>
      <c r="GFH81" s="5"/>
      <c r="GFI81" s="5"/>
      <c r="GFJ81" s="5"/>
      <c r="GFK81" s="5"/>
      <c r="GFL81" s="5"/>
      <c r="GFM81" s="5"/>
      <c r="GFN81" s="5"/>
      <c r="GFO81" s="5"/>
      <c r="GFP81" s="5"/>
      <c r="GFQ81" s="5"/>
      <c r="GFR81" s="5"/>
      <c r="GFS81" s="5"/>
      <c r="GFT81" s="5"/>
      <c r="GFU81" s="5"/>
      <c r="GFV81" s="5"/>
      <c r="GFW81" s="5"/>
      <c r="GFX81" s="5"/>
      <c r="GFY81" s="5"/>
      <c r="GFZ81" s="5"/>
      <c r="GGA81" s="5"/>
      <c r="GGB81" s="5"/>
      <c r="GGC81" s="5"/>
      <c r="GGD81" s="5"/>
      <c r="GGE81" s="5"/>
      <c r="GGF81" s="5"/>
      <c r="GGG81" s="5"/>
      <c r="GGH81" s="5"/>
      <c r="GGI81" s="5"/>
      <c r="GGJ81" s="5"/>
      <c r="GGK81" s="5"/>
      <c r="GGL81" s="5"/>
      <c r="GGM81" s="5"/>
      <c r="GGN81" s="5"/>
      <c r="GGO81" s="5"/>
      <c r="GGP81" s="5"/>
      <c r="GGQ81" s="5"/>
      <c r="GGR81" s="5"/>
      <c r="GGS81" s="5"/>
      <c r="GGT81" s="5"/>
      <c r="GGU81" s="5"/>
      <c r="GGV81" s="5"/>
      <c r="GGW81" s="5"/>
      <c r="GGX81" s="5"/>
      <c r="GGY81" s="5"/>
      <c r="GGZ81" s="5"/>
      <c r="GHA81" s="5"/>
      <c r="GHB81" s="5"/>
      <c r="GHC81" s="5"/>
      <c r="GHD81" s="5"/>
      <c r="GHE81" s="5"/>
      <c r="GHF81" s="5"/>
      <c r="GHG81" s="5"/>
      <c r="GHH81" s="5"/>
      <c r="GHI81" s="5"/>
      <c r="GHJ81" s="5"/>
      <c r="GHK81" s="5"/>
      <c r="GHL81" s="5"/>
      <c r="GHM81" s="5"/>
      <c r="GHN81" s="5"/>
      <c r="GHO81" s="5"/>
      <c r="GHP81" s="5"/>
      <c r="GHQ81" s="5"/>
      <c r="GHR81" s="5"/>
      <c r="GHS81" s="5"/>
      <c r="GHT81" s="5"/>
      <c r="GHU81" s="5"/>
      <c r="GHV81" s="5"/>
      <c r="GHW81" s="5"/>
      <c r="GHX81" s="5"/>
      <c r="GHY81" s="5"/>
      <c r="GHZ81" s="5"/>
      <c r="GIA81" s="5"/>
      <c r="GIB81" s="5"/>
      <c r="GIC81" s="5"/>
      <c r="GID81" s="5"/>
      <c r="GIE81" s="5"/>
      <c r="GIF81" s="5"/>
      <c r="GIG81" s="5"/>
      <c r="GIH81" s="5"/>
      <c r="GII81" s="5"/>
      <c r="GIJ81" s="5"/>
      <c r="GIK81" s="5"/>
      <c r="GIL81" s="5"/>
      <c r="GIM81" s="5"/>
      <c r="GIN81" s="5"/>
      <c r="GIO81" s="5"/>
      <c r="GIP81" s="5"/>
      <c r="GIQ81" s="5"/>
      <c r="GIR81" s="5"/>
      <c r="GIS81" s="5"/>
      <c r="GIT81" s="5"/>
      <c r="GIU81" s="5"/>
      <c r="GIV81" s="5"/>
      <c r="GIW81" s="5"/>
      <c r="GIX81" s="5"/>
      <c r="GIY81" s="5"/>
      <c r="GIZ81" s="5"/>
      <c r="GJA81" s="5"/>
      <c r="GJB81" s="5"/>
      <c r="GJC81" s="5"/>
      <c r="GJD81" s="5"/>
      <c r="GJE81" s="5"/>
      <c r="GJF81" s="5"/>
      <c r="GJG81" s="5"/>
      <c r="GJH81" s="5"/>
      <c r="GJI81" s="5"/>
      <c r="GJJ81" s="5"/>
      <c r="GJK81" s="5"/>
      <c r="GJL81" s="5"/>
      <c r="GJM81" s="5"/>
      <c r="GJN81" s="5"/>
      <c r="GJO81" s="5"/>
      <c r="GJP81" s="5"/>
      <c r="GJQ81" s="5"/>
      <c r="GJR81" s="5"/>
      <c r="GJS81" s="5"/>
      <c r="GJT81" s="5"/>
      <c r="GJU81" s="5"/>
      <c r="GJV81" s="5"/>
      <c r="GJW81" s="5"/>
      <c r="GJX81" s="5"/>
      <c r="GJY81" s="5"/>
      <c r="GJZ81" s="5"/>
      <c r="GKA81" s="5"/>
      <c r="GKB81" s="5"/>
      <c r="GKC81" s="5"/>
      <c r="GKD81" s="5"/>
      <c r="GKE81" s="5"/>
      <c r="GKF81" s="5"/>
      <c r="GKG81" s="5"/>
      <c r="GKH81" s="5"/>
      <c r="GKI81" s="5"/>
      <c r="GKJ81" s="5"/>
      <c r="GKK81" s="5"/>
      <c r="GKL81" s="5"/>
      <c r="GKM81" s="5"/>
      <c r="GKN81" s="5"/>
      <c r="GKO81" s="5"/>
      <c r="GKP81" s="5"/>
      <c r="GKQ81" s="5"/>
      <c r="GKR81" s="5"/>
      <c r="GKS81" s="5"/>
      <c r="GKT81" s="5"/>
      <c r="GKU81" s="5"/>
      <c r="GKV81" s="5"/>
      <c r="GKW81" s="5"/>
      <c r="GKX81" s="5"/>
      <c r="GKY81" s="5"/>
      <c r="GKZ81" s="5"/>
      <c r="GLA81" s="5"/>
      <c r="GLB81" s="5"/>
      <c r="GLC81" s="5"/>
      <c r="GLD81" s="5"/>
      <c r="GLE81" s="5"/>
      <c r="GLF81" s="5"/>
      <c r="GLG81" s="5"/>
      <c r="GLH81" s="5"/>
      <c r="GLI81" s="5"/>
      <c r="GLJ81" s="5"/>
      <c r="GLK81" s="5"/>
      <c r="GLL81" s="5"/>
      <c r="GLM81" s="5"/>
      <c r="GLN81" s="5"/>
      <c r="GLO81" s="5"/>
      <c r="GLP81" s="5"/>
      <c r="GLQ81" s="5"/>
      <c r="GLR81" s="5"/>
      <c r="GLS81" s="5"/>
      <c r="GLT81" s="5"/>
      <c r="GLU81" s="5"/>
      <c r="GLV81" s="5"/>
      <c r="GLW81" s="5"/>
      <c r="GLX81" s="5"/>
      <c r="GLY81" s="5"/>
      <c r="GLZ81" s="5"/>
      <c r="GMA81" s="5"/>
      <c r="GMB81" s="5"/>
      <c r="GMC81" s="5"/>
      <c r="GMD81" s="5"/>
      <c r="GME81" s="5"/>
      <c r="GMF81" s="5"/>
      <c r="GMG81" s="5"/>
      <c r="GMH81" s="5"/>
      <c r="GMI81" s="5"/>
      <c r="GMJ81" s="5"/>
      <c r="GMK81" s="5"/>
      <c r="GML81" s="5"/>
      <c r="GMM81" s="5"/>
      <c r="GMN81" s="5"/>
      <c r="GMO81" s="5"/>
      <c r="GMP81" s="5"/>
      <c r="GMQ81" s="5"/>
      <c r="GMR81" s="5"/>
      <c r="GMS81" s="5"/>
      <c r="GMT81" s="5"/>
      <c r="GMU81" s="5"/>
      <c r="GMV81" s="5"/>
      <c r="GMW81" s="5"/>
      <c r="GMX81" s="5"/>
      <c r="GMY81" s="5"/>
      <c r="GMZ81" s="5"/>
      <c r="GNA81" s="5"/>
      <c r="GNB81" s="5"/>
      <c r="GNC81" s="5"/>
      <c r="GND81" s="5"/>
      <c r="GNE81" s="5"/>
      <c r="GNF81" s="5"/>
      <c r="GNG81" s="5"/>
      <c r="GNH81" s="5"/>
      <c r="GNI81" s="5"/>
      <c r="GNJ81" s="5"/>
      <c r="GNK81" s="5"/>
      <c r="GNL81" s="5"/>
      <c r="GNM81" s="5"/>
      <c r="GNN81" s="5"/>
      <c r="GNO81" s="5"/>
      <c r="GNP81" s="5"/>
      <c r="GNQ81" s="5"/>
      <c r="GNR81" s="5"/>
      <c r="GNS81" s="5"/>
      <c r="GNT81" s="5"/>
      <c r="GNU81" s="5"/>
      <c r="GNV81" s="5"/>
      <c r="GNW81" s="5"/>
      <c r="GNX81" s="5"/>
      <c r="GNY81" s="5"/>
      <c r="GNZ81" s="5"/>
      <c r="GOA81" s="5"/>
      <c r="GOB81" s="5"/>
      <c r="GOC81" s="5"/>
      <c r="GOD81" s="5"/>
      <c r="GOE81" s="5"/>
      <c r="GOF81" s="5"/>
      <c r="GOG81" s="5"/>
      <c r="GOH81" s="5"/>
      <c r="GOI81" s="5"/>
      <c r="GOJ81" s="5"/>
      <c r="GOK81" s="5"/>
      <c r="GOL81" s="5"/>
      <c r="GOM81" s="5"/>
      <c r="GON81" s="5"/>
      <c r="GOO81" s="5"/>
      <c r="GOP81" s="5"/>
      <c r="GOQ81" s="5"/>
      <c r="GOR81" s="5"/>
      <c r="GOS81" s="5"/>
      <c r="GOT81" s="5"/>
      <c r="GOU81" s="5"/>
      <c r="GOV81" s="5"/>
      <c r="GOW81" s="5"/>
      <c r="GOX81" s="5"/>
      <c r="GOY81" s="5"/>
      <c r="GOZ81" s="5"/>
      <c r="GPA81" s="5"/>
      <c r="GPB81" s="5"/>
      <c r="GPC81" s="5"/>
      <c r="GPD81" s="5"/>
      <c r="GPE81" s="5"/>
      <c r="GPF81" s="5"/>
      <c r="GPG81" s="5"/>
      <c r="GPH81" s="5"/>
      <c r="GPI81" s="5"/>
      <c r="GPJ81" s="5"/>
      <c r="GPK81" s="5"/>
      <c r="GPL81" s="5"/>
      <c r="GPM81" s="5"/>
      <c r="GPN81" s="5"/>
      <c r="GPO81" s="5"/>
      <c r="GPP81" s="5"/>
      <c r="GPQ81" s="5"/>
      <c r="GPR81" s="5"/>
      <c r="GPS81" s="5"/>
      <c r="GPT81" s="5"/>
      <c r="GPU81" s="5"/>
      <c r="GPV81" s="5"/>
      <c r="GPW81" s="5"/>
      <c r="GPX81" s="5"/>
      <c r="GPY81" s="5"/>
      <c r="GPZ81" s="5"/>
      <c r="GQA81" s="5"/>
      <c r="GQB81" s="5"/>
      <c r="GQC81" s="5"/>
      <c r="GQD81" s="5"/>
      <c r="GQE81" s="5"/>
      <c r="GQF81" s="5"/>
      <c r="GQG81" s="5"/>
      <c r="GQH81" s="5"/>
      <c r="GQI81" s="5"/>
      <c r="GQJ81" s="5"/>
      <c r="GQK81" s="5"/>
      <c r="GQL81" s="5"/>
      <c r="GQM81" s="5"/>
      <c r="GQN81" s="5"/>
      <c r="GQO81" s="5"/>
      <c r="GQP81" s="5"/>
      <c r="GQQ81" s="5"/>
      <c r="GQR81" s="5"/>
      <c r="GQS81" s="5"/>
      <c r="GQT81" s="5"/>
      <c r="GQU81" s="5"/>
      <c r="GQV81" s="5"/>
      <c r="GQW81" s="5"/>
      <c r="GQX81" s="5"/>
      <c r="GQY81" s="5"/>
      <c r="GQZ81" s="5"/>
      <c r="GRA81" s="5"/>
      <c r="GRB81" s="5"/>
      <c r="GRC81" s="5"/>
      <c r="GRD81" s="5"/>
      <c r="GRE81" s="5"/>
      <c r="GRF81" s="5"/>
      <c r="GRG81" s="5"/>
      <c r="GRH81" s="5"/>
      <c r="GRI81" s="5"/>
      <c r="GRJ81" s="5"/>
      <c r="GRK81" s="5"/>
      <c r="GRL81" s="5"/>
      <c r="GRM81" s="5"/>
      <c r="GRN81" s="5"/>
      <c r="GRO81" s="5"/>
      <c r="GRP81" s="5"/>
      <c r="GRQ81" s="5"/>
      <c r="GRR81" s="5"/>
      <c r="GRS81" s="5"/>
      <c r="GRT81" s="5"/>
      <c r="GRU81" s="5"/>
      <c r="GRV81" s="5"/>
      <c r="GRW81" s="5"/>
      <c r="GRX81" s="5"/>
      <c r="GRY81" s="5"/>
      <c r="GRZ81" s="5"/>
      <c r="GSA81" s="5"/>
      <c r="GSB81" s="5"/>
      <c r="GSC81" s="5"/>
      <c r="GSD81" s="5"/>
      <c r="GSE81" s="5"/>
      <c r="GSF81" s="5"/>
      <c r="GSG81" s="5"/>
      <c r="GSH81" s="5"/>
      <c r="GSI81" s="5"/>
      <c r="GSJ81" s="5"/>
      <c r="GSK81" s="5"/>
      <c r="GSL81" s="5"/>
      <c r="GSM81" s="5"/>
      <c r="GSN81" s="5"/>
      <c r="GSO81" s="5"/>
      <c r="GSP81" s="5"/>
      <c r="GSQ81" s="5"/>
      <c r="GSR81" s="5"/>
      <c r="GSS81" s="5"/>
      <c r="GST81" s="5"/>
      <c r="GSU81" s="5"/>
      <c r="GSV81" s="5"/>
      <c r="GSW81" s="5"/>
      <c r="GSX81" s="5"/>
      <c r="GSY81" s="5"/>
      <c r="GSZ81" s="5"/>
      <c r="GTA81" s="5"/>
      <c r="GTB81" s="5"/>
      <c r="GTC81" s="5"/>
      <c r="GTD81" s="5"/>
      <c r="GTE81" s="5"/>
      <c r="GTF81" s="5"/>
      <c r="GTG81" s="5"/>
      <c r="GTH81" s="5"/>
      <c r="GTI81" s="5"/>
      <c r="GTJ81" s="5"/>
      <c r="GTK81" s="5"/>
      <c r="GTL81" s="5"/>
      <c r="GTM81" s="5"/>
      <c r="GTN81" s="5"/>
      <c r="GTO81" s="5"/>
      <c r="GTP81" s="5"/>
      <c r="GTQ81" s="5"/>
      <c r="GTR81" s="5"/>
      <c r="GTS81" s="5"/>
      <c r="GTT81" s="5"/>
      <c r="GTU81" s="5"/>
      <c r="GTV81" s="5"/>
      <c r="GTW81" s="5"/>
      <c r="GTX81" s="5"/>
      <c r="GTY81" s="5"/>
      <c r="GTZ81" s="5"/>
      <c r="GUA81" s="5"/>
      <c r="GUB81" s="5"/>
      <c r="GUC81" s="5"/>
      <c r="GUD81" s="5"/>
      <c r="GUE81" s="5"/>
      <c r="GUF81" s="5"/>
      <c r="GUG81" s="5"/>
      <c r="GUH81" s="5"/>
      <c r="GUI81" s="5"/>
      <c r="GUJ81" s="5"/>
      <c r="GUK81" s="5"/>
      <c r="GUL81" s="5"/>
      <c r="GUM81" s="5"/>
      <c r="GUN81" s="5"/>
      <c r="GUO81" s="5"/>
      <c r="GUP81" s="5"/>
      <c r="GUQ81" s="5"/>
      <c r="GUR81" s="5"/>
      <c r="GUS81" s="5"/>
      <c r="GUT81" s="5"/>
      <c r="GUU81" s="5"/>
      <c r="GUV81" s="5"/>
      <c r="GUW81" s="5"/>
      <c r="GUX81" s="5"/>
      <c r="GUY81" s="5"/>
      <c r="GUZ81" s="5"/>
      <c r="GVA81" s="5"/>
      <c r="GVB81" s="5"/>
      <c r="GVC81" s="5"/>
      <c r="GVD81" s="5"/>
      <c r="GVE81" s="5"/>
      <c r="GVF81" s="5"/>
      <c r="GVG81" s="5"/>
      <c r="GVH81" s="5"/>
      <c r="GVI81" s="5"/>
      <c r="GVJ81" s="5"/>
      <c r="GVK81" s="5"/>
      <c r="GVL81" s="5"/>
      <c r="GVM81" s="5"/>
      <c r="GVN81" s="5"/>
      <c r="GVO81" s="5"/>
      <c r="GVP81" s="5"/>
      <c r="GVQ81" s="5"/>
      <c r="GVR81" s="5"/>
      <c r="GVS81" s="5"/>
      <c r="GVT81" s="5"/>
      <c r="GVU81" s="5"/>
      <c r="GVV81" s="5"/>
      <c r="GVW81" s="5"/>
      <c r="GVX81" s="5"/>
      <c r="GVY81" s="5"/>
      <c r="GVZ81" s="5"/>
      <c r="GWA81" s="5"/>
      <c r="GWB81" s="5"/>
      <c r="GWC81" s="5"/>
      <c r="GWD81" s="5"/>
      <c r="GWE81" s="5"/>
      <c r="GWF81" s="5"/>
      <c r="GWG81" s="5"/>
      <c r="GWH81" s="5"/>
      <c r="GWI81" s="5"/>
      <c r="GWJ81" s="5"/>
      <c r="GWK81" s="5"/>
      <c r="GWL81" s="5"/>
      <c r="GWM81" s="5"/>
      <c r="GWN81" s="5"/>
      <c r="GWO81" s="5"/>
      <c r="GWP81" s="5"/>
      <c r="GWQ81" s="5"/>
      <c r="GWR81" s="5"/>
      <c r="GWS81" s="5"/>
      <c r="GWT81" s="5"/>
      <c r="GWU81" s="5"/>
      <c r="GWV81" s="5"/>
      <c r="GWW81" s="5"/>
      <c r="GWX81" s="5"/>
      <c r="GWY81" s="5"/>
      <c r="GWZ81" s="5"/>
      <c r="GXA81" s="5"/>
      <c r="GXB81" s="5"/>
      <c r="GXC81" s="5"/>
      <c r="GXD81" s="5"/>
      <c r="GXE81" s="5"/>
      <c r="GXF81" s="5"/>
      <c r="GXG81" s="5"/>
      <c r="GXH81" s="5"/>
      <c r="GXI81" s="5"/>
      <c r="GXJ81" s="5"/>
      <c r="GXK81" s="5"/>
      <c r="GXL81" s="5"/>
      <c r="GXM81" s="5"/>
      <c r="GXN81" s="5"/>
      <c r="GXO81" s="5"/>
      <c r="GXP81" s="5"/>
      <c r="GXQ81" s="5"/>
      <c r="GXR81" s="5"/>
      <c r="GXS81" s="5"/>
      <c r="GXT81" s="5"/>
      <c r="GXU81" s="5"/>
      <c r="GXV81" s="5"/>
      <c r="GXW81" s="5"/>
      <c r="GXX81" s="5"/>
      <c r="GXY81" s="5"/>
      <c r="GXZ81" s="5"/>
      <c r="GYA81" s="5"/>
      <c r="GYB81" s="5"/>
      <c r="GYC81" s="5"/>
      <c r="GYD81" s="5"/>
      <c r="GYE81" s="5"/>
      <c r="GYF81" s="5"/>
      <c r="GYG81" s="5"/>
      <c r="GYH81" s="5"/>
      <c r="GYI81" s="5"/>
      <c r="GYJ81" s="5"/>
      <c r="GYK81" s="5"/>
      <c r="GYL81" s="5"/>
      <c r="GYM81" s="5"/>
      <c r="GYN81" s="5"/>
      <c r="GYO81" s="5"/>
      <c r="GYP81" s="5"/>
      <c r="GYQ81" s="5"/>
      <c r="GYR81" s="5"/>
      <c r="GYS81" s="5"/>
      <c r="GYT81" s="5"/>
      <c r="GYU81" s="5"/>
      <c r="GYV81" s="5"/>
      <c r="GYW81" s="5"/>
      <c r="GYX81" s="5"/>
      <c r="GYY81" s="5"/>
      <c r="GYZ81" s="5"/>
      <c r="GZA81" s="5"/>
      <c r="GZB81" s="5"/>
      <c r="GZC81" s="5"/>
      <c r="GZD81" s="5"/>
      <c r="GZE81" s="5"/>
      <c r="GZF81" s="5"/>
      <c r="GZG81" s="5"/>
      <c r="GZH81" s="5"/>
      <c r="GZI81" s="5"/>
      <c r="GZJ81" s="5"/>
      <c r="GZK81" s="5"/>
      <c r="GZL81" s="5"/>
      <c r="GZM81" s="5"/>
      <c r="GZN81" s="5"/>
      <c r="GZO81" s="5"/>
      <c r="GZP81" s="5"/>
      <c r="GZQ81" s="5"/>
      <c r="GZR81" s="5"/>
      <c r="GZS81" s="5"/>
      <c r="GZT81" s="5"/>
      <c r="GZU81" s="5"/>
      <c r="GZV81" s="5"/>
      <c r="GZW81" s="5"/>
      <c r="GZX81" s="5"/>
      <c r="GZY81" s="5"/>
      <c r="GZZ81" s="5"/>
      <c r="HAA81" s="5"/>
      <c r="HAB81" s="5"/>
      <c r="HAC81" s="5"/>
      <c r="HAD81" s="5"/>
      <c r="HAE81" s="5"/>
      <c r="HAF81" s="5"/>
      <c r="HAG81" s="5"/>
      <c r="HAH81" s="5"/>
      <c r="HAI81" s="5"/>
      <c r="HAJ81" s="5"/>
      <c r="HAK81" s="5"/>
      <c r="HAL81" s="5"/>
      <c r="HAM81" s="5"/>
      <c r="HAN81" s="5"/>
      <c r="HAO81" s="5"/>
      <c r="HAP81" s="5"/>
      <c r="HAQ81" s="5"/>
      <c r="HAR81" s="5"/>
      <c r="HAS81" s="5"/>
      <c r="HAT81" s="5"/>
      <c r="HAU81" s="5"/>
      <c r="HAV81" s="5"/>
      <c r="HAW81" s="5"/>
      <c r="HAX81" s="5"/>
      <c r="HAY81" s="5"/>
      <c r="HAZ81" s="5"/>
      <c r="HBA81" s="5"/>
      <c r="HBB81" s="5"/>
      <c r="HBC81" s="5"/>
      <c r="HBD81" s="5"/>
      <c r="HBE81" s="5"/>
      <c r="HBF81" s="5"/>
      <c r="HBG81" s="5"/>
      <c r="HBH81" s="5"/>
      <c r="HBI81" s="5"/>
      <c r="HBJ81" s="5"/>
      <c r="HBK81" s="5"/>
      <c r="HBL81" s="5"/>
      <c r="HBM81" s="5"/>
      <c r="HBN81" s="5"/>
      <c r="HBO81" s="5"/>
      <c r="HBP81" s="5"/>
      <c r="HBQ81" s="5"/>
      <c r="HBR81" s="5"/>
      <c r="HBS81" s="5"/>
      <c r="HBT81" s="5"/>
      <c r="HBU81" s="5"/>
      <c r="HBV81" s="5"/>
      <c r="HBW81" s="5"/>
      <c r="HBX81" s="5"/>
      <c r="HBY81" s="5"/>
      <c r="HBZ81" s="5"/>
      <c r="HCA81" s="5"/>
      <c r="HCB81" s="5"/>
      <c r="HCC81" s="5"/>
      <c r="HCD81" s="5"/>
      <c r="HCE81" s="5"/>
      <c r="HCF81" s="5"/>
      <c r="HCG81" s="5"/>
      <c r="HCH81" s="5"/>
      <c r="HCI81" s="5"/>
      <c r="HCJ81" s="5"/>
      <c r="HCK81" s="5"/>
      <c r="HCL81" s="5"/>
      <c r="HCM81" s="5"/>
      <c r="HCN81" s="5"/>
      <c r="HCO81" s="5"/>
      <c r="HCP81" s="5"/>
      <c r="HCQ81" s="5"/>
      <c r="HCR81" s="5"/>
      <c r="HCS81" s="5"/>
      <c r="HCT81" s="5"/>
      <c r="HCU81" s="5"/>
      <c r="HCV81" s="5"/>
      <c r="HCW81" s="5"/>
      <c r="HCX81" s="5"/>
      <c r="HCY81" s="5"/>
      <c r="HCZ81" s="5"/>
      <c r="HDA81" s="5"/>
      <c r="HDB81" s="5"/>
      <c r="HDC81" s="5"/>
      <c r="HDD81" s="5"/>
      <c r="HDE81" s="5"/>
      <c r="HDF81" s="5"/>
      <c r="HDG81" s="5"/>
      <c r="HDH81" s="5"/>
      <c r="HDI81" s="5"/>
      <c r="HDJ81" s="5"/>
      <c r="HDK81" s="5"/>
      <c r="HDL81" s="5"/>
      <c r="HDM81" s="5"/>
      <c r="HDN81" s="5"/>
      <c r="HDO81" s="5"/>
      <c r="HDP81" s="5"/>
      <c r="HDQ81" s="5"/>
      <c r="HDR81" s="5"/>
      <c r="HDS81" s="5"/>
      <c r="HDT81" s="5"/>
      <c r="HDU81" s="5"/>
      <c r="HDV81" s="5"/>
      <c r="HDW81" s="5"/>
      <c r="HDX81" s="5"/>
      <c r="HDY81" s="5"/>
      <c r="HDZ81" s="5"/>
      <c r="HEA81" s="5"/>
      <c r="HEB81" s="5"/>
      <c r="HEC81" s="5"/>
      <c r="HED81" s="5"/>
      <c r="HEE81" s="5"/>
      <c r="HEF81" s="5"/>
      <c r="HEG81" s="5"/>
      <c r="HEH81" s="5"/>
      <c r="HEI81" s="5"/>
      <c r="HEJ81" s="5"/>
      <c r="HEK81" s="5"/>
      <c r="HEL81" s="5"/>
      <c r="HEM81" s="5"/>
      <c r="HEN81" s="5"/>
      <c r="HEO81" s="5"/>
      <c r="HEP81" s="5"/>
      <c r="HEQ81" s="5"/>
      <c r="HER81" s="5"/>
      <c r="HES81" s="5"/>
      <c r="HET81" s="5"/>
      <c r="HEU81" s="5"/>
      <c r="HEV81" s="5"/>
      <c r="HEW81" s="5"/>
      <c r="HEX81" s="5"/>
      <c r="HEY81" s="5"/>
      <c r="HEZ81" s="5"/>
      <c r="HFA81" s="5"/>
      <c r="HFB81" s="5"/>
      <c r="HFC81" s="5"/>
      <c r="HFD81" s="5"/>
      <c r="HFE81" s="5"/>
      <c r="HFF81" s="5"/>
      <c r="HFG81" s="5"/>
      <c r="HFH81" s="5"/>
      <c r="HFI81" s="5"/>
      <c r="HFJ81" s="5"/>
      <c r="HFK81" s="5"/>
      <c r="HFL81" s="5"/>
      <c r="HFM81" s="5"/>
      <c r="HFN81" s="5"/>
      <c r="HFO81" s="5"/>
      <c r="HFP81" s="5"/>
      <c r="HFQ81" s="5"/>
      <c r="HFR81" s="5"/>
      <c r="HFS81" s="5"/>
      <c r="HFT81" s="5"/>
      <c r="HFU81" s="5"/>
      <c r="HFV81" s="5"/>
      <c r="HFW81" s="5"/>
      <c r="HFX81" s="5"/>
      <c r="HFY81" s="5"/>
      <c r="HFZ81" s="5"/>
      <c r="HGA81" s="5"/>
      <c r="HGB81" s="5"/>
      <c r="HGC81" s="5"/>
      <c r="HGD81" s="5"/>
      <c r="HGE81" s="5"/>
      <c r="HGF81" s="5"/>
      <c r="HGG81" s="5"/>
      <c r="HGH81" s="5"/>
      <c r="HGI81" s="5"/>
      <c r="HGJ81" s="5"/>
      <c r="HGK81" s="5"/>
      <c r="HGL81" s="5"/>
      <c r="HGM81" s="5"/>
      <c r="HGN81" s="5"/>
      <c r="HGO81" s="5"/>
      <c r="HGP81" s="5"/>
      <c r="HGQ81" s="5"/>
      <c r="HGR81" s="5"/>
      <c r="HGS81" s="5"/>
      <c r="HGT81" s="5"/>
      <c r="HGU81" s="5"/>
      <c r="HGV81" s="5"/>
      <c r="HGW81" s="5"/>
      <c r="HGX81" s="5"/>
      <c r="HGY81" s="5"/>
      <c r="HGZ81" s="5"/>
      <c r="HHA81" s="5"/>
      <c r="HHB81" s="5"/>
      <c r="HHC81" s="5"/>
      <c r="HHD81" s="5"/>
      <c r="HHE81" s="5"/>
      <c r="HHF81" s="5"/>
      <c r="HHG81" s="5"/>
      <c r="HHH81" s="5"/>
      <c r="HHI81" s="5"/>
      <c r="HHJ81" s="5"/>
      <c r="HHK81" s="5"/>
      <c r="HHL81" s="5"/>
      <c r="HHM81" s="5"/>
      <c r="HHN81" s="5"/>
      <c r="HHO81" s="5"/>
      <c r="HHP81" s="5"/>
      <c r="HHQ81" s="5"/>
      <c r="HHR81" s="5"/>
      <c r="HHS81" s="5"/>
      <c r="HHT81" s="5"/>
      <c r="HHU81" s="5"/>
      <c r="HHV81" s="5"/>
      <c r="HHW81" s="5"/>
      <c r="HHX81" s="5"/>
      <c r="HHY81" s="5"/>
      <c r="HHZ81" s="5"/>
      <c r="HIA81" s="5"/>
      <c r="HIB81" s="5"/>
      <c r="HIC81" s="5"/>
      <c r="HID81" s="5"/>
      <c r="HIE81" s="5"/>
      <c r="HIF81" s="5"/>
      <c r="HIG81" s="5"/>
      <c r="HIH81" s="5"/>
      <c r="HII81" s="5"/>
      <c r="HIJ81" s="5"/>
      <c r="HIK81" s="5"/>
      <c r="HIL81" s="5"/>
      <c r="HIM81" s="5"/>
      <c r="HIN81" s="5"/>
      <c r="HIO81" s="5"/>
      <c r="HIP81" s="5"/>
      <c r="HIQ81" s="5"/>
      <c r="HIR81" s="5"/>
      <c r="HIS81" s="5"/>
      <c r="HIT81" s="5"/>
      <c r="HIU81" s="5"/>
      <c r="HIV81" s="5"/>
      <c r="HIW81" s="5"/>
      <c r="HIX81" s="5"/>
      <c r="HIY81" s="5"/>
      <c r="HIZ81" s="5"/>
      <c r="HJA81" s="5"/>
      <c r="HJB81" s="5"/>
      <c r="HJC81" s="5"/>
      <c r="HJD81" s="5"/>
      <c r="HJE81" s="5"/>
      <c r="HJF81" s="5"/>
      <c r="HJG81" s="5"/>
      <c r="HJH81" s="5"/>
      <c r="HJI81" s="5"/>
      <c r="HJJ81" s="5"/>
      <c r="HJK81" s="5"/>
      <c r="HJL81" s="5"/>
      <c r="HJM81" s="5"/>
      <c r="HJN81" s="5"/>
      <c r="HJO81" s="5"/>
      <c r="HJP81" s="5"/>
      <c r="HJQ81" s="5"/>
      <c r="HJR81" s="5"/>
      <c r="HJS81" s="5"/>
      <c r="HJT81" s="5"/>
      <c r="HJU81" s="5"/>
      <c r="HJV81" s="5"/>
      <c r="HJW81" s="5"/>
      <c r="HJX81" s="5"/>
      <c r="HJY81" s="5"/>
      <c r="HJZ81" s="5"/>
      <c r="HKA81" s="5"/>
      <c r="HKB81" s="5"/>
      <c r="HKC81" s="5"/>
      <c r="HKD81" s="5"/>
      <c r="HKE81" s="5"/>
      <c r="HKF81" s="5"/>
      <c r="HKG81" s="5"/>
      <c r="HKH81" s="5"/>
      <c r="HKI81" s="5"/>
      <c r="HKJ81" s="5"/>
      <c r="HKK81" s="5"/>
      <c r="HKL81" s="5"/>
      <c r="HKM81" s="5"/>
      <c r="HKN81" s="5"/>
      <c r="HKO81" s="5"/>
      <c r="HKP81" s="5"/>
      <c r="HKQ81" s="5"/>
      <c r="HKR81" s="5"/>
      <c r="HKS81" s="5"/>
      <c r="HKT81" s="5"/>
      <c r="HKU81" s="5"/>
      <c r="HKV81" s="5"/>
      <c r="HKW81" s="5"/>
      <c r="HKX81" s="5"/>
      <c r="HKY81" s="5"/>
      <c r="HKZ81" s="5"/>
      <c r="HLA81" s="5"/>
      <c r="HLB81" s="5"/>
      <c r="HLC81" s="5"/>
      <c r="HLD81" s="5"/>
      <c r="HLE81" s="5"/>
      <c r="HLF81" s="5"/>
      <c r="HLG81" s="5"/>
      <c r="HLH81" s="5"/>
      <c r="HLI81" s="5"/>
      <c r="HLJ81" s="5"/>
      <c r="HLK81" s="5"/>
      <c r="HLL81" s="5"/>
      <c r="HLM81" s="5"/>
      <c r="HLN81" s="5"/>
      <c r="HLO81" s="5"/>
      <c r="HLP81" s="5"/>
      <c r="HLQ81" s="5"/>
      <c r="HLR81" s="5"/>
      <c r="HLS81" s="5"/>
      <c r="HLT81" s="5"/>
      <c r="HLU81" s="5"/>
      <c r="HLV81" s="5"/>
      <c r="HLW81" s="5"/>
      <c r="HLX81" s="5"/>
      <c r="HLY81" s="5"/>
      <c r="HLZ81" s="5"/>
      <c r="HMA81" s="5"/>
      <c r="HMB81" s="5"/>
      <c r="HMC81" s="5"/>
      <c r="HMD81" s="5"/>
      <c r="HME81" s="5"/>
      <c r="HMF81" s="5"/>
      <c r="HMG81" s="5"/>
      <c r="HMH81" s="5"/>
      <c r="HMI81" s="5"/>
      <c r="HMJ81" s="5"/>
      <c r="HMK81" s="5"/>
      <c r="HML81" s="5"/>
      <c r="HMM81" s="5"/>
      <c r="HMN81" s="5"/>
      <c r="HMO81" s="5"/>
      <c r="HMP81" s="5"/>
      <c r="HMQ81" s="5"/>
      <c r="HMR81" s="5"/>
      <c r="HMS81" s="5"/>
      <c r="HMT81" s="5"/>
      <c r="HMU81" s="5"/>
      <c r="HMV81" s="5"/>
      <c r="HMW81" s="5"/>
      <c r="HMX81" s="5"/>
      <c r="HMY81" s="5"/>
      <c r="HMZ81" s="5"/>
      <c r="HNA81" s="5"/>
      <c r="HNB81" s="5"/>
      <c r="HNC81" s="5"/>
      <c r="HND81" s="5"/>
      <c r="HNE81" s="5"/>
      <c r="HNF81" s="5"/>
      <c r="HNG81" s="5"/>
      <c r="HNH81" s="5"/>
      <c r="HNI81" s="5"/>
      <c r="HNJ81" s="5"/>
      <c r="HNK81" s="5"/>
      <c r="HNL81" s="5"/>
      <c r="HNM81" s="5"/>
      <c r="HNN81" s="5"/>
      <c r="HNO81" s="5"/>
      <c r="HNP81" s="5"/>
      <c r="HNQ81" s="5"/>
      <c r="HNR81" s="5"/>
      <c r="HNS81" s="5"/>
      <c r="HNT81" s="5"/>
      <c r="HNU81" s="5"/>
      <c r="HNV81" s="5"/>
      <c r="HNW81" s="5"/>
      <c r="HNX81" s="5"/>
      <c r="HNY81" s="5"/>
      <c r="HNZ81" s="5"/>
      <c r="HOA81" s="5"/>
      <c r="HOB81" s="5"/>
      <c r="HOC81" s="5"/>
      <c r="HOD81" s="5"/>
      <c r="HOE81" s="5"/>
      <c r="HOF81" s="5"/>
      <c r="HOG81" s="5"/>
      <c r="HOH81" s="5"/>
      <c r="HOI81" s="5"/>
      <c r="HOJ81" s="5"/>
      <c r="HOK81" s="5"/>
      <c r="HOL81" s="5"/>
      <c r="HOM81" s="5"/>
      <c r="HON81" s="5"/>
      <c r="HOO81" s="5"/>
      <c r="HOP81" s="5"/>
      <c r="HOQ81" s="5"/>
      <c r="HOR81" s="5"/>
      <c r="HOS81" s="5"/>
      <c r="HOT81" s="5"/>
      <c r="HOU81" s="5"/>
    </row>
    <row r="82" spans="1:5819">
      <c r="A82" s="6"/>
      <c r="C82" s="5" t="s">
        <v>165</v>
      </c>
      <c r="G82" s="91" t="str">
        <f>G81</f>
        <v>2025/26</v>
      </c>
      <c r="M82" s="33" t="s">
        <v>164</v>
      </c>
      <c r="N82" s="33" t="s">
        <v>13</v>
      </c>
      <c r="O82" s="616"/>
      <c r="P82" s="69"/>
      <c r="R82" s="33" t="s">
        <v>13</v>
      </c>
      <c r="S82" s="1108"/>
      <c r="T82" s="74"/>
      <c r="U82" s="13" t="e">
        <f>AH67+S66</f>
        <v>#DIV/0!</v>
      </c>
      <c r="V82" s="73" t="s">
        <v>32</v>
      </c>
      <c r="W82" s="13" t="e">
        <f>AS67+U66</f>
        <v>#DIV/0!</v>
      </c>
      <c r="X82" s="402" t="s">
        <v>32</v>
      </c>
      <c r="Y82" s="420"/>
      <c r="Z82" s="420"/>
      <c r="AA82" s="153"/>
      <c r="AB82" s="1297" t="s">
        <v>422</v>
      </c>
      <c r="AC82" s="1298"/>
      <c r="AD82" s="1298"/>
      <c r="AE82" s="1298"/>
      <c r="AF82" s="1298"/>
      <c r="AG82" s="1298"/>
      <c r="AH82" s="1298"/>
      <c r="AI82" s="1298"/>
      <c r="AJ82" s="1298"/>
      <c r="AK82" s="1298"/>
      <c r="AL82" s="1299"/>
      <c r="AM82" s="1297" t="s">
        <v>422</v>
      </c>
      <c r="AN82" s="1298"/>
      <c r="AO82" s="1298"/>
      <c r="AP82" s="1298"/>
      <c r="AQ82" s="1298"/>
      <c r="AR82" s="1298"/>
      <c r="AS82" s="1298"/>
      <c r="AT82" s="1298"/>
      <c r="AU82" s="1298"/>
      <c r="AV82" s="1298"/>
      <c r="AW82" s="1299"/>
    </row>
    <row r="83" spans="1:5819">
      <c r="A83" s="88"/>
      <c r="C83" s="5" t="s">
        <v>166</v>
      </c>
      <c r="G83" s="91" t="str">
        <f>G82</f>
        <v>2025/26</v>
      </c>
      <c r="M83" s="33" t="s">
        <v>164</v>
      </c>
      <c r="N83" s="33" t="s">
        <v>13</v>
      </c>
      <c r="O83" s="1108"/>
      <c r="P83" s="69"/>
      <c r="R83" s="33" t="s">
        <v>13</v>
      </c>
      <c r="S83" s="610"/>
      <c r="T83" s="102"/>
      <c r="U83" s="13" t="e">
        <f>AJ67</f>
        <v>#DIV/0!</v>
      </c>
      <c r="V83" s="73" t="s">
        <v>33</v>
      </c>
      <c r="W83" s="13" t="e">
        <f>AU67</f>
        <v>#DIV/0!</v>
      </c>
      <c r="X83" s="402" t="s">
        <v>33</v>
      </c>
      <c r="Y83" s="421"/>
      <c r="Z83" s="421"/>
      <c r="AA83" s="153"/>
      <c r="AB83" s="1300"/>
      <c r="AC83" s="1301"/>
      <c r="AD83" s="1301"/>
      <c r="AE83" s="1301"/>
      <c r="AF83" s="1301"/>
      <c r="AG83" s="1301"/>
      <c r="AH83" s="1301"/>
      <c r="AI83" s="1301"/>
      <c r="AJ83" s="1301"/>
      <c r="AK83" s="1301"/>
      <c r="AL83" s="1302"/>
      <c r="AM83" s="1300"/>
      <c r="AN83" s="1301"/>
      <c r="AO83" s="1301"/>
      <c r="AP83" s="1301"/>
      <c r="AQ83" s="1301"/>
      <c r="AR83" s="1301"/>
      <c r="AS83" s="1301"/>
      <c r="AT83" s="1301"/>
      <c r="AU83" s="1301"/>
      <c r="AV83" s="1301"/>
      <c r="AW83" s="1302"/>
    </row>
    <row r="84" spans="1:5819" s="153" customFormat="1" ht="12" customHeight="1">
      <c r="A84" s="88"/>
      <c r="B84" s="5"/>
      <c r="C84" s="5"/>
      <c r="D84" s="5"/>
      <c r="E84" s="5"/>
      <c r="F84" s="5"/>
      <c r="G84" s="5"/>
      <c r="H84" s="5"/>
      <c r="I84" s="5"/>
      <c r="J84" s="5"/>
      <c r="K84" s="5"/>
      <c r="L84" s="5"/>
      <c r="M84" s="5"/>
      <c r="N84" s="5"/>
      <c r="O84" s="5"/>
      <c r="P84" s="5"/>
      <c r="Q84" s="5"/>
      <c r="R84" s="5"/>
      <c r="S84" s="13"/>
      <c r="T84" s="13"/>
      <c r="U84" s="1285" t="e">
        <f>(O58+S58+S61+S62+S63+S68+S69+S70) - IF($D$10="Collaborative Design-Build", AJ14+S61,0)</f>
        <v>#DIV/0!</v>
      </c>
      <c r="V84" s="70" t="s">
        <v>34</v>
      </c>
      <c r="W84" s="1285" t="e">
        <f>(Q58+U58+U61+U62+U63+U68+U69+U70) - IF($D$10="Collaborative Design-Build", AU14+U61,0)</f>
        <v>#DIV/0!</v>
      </c>
      <c r="X84" s="394" t="s">
        <v>34</v>
      </c>
      <c r="Y84" s="421"/>
      <c r="Z84" s="421"/>
      <c r="AB84" s="177"/>
      <c r="AC84" s="177"/>
      <c r="AD84" s="177"/>
      <c r="AE84" s="177"/>
      <c r="AF84" s="177"/>
      <c r="AG84" s="177"/>
      <c r="AH84" s="177"/>
      <c r="AI84" s="177"/>
      <c r="AJ84" s="1099"/>
      <c r="AK84" s="1099"/>
      <c r="AL84" s="1099"/>
      <c r="AM84" s="1099"/>
      <c r="AN84" s="1099"/>
      <c r="AO84" s="1099"/>
      <c r="AP84" s="1099"/>
      <c r="AQ84" s="1099"/>
      <c r="AR84" s="1099"/>
      <c r="AS84" s="1099"/>
      <c r="AT84" s="1099"/>
      <c r="AU84" s="1099"/>
      <c r="AV84" s="1099"/>
      <c r="AW84" s="1099"/>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c r="IV84" s="5"/>
      <c r="IW84" s="5"/>
      <c r="IX84" s="5"/>
      <c r="IY84" s="5"/>
      <c r="IZ84" s="5"/>
      <c r="JA84" s="5"/>
      <c r="JB84" s="5"/>
      <c r="JC84" s="5"/>
      <c r="JD84" s="5"/>
      <c r="JE84" s="5"/>
      <c r="JF84" s="5"/>
      <c r="JG84" s="5"/>
      <c r="JH84" s="5"/>
      <c r="JI84" s="5"/>
      <c r="JJ84" s="5"/>
      <c r="JK84" s="5"/>
      <c r="JL84" s="5"/>
      <c r="JM84" s="5"/>
      <c r="JN84" s="5"/>
      <c r="JO84" s="5"/>
      <c r="JP84" s="5"/>
      <c r="JQ84" s="5"/>
      <c r="JR84" s="5"/>
      <c r="JS84" s="5"/>
      <c r="JT84" s="5"/>
      <c r="JU84" s="5"/>
      <c r="JV84" s="5"/>
      <c r="JW84" s="5"/>
      <c r="JX84" s="5"/>
      <c r="JY84" s="5"/>
      <c r="JZ84" s="5"/>
      <c r="KA84" s="5"/>
      <c r="KB84" s="5"/>
      <c r="KC84" s="5"/>
      <c r="KD84" s="5"/>
      <c r="KE84" s="5"/>
      <c r="KF84" s="5"/>
      <c r="KG84" s="5"/>
      <c r="KH84" s="5"/>
      <c r="KI84" s="5"/>
      <c r="KJ84" s="5"/>
      <c r="KK84" s="5"/>
      <c r="KL84" s="5"/>
      <c r="KM84" s="5"/>
      <c r="KN84" s="5"/>
      <c r="KO84" s="5"/>
      <c r="KP84" s="5"/>
      <c r="KQ84" s="5"/>
      <c r="KR84" s="5"/>
      <c r="KS84" s="5"/>
      <c r="KT84" s="5"/>
      <c r="KU84" s="5"/>
      <c r="KV84" s="5"/>
      <c r="KW84" s="5"/>
      <c r="KX84" s="5"/>
      <c r="KY84" s="5"/>
      <c r="KZ84" s="5"/>
      <c r="LA84" s="5"/>
      <c r="LB84" s="5"/>
      <c r="LC84" s="5"/>
      <c r="LD84" s="5"/>
      <c r="LE84" s="5"/>
      <c r="LF84" s="5"/>
      <c r="LG84" s="5"/>
      <c r="LH84" s="5"/>
      <c r="LI84" s="5"/>
      <c r="LJ84" s="5"/>
      <c r="LK84" s="5"/>
      <c r="LL84" s="5"/>
      <c r="LM84" s="5"/>
      <c r="LN84" s="5"/>
      <c r="LO84" s="5"/>
      <c r="LP84" s="5"/>
      <c r="LQ84" s="5"/>
      <c r="LR84" s="5"/>
      <c r="LS84" s="5"/>
      <c r="LT84" s="5"/>
      <c r="LU84" s="5"/>
      <c r="LV84" s="5"/>
      <c r="LW84" s="5"/>
      <c r="LX84" s="5"/>
      <c r="LY84" s="5"/>
      <c r="LZ84" s="5"/>
      <c r="MA84" s="5"/>
      <c r="MB84" s="5"/>
      <c r="MC84" s="5"/>
      <c r="MD84" s="5"/>
      <c r="ME84" s="5"/>
      <c r="MF84" s="5"/>
      <c r="MG84" s="5"/>
      <c r="MH84" s="5"/>
      <c r="MI84" s="5"/>
      <c r="MJ84" s="5"/>
      <c r="MK84" s="5"/>
      <c r="ML84" s="5"/>
      <c r="MM84" s="5"/>
      <c r="MN84" s="5"/>
      <c r="MO84" s="5"/>
      <c r="MP84" s="5"/>
      <c r="MQ84" s="5"/>
      <c r="MR84" s="5"/>
      <c r="MS84" s="5"/>
      <c r="MT84" s="5"/>
      <c r="MU84" s="5"/>
      <c r="MV84" s="5"/>
      <c r="MW84" s="5"/>
      <c r="MX84" s="5"/>
      <c r="MY84" s="5"/>
      <c r="MZ84" s="5"/>
      <c r="NA84" s="5"/>
      <c r="NB84" s="5"/>
      <c r="NC84" s="5"/>
      <c r="ND84" s="5"/>
      <c r="NE84" s="5"/>
      <c r="NF84" s="5"/>
      <c r="NG84" s="5"/>
      <c r="NH84" s="5"/>
      <c r="NI84" s="5"/>
      <c r="NJ84" s="5"/>
      <c r="NK84" s="5"/>
      <c r="NL84" s="5"/>
      <c r="NM84" s="5"/>
      <c r="NN84" s="5"/>
      <c r="NO84" s="5"/>
      <c r="NP84" s="5"/>
      <c r="NQ84" s="5"/>
      <c r="NR84" s="5"/>
      <c r="NS84" s="5"/>
      <c r="NT84" s="5"/>
      <c r="NU84" s="5"/>
      <c r="NV84" s="5"/>
      <c r="NW84" s="5"/>
      <c r="NX84" s="5"/>
      <c r="NY84" s="5"/>
      <c r="NZ84" s="5"/>
      <c r="OA84" s="5"/>
      <c r="OB84" s="5"/>
      <c r="OC84" s="5"/>
      <c r="OD84" s="5"/>
      <c r="OE84" s="5"/>
      <c r="OF84" s="5"/>
      <c r="OG84" s="5"/>
      <c r="OH84" s="5"/>
      <c r="OI84" s="5"/>
      <c r="OJ84" s="5"/>
      <c r="OK84" s="5"/>
      <c r="OL84" s="5"/>
      <c r="OM84" s="5"/>
      <c r="ON84" s="5"/>
      <c r="OO84" s="5"/>
      <c r="OP84" s="5"/>
      <c r="OQ84" s="5"/>
      <c r="OR84" s="5"/>
      <c r="OS84" s="5"/>
      <c r="OT84" s="5"/>
      <c r="OU84" s="5"/>
      <c r="OV84" s="5"/>
      <c r="OW84" s="5"/>
      <c r="OX84" s="5"/>
      <c r="OY84" s="5"/>
      <c r="OZ84" s="5"/>
      <c r="PA84" s="5"/>
      <c r="PB84" s="5"/>
      <c r="PC84" s="5"/>
      <c r="PD84" s="5"/>
      <c r="PE84" s="5"/>
      <c r="PF84" s="5"/>
      <c r="PG84" s="5"/>
      <c r="PH84" s="5"/>
      <c r="PI84" s="5"/>
      <c r="PJ84" s="5"/>
      <c r="PK84" s="5"/>
      <c r="PL84" s="5"/>
      <c r="PM84" s="5"/>
      <c r="PN84" s="5"/>
      <c r="PO84" s="5"/>
      <c r="PP84" s="5"/>
      <c r="PQ84" s="5"/>
      <c r="PR84" s="5"/>
      <c r="PS84" s="5"/>
      <c r="PT84" s="5"/>
      <c r="PU84" s="5"/>
      <c r="PV84" s="5"/>
      <c r="PW84" s="5"/>
      <c r="PX84" s="5"/>
      <c r="PY84" s="5"/>
      <c r="PZ84" s="5"/>
      <c r="QA84" s="5"/>
      <c r="QB84" s="5"/>
      <c r="QC84" s="5"/>
      <c r="QD84" s="5"/>
      <c r="QE84" s="5"/>
      <c r="QF84" s="5"/>
      <c r="QG84" s="5"/>
      <c r="QH84" s="5"/>
      <c r="QI84" s="5"/>
      <c r="QJ84" s="5"/>
      <c r="QK84" s="5"/>
      <c r="QL84" s="5"/>
      <c r="QM84" s="5"/>
      <c r="QN84" s="5"/>
      <c r="QO84" s="5"/>
      <c r="QP84" s="5"/>
      <c r="QQ84" s="5"/>
      <c r="QR84" s="5"/>
      <c r="QS84" s="5"/>
      <c r="QT84" s="5"/>
      <c r="QU84" s="5"/>
      <c r="QV84" s="5"/>
      <c r="QW84" s="5"/>
      <c r="QX84" s="5"/>
      <c r="QY84" s="5"/>
      <c r="QZ84" s="5"/>
      <c r="RA84" s="5"/>
      <c r="RB84" s="5"/>
      <c r="RC84" s="5"/>
      <c r="RD84" s="5"/>
      <c r="RE84" s="5"/>
      <c r="RF84" s="5"/>
      <c r="RG84" s="5"/>
      <c r="RH84" s="5"/>
      <c r="RI84" s="5"/>
      <c r="RJ84" s="5"/>
      <c r="RK84" s="5"/>
      <c r="RL84" s="5"/>
      <c r="RM84" s="5"/>
      <c r="RN84" s="5"/>
      <c r="RO84" s="5"/>
      <c r="RP84" s="5"/>
      <c r="RQ84" s="5"/>
      <c r="RR84" s="5"/>
      <c r="RS84" s="5"/>
      <c r="RT84" s="5"/>
      <c r="RU84" s="5"/>
      <c r="RV84" s="5"/>
      <c r="RW84" s="5"/>
      <c r="RX84" s="5"/>
      <c r="RY84" s="5"/>
      <c r="RZ84" s="5"/>
      <c r="SA84" s="5"/>
      <c r="SB84" s="5"/>
      <c r="SC84" s="5"/>
      <c r="SD84" s="5"/>
      <c r="SE84" s="5"/>
      <c r="SF84" s="5"/>
      <c r="SG84" s="5"/>
      <c r="SH84" s="5"/>
      <c r="SI84" s="5"/>
      <c r="SJ84" s="5"/>
      <c r="SK84" s="5"/>
      <c r="SL84" s="5"/>
      <c r="SM84" s="5"/>
      <c r="SN84" s="5"/>
      <c r="SO84" s="5"/>
      <c r="SP84" s="5"/>
      <c r="SQ84" s="5"/>
      <c r="SR84" s="5"/>
      <c r="SS84" s="5"/>
      <c r="ST84" s="5"/>
      <c r="SU84" s="5"/>
      <c r="SV84" s="5"/>
      <c r="SW84" s="5"/>
      <c r="SX84" s="5"/>
      <c r="SY84" s="5"/>
      <c r="SZ84" s="5"/>
      <c r="TA84" s="5"/>
      <c r="TB84" s="5"/>
      <c r="TC84" s="5"/>
      <c r="TD84" s="5"/>
      <c r="TE84" s="5"/>
      <c r="TF84" s="5"/>
      <c r="TG84" s="5"/>
      <c r="TH84" s="5"/>
      <c r="TI84" s="5"/>
      <c r="TJ84" s="5"/>
      <c r="TK84" s="5"/>
      <c r="TL84" s="5"/>
      <c r="TM84" s="5"/>
      <c r="TN84" s="5"/>
      <c r="TO84" s="5"/>
      <c r="TP84" s="5"/>
      <c r="TQ84" s="5"/>
      <c r="TR84" s="5"/>
      <c r="TS84" s="5"/>
      <c r="TT84" s="5"/>
      <c r="TU84" s="5"/>
      <c r="TV84" s="5"/>
      <c r="TW84" s="5"/>
      <c r="TX84" s="5"/>
      <c r="TY84" s="5"/>
      <c r="TZ84" s="5"/>
      <c r="UA84" s="5"/>
      <c r="UB84" s="5"/>
      <c r="UC84" s="5"/>
      <c r="UD84" s="5"/>
      <c r="UE84" s="5"/>
      <c r="UF84" s="5"/>
      <c r="UG84" s="5"/>
      <c r="UH84" s="5"/>
      <c r="UI84" s="5"/>
      <c r="UJ84" s="5"/>
      <c r="UK84" s="5"/>
      <c r="UL84" s="5"/>
      <c r="UM84" s="5"/>
      <c r="UN84" s="5"/>
      <c r="UO84" s="5"/>
      <c r="UP84" s="5"/>
      <c r="UQ84" s="5"/>
      <c r="UR84" s="5"/>
      <c r="US84" s="5"/>
      <c r="UT84" s="5"/>
      <c r="UU84" s="5"/>
      <c r="UV84" s="5"/>
      <c r="UW84" s="5"/>
      <c r="UX84" s="5"/>
      <c r="UY84" s="5"/>
      <c r="UZ84" s="5"/>
      <c r="VA84" s="5"/>
      <c r="VB84" s="5"/>
      <c r="VC84" s="5"/>
      <c r="VD84" s="5"/>
      <c r="VE84" s="5"/>
      <c r="VF84" s="5"/>
      <c r="VG84" s="5"/>
      <c r="VH84" s="5"/>
      <c r="VI84" s="5"/>
      <c r="VJ84" s="5"/>
      <c r="VK84" s="5"/>
      <c r="VL84" s="5"/>
      <c r="VM84" s="5"/>
      <c r="VN84" s="5"/>
      <c r="VO84" s="5"/>
      <c r="VP84" s="5"/>
      <c r="VQ84" s="5"/>
      <c r="VR84" s="5"/>
      <c r="VS84" s="5"/>
      <c r="VT84" s="5"/>
      <c r="VU84" s="5"/>
      <c r="VV84" s="5"/>
      <c r="VW84" s="5"/>
      <c r="VX84" s="5"/>
      <c r="VY84" s="5"/>
      <c r="VZ84" s="5"/>
      <c r="WA84" s="5"/>
      <c r="WB84" s="5"/>
      <c r="WC84" s="5"/>
      <c r="WD84" s="5"/>
      <c r="WE84" s="5"/>
      <c r="WF84" s="5"/>
      <c r="WG84" s="5"/>
      <c r="WH84" s="5"/>
      <c r="WI84" s="5"/>
      <c r="WJ84" s="5"/>
      <c r="WK84" s="5"/>
      <c r="WL84" s="5"/>
      <c r="WM84" s="5"/>
      <c r="WN84" s="5"/>
      <c r="WO84" s="5"/>
      <c r="WP84" s="5"/>
      <c r="WQ84" s="5"/>
      <c r="WR84" s="5"/>
      <c r="WS84" s="5"/>
      <c r="WT84" s="5"/>
      <c r="WU84" s="5"/>
      <c r="WV84" s="5"/>
      <c r="WW84" s="5"/>
      <c r="WX84" s="5"/>
      <c r="WY84" s="5"/>
      <c r="WZ84" s="5"/>
      <c r="XA84" s="5"/>
      <c r="XB84" s="5"/>
      <c r="XC84" s="5"/>
      <c r="XD84" s="5"/>
      <c r="XE84" s="5"/>
      <c r="XF84" s="5"/>
      <c r="XG84" s="5"/>
      <c r="XH84" s="5"/>
      <c r="XI84" s="5"/>
      <c r="XJ84" s="5"/>
      <c r="XK84" s="5"/>
      <c r="XL84" s="5"/>
      <c r="XM84" s="5"/>
      <c r="XN84" s="5"/>
      <c r="XO84" s="5"/>
      <c r="XP84" s="5"/>
      <c r="XQ84" s="5"/>
      <c r="XR84" s="5"/>
      <c r="XS84" s="5"/>
      <c r="XT84" s="5"/>
      <c r="XU84" s="5"/>
      <c r="XV84" s="5"/>
      <c r="XW84" s="5"/>
      <c r="XX84" s="5"/>
      <c r="XY84" s="5"/>
      <c r="XZ84" s="5"/>
      <c r="YA84" s="5"/>
      <c r="YB84" s="5"/>
      <c r="YC84" s="5"/>
      <c r="YD84" s="5"/>
      <c r="YE84" s="5"/>
      <c r="YF84" s="5"/>
      <c r="YG84" s="5"/>
      <c r="YH84" s="5"/>
      <c r="YI84" s="5"/>
      <c r="YJ84" s="5"/>
      <c r="YK84" s="5"/>
      <c r="YL84" s="5"/>
      <c r="YM84" s="5"/>
      <c r="YN84" s="5"/>
      <c r="YO84" s="5"/>
      <c r="YP84" s="5"/>
      <c r="YQ84" s="5"/>
      <c r="YR84" s="5"/>
      <c r="YS84" s="5"/>
      <c r="YT84" s="5"/>
      <c r="YU84" s="5"/>
      <c r="YV84" s="5"/>
      <c r="YW84" s="5"/>
      <c r="YX84" s="5"/>
      <c r="YY84" s="5"/>
      <c r="YZ84" s="5"/>
      <c r="ZA84" s="5"/>
      <c r="ZB84" s="5"/>
      <c r="ZC84" s="5"/>
      <c r="ZD84" s="5"/>
      <c r="ZE84" s="5"/>
      <c r="ZF84" s="5"/>
      <c r="ZG84" s="5"/>
      <c r="ZH84" s="5"/>
      <c r="ZI84" s="5"/>
      <c r="ZJ84" s="5"/>
      <c r="ZK84" s="5"/>
      <c r="ZL84" s="5"/>
      <c r="ZM84" s="5"/>
      <c r="ZN84" s="5"/>
      <c r="ZO84" s="5"/>
      <c r="ZP84" s="5"/>
      <c r="ZQ84" s="5"/>
      <c r="ZR84" s="5"/>
      <c r="ZS84" s="5"/>
      <c r="ZT84" s="5"/>
      <c r="ZU84" s="5"/>
      <c r="ZV84" s="5"/>
      <c r="ZW84" s="5"/>
      <c r="ZX84" s="5"/>
      <c r="ZY84" s="5"/>
      <c r="ZZ84" s="5"/>
      <c r="AAA84" s="5"/>
      <c r="AAB84" s="5"/>
      <c r="AAC84" s="5"/>
      <c r="AAD84" s="5"/>
      <c r="AAE84" s="5"/>
      <c r="AAF84" s="5"/>
      <c r="AAG84" s="5"/>
      <c r="AAH84" s="5"/>
      <c r="AAI84" s="5"/>
      <c r="AAJ84" s="5"/>
      <c r="AAK84" s="5"/>
      <c r="AAL84" s="5"/>
      <c r="AAM84" s="5"/>
      <c r="AAN84" s="5"/>
      <c r="AAO84" s="5"/>
      <c r="AAP84" s="5"/>
      <c r="AAQ84" s="5"/>
      <c r="AAR84" s="5"/>
      <c r="AAS84" s="5"/>
      <c r="AAT84" s="5"/>
      <c r="AAU84" s="5"/>
      <c r="AAV84" s="5"/>
      <c r="AAW84" s="5"/>
      <c r="AAX84" s="5"/>
      <c r="AAY84" s="5"/>
      <c r="AAZ84" s="5"/>
      <c r="ABA84" s="5"/>
      <c r="ABB84" s="5"/>
      <c r="ABC84" s="5"/>
      <c r="ABD84" s="5"/>
      <c r="ABE84" s="5"/>
      <c r="ABF84" s="5"/>
      <c r="ABG84" s="5"/>
      <c r="ABH84" s="5"/>
      <c r="ABI84" s="5"/>
      <c r="ABJ84" s="5"/>
      <c r="ABK84" s="5"/>
      <c r="ABL84" s="5"/>
      <c r="ABM84" s="5"/>
      <c r="ABN84" s="5"/>
      <c r="ABO84" s="5"/>
      <c r="ABP84" s="5"/>
      <c r="ABQ84" s="5"/>
      <c r="ABR84" s="5"/>
      <c r="ABS84" s="5"/>
      <c r="ABT84" s="5"/>
      <c r="ABU84" s="5"/>
      <c r="ABV84" s="5"/>
      <c r="ABW84" s="5"/>
      <c r="ABX84" s="5"/>
      <c r="ABY84" s="5"/>
      <c r="ABZ84" s="5"/>
      <c r="ACA84" s="5"/>
      <c r="ACB84" s="5"/>
      <c r="ACC84" s="5"/>
      <c r="ACD84" s="5"/>
      <c r="ACE84" s="5"/>
      <c r="ACF84" s="5"/>
      <c r="ACG84" s="5"/>
      <c r="ACH84" s="5"/>
      <c r="ACI84" s="5"/>
      <c r="ACJ84" s="5"/>
      <c r="ACK84" s="5"/>
      <c r="ACL84" s="5"/>
      <c r="ACM84" s="5"/>
      <c r="ACN84" s="5"/>
      <c r="ACO84" s="5"/>
      <c r="ACP84" s="5"/>
      <c r="ACQ84" s="5"/>
      <c r="ACR84" s="5"/>
      <c r="ACS84" s="5"/>
      <c r="ACT84" s="5"/>
      <c r="ACU84" s="5"/>
      <c r="ACV84" s="5"/>
      <c r="ACW84" s="5"/>
      <c r="ACX84" s="5"/>
      <c r="ACY84" s="5"/>
      <c r="ACZ84" s="5"/>
      <c r="ADA84" s="5"/>
      <c r="ADB84" s="5"/>
      <c r="ADC84" s="5"/>
      <c r="ADD84" s="5"/>
      <c r="ADE84" s="5"/>
      <c r="ADF84" s="5"/>
      <c r="ADG84" s="5"/>
      <c r="ADH84" s="5"/>
      <c r="ADI84" s="5"/>
      <c r="ADJ84" s="5"/>
      <c r="ADK84" s="5"/>
      <c r="ADL84" s="5"/>
      <c r="ADM84" s="5"/>
      <c r="ADN84" s="5"/>
      <c r="ADO84" s="5"/>
      <c r="ADP84" s="5"/>
      <c r="ADQ84" s="5"/>
      <c r="ADR84" s="5"/>
      <c r="ADS84" s="5"/>
      <c r="ADT84" s="5"/>
      <c r="ADU84" s="5"/>
      <c r="ADV84" s="5"/>
      <c r="ADW84" s="5"/>
      <c r="ADX84" s="5"/>
      <c r="ADY84" s="5"/>
      <c r="ADZ84" s="5"/>
      <c r="AEA84" s="5"/>
      <c r="AEB84" s="5"/>
      <c r="AEC84" s="5"/>
      <c r="AED84" s="5"/>
      <c r="AEE84" s="5"/>
      <c r="AEF84" s="5"/>
      <c r="AEG84" s="5"/>
      <c r="AEH84" s="5"/>
      <c r="AEI84" s="5"/>
      <c r="AEJ84" s="5"/>
      <c r="AEK84" s="5"/>
      <c r="AEL84" s="5"/>
      <c r="AEM84" s="5"/>
      <c r="AEN84" s="5"/>
      <c r="AEO84" s="5"/>
      <c r="AEP84" s="5"/>
      <c r="AEQ84" s="5"/>
      <c r="AER84" s="5"/>
      <c r="AES84" s="5"/>
      <c r="AET84" s="5"/>
      <c r="AEU84" s="5"/>
      <c r="AEV84" s="5"/>
      <c r="AEW84" s="5"/>
      <c r="AEX84" s="5"/>
      <c r="AEY84" s="5"/>
      <c r="AEZ84" s="5"/>
      <c r="AFA84" s="5"/>
      <c r="AFB84" s="5"/>
      <c r="AFC84" s="5"/>
      <c r="AFD84" s="5"/>
      <c r="AFE84" s="5"/>
      <c r="AFF84" s="5"/>
      <c r="AFG84" s="5"/>
      <c r="AFH84" s="5"/>
      <c r="AFI84" s="5"/>
      <c r="AFJ84" s="5"/>
      <c r="AFK84" s="5"/>
      <c r="AFL84" s="5"/>
      <c r="AFM84" s="5"/>
      <c r="AFN84" s="5"/>
      <c r="AFO84" s="5"/>
      <c r="AFP84" s="5"/>
      <c r="AFQ84" s="5"/>
      <c r="AFR84" s="5"/>
      <c r="AFS84" s="5"/>
      <c r="AFT84" s="5"/>
      <c r="AFU84" s="5"/>
      <c r="AFV84" s="5"/>
      <c r="AFW84" s="5"/>
      <c r="AFX84" s="5"/>
      <c r="AFY84" s="5"/>
      <c r="AFZ84" s="5"/>
      <c r="AGA84" s="5"/>
      <c r="AGB84" s="5"/>
      <c r="AGC84" s="5"/>
      <c r="AGD84" s="5"/>
      <c r="AGE84" s="5"/>
      <c r="AGF84" s="5"/>
      <c r="AGG84" s="5"/>
      <c r="AGH84" s="5"/>
      <c r="AGI84" s="5"/>
      <c r="AGJ84" s="5"/>
      <c r="AGK84" s="5"/>
      <c r="AGL84" s="5"/>
      <c r="AGM84" s="5"/>
      <c r="AGN84" s="5"/>
      <c r="AGO84" s="5"/>
      <c r="AGP84" s="5"/>
      <c r="AGQ84" s="5"/>
      <c r="AGR84" s="5"/>
      <c r="AGS84" s="5"/>
      <c r="AGT84" s="5"/>
      <c r="AGU84" s="5"/>
      <c r="AGV84" s="5"/>
      <c r="AGW84" s="5"/>
      <c r="AGX84" s="5"/>
      <c r="AGY84" s="5"/>
      <c r="AGZ84" s="5"/>
      <c r="AHA84" s="5"/>
      <c r="AHB84" s="5"/>
      <c r="AHC84" s="5"/>
      <c r="AHD84" s="5"/>
      <c r="AHE84" s="5"/>
      <c r="AHF84" s="5"/>
      <c r="AHG84" s="5"/>
      <c r="AHH84" s="5"/>
      <c r="AHI84" s="5"/>
      <c r="AHJ84" s="5"/>
      <c r="AHK84" s="5"/>
      <c r="AHL84" s="5"/>
      <c r="AHM84" s="5"/>
      <c r="AHN84" s="5"/>
      <c r="AHO84" s="5"/>
      <c r="AHP84" s="5"/>
      <c r="AHQ84" s="5"/>
      <c r="AHR84" s="5"/>
      <c r="AHS84" s="5"/>
      <c r="AHT84" s="5"/>
      <c r="AHU84" s="5"/>
      <c r="AHV84" s="5"/>
      <c r="AHW84" s="5"/>
      <c r="AHX84" s="5"/>
      <c r="AHY84" s="5"/>
      <c r="AHZ84" s="5"/>
      <c r="AIA84" s="5"/>
      <c r="AIB84" s="5"/>
      <c r="AIC84" s="5"/>
      <c r="AID84" s="5"/>
      <c r="AIE84" s="5"/>
      <c r="AIF84" s="5"/>
      <c r="AIG84" s="5"/>
      <c r="AIH84" s="5"/>
      <c r="AII84" s="5"/>
      <c r="AIJ84" s="5"/>
      <c r="AIK84" s="5"/>
      <c r="AIL84" s="5"/>
      <c r="AIM84" s="5"/>
      <c r="AIN84" s="5"/>
      <c r="AIO84" s="5"/>
      <c r="AIP84" s="5"/>
      <c r="AIQ84" s="5"/>
      <c r="AIR84" s="5"/>
      <c r="AIS84" s="5"/>
      <c r="AIT84" s="5"/>
      <c r="AIU84" s="5"/>
      <c r="AIV84" s="5"/>
      <c r="AIW84" s="5"/>
      <c r="AIX84" s="5"/>
      <c r="AIY84" s="5"/>
      <c r="AIZ84" s="5"/>
      <c r="AJA84" s="5"/>
      <c r="AJB84" s="5"/>
      <c r="AJC84" s="5"/>
      <c r="AJD84" s="5"/>
      <c r="AJE84" s="5"/>
      <c r="AJF84" s="5"/>
      <c r="AJG84" s="5"/>
      <c r="AJH84" s="5"/>
      <c r="AJI84" s="5"/>
      <c r="AJJ84" s="5"/>
      <c r="AJK84" s="5"/>
      <c r="AJL84" s="5"/>
      <c r="AJM84" s="5"/>
      <c r="AJN84" s="5"/>
      <c r="AJO84" s="5"/>
      <c r="AJP84" s="5"/>
      <c r="AJQ84" s="5"/>
      <c r="AJR84" s="5"/>
      <c r="AJS84" s="5"/>
      <c r="AJT84" s="5"/>
      <c r="AJU84" s="5"/>
      <c r="AJV84" s="5"/>
      <c r="AJW84" s="5"/>
      <c r="AJX84" s="5"/>
      <c r="AJY84" s="5"/>
      <c r="AJZ84" s="5"/>
      <c r="AKA84" s="5"/>
      <c r="AKB84" s="5"/>
      <c r="AKC84" s="5"/>
      <c r="AKD84" s="5"/>
      <c r="AKE84" s="5"/>
      <c r="AKF84" s="5"/>
      <c r="AKG84" s="5"/>
      <c r="AKH84" s="5"/>
      <c r="AKI84" s="5"/>
      <c r="AKJ84" s="5"/>
      <c r="AKK84" s="5"/>
      <c r="AKL84" s="5"/>
      <c r="AKM84" s="5"/>
      <c r="AKN84" s="5"/>
      <c r="AKO84" s="5"/>
      <c r="AKP84" s="5"/>
      <c r="AKQ84" s="5"/>
      <c r="AKR84" s="5"/>
      <c r="AKS84" s="5"/>
      <c r="AKT84" s="5"/>
      <c r="AKU84" s="5"/>
      <c r="AKV84" s="5"/>
      <c r="AKW84" s="5"/>
      <c r="AKX84" s="5"/>
      <c r="AKY84" s="5"/>
      <c r="AKZ84" s="5"/>
      <c r="ALA84" s="5"/>
      <c r="ALB84" s="5"/>
      <c r="ALC84" s="5"/>
      <c r="ALD84" s="5"/>
      <c r="ALE84" s="5"/>
      <c r="ALF84" s="5"/>
      <c r="ALG84" s="5"/>
      <c r="ALH84" s="5"/>
      <c r="ALI84" s="5"/>
      <c r="ALJ84" s="5"/>
      <c r="ALK84" s="5"/>
      <c r="ALL84" s="5"/>
      <c r="ALM84" s="5"/>
      <c r="ALN84" s="5"/>
      <c r="ALO84" s="5"/>
      <c r="ALP84" s="5"/>
      <c r="ALQ84" s="5"/>
      <c r="ALR84" s="5"/>
      <c r="ALS84" s="5"/>
      <c r="ALT84" s="5"/>
      <c r="ALU84" s="5"/>
      <c r="ALV84" s="5"/>
      <c r="ALW84" s="5"/>
      <c r="ALX84" s="5"/>
      <c r="ALY84" s="5"/>
      <c r="ALZ84" s="5"/>
      <c r="AMA84" s="5"/>
      <c r="AMB84" s="5"/>
      <c r="AMC84" s="5"/>
      <c r="AMD84" s="5"/>
      <c r="AME84" s="5"/>
      <c r="AMF84" s="5"/>
      <c r="AMG84" s="5"/>
      <c r="AMH84" s="5"/>
      <c r="AMI84" s="5"/>
      <c r="AMJ84" s="5"/>
      <c r="AMK84" s="5"/>
      <c r="AML84" s="5"/>
      <c r="AMM84" s="5"/>
      <c r="AMN84" s="5"/>
      <c r="AMO84" s="5"/>
      <c r="AMP84" s="5"/>
      <c r="AMQ84" s="5"/>
      <c r="AMR84" s="5"/>
      <c r="AMS84" s="5"/>
      <c r="AMT84" s="5"/>
      <c r="AMU84" s="5"/>
      <c r="AMV84" s="5"/>
      <c r="AMW84" s="5"/>
      <c r="AMX84" s="5"/>
      <c r="AMY84" s="5"/>
      <c r="AMZ84" s="5"/>
      <c r="ANA84" s="5"/>
      <c r="ANB84" s="5"/>
      <c r="ANC84" s="5"/>
      <c r="AND84" s="5"/>
      <c r="ANE84" s="5"/>
      <c r="ANF84" s="5"/>
      <c r="ANG84" s="5"/>
      <c r="ANH84" s="5"/>
      <c r="ANI84" s="5"/>
      <c r="ANJ84" s="5"/>
      <c r="ANK84" s="5"/>
      <c r="ANL84" s="5"/>
      <c r="ANM84" s="5"/>
      <c r="ANN84" s="5"/>
      <c r="ANO84" s="5"/>
      <c r="ANP84" s="5"/>
      <c r="ANQ84" s="5"/>
      <c r="ANR84" s="5"/>
      <c r="ANS84" s="5"/>
      <c r="ANT84" s="5"/>
      <c r="ANU84" s="5"/>
      <c r="ANV84" s="5"/>
      <c r="ANW84" s="5"/>
      <c r="ANX84" s="5"/>
      <c r="ANY84" s="5"/>
      <c r="ANZ84" s="5"/>
      <c r="AOA84" s="5"/>
      <c r="AOB84" s="5"/>
      <c r="AOC84" s="5"/>
      <c r="AOD84" s="5"/>
      <c r="AOE84" s="5"/>
      <c r="AOF84" s="5"/>
      <c r="AOG84" s="5"/>
      <c r="AOH84" s="5"/>
      <c r="AOI84" s="5"/>
      <c r="AOJ84" s="5"/>
      <c r="AOK84" s="5"/>
      <c r="AOL84" s="5"/>
      <c r="AOM84" s="5"/>
      <c r="AON84" s="5"/>
      <c r="AOO84" s="5"/>
      <c r="AOP84" s="5"/>
      <c r="AOQ84" s="5"/>
      <c r="AOR84" s="5"/>
      <c r="AOS84" s="5"/>
      <c r="AOT84" s="5"/>
      <c r="AOU84" s="5"/>
      <c r="AOV84" s="5"/>
      <c r="AOW84" s="5"/>
      <c r="AOX84" s="5"/>
      <c r="AOY84" s="5"/>
      <c r="AOZ84" s="5"/>
      <c r="APA84" s="5"/>
      <c r="APB84" s="5"/>
      <c r="APC84" s="5"/>
      <c r="APD84" s="5"/>
      <c r="APE84" s="5"/>
      <c r="APF84" s="5"/>
      <c r="APG84" s="5"/>
      <c r="APH84" s="5"/>
      <c r="API84" s="5"/>
      <c r="APJ84" s="5"/>
      <c r="APK84" s="5"/>
      <c r="APL84" s="5"/>
      <c r="APM84" s="5"/>
      <c r="APN84" s="5"/>
      <c r="APO84" s="5"/>
      <c r="APP84" s="5"/>
      <c r="APQ84" s="5"/>
      <c r="APR84" s="5"/>
      <c r="APS84" s="5"/>
      <c r="APT84" s="5"/>
      <c r="APU84" s="5"/>
      <c r="APV84" s="5"/>
      <c r="APW84" s="5"/>
      <c r="APX84" s="5"/>
      <c r="APY84" s="5"/>
      <c r="APZ84" s="5"/>
      <c r="AQA84" s="5"/>
      <c r="AQB84" s="5"/>
      <c r="AQC84" s="5"/>
      <c r="AQD84" s="5"/>
      <c r="AQE84" s="5"/>
      <c r="AQF84" s="5"/>
      <c r="AQG84" s="5"/>
      <c r="AQH84" s="5"/>
      <c r="AQI84" s="5"/>
      <c r="AQJ84" s="5"/>
      <c r="AQK84" s="5"/>
      <c r="AQL84" s="5"/>
      <c r="AQM84" s="5"/>
      <c r="AQN84" s="5"/>
      <c r="AQO84" s="5"/>
      <c r="AQP84" s="5"/>
      <c r="AQQ84" s="5"/>
      <c r="AQR84" s="5"/>
      <c r="AQS84" s="5"/>
      <c r="AQT84" s="5"/>
      <c r="AQU84" s="5"/>
      <c r="AQV84" s="5"/>
      <c r="AQW84" s="5"/>
      <c r="AQX84" s="5"/>
      <c r="AQY84" s="5"/>
      <c r="AQZ84" s="5"/>
      <c r="ARA84" s="5"/>
      <c r="ARB84" s="5"/>
      <c r="ARC84" s="5"/>
      <c r="ARD84" s="5"/>
      <c r="ARE84" s="5"/>
      <c r="ARF84" s="5"/>
      <c r="ARG84" s="5"/>
      <c r="ARH84" s="5"/>
      <c r="ARI84" s="5"/>
      <c r="ARJ84" s="5"/>
      <c r="ARK84" s="5"/>
      <c r="ARL84" s="5"/>
      <c r="ARM84" s="5"/>
      <c r="ARN84" s="5"/>
      <c r="ARO84" s="5"/>
      <c r="ARP84" s="5"/>
      <c r="ARQ84" s="5"/>
      <c r="ARR84" s="5"/>
      <c r="ARS84" s="5"/>
      <c r="ART84" s="5"/>
      <c r="ARU84" s="5"/>
      <c r="ARV84" s="5"/>
      <c r="ARW84" s="5"/>
      <c r="ARX84" s="5"/>
      <c r="ARY84" s="5"/>
      <c r="ARZ84" s="5"/>
      <c r="ASA84" s="5"/>
      <c r="ASB84" s="5"/>
      <c r="ASC84" s="5"/>
      <c r="ASD84" s="5"/>
      <c r="ASE84" s="5"/>
      <c r="ASF84" s="5"/>
      <c r="ASG84" s="5"/>
      <c r="ASH84" s="5"/>
      <c r="ASI84" s="5"/>
      <c r="ASJ84" s="5"/>
      <c r="ASK84" s="5"/>
      <c r="ASL84" s="5"/>
      <c r="ASM84" s="5"/>
      <c r="ASN84" s="5"/>
      <c r="ASO84" s="5"/>
      <c r="ASP84" s="5"/>
      <c r="ASQ84" s="5"/>
      <c r="ASR84" s="5"/>
      <c r="ASS84" s="5"/>
      <c r="AST84" s="5"/>
      <c r="ASU84" s="5"/>
      <c r="ASV84" s="5"/>
      <c r="ASW84" s="5"/>
      <c r="ASX84" s="5"/>
      <c r="ASY84" s="5"/>
      <c r="ASZ84" s="5"/>
      <c r="ATA84" s="5"/>
      <c r="ATB84" s="5"/>
      <c r="ATC84" s="5"/>
      <c r="ATD84" s="5"/>
      <c r="ATE84" s="5"/>
      <c r="ATF84" s="5"/>
      <c r="ATG84" s="5"/>
      <c r="ATH84" s="5"/>
      <c r="ATI84" s="5"/>
      <c r="ATJ84" s="5"/>
      <c r="ATK84" s="5"/>
      <c r="ATL84" s="5"/>
      <c r="ATM84" s="5"/>
      <c r="ATN84" s="5"/>
      <c r="ATO84" s="5"/>
      <c r="ATP84" s="5"/>
      <c r="ATQ84" s="5"/>
      <c r="ATR84" s="5"/>
      <c r="ATS84" s="5"/>
      <c r="ATT84" s="5"/>
      <c r="ATU84" s="5"/>
      <c r="ATV84" s="5"/>
      <c r="ATW84" s="5"/>
      <c r="ATX84" s="5"/>
      <c r="ATY84" s="5"/>
      <c r="ATZ84" s="5"/>
      <c r="AUA84" s="5"/>
      <c r="AUB84" s="5"/>
      <c r="AUC84" s="5"/>
      <c r="AUD84" s="5"/>
      <c r="AUE84" s="5"/>
      <c r="AUF84" s="5"/>
      <c r="AUG84" s="5"/>
      <c r="AUH84" s="5"/>
      <c r="AUI84" s="5"/>
      <c r="AUJ84" s="5"/>
      <c r="AUK84" s="5"/>
      <c r="AUL84" s="5"/>
      <c r="AUM84" s="5"/>
      <c r="AUN84" s="5"/>
      <c r="AUO84" s="5"/>
      <c r="AUP84" s="5"/>
      <c r="AUQ84" s="5"/>
      <c r="AUR84" s="5"/>
      <c r="AUS84" s="5"/>
      <c r="AUT84" s="5"/>
      <c r="AUU84" s="5"/>
      <c r="AUV84" s="5"/>
      <c r="AUW84" s="5"/>
      <c r="AUX84" s="5"/>
      <c r="AUY84" s="5"/>
      <c r="AUZ84" s="5"/>
      <c r="AVA84" s="5"/>
      <c r="AVB84" s="5"/>
      <c r="AVC84" s="5"/>
      <c r="AVD84" s="5"/>
      <c r="AVE84" s="5"/>
      <c r="AVF84" s="5"/>
      <c r="AVG84" s="5"/>
      <c r="AVH84" s="5"/>
      <c r="AVI84" s="5"/>
      <c r="AVJ84" s="5"/>
      <c r="AVK84" s="5"/>
      <c r="AVL84" s="5"/>
      <c r="AVM84" s="5"/>
      <c r="AVN84" s="5"/>
      <c r="AVO84" s="5"/>
      <c r="AVP84" s="5"/>
      <c r="AVQ84" s="5"/>
      <c r="AVR84" s="5"/>
      <c r="AVS84" s="5"/>
      <c r="AVT84" s="5"/>
      <c r="AVU84" s="5"/>
      <c r="AVV84" s="5"/>
      <c r="AVW84" s="5"/>
      <c r="AVX84" s="5"/>
      <c r="AVY84" s="5"/>
      <c r="AVZ84" s="5"/>
      <c r="AWA84" s="5"/>
      <c r="AWB84" s="5"/>
      <c r="AWC84" s="5"/>
      <c r="AWD84" s="5"/>
      <c r="AWE84" s="5"/>
      <c r="AWF84" s="5"/>
      <c r="AWG84" s="5"/>
      <c r="AWH84" s="5"/>
      <c r="AWI84" s="5"/>
      <c r="AWJ84" s="5"/>
      <c r="AWK84" s="5"/>
      <c r="AWL84" s="5"/>
      <c r="AWM84" s="5"/>
      <c r="AWN84" s="5"/>
      <c r="AWO84" s="5"/>
      <c r="AWP84" s="5"/>
      <c r="AWQ84" s="5"/>
      <c r="AWR84" s="5"/>
      <c r="AWS84" s="5"/>
      <c r="AWT84" s="5"/>
      <c r="AWU84" s="5"/>
      <c r="AWV84" s="5"/>
      <c r="AWW84" s="5"/>
      <c r="AWX84" s="5"/>
      <c r="AWY84" s="5"/>
      <c r="AWZ84" s="5"/>
      <c r="AXA84" s="5"/>
      <c r="AXB84" s="5"/>
      <c r="AXC84" s="5"/>
      <c r="AXD84" s="5"/>
      <c r="AXE84" s="5"/>
      <c r="AXF84" s="5"/>
      <c r="AXG84" s="5"/>
      <c r="AXH84" s="5"/>
      <c r="AXI84" s="5"/>
      <c r="AXJ84" s="5"/>
      <c r="AXK84" s="5"/>
      <c r="AXL84" s="5"/>
      <c r="AXM84" s="5"/>
      <c r="AXN84" s="5"/>
      <c r="AXO84" s="5"/>
      <c r="AXP84" s="5"/>
      <c r="AXQ84" s="5"/>
      <c r="AXR84" s="5"/>
      <c r="AXS84" s="5"/>
      <c r="AXT84" s="5"/>
      <c r="AXU84" s="5"/>
      <c r="AXV84" s="5"/>
      <c r="AXW84" s="5"/>
      <c r="AXX84" s="5"/>
      <c r="AXY84" s="5"/>
      <c r="AXZ84" s="5"/>
      <c r="AYA84" s="5"/>
      <c r="AYB84" s="5"/>
      <c r="AYC84" s="5"/>
      <c r="AYD84" s="5"/>
      <c r="AYE84" s="5"/>
      <c r="AYF84" s="5"/>
      <c r="AYG84" s="5"/>
      <c r="AYH84" s="5"/>
      <c r="AYI84" s="5"/>
      <c r="AYJ84" s="5"/>
      <c r="AYK84" s="5"/>
      <c r="AYL84" s="5"/>
      <c r="AYM84" s="5"/>
      <c r="AYN84" s="5"/>
      <c r="AYO84" s="5"/>
      <c r="AYP84" s="5"/>
      <c r="AYQ84" s="5"/>
      <c r="AYR84" s="5"/>
      <c r="AYS84" s="5"/>
      <c r="AYT84" s="5"/>
      <c r="AYU84" s="5"/>
      <c r="AYV84" s="5"/>
      <c r="AYW84" s="5"/>
      <c r="AYX84" s="5"/>
      <c r="AYY84" s="5"/>
      <c r="AYZ84" s="5"/>
      <c r="AZA84" s="5"/>
      <c r="AZB84" s="5"/>
      <c r="AZC84" s="5"/>
      <c r="AZD84" s="5"/>
      <c r="AZE84" s="5"/>
      <c r="AZF84" s="5"/>
      <c r="AZG84" s="5"/>
      <c r="AZH84" s="5"/>
      <c r="AZI84" s="5"/>
      <c r="AZJ84" s="5"/>
      <c r="AZK84" s="5"/>
      <c r="AZL84" s="5"/>
      <c r="AZM84" s="5"/>
      <c r="AZN84" s="5"/>
      <c r="AZO84" s="5"/>
      <c r="AZP84" s="5"/>
      <c r="AZQ84" s="5"/>
      <c r="AZR84" s="5"/>
      <c r="AZS84" s="5"/>
      <c r="AZT84" s="5"/>
      <c r="AZU84" s="5"/>
      <c r="AZV84" s="5"/>
      <c r="AZW84" s="5"/>
      <c r="AZX84" s="5"/>
      <c r="AZY84" s="5"/>
      <c r="AZZ84" s="5"/>
      <c r="BAA84" s="5"/>
      <c r="BAB84" s="5"/>
      <c r="BAC84" s="5"/>
      <c r="BAD84" s="5"/>
      <c r="BAE84" s="5"/>
      <c r="BAF84" s="5"/>
      <c r="BAG84" s="5"/>
      <c r="BAH84" s="5"/>
      <c r="BAI84" s="5"/>
      <c r="BAJ84" s="5"/>
      <c r="BAK84" s="5"/>
      <c r="BAL84" s="5"/>
      <c r="BAM84" s="5"/>
      <c r="BAN84" s="5"/>
      <c r="BAO84" s="5"/>
      <c r="BAP84" s="5"/>
      <c r="BAQ84" s="5"/>
      <c r="BAR84" s="5"/>
      <c r="BAS84" s="5"/>
      <c r="BAT84" s="5"/>
      <c r="BAU84" s="5"/>
      <c r="BAV84" s="5"/>
      <c r="BAW84" s="5"/>
      <c r="BAX84" s="5"/>
      <c r="BAY84" s="5"/>
      <c r="BAZ84" s="5"/>
      <c r="BBA84" s="5"/>
      <c r="BBB84" s="5"/>
      <c r="BBC84" s="5"/>
      <c r="BBD84" s="5"/>
      <c r="BBE84" s="5"/>
      <c r="BBF84" s="5"/>
      <c r="BBG84" s="5"/>
      <c r="BBH84" s="5"/>
      <c r="BBI84" s="5"/>
      <c r="BBJ84" s="5"/>
      <c r="BBK84" s="5"/>
      <c r="BBL84" s="5"/>
      <c r="BBM84" s="5"/>
      <c r="BBN84" s="5"/>
      <c r="BBO84" s="5"/>
      <c r="BBP84" s="5"/>
      <c r="BBQ84" s="5"/>
      <c r="BBR84" s="5"/>
      <c r="BBS84" s="5"/>
      <c r="BBT84" s="5"/>
      <c r="BBU84" s="5"/>
      <c r="BBV84" s="5"/>
      <c r="BBW84" s="5"/>
      <c r="BBX84" s="5"/>
      <c r="BBY84" s="5"/>
      <c r="BBZ84" s="5"/>
      <c r="BCA84" s="5"/>
      <c r="BCB84" s="5"/>
      <c r="BCC84" s="5"/>
      <c r="BCD84" s="5"/>
      <c r="BCE84" s="5"/>
      <c r="BCF84" s="5"/>
      <c r="BCG84" s="5"/>
      <c r="BCH84" s="5"/>
      <c r="BCI84" s="5"/>
      <c r="BCJ84" s="5"/>
      <c r="BCK84" s="5"/>
      <c r="BCL84" s="5"/>
      <c r="BCM84" s="5"/>
      <c r="BCN84" s="5"/>
      <c r="BCO84" s="5"/>
      <c r="BCP84" s="5"/>
      <c r="BCQ84" s="5"/>
      <c r="BCR84" s="5"/>
      <c r="BCS84" s="5"/>
      <c r="BCT84" s="5"/>
      <c r="BCU84" s="5"/>
      <c r="BCV84" s="5"/>
      <c r="BCW84" s="5"/>
      <c r="BCX84" s="5"/>
      <c r="BCY84" s="5"/>
      <c r="BCZ84" s="5"/>
      <c r="BDA84" s="5"/>
      <c r="BDB84" s="5"/>
      <c r="BDC84" s="5"/>
      <c r="BDD84" s="5"/>
      <c r="BDE84" s="5"/>
      <c r="BDF84" s="5"/>
      <c r="BDG84" s="5"/>
      <c r="BDH84" s="5"/>
      <c r="BDI84" s="5"/>
      <c r="BDJ84" s="5"/>
      <c r="BDK84" s="5"/>
      <c r="BDL84" s="5"/>
      <c r="BDM84" s="5"/>
      <c r="BDN84" s="5"/>
      <c r="BDO84" s="5"/>
      <c r="BDP84" s="5"/>
      <c r="BDQ84" s="5"/>
      <c r="BDR84" s="5"/>
      <c r="BDS84" s="5"/>
      <c r="BDT84" s="5"/>
      <c r="BDU84" s="5"/>
      <c r="BDV84" s="5"/>
      <c r="BDW84" s="5"/>
      <c r="BDX84" s="5"/>
      <c r="BDY84" s="5"/>
      <c r="BDZ84" s="5"/>
      <c r="BEA84" s="5"/>
      <c r="BEB84" s="5"/>
      <c r="BEC84" s="5"/>
      <c r="BED84" s="5"/>
      <c r="BEE84" s="5"/>
      <c r="BEF84" s="5"/>
      <c r="BEG84" s="5"/>
      <c r="BEH84" s="5"/>
      <c r="BEI84" s="5"/>
      <c r="BEJ84" s="5"/>
      <c r="BEK84" s="5"/>
      <c r="BEL84" s="5"/>
      <c r="BEM84" s="5"/>
      <c r="BEN84" s="5"/>
      <c r="BEO84" s="5"/>
      <c r="BEP84" s="5"/>
      <c r="BEQ84" s="5"/>
      <c r="BER84" s="5"/>
      <c r="BES84" s="5"/>
      <c r="BET84" s="5"/>
      <c r="BEU84" s="5"/>
      <c r="BEV84" s="5"/>
      <c r="BEW84" s="5"/>
      <c r="BEX84" s="5"/>
      <c r="BEY84" s="5"/>
      <c r="BEZ84" s="5"/>
      <c r="BFA84" s="5"/>
      <c r="BFB84" s="5"/>
      <c r="BFC84" s="5"/>
      <c r="BFD84" s="5"/>
      <c r="BFE84" s="5"/>
      <c r="BFF84" s="5"/>
      <c r="BFG84" s="5"/>
      <c r="BFH84" s="5"/>
      <c r="BFI84" s="5"/>
      <c r="BFJ84" s="5"/>
      <c r="BFK84" s="5"/>
      <c r="BFL84" s="5"/>
      <c r="BFM84" s="5"/>
      <c r="BFN84" s="5"/>
      <c r="BFO84" s="5"/>
      <c r="BFP84" s="5"/>
      <c r="BFQ84" s="5"/>
      <c r="BFR84" s="5"/>
      <c r="BFS84" s="5"/>
      <c r="BFT84" s="5"/>
      <c r="BFU84" s="5"/>
      <c r="BFV84" s="5"/>
      <c r="BFW84" s="5"/>
      <c r="BFX84" s="5"/>
      <c r="BFY84" s="5"/>
      <c r="BFZ84" s="5"/>
      <c r="BGA84" s="5"/>
      <c r="BGB84" s="5"/>
      <c r="BGC84" s="5"/>
      <c r="BGD84" s="5"/>
      <c r="BGE84" s="5"/>
      <c r="BGF84" s="5"/>
      <c r="BGG84" s="5"/>
      <c r="BGH84" s="5"/>
      <c r="BGI84" s="5"/>
      <c r="BGJ84" s="5"/>
      <c r="BGK84" s="5"/>
      <c r="BGL84" s="5"/>
      <c r="BGM84" s="5"/>
      <c r="BGN84" s="5"/>
      <c r="BGO84" s="5"/>
      <c r="BGP84" s="5"/>
      <c r="BGQ84" s="5"/>
      <c r="BGR84" s="5"/>
      <c r="BGS84" s="5"/>
      <c r="BGT84" s="5"/>
      <c r="BGU84" s="5"/>
      <c r="BGV84" s="5"/>
      <c r="BGW84" s="5"/>
      <c r="BGX84" s="5"/>
      <c r="BGY84" s="5"/>
      <c r="BGZ84" s="5"/>
      <c r="BHA84" s="5"/>
      <c r="BHB84" s="5"/>
      <c r="BHC84" s="5"/>
      <c r="BHD84" s="5"/>
      <c r="BHE84" s="5"/>
      <c r="BHF84" s="5"/>
      <c r="BHG84" s="5"/>
      <c r="BHH84" s="5"/>
      <c r="BHI84" s="5"/>
      <c r="BHJ84" s="5"/>
      <c r="BHK84" s="5"/>
      <c r="BHL84" s="5"/>
      <c r="BHM84" s="5"/>
      <c r="BHN84" s="5"/>
      <c r="BHO84" s="5"/>
      <c r="BHP84" s="5"/>
      <c r="BHQ84" s="5"/>
      <c r="BHR84" s="5"/>
      <c r="BHS84" s="5"/>
      <c r="BHT84" s="5"/>
      <c r="BHU84" s="5"/>
      <c r="BHV84" s="5"/>
      <c r="BHW84" s="5"/>
      <c r="BHX84" s="5"/>
      <c r="BHY84" s="5"/>
      <c r="BHZ84" s="5"/>
      <c r="BIA84" s="5"/>
      <c r="BIB84" s="5"/>
      <c r="BIC84" s="5"/>
      <c r="BID84" s="5"/>
      <c r="BIE84" s="5"/>
      <c r="BIF84" s="5"/>
      <c r="BIG84" s="5"/>
      <c r="BIH84" s="5"/>
      <c r="BII84" s="5"/>
      <c r="BIJ84" s="5"/>
      <c r="BIK84" s="5"/>
      <c r="BIL84" s="5"/>
      <c r="BIM84" s="5"/>
      <c r="BIN84" s="5"/>
      <c r="BIO84" s="5"/>
      <c r="BIP84" s="5"/>
      <c r="BIQ84" s="5"/>
      <c r="BIR84" s="5"/>
      <c r="BIS84" s="5"/>
      <c r="BIT84" s="5"/>
      <c r="BIU84" s="5"/>
      <c r="BIV84" s="5"/>
      <c r="BIW84" s="5"/>
      <c r="BIX84" s="5"/>
      <c r="BIY84" s="5"/>
      <c r="BIZ84" s="5"/>
      <c r="BJA84" s="5"/>
      <c r="BJB84" s="5"/>
      <c r="BJC84" s="5"/>
      <c r="BJD84" s="5"/>
      <c r="BJE84" s="5"/>
      <c r="BJF84" s="5"/>
      <c r="BJG84" s="5"/>
      <c r="BJH84" s="5"/>
      <c r="BJI84" s="5"/>
      <c r="BJJ84" s="5"/>
      <c r="BJK84" s="5"/>
      <c r="BJL84" s="5"/>
      <c r="BJM84" s="5"/>
      <c r="BJN84" s="5"/>
      <c r="BJO84" s="5"/>
      <c r="BJP84" s="5"/>
      <c r="BJQ84" s="5"/>
      <c r="BJR84" s="5"/>
      <c r="BJS84" s="5"/>
      <c r="BJT84" s="5"/>
      <c r="BJU84" s="5"/>
      <c r="BJV84" s="5"/>
      <c r="BJW84" s="5"/>
      <c r="BJX84" s="5"/>
      <c r="BJY84" s="5"/>
      <c r="BJZ84" s="5"/>
      <c r="BKA84" s="5"/>
      <c r="BKB84" s="5"/>
      <c r="BKC84" s="5"/>
      <c r="BKD84" s="5"/>
      <c r="BKE84" s="5"/>
      <c r="BKF84" s="5"/>
      <c r="BKG84" s="5"/>
      <c r="BKH84" s="5"/>
      <c r="BKI84" s="5"/>
      <c r="BKJ84" s="5"/>
      <c r="BKK84" s="5"/>
      <c r="BKL84" s="5"/>
      <c r="BKM84" s="5"/>
      <c r="BKN84" s="5"/>
      <c r="BKO84" s="5"/>
      <c r="BKP84" s="5"/>
      <c r="BKQ84" s="5"/>
      <c r="BKR84" s="5"/>
      <c r="BKS84" s="5"/>
      <c r="BKT84" s="5"/>
      <c r="BKU84" s="5"/>
      <c r="BKV84" s="5"/>
      <c r="BKW84" s="5"/>
      <c r="BKX84" s="5"/>
      <c r="BKY84" s="5"/>
      <c r="BKZ84" s="5"/>
      <c r="BLA84" s="5"/>
      <c r="BLB84" s="5"/>
      <c r="BLC84" s="5"/>
      <c r="BLD84" s="5"/>
      <c r="BLE84" s="5"/>
      <c r="BLF84" s="5"/>
      <c r="BLG84" s="5"/>
      <c r="BLH84" s="5"/>
      <c r="BLI84" s="5"/>
      <c r="BLJ84" s="5"/>
      <c r="BLK84" s="5"/>
      <c r="BLL84" s="5"/>
      <c r="BLM84" s="5"/>
      <c r="BLN84" s="5"/>
      <c r="BLO84" s="5"/>
      <c r="BLP84" s="5"/>
      <c r="BLQ84" s="5"/>
      <c r="BLR84" s="5"/>
      <c r="BLS84" s="5"/>
      <c r="BLT84" s="5"/>
      <c r="BLU84" s="5"/>
      <c r="BLV84" s="5"/>
      <c r="BLW84" s="5"/>
      <c r="BLX84" s="5"/>
      <c r="BLY84" s="5"/>
      <c r="BLZ84" s="5"/>
      <c r="BMA84" s="5"/>
      <c r="BMB84" s="5"/>
      <c r="BMC84" s="5"/>
      <c r="BMD84" s="5"/>
      <c r="BME84" s="5"/>
      <c r="BMF84" s="5"/>
      <c r="BMG84" s="5"/>
      <c r="BMH84" s="5"/>
      <c r="BMI84" s="5"/>
      <c r="BMJ84" s="5"/>
      <c r="BMK84" s="5"/>
      <c r="BML84" s="5"/>
      <c r="BMM84" s="5"/>
      <c r="BMN84" s="5"/>
      <c r="BMO84" s="5"/>
      <c r="BMP84" s="5"/>
      <c r="BMQ84" s="5"/>
      <c r="BMR84" s="5"/>
      <c r="BMS84" s="5"/>
      <c r="BMT84" s="5"/>
      <c r="BMU84" s="5"/>
      <c r="BMV84" s="5"/>
      <c r="BMW84" s="5"/>
      <c r="BMX84" s="5"/>
      <c r="BMY84" s="5"/>
      <c r="BMZ84" s="5"/>
      <c r="BNA84" s="5"/>
      <c r="BNB84" s="5"/>
      <c r="BNC84" s="5"/>
      <c r="BND84" s="5"/>
      <c r="BNE84" s="5"/>
      <c r="BNF84" s="5"/>
      <c r="BNG84" s="5"/>
      <c r="BNH84" s="5"/>
      <c r="BNI84" s="5"/>
      <c r="BNJ84" s="5"/>
      <c r="BNK84" s="5"/>
      <c r="BNL84" s="5"/>
      <c r="BNM84" s="5"/>
      <c r="BNN84" s="5"/>
      <c r="BNO84" s="5"/>
      <c r="BNP84" s="5"/>
      <c r="BNQ84" s="5"/>
      <c r="BNR84" s="5"/>
      <c r="BNS84" s="5"/>
      <c r="BNT84" s="5"/>
      <c r="BNU84" s="5"/>
      <c r="BNV84" s="5"/>
      <c r="BNW84" s="5"/>
      <c r="BNX84" s="5"/>
      <c r="BNY84" s="5"/>
      <c r="BNZ84" s="5"/>
      <c r="BOA84" s="5"/>
      <c r="BOB84" s="5"/>
      <c r="BOC84" s="5"/>
      <c r="BOD84" s="5"/>
      <c r="BOE84" s="5"/>
      <c r="BOF84" s="5"/>
      <c r="BOG84" s="5"/>
      <c r="BOH84" s="5"/>
      <c r="BOI84" s="5"/>
      <c r="BOJ84" s="5"/>
      <c r="BOK84" s="5"/>
      <c r="BOL84" s="5"/>
      <c r="BOM84" s="5"/>
      <c r="BON84" s="5"/>
      <c r="BOO84" s="5"/>
      <c r="BOP84" s="5"/>
      <c r="BOQ84" s="5"/>
      <c r="BOR84" s="5"/>
      <c r="BOS84" s="5"/>
      <c r="BOT84" s="5"/>
      <c r="BOU84" s="5"/>
      <c r="BOV84" s="5"/>
      <c r="BOW84" s="5"/>
      <c r="BOX84" s="5"/>
      <c r="BOY84" s="5"/>
      <c r="BOZ84" s="5"/>
      <c r="BPA84" s="5"/>
      <c r="BPB84" s="5"/>
      <c r="BPC84" s="5"/>
      <c r="BPD84" s="5"/>
      <c r="BPE84" s="5"/>
      <c r="BPF84" s="5"/>
      <c r="BPG84" s="5"/>
      <c r="BPH84" s="5"/>
      <c r="BPI84" s="5"/>
      <c r="BPJ84" s="5"/>
      <c r="BPK84" s="5"/>
      <c r="BPL84" s="5"/>
      <c r="BPM84" s="5"/>
      <c r="BPN84" s="5"/>
      <c r="BPO84" s="5"/>
      <c r="BPP84" s="5"/>
      <c r="BPQ84" s="5"/>
      <c r="BPR84" s="5"/>
      <c r="BPS84" s="5"/>
      <c r="BPT84" s="5"/>
      <c r="BPU84" s="5"/>
      <c r="BPV84" s="5"/>
      <c r="BPW84" s="5"/>
      <c r="BPX84" s="5"/>
      <c r="BPY84" s="5"/>
      <c r="BPZ84" s="5"/>
      <c r="BQA84" s="5"/>
      <c r="BQB84" s="5"/>
      <c r="BQC84" s="5"/>
      <c r="BQD84" s="5"/>
      <c r="BQE84" s="5"/>
      <c r="BQF84" s="5"/>
      <c r="BQG84" s="5"/>
      <c r="BQH84" s="5"/>
      <c r="BQI84" s="5"/>
      <c r="BQJ84" s="5"/>
      <c r="BQK84" s="5"/>
      <c r="BQL84" s="5"/>
      <c r="BQM84" s="5"/>
      <c r="BQN84" s="5"/>
      <c r="BQO84" s="5"/>
      <c r="BQP84" s="5"/>
      <c r="BQQ84" s="5"/>
      <c r="BQR84" s="5"/>
      <c r="BQS84" s="5"/>
      <c r="BQT84" s="5"/>
      <c r="BQU84" s="5"/>
      <c r="BQV84" s="5"/>
      <c r="BQW84" s="5"/>
      <c r="BQX84" s="5"/>
      <c r="BQY84" s="5"/>
      <c r="BQZ84" s="5"/>
      <c r="BRA84" s="5"/>
      <c r="BRB84" s="5"/>
      <c r="BRC84" s="5"/>
      <c r="BRD84" s="5"/>
      <c r="BRE84" s="5"/>
      <c r="BRF84" s="5"/>
      <c r="BRG84" s="5"/>
      <c r="BRH84" s="5"/>
      <c r="BRI84" s="5"/>
      <c r="BRJ84" s="5"/>
      <c r="BRK84" s="5"/>
      <c r="BRL84" s="5"/>
      <c r="BRM84" s="5"/>
      <c r="BRN84" s="5"/>
      <c r="BRO84" s="5"/>
      <c r="BRP84" s="5"/>
      <c r="BRQ84" s="5"/>
      <c r="BRR84" s="5"/>
      <c r="BRS84" s="5"/>
      <c r="BRT84" s="5"/>
      <c r="BRU84" s="5"/>
      <c r="BRV84" s="5"/>
      <c r="BRW84" s="5"/>
      <c r="BRX84" s="5"/>
      <c r="BRY84" s="5"/>
      <c r="BRZ84" s="5"/>
      <c r="BSA84" s="5"/>
      <c r="BSB84" s="5"/>
      <c r="BSC84" s="5"/>
      <c r="BSD84" s="5"/>
      <c r="BSE84" s="5"/>
      <c r="BSF84" s="5"/>
      <c r="BSG84" s="5"/>
      <c r="BSH84" s="5"/>
      <c r="BSI84" s="5"/>
      <c r="BSJ84" s="5"/>
      <c r="BSK84" s="5"/>
      <c r="BSL84" s="5"/>
      <c r="BSM84" s="5"/>
      <c r="BSN84" s="5"/>
      <c r="BSO84" s="5"/>
      <c r="BSP84" s="5"/>
      <c r="BSQ84" s="5"/>
      <c r="BSR84" s="5"/>
      <c r="BSS84" s="5"/>
      <c r="BST84" s="5"/>
      <c r="BSU84" s="5"/>
      <c r="BSV84" s="5"/>
      <c r="BSW84" s="5"/>
      <c r="BSX84" s="5"/>
      <c r="BSY84" s="5"/>
      <c r="BSZ84" s="5"/>
      <c r="BTA84" s="5"/>
      <c r="BTB84" s="5"/>
      <c r="BTC84" s="5"/>
      <c r="BTD84" s="5"/>
      <c r="BTE84" s="5"/>
      <c r="BTF84" s="5"/>
      <c r="BTG84" s="5"/>
      <c r="BTH84" s="5"/>
      <c r="BTI84" s="5"/>
      <c r="BTJ84" s="5"/>
      <c r="BTK84" s="5"/>
      <c r="BTL84" s="5"/>
      <c r="BTM84" s="5"/>
      <c r="BTN84" s="5"/>
      <c r="BTO84" s="5"/>
      <c r="BTP84" s="5"/>
      <c r="BTQ84" s="5"/>
      <c r="BTR84" s="5"/>
      <c r="BTS84" s="5"/>
      <c r="BTT84" s="5"/>
      <c r="BTU84" s="5"/>
      <c r="BTV84" s="5"/>
      <c r="BTW84" s="5"/>
      <c r="BTX84" s="5"/>
      <c r="BTY84" s="5"/>
      <c r="BTZ84" s="5"/>
      <c r="BUA84" s="5"/>
      <c r="BUB84" s="5"/>
      <c r="BUC84" s="5"/>
      <c r="BUD84" s="5"/>
      <c r="BUE84" s="5"/>
      <c r="BUF84" s="5"/>
      <c r="BUG84" s="5"/>
      <c r="BUH84" s="5"/>
      <c r="BUI84" s="5"/>
      <c r="BUJ84" s="5"/>
      <c r="BUK84" s="5"/>
      <c r="BUL84" s="5"/>
      <c r="BUM84" s="5"/>
      <c r="BUN84" s="5"/>
      <c r="BUO84" s="5"/>
      <c r="BUP84" s="5"/>
      <c r="BUQ84" s="5"/>
      <c r="BUR84" s="5"/>
      <c r="BUS84" s="5"/>
      <c r="BUT84" s="5"/>
      <c r="BUU84" s="5"/>
      <c r="BUV84" s="5"/>
      <c r="BUW84" s="5"/>
      <c r="BUX84" s="5"/>
      <c r="BUY84" s="5"/>
      <c r="BUZ84" s="5"/>
      <c r="BVA84" s="5"/>
      <c r="BVB84" s="5"/>
      <c r="BVC84" s="5"/>
      <c r="BVD84" s="5"/>
      <c r="BVE84" s="5"/>
      <c r="BVF84" s="5"/>
      <c r="BVG84" s="5"/>
      <c r="BVH84" s="5"/>
      <c r="BVI84" s="5"/>
      <c r="BVJ84" s="5"/>
      <c r="BVK84" s="5"/>
      <c r="BVL84" s="5"/>
      <c r="BVM84" s="5"/>
      <c r="BVN84" s="5"/>
      <c r="BVO84" s="5"/>
      <c r="BVP84" s="5"/>
      <c r="BVQ84" s="5"/>
      <c r="BVR84" s="5"/>
      <c r="BVS84" s="5"/>
      <c r="BVT84" s="5"/>
      <c r="BVU84" s="5"/>
      <c r="BVV84" s="5"/>
      <c r="BVW84" s="5"/>
      <c r="BVX84" s="5"/>
      <c r="BVY84" s="5"/>
      <c r="BVZ84" s="5"/>
      <c r="BWA84" s="5"/>
      <c r="BWB84" s="5"/>
      <c r="BWC84" s="5"/>
      <c r="BWD84" s="5"/>
      <c r="BWE84" s="5"/>
      <c r="BWF84" s="5"/>
      <c r="BWG84" s="5"/>
      <c r="BWH84" s="5"/>
      <c r="BWI84" s="5"/>
      <c r="BWJ84" s="5"/>
      <c r="BWK84" s="5"/>
      <c r="BWL84" s="5"/>
      <c r="BWM84" s="5"/>
      <c r="BWN84" s="5"/>
      <c r="BWO84" s="5"/>
      <c r="BWP84" s="5"/>
      <c r="BWQ84" s="5"/>
      <c r="BWR84" s="5"/>
      <c r="BWS84" s="5"/>
      <c r="BWT84" s="5"/>
      <c r="BWU84" s="5"/>
      <c r="BWV84" s="5"/>
      <c r="BWW84" s="5"/>
      <c r="BWX84" s="5"/>
      <c r="BWY84" s="5"/>
      <c r="BWZ84" s="5"/>
      <c r="BXA84" s="5"/>
      <c r="BXB84" s="5"/>
      <c r="BXC84" s="5"/>
      <c r="BXD84" s="5"/>
      <c r="BXE84" s="5"/>
      <c r="BXF84" s="5"/>
      <c r="BXG84" s="5"/>
      <c r="BXH84" s="5"/>
      <c r="BXI84" s="5"/>
      <c r="BXJ84" s="5"/>
      <c r="BXK84" s="5"/>
      <c r="BXL84" s="5"/>
      <c r="BXM84" s="5"/>
      <c r="BXN84" s="5"/>
      <c r="BXO84" s="5"/>
      <c r="BXP84" s="5"/>
      <c r="BXQ84" s="5"/>
      <c r="BXR84" s="5"/>
      <c r="BXS84" s="5"/>
      <c r="BXT84" s="5"/>
      <c r="BXU84" s="5"/>
      <c r="BXV84" s="5"/>
      <c r="BXW84" s="5"/>
      <c r="BXX84" s="5"/>
      <c r="BXY84" s="5"/>
      <c r="BXZ84" s="5"/>
      <c r="BYA84" s="5"/>
      <c r="BYB84" s="5"/>
      <c r="BYC84" s="5"/>
      <c r="BYD84" s="5"/>
      <c r="BYE84" s="5"/>
      <c r="BYF84" s="5"/>
      <c r="BYG84" s="5"/>
      <c r="BYH84" s="5"/>
      <c r="BYI84" s="5"/>
      <c r="BYJ84" s="5"/>
      <c r="BYK84" s="5"/>
      <c r="BYL84" s="5"/>
      <c r="BYM84" s="5"/>
      <c r="BYN84" s="5"/>
      <c r="BYO84" s="5"/>
      <c r="BYP84" s="5"/>
      <c r="BYQ84" s="5"/>
      <c r="BYR84" s="5"/>
      <c r="BYS84" s="5"/>
      <c r="BYT84" s="5"/>
      <c r="BYU84" s="5"/>
      <c r="BYV84" s="5"/>
      <c r="BYW84" s="5"/>
      <c r="BYX84" s="5"/>
      <c r="BYY84" s="5"/>
      <c r="BYZ84" s="5"/>
      <c r="BZA84" s="5"/>
      <c r="BZB84" s="5"/>
      <c r="BZC84" s="5"/>
      <c r="BZD84" s="5"/>
      <c r="BZE84" s="5"/>
      <c r="BZF84" s="5"/>
      <c r="BZG84" s="5"/>
      <c r="BZH84" s="5"/>
      <c r="BZI84" s="5"/>
      <c r="BZJ84" s="5"/>
      <c r="BZK84" s="5"/>
      <c r="BZL84" s="5"/>
      <c r="BZM84" s="5"/>
      <c r="BZN84" s="5"/>
      <c r="BZO84" s="5"/>
      <c r="BZP84" s="5"/>
      <c r="BZQ84" s="5"/>
      <c r="BZR84" s="5"/>
      <c r="BZS84" s="5"/>
      <c r="BZT84" s="5"/>
      <c r="BZU84" s="5"/>
      <c r="BZV84" s="5"/>
      <c r="BZW84" s="5"/>
      <c r="BZX84" s="5"/>
      <c r="BZY84" s="5"/>
      <c r="BZZ84" s="5"/>
      <c r="CAA84" s="5"/>
      <c r="CAB84" s="5"/>
      <c r="CAC84" s="5"/>
      <c r="CAD84" s="5"/>
      <c r="CAE84" s="5"/>
      <c r="CAF84" s="5"/>
      <c r="CAG84" s="5"/>
      <c r="CAH84" s="5"/>
      <c r="CAI84" s="5"/>
      <c r="CAJ84" s="5"/>
      <c r="CAK84" s="5"/>
      <c r="CAL84" s="5"/>
      <c r="CAM84" s="5"/>
      <c r="CAN84" s="5"/>
      <c r="CAO84" s="5"/>
      <c r="CAP84" s="5"/>
      <c r="CAQ84" s="5"/>
      <c r="CAR84" s="5"/>
      <c r="CAS84" s="5"/>
      <c r="CAT84" s="5"/>
      <c r="CAU84" s="5"/>
      <c r="CAV84" s="5"/>
      <c r="CAW84" s="5"/>
      <c r="CAX84" s="5"/>
      <c r="CAY84" s="5"/>
      <c r="CAZ84" s="5"/>
      <c r="CBA84" s="5"/>
      <c r="CBB84" s="5"/>
      <c r="CBC84" s="5"/>
      <c r="CBD84" s="5"/>
      <c r="CBE84" s="5"/>
      <c r="CBF84" s="5"/>
      <c r="CBG84" s="5"/>
      <c r="CBH84" s="5"/>
      <c r="CBI84" s="5"/>
      <c r="CBJ84" s="5"/>
      <c r="CBK84" s="5"/>
      <c r="CBL84" s="5"/>
      <c r="CBM84" s="5"/>
      <c r="CBN84" s="5"/>
      <c r="CBO84" s="5"/>
      <c r="CBP84" s="5"/>
      <c r="CBQ84" s="5"/>
      <c r="CBR84" s="5"/>
      <c r="CBS84" s="5"/>
      <c r="CBT84" s="5"/>
      <c r="CBU84" s="5"/>
      <c r="CBV84" s="5"/>
      <c r="CBW84" s="5"/>
      <c r="CBX84" s="5"/>
      <c r="CBY84" s="5"/>
      <c r="CBZ84" s="5"/>
      <c r="CCA84" s="5"/>
      <c r="CCB84" s="5"/>
      <c r="CCC84" s="5"/>
      <c r="CCD84" s="5"/>
      <c r="CCE84" s="5"/>
      <c r="CCF84" s="5"/>
      <c r="CCG84" s="5"/>
      <c r="CCH84" s="5"/>
      <c r="CCI84" s="5"/>
      <c r="CCJ84" s="5"/>
      <c r="CCK84" s="5"/>
      <c r="CCL84" s="5"/>
      <c r="CCM84" s="5"/>
      <c r="CCN84" s="5"/>
      <c r="CCO84" s="5"/>
      <c r="CCP84" s="5"/>
      <c r="CCQ84" s="5"/>
      <c r="CCR84" s="5"/>
      <c r="CCS84" s="5"/>
      <c r="CCT84" s="5"/>
      <c r="CCU84" s="5"/>
      <c r="CCV84" s="5"/>
      <c r="CCW84" s="5"/>
      <c r="CCX84" s="5"/>
      <c r="CCY84" s="5"/>
      <c r="CCZ84" s="5"/>
      <c r="CDA84" s="5"/>
      <c r="CDB84" s="5"/>
      <c r="CDC84" s="5"/>
      <c r="CDD84" s="5"/>
      <c r="CDE84" s="5"/>
      <c r="CDF84" s="5"/>
      <c r="CDG84" s="5"/>
      <c r="CDH84" s="5"/>
      <c r="CDI84" s="5"/>
      <c r="CDJ84" s="5"/>
      <c r="CDK84" s="5"/>
      <c r="CDL84" s="5"/>
      <c r="CDM84" s="5"/>
      <c r="CDN84" s="5"/>
      <c r="CDO84" s="5"/>
      <c r="CDP84" s="5"/>
      <c r="CDQ84" s="5"/>
      <c r="CDR84" s="5"/>
      <c r="CDS84" s="5"/>
      <c r="CDT84" s="5"/>
      <c r="CDU84" s="5"/>
      <c r="CDV84" s="5"/>
      <c r="CDW84" s="5"/>
      <c r="CDX84" s="5"/>
      <c r="CDY84" s="5"/>
      <c r="CDZ84" s="5"/>
      <c r="CEA84" s="5"/>
      <c r="CEB84" s="5"/>
      <c r="CEC84" s="5"/>
      <c r="CED84" s="5"/>
      <c r="CEE84" s="5"/>
      <c r="CEF84" s="5"/>
      <c r="CEG84" s="5"/>
      <c r="CEH84" s="5"/>
      <c r="CEI84" s="5"/>
      <c r="CEJ84" s="5"/>
      <c r="CEK84" s="5"/>
      <c r="CEL84" s="5"/>
      <c r="CEM84" s="5"/>
      <c r="CEN84" s="5"/>
      <c r="CEO84" s="5"/>
      <c r="CEP84" s="5"/>
      <c r="CEQ84" s="5"/>
      <c r="CER84" s="5"/>
      <c r="CES84" s="5"/>
      <c r="CET84" s="5"/>
      <c r="CEU84" s="5"/>
      <c r="CEV84" s="5"/>
      <c r="CEW84" s="5"/>
      <c r="CEX84" s="5"/>
      <c r="CEY84" s="5"/>
      <c r="CEZ84" s="5"/>
      <c r="CFA84" s="5"/>
      <c r="CFB84" s="5"/>
      <c r="CFC84" s="5"/>
      <c r="CFD84" s="5"/>
      <c r="CFE84" s="5"/>
      <c r="CFF84" s="5"/>
      <c r="CFG84" s="5"/>
      <c r="CFH84" s="5"/>
      <c r="CFI84" s="5"/>
      <c r="CFJ84" s="5"/>
      <c r="CFK84" s="5"/>
      <c r="CFL84" s="5"/>
      <c r="CFM84" s="5"/>
      <c r="CFN84" s="5"/>
      <c r="CFO84" s="5"/>
      <c r="CFP84" s="5"/>
      <c r="CFQ84" s="5"/>
      <c r="CFR84" s="5"/>
      <c r="CFS84" s="5"/>
      <c r="CFT84" s="5"/>
      <c r="CFU84" s="5"/>
      <c r="CFV84" s="5"/>
      <c r="CFW84" s="5"/>
      <c r="CFX84" s="5"/>
      <c r="CFY84" s="5"/>
      <c r="CFZ84" s="5"/>
      <c r="CGA84" s="5"/>
      <c r="CGB84" s="5"/>
      <c r="CGC84" s="5"/>
      <c r="CGD84" s="5"/>
      <c r="CGE84" s="5"/>
      <c r="CGF84" s="5"/>
      <c r="CGG84" s="5"/>
      <c r="CGH84" s="5"/>
      <c r="CGI84" s="5"/>
      <c r="CGJ84" s="5"/>
      <c r="CGK84" s="5"/>
      <c r="CGL84" s="5"/>
      <c r="CGM84" s="5"/>
      <c r="CGN84" s="5"/>
      <c r="CGO84" s="5"/>
      <c r="CGP84" s="5"/>
      <c r="CGQ84" s="5"/>
      <c r="CGR84" s="5"/>
      <c r="CGS84" s="5"/>
      <c r="CGT84" s="5"/>
      <c r="CGU84" s="5"/>
      <c r="CGV84" s="5"/>
      <c r="CGW84" s="5"/>
      <c r="CGX84" s="5"/>
      <c r="CGY84" s="5"/>
      <c r="CGZ84" s="5"/>
      <c r="CHA84" s="5"/>
      <c r="CHB84" s="5"/>
      <c r="CHC84" s="5"/>
      <c r="CHD84" s="5"/>
      <c r="CHE84" s="5"/>
      <c r="CHF84" s="5"/>
      <c r="CHG84" s="5"/>
      <c r="CHH84" s="5"/>
      <c r="CHI84" s="5"/>
      <c r="CHJ84" s="5"/>
      <c r="CHK84" s="5"/>
      <c r="CHL84" s="5"/>
      <c r="CHM84" s="5"/>
      <c r="CHN84" s="5"/>
      <c r="CHO84" s="5"/>
      <c r="CHP84" s="5"/>
      <c r="CHQ84" s="5"/>
      <c r="CHR84" s="5"/>
      <c r="CHS84" s="5"/>
      <c r="CHT84" s="5"/>
      <c r="CHU84" s="5"/>
      <c r="CHV84" s="5"/>
      <c r="CHW84" s="5"/>
      <c r="CHX84" s="5"/>
      <c r="CHY84" s="5"/>
      <c r="CHZ84" s="5"/>
      <c r="CIA84" s="5"/>
      <c r="CIB84" s="5"/>
      <c r="CIC84" s="5"/>
      <c r="CID84" s="5"/>
      <c r="CIE84" s="5"/>
      <c r="CIF84" s="5"/>
      <c r="CIG84" s="5"/>
      <c r="CIH84" s="5"/>
      <c r="CII84" s="5"/>
      <c r="CIJ84" s="5"/>
      <c r="CIK84" s="5"/>
      <c r="CIL84" s="5"/>
      <c r="CIM84" s="5"/>
      <c r="CIN84" s="5"/>
      <c r="CIO84" s="5"/>
      <c r="CIP84" s="5"/>
      <c r="CIQ84" s="5"/>
      <c r="CIR84" s="5"/>
      <c r="CIS84" s="5"/>
      <c r="CIT84" s="5"/>
      <c r="CIU84" s="5"/>
      <c r="CIV84" s="5"/>
      <c r="CIW84" s="5"/>
      <c r="CIX84" s="5"/>
      <c r="CIY84" s="5"/>
      <c r="CIZ84" s="5"/>
      <c r="CJA84" s="5"/>
      <c r="CJB84" s="5"/>
      <c r="CJC84" s="5"/>
      <c r="CJD84" s="5"/>
      <c r="CJE84" s="5"/>
      <c r="CJF84" s="5"/>
      <c r="CJG84" s="5"/>
      <c r="CJH84" s="5"/>
      <c r="CJI84" s="5"/>
      <c r="CJJ84" s="5"/>
      <c r="CJK84" s="5"/>
      <c r="CJL84" s="5"/>
      <c r="CJM84" s="5"/>
      <c r="CJN84" s="5"/>
      <c r="CJO84" s="5"/>
      <c r="CJP84" s="5"/>
      <c r="CJQ84" s="5"/>
      <c r="CJR84" s="5"/>
      <c r="CJS84" s="5"/>
      <c r="CJT84" s="5"/>
      <c r="CJU84" s="5"/>
      <c r="CJV84" s="5"/>
      <c r="CJW84" s="5"/>
      <c r="CJX84" s="5"/>
      <c r="CJY84" s="5"/>
      <c r="CJZ84" s="5"/>
      <c r="CKA84" s="5"/>
      <c r="CKB84" s="5"/>
      <c r="CKC84" s="5"/>
      <c r="CKD84" s="5"/>
      <c r="CKE84" s="5"/>
      <c r="CKF84" s="5"/>
      <c r="CKG84" s="5"/>
      <c r="CKH84" s="5"/>
      <c r="CKI84" s="5"/>
      <c r="CKJ84" s="5"/>
      <c r="CKK84" s="5"/>
      <c r="CKL84" s="5"/>
      <c r="CKM84" s="5"/>
      <c r="CKN84" s="5"/>
      <c r="CKO84" s="5"/>
      <c r="CKP84" s="5"/>
      <c r="CKQ84" s="5"/>
      <c r="CKR84" s="5"/>
      <c r="CKS84" s="5"/>
      <c r="CKT84" s="5"/>
      <c r="CKU84" s="5"/>
      <c r="CKV84" s="5"/>
      <c r="CKW84" s="5"/>
      <c r="CKX84" s="5"/>
      <c r="CKY84" s="5"/>
      <c r="CKZ84" s="5"/>
      <c r="CLA84" s="5"/>
      <c r="CLB84" s="5"/>
      <c r="CLC84" s="5"/>
      <c r="CLD84" s="5"/>
      <c r="CLE84" s="5"/>
      <c r="CLF84" s="5"/>
      <c r="CLG84" s="5"/>
      <c r="CLH84" s="5"/>
      <c r="CLI84" s="5"/>
      <c r="CLJ84" s="5"/>
      <c r="CLK84" s="5"/>
      <c r="CLL84" s="5"/>
      <c r="CLM84" s="5"/>
      <c r="CLN84" s="5"/>
      <c r="CLO84" s="5"/>
      <c r="CLP84" s="5"/>
      <c r="CLQ84" s="5"/>
      <c r="CLR84" s="5"/>
      <c r="CLS84" s="5"/>
      <c r="CLT84" s="5"/>
      <c r="CLU84" s="5"/>
      <c r="CLV84" s="5"/>
      <c r="CLW84" s="5"/>
      <c r="CLX84" s="5"/>
      <c r="CLY84" s="5"/>
      <c r="CLZ84" s="5"/>
      <c r="CMA84" s="5"/>
      <c r="CMB84" s="5"/>
      <c r="CMC84" s="5"/>
      <c r="CMD84" s="5"/>
      <c r="CME84" s="5"/>
      <c r="CMF84" s="5"/>
      <c r="CMG84" s="5"/>
      <c r="CMH84" s="5"/>
      <c r="CMI84" s="5"/>
      <c r="CMJ84" s="5"/>
      <c r="CMK84" s="5"/>
      <c r="CML84" s="5"/>
      <c r="CMM84" s="5"/>
      <c r="CMN84" s="5"/>
      <c r="CMO84" s="5"/>
      <c r="CMP84" s="5"/>
      <c r="CMQ84" s="5"/>
      <c r="CMR84" s="5"/>
      <c r="CMS84" s="5"/>
      <c r="CMT84" s="5"/>
      <c r="CMU84" s="5"/>
      <c r="CMV84" s="5"/>
      <c r="CMW84" s="5"/>
      <c r="CMX84" s="5"/>
      <c r="CMY84" s="5"/>
      <c r="CMZ84" s="5"/>
      <c r="CNA84" s="5"/>
      <c r="CNB84" s="5"/>
      <c r="CNC84" s="5"/>
      <c r="CND84" s="5"/>
      <c r="CNE84" s="5"/>
      <c r="CNF84" s="5"/>
      <c r="CNG84" s="5"/>
      <c r="CNH84" s="5"/>
      <c r="CNI84" s="5"/>
      <c r="CNJ84" s="5"/>
      <c r="CNK84" s="5"/>
      <c r="CNL84" s="5"/>
      <c r="CNM84" s="5"/>
      <c r="CNN84" s="5"/>
      <c r="CNO84" s="5"/>
      <c r="CNP84" s="5"/>
      <c r="CNQ84" s="5"/>
      <c r="CNR84" s="5"/>
      <c r="CNS84" s="5"/>
      <c r="CNT84" s="5"/>
      <c r="CNU84" s="5"/>
      <c r="CNV84" s="5"/>
      <c r="CNW84" s="5"/>
      <c r="CNX84" s="5"/>
      <c r="CNY84" s="5"/>
      <c r="CNZ84" s="5"/>
      <c r="COA84" s="5"/>
      <c r="COB84" s="5"/>
      <c r="COC84" s="5"/>
      <c r="COD84" s="5"/>
      <c r="COE84" s="5"/>
      <c r="COF84" s="5"/>
      <c r="COG84" s="5"/>
      <c r="COH84" s="5"/>
      <c r="COI84" s="5"/>
      <c r="COJ84" s="5"/>
      <c r="COK84" s="5"/>
      <c r="COL84" s="5"/>
      <c r="COM84" s="5"/>
      <c r="CON84" s="5"/>
      <c r="COO84" s="5"/>
      <c r="COP84" s="5"/>
      <c r="COQ84" s="5"/>
      <c r="COR84" s="5"/>
      <c r="COS84" s="5"/>
      <c r="COT84" s="5"/>
      <c r="COU84" s="5"/>
      <c r="COV84" s="5"/>
      <c r="COW84" s="5"/>
      <c r="COX84" s="5"/>
      <c r="COY84" s="5"/>
      <c r="COZ84" s="5"/>
      <c r="CPA84" s="5"/>
      <c r="CPB84" s="5"/>
      <c r="CPC84" s="5"/>
      <c r="CPD84" s="5"/>
      <c r="CPE84" s="5"/>
      <c r="CPF84" s="5"/>
      <c r="CPG84" s="5"/>
      <c r="CPH84" s="5"/>
      <c r="CPI84" s="5"/>
      <c r="CPJ84" s="5"/>
      <c r="CPK84" s="5"/>
      <c r="CPL84" s="5"/>
      <c r="CPM84" s="5"/>
      <c r="CPN84" s="5"/>
      <c r="CPO84" s="5"/>
      <c r="CPP84" s="5"/>
      <c r="CPQ84" s="5"/>
      <c r="CPR84" s="5"/>
      <c r="CPS84" s="5"/>
      <c r="CPT84" s="5"/>
      <c r="CPU84" s="5"/>
      <c r="CPV84" s="5"/>
      <c r="CPW84" s="5"/>
      <c r="CPX84" s="5"/>
      <c r="CPY84" s="5"/>
      <c r="CPZ84" s="5"/>
      <c r="CQA84" s="5"/>
      <c r="CQB84" s="5"/>
      <c r="CQC84" s="5"/>
      <c r="CQD84" s="5"/>
      <c r="CQE84" s="5"/>
      <c r="CQF84" s="5"/>
      <c r="CQG84" s="5"/>
      <c r="CQH84" s="5"/>
      <c r="CQI84" s="5"/>
      <c r="CQJ84" s="5"/>
      <c r="CQK84" s="5"/>
      <c r="CQL84" s="5"/>
      <c r="CQM84" s="5"/>
      <c r="CQN84" s="5"/>
      <c r="CQO84" s="5"/>
      <c r="CQP84" s="5"/>
      <c r="CQQ84" s="5"/>
      <c r="CQR84" s="5"/>
      <c r="CQS84" s="5"/>
      <c r="CQT84" s="5"/>
      <c r="CQU84" s="5"/>
      <c r="CQV84" s="5"/>
      <c r="CQW84" s="5"/>
      <c r="CQX84" s="5"/>
      <c r="CQY84" s="5"/>
      <c r="CQZ84" s="5"/>
      <c r="CRA84" s="5"/>
      <c r="CRB84" s="5"/>
      <c r="CRC84" s="5"/>
      <c r="CRD84" s="5"/>
      <c r="CRE84" s="5"/>
      <c r="CRF84" s="5"/>
      <c r="CRG84" s="5"/>
      <c r="CRH84" s="5"/>
      <c r="CRI84" s="5"/>
      <c r="CRJ84" s="5"/>
      <c r="CRK84" s="5"/>
      <c r="CRL84" s="5"/>
      <c r="CRM84" s="5"/>
      <c r="CRN84" s="5"/>
      <c r="CRO84" s="5"/>
      <c r="CRP84" s="5"/>
      <c r="CRQ84" s="5"/>
      <c r="CRR84" s="5"/>
      <c r="CRS84" s="5"/>
      <c r="CRT84" s="5"/>
      <c r="CRU84" s="5"/>
      <c r="CRV84" s="5"/>
      <c r="CRW84" s="5"/>
      <c r="CRX84" s="5"/>
      <c r="CRY84" s="5"/>
      <c r="CRZ84" s="5"/>
      <c r="CSA84" s="5"/>
      <c r="CSB84" s="5"/>
      <c r="CSC84" s="5"/>
      <c r="CSD84" s="5"/>
      <c r="CSE84" s="5"/>
      <c r="CSF84" s="5"/>
      <c r="CSG84" s="5"/>
      <c r="CSH84" s="5"/>
      <c r="CSI84" s="5"/>
      <c r="CSJ84" s="5"/>
      <c r="CSK84" s="5"/>
      <c r="CSL84" s="5"/>
      <c r="CSM84" s="5"/>
      <c r="CSN84" s="5"/>
      <c r="CSO84" s="5"/>
      <c r="CSP84" s="5"/>
      <c r="CSQ84" s="5"/>
      <c r="CSR84" s="5"/>
      <c r="CSS84" s="5"/>
      <c r="CST84" s="5"/>
      <c r="CSU84" s="5"/>
      <c r="CSV84" s="5"/>
      <c r="CSW84" s="5"/>
      <c r="CSX84" s="5"/>
      <c r="CSY84" s="5"/>
      <c r="CSZ84" s="5"/>
      <c r="CTA84" s="5"/>
      <c r="CTB84" s="5"/>
      <c r="CTC84" s="5"/>
      <c r="CTD84" s="5"/>
      <c r="CTE84" s="5"/>
      <c r="CTF84" s="5"/>
      <c r="CTG84" s="5"/>
      <c r="CTH84" s="5"/>
      <c r="CTI84" s="5"/>
      <c r="CTJ84" s="5"/>
      <c r="CTK84" s="5"/>
      <c r="CTL84" s="5"/>
      <c r="CTM84" s="5"/>
      <c r="CTN84" s="5"/>
      <c r="CTO84" s="5"/>
      <c r="CTP84" s="5"/>
      <c r="CTQ84" s="5"/>
      <c r="CTR84" s="5"/>
      <c r="CTS84" s="5"/>
      <c r="CTT84" s="5"/>
      <c r="CTU84" s="5"/>
      <c r="CTV84" s="5"/>
      <c r="CTW84" s="5"/>
      <c r="CTX84" s="5"/>
      <c r="CTY84" s="5"/>
      <c r="CTZ84" s="5"/>
      <c r="CUA84" s="5"/>
      <c r="CUB84" s="5"/>
      <c r="CUC84" s="5"/>
      <c r="CUD84" s="5"/>
      <c r="CUE84" s="5"/>
      <c r="CUF84" s="5"/>
      <c r="CUG84" s="5"/>
      <c r="CUH84" s="5"/>
      <c r="CUI84" s="5"/>
      <c r="CUJ84" s="5"/>
      <c r="CUK84" s="5"/>
      <c r="CUL84" s="5"/>
      <c r="CUM84" s="5"/>
      <c r="CUN84" s="5"/>
      <c r="CUO84" s="5"/>
      <c r="CUP84" s="5"/>
      <c r="CUQ84" s="5"/>
      <c r="CUR84" s="5"/>
      <c r="CUS84" s="5"/>
      <c r="CUT84" s="5"/>
      <c r="CUU84" s="5"/>
      <c r="CUV84" s="5"/>
      <c r="CUW84" s="5"/>
      <c r="CUX84" s="5"/>
      <c r="CUY84" s="5"/>
      <c r="CUZ84" s="5"/>
      <c r="CVA84" s="5"/>
      <c r="CVB84" s="5"/>
      <c r="CVC84" s="5"/>
      <c r="CVD84" s="5"/>
      <c r="CVE84" s="5"/>
      <c r="CVF84" s="5"/>
      <c r="CVG84" s="5"/>
      <c r="CVH84" s="5"/>
      <c r="CVI84" s="5"/>
      <c r="CVJ84" s="5"/>
      <c r="CVK84" s="5"/>
      <c r="CVL84" s="5"/>
      <c r="CVM84" s="5"/>
      <c r="CVN84" s="5"/>
      <c r="CVO84" s="5"/>
      <c r="CVP84" s="5"/>
      <c r="CVQ84" s="5"/>
      <c r="CVR84" s="5"/>
      <c r="CVS84" s="5"/>
      <c r="CVT84" s="5"/>
      <c r="CVU84" s="5"/>
      <c r="CVV84" s="5"/>
      <c r="CVW84" s="5"/>
      <c r="CVX84" s="5"/>
      <c r="CVY84" s="5"/>
      <c r="CVZ84" s="5"/>
      <c r="CWA84" s="5"/>
      <c r="CWB84" s="5"/>
      <c r="CWC84" s="5"/>
      <c r="CWD84" s="5"/>
      <c r="CWE84" s="5"/>
      <c r="CWF84" s="5"/>
      <c r="CWG84" s="5"/>
      <c r="CWH84" s="5"/>
      <c r="CWI84" s="5"/>
      <c r="CWJ84" s="5"/>
      <c r="CWK84" s="5"/>
      <c r="CWL84" s="5"/>
      <c r="CWM84" s="5"/>
      <c r="CWN84" s="5"/>
      <c r="CWO84" s="5"/>
      <c r="CWP84" s="5"/>
      <c r="CWQ84" s="5"/>
      <c r="CWR84" s="5"/>
      <c r="CWS84" s="5"/>
      <c r="CWT84" s="5"/>
      <c r="CWU84" s="5"/>
      <c r="CWV84" s="5"/>
      <c r="CWW84" s="5"/>
      <c r="CWX84" s="5"/>
      <c r="CWY84" s="5"/>
      <c r="CWZ84" s="5"/>
      <c r="CXA84" s="5"/>
      <c r="CXB84" s="5"/>
      <c r="CXC84" s="5"/>
      <c r="CXD84" s="5"/>
      <c r="CXE84" s="5"/>
      <c r="CXF84" s="5"/>
      <c r="CXG84" s="5"/>
      <c r="CXH84" s="5"/>
      <c r="CXI84" s="5"/>
      <c r="CXJ84" s="5"/>
      <c r="CXK84" s="5"/>
      <c r="CXL84" s="5"/>
      <c r="CXM84" s="5"/>
      <c r="CXN84" s="5"/>
      <c r="CXO84" s="5"/>
      <c r="CXP84" s="5"/>
      <c r="CXQ84" s="5"/>
      <c r="CXR84" s="5"/>
      <c r="CXS84" s="5"/>
      <c r="CXT84" s="5"/>
      <c r="CXU84" s="5"/>
      <c r="CXV84" s="5"/>
      <c r="CXW84" s="5"/>
      <c r="CXX84" s="5"/>
      <c r="CXY84" s="5"/>
      <c r="CXZ84" s="5"/>
      <c r="CYA84" s="5"/>
      <c r="CYB84" s="5"/>
      <c r="CYC84" s="5"/>
      <c r="CYD84" s="5"/>
      <c r="CYE84" s="5"/>
      <c r="CYF84" s="5"/>
      <c r="CYG84" s="5"/>
      <c r="CYH84" s="5"/>
      <c r="CYI84" s="5"/>
      <c r="CYJ84" s="5"/>
      <c r="CYK84" s="5"/>
      <c r="CYL84" s="5"/>
      <c r="CYM84" s="5"/>
      <c r="CYN84" s="5"/>
      <c r="CYO84" s="5"/>
      <c r="CYP84" s="5"/>
      <c r="CYQ84" s="5"/>
      <c r="CYR84" s="5"/>
      <c r="CYS84" s="5"/>
      <c r="CYT84" s="5"/>
      <c r="CYU84" s="5"/>
      <c r="CYV84" s="5"/>
      <c r="CYW84" s="5"/>
      <c r="CYX84" s="5"/>
      <c r="CYY84" s="5"/>
      <c r="CYZ84" s="5"/>
      <c r="CZA84" s="5"/>
      <c r="CZB84" s="5"/>
      <c r="CZC84" s="5"/>
      <c r="CZD84" s="5"/>
      <c r="CZE84" s="5"/>
      <c r="CZF84" s="5"/>
      <c r="CZG84" s="5"/>
      <c r="CZH84" s="5"/>
      <c r="CZI84" s="5"/>
      <c r="CZJ84" s="5"/>
      <c r="CZK84" s="5"/>
      <c r="CZL84" s="5"/>
      <c r="CZM84" s="5"/>
      <c r="CZN84" s="5"/>
      <c r="CZO84" s="5"/>
      <c r="CZP84" s="5"/>
      <c r="CZQ84" s="5"/>
      <c r="CZR84" s="5"/>
      <c r="CZS84" s="5"/>
      <c r="CZT84" s="5"/>
      <c r="CZU84" s="5"/>
      <c r="CZV84" s="5"/>
      <c r="CZW84" s="5"/>
      <c r="CZX84" s="5"/>
      <c r="CZY84" s="5"/>
      <c r="CZZ84" s="5"/>
      <c r="DAA84" s="5"/>
      <c r="DAB84" s="5"/>
      <c r="DAC84" s="5"/>
      <c r="DAD84" s="5"/>
      <c r="DAE84" s="5"/>
      <c r="DAF84" s="5"/>
      <c r="DAG84" s="5"/>
      <c r="DAH84" s="5"/>
      <c r="DAI84" s="5"/>
      <c r="DAJ84" s="5"/>
      <c r="DAK84" s="5"/>
      <c r="DAL84" s="5"/>
      <c r="DAM84" s="5"/>
      <c r="DAN84" s="5"/>
      <c r="DAO84" s="5"/>
      <c r="DAP84" s="5"/>
      <c r="DAQ84" s="5"/>
      <c r="DAR84" s="5"/>
      <c r="DAS84" s="5"/>
      <c r="DAT84" s="5"/>
      <c r="DAU84" s="5"/>
      <c r="DAV84" s="5"/>
      <c r="DAW84" s="5"/>
      <c r="DAX84" s="5"/>
      <c r="DAY84" s="5"/>
      <c r="DAZ84" s="5"/>
      <c r="DBA84" s="5"/>
      <c r="DBB84" s="5"/>
      <c r="DBC84" s="5"/>
      <c r="DBD84" s="5"/>
      <c r="DBE84" s="5"/>
      <c r="DBF84" s="5"/>
      <c r="DBG84" s="5"/>
      <c r="DBH84" s="5"/>
      <c r="DBI84" s="5"/>
      <c r="DBJ84" s="5"/>
      <c r="DBK84" s="5"/>
      <c r="DBL84" s="5"/>
      <c r="DBM84" s="5"/>
      <c r="DBN84" s="5"/>
      <c r="DBO84" s="5"/>
      <c r="DBP84" s="5"/>
      <c r="DBQ84" s="5"/>
      <c r="DBR84" s="5"/>
      <c r="DBS84" s="5"/>
      <c r="DBT84" s="5"/>
      <c r="DBU84" s="5"/>
      <c r="DBV84" s="5"/>
      <c r="DBW84" s="5"/>
      <c r="DBX84" s="5"/>
      <c r="DBY84" s="5"/>
      <c r="DBZ84" s="5"/>
      <c r="DCA84" s="5"/>
      <c r="DCB84" s="5"/>
      <c r="DCC84" s="5"/>
      <c r="DCD84" s="5"/>
      <c r="DCE84" s="5"/>
      <c r="DCF84" s="5"/>
      <c r="DCG84" s="5"/>
      <c r="DCH84" s="5"/>
      <c r="DCI84" s="5"/>
      <c r="DCJ84" s="5"/>
      <c r="DCK84" s="5"/>
      <c r="DCL84" s="5"/>
      <c r="DCM84" s="5"/>
      <c r="DCN84" s="5"/>
      <c r="DCO84" s="5"/>
      <c r="DCP84" s="5"/>
      <c r="DCQ84" s="5"/>
      <c r="DCR84" s="5"/>
      <c r="DCS84" s="5"/>
      <c r="DCT84" s="5"/>
      <c r="DCU84" s="5"/>
      <c r="DCV84" s="5"/>
      <c r="DCW84" s="5"/>
      <c r="DCX84" s="5"/>
      <c r="DCY84" s="5"/>
      <c r="DCZ84" s="5"/>
      <c r="DDA84" s="5"/>
      <c r="DDB84" s="5"/>
      <c r="DDC84" s="5"/>
      <c r="DDD84" s="5"/>
      <c r="DDE84" s="5"/>
      <c r="DDF84" s="5"/>
      <c r="DDG84" s="5"/>
      <c r="DDH84" s="5"/>
      <c r="DDI84" s="5"/>
      <c r="DDJ84" s="5"/>
      <c r="DDK84" s="5"/>
      <c r="DDL84" s="5"/>
      <c r="DDM84" s="5"/>
      <c r="DDN84" s="5"/>
      <c r="DDO84" s="5"/>
      <c r="DDP84" s="5"/>
      <c r="DDQ84" s="5"/>
      <c r="DDR84" s="5"/>
      <c r="DDS84" s="5"/>
      <c r="DDT84" s="5"/>
      <c r="DDU84" s="5"/>
      <c r="DDV84" s="5"/>
      <c r="DDW84" s="5"/>
      <c r="DDX84" s="5"/>
      <c r="DDY84" s="5"/>
      <c r="DDZ84" s="5"/>
      <c r="DEA84" s="5"/>
      <c r="DEB84" s="5"/>
      <c r="DEC84" s="5"/>
      <c r="DED84" s="5"/>
      <c r="DEE84" s="5"/>
      <c r="DEF84" s="5"/>
      <c r="DEG84" s="5"/>
      <c r="DEH84" s="5"/>
      <c r="DEI84" s="5"/>
      <c r="DEJ84" s="5"/>
      <c r="DEK84" s="5"/>
      <c r="DEL84" s="5"/>
      <c r="DEM84" s="5"/>
      <c r="DEN84" s="5"/>
      <c r="DEO84" s="5"/>
      <c r="DEP84" s="5"/>
      <c r="DEQ84" s="5"/>
      <c r="DER84" s="5"/>
      <c r="DES84" s="5"/>
      <c r="DET84" s="5"/>
      <c r="DEU84" s="5"/>
      <c r="DEV84" s="5"/>
      <c r="DEW84" s="5"/>
      <c r="DEX84" s="5"/>
      <c r="DEY84" s="5"/>
      <c r="DEZ84" s="5"/>
      <c r="DFA84" s="5"/>
      <c r="DFB84" s="5"/>
      <c r="DFC84" s="5"/>
      <c r="DFD84" s="5"/>
      <c r="DFE84" s="5"/>
      <c r="DFF84" s="5"/>
      <c r="DFG84" s="5"/>
      <c r="DFH84" s="5"/>
      <c r="DFI84" s="5"/>
      <c r="DFJ84" s="5"/>
      <c r="DFK84" s="5"/>
      <c r="DFL84" s="5"/>
      <c r="DFM84" s="5"/>
      <c r="DFN84" s="5"/>
      <c r="DFO84" s="5"/>
      <c r="DFP84" s="5"/>
      <c r="DFQ84" s="5"/>
      <c r="DFR84" s="5"/>
      <c r="DFS84" s="5"/>
      <c r="DFT84" s="5"/>
      <c r="DFU84" s="5"/>
      <c r="DFV84" s="5"/>
      <c r="DFW84" s="5"/>
      <c r="DFX84" s="5"/>
      <c r="DFY84" s="5"/>
      <c r="DFZ84" s="5"/>
      <c r="DGA84" s="5"/>
      <c r="DGB84" s="5"/>
      <c r="DGC84" s="5"/>
      <c r="DGD84" s="5"/>
      <c r="DGE84" s="5"/>
      <c r="DGF84" s="5"/>
      <c r="DGG84" s="5"/>
      <c r="DGH84" s="5"/>
      <c r="DGI84" s="5"/>
      <c r="DGJ84" s="5"/>
      <c r="DGK84" s="5"/>
      <c r="DGL84" s="5"/>
      <c r="DGM84" s="5"/>
      <c r="DGN84" s="5"/>
      <c r="DGO84" s="5"/>
      <c r="DGP84" s="5"/>
      <c r="DGQ84" s="5"/>
      <c r="DGR84" s="5"/>
      <c r="DGS84" s="5"/>
      <c r="DGT84" s="5"/>
      <c r="DGU84" s="5"/>
      <c r="DGV84" s="5"/>
      <c r="DGW84" s="5"/>
      <c r="DGX84" s="5"/>
      <c r="DGY84" s="5"/>
      <c r="DGZ84" s="5"/>
      <c r="DHA84" s="5"/>
      <c r="DHB84" s="5"/>
      <c r="DHC84" s="5"/>
      <c r="DHD84" s="5"/>
      <c r="DHE84" s="5"/>
      <c r="DHF84" s="5"/>
      <c r="DHG84" s="5"/>
      <c r="DHH84" s="5"/>
      <c r="DHI84" s="5"/>
      <c r="DHJ84" s="5"/>
      <c r="DHK84" s="5"/>
      <c r="DHL84" s="5"/>
      <c r="DHM84" s="5"/>
      <c r="DHN84" s="5"/>
      <c r="DHO84" s="5"/>
      <c r="DHP84" s="5"/>
      <c r="DHQ84" s="5"/>
      <c r="DHR84" s="5"/>
      <c r="DHS84" s="5"/>
      <c r="DHT84" s="5"/>
      <c r="DHU84" s="5"/>
      <c r="DHV84" s="5"/>
      <c r="DHW84" s="5"/>
      <c r="DHX84" s="5"/>
      <c r="DHY84" s="5"/>
      <c r="DHZ84" s="5"/>
      <c r="DIA84" s="5"/>
      <c r="DIB84" s="5"/>
      <c r="DIC84" s="5"/>
      <c r="DID84" s="5"/>
      <c r="DIE84" s="5"/>
      <c r="DIF84" s="5"/>
      <c r="DIG84" s="5"/>
      <c r="DIH84" s="5"/>
      <c r="DII84" s="5"/>
      <c r="DIJ84" s="5"/>
      <c r="DIK84" s="5"/>
      <c r="DIL84" s="5"/>
      <c r="DIM84" s="5"/>
      <c r="DIN84" s="5"/>
      <c r="DIO84" s="5"/>
      <c r="DIP84" s="5"/>
      <c r="DIQ84" s="5"/>
      <c r="DIR84" s="5"/>
      <c r="DIS84" s="5"/>
      <c r="DIT84" s="5"/>
      <c r="DIU84" s="5"/>
      <c r="DIV84" s="5"/>
      <c r="DIW84" s="5"/>
      <c r="DIX84" s="5"/>
      <c r="DIY84" s="5"/>
      <c r="DIZ84" s="5"/>
      <c r="DJA84" s="5"/>
      <c r="DJB84" s="5"/>
      <c r="DJC84" s="5"/>
      <c r="DJD84" s="5"/>
      <c r="DJE84" s="5"/>
      <c r="DJF84" s="5"/>
      <c r="DJG84" s="5"/>
      <c r="DJH84" s="5"/>
      <c r="DJI84" s="5"/>
      <c r="DJJ84" s="5"/>
      <c r="DJK84" s="5"/>
      <c r="DJL84" s="5"/>
      <c r="DJM84" s="5"/>
      <c r="DJN84" s="5"/>
      <c r="DJO84" s="5"/>
      <c r="DJP84" s="5"/>
      <c r="DJQ84" s="5"/>
      <c r="DJR84" s="5"/>
      <c r="DJS84" s="5"/>
      <c r="DJT84" s="5"/>
      <c r="DJU84" s="5"/>
      <c r="DJV84" s="5"/>
      <c r="DJW84" s="5"/>
      <c r="DJX84" s="5"/>
      <c r="DJY84" s="5"/>
      <c r="DJZ84" s="5"/>
      <c r="DKA84" s="5"/>
      <c r="DKB84" s="5"/>
      <c r="DKC84" s="5"/>
      <c r="DKD84" s="5"/>
      <c r="DKE84" s="5"/>
      <c r="DKF84" s="5"/>
      <c r="DKG84" s="5"/>
      <c r="DKH84" s="5"/>
      <c r="DKI84" s="5"/>
      <c r="DKJ84" s="5"/>
      <c r="DKK84" s="5"/>
      <c r="DKL84" s="5"/>
      <c r="DKM84" s="5"/>
      <c r="DKN84" s="5"/>
      <c r="DKO84" s="5"/>
      <c r="DKP84" s="5"/>
      <c r="DKQ84" s="5"/>
      <c r="DKR84" s="5"/>
      <c r="DKS84" s="5"/>
      <c r="DKT84" s="5"/>
      <c r="DKU84" s="5"/>
      <c r="DKV84" s="5"/>
      <c r="DKW84" s="5"/>
      <c r="DKX84" s="5"/>
      <c r="DKY84" s="5"/>
      <c r="DKZ84" s="5"/>
      <c r="DLA84" s="5"/>
      <c r="DLB84" s="5"/>
      <c r="DLC84" s="5"/>
      <c r="DLD84" s="5"/>
      <c r="DLE84" s="5"/>
      <c r="DLF84" s="5"/>
      <c r="DLG84" s="5"/>
      <c r="DLH84" s="5"/>
      <c r="DLI84" s="5"/>
      <c r="DLJ84" s="5"/>
      <c r="DLK84" s="5"/>
      <c r="DLL84" s="5"/>
      <c r="DLM84" s="5"/>
      <c r="DLN84" s="5"/>
      <c r="DLO84" s="5"/>
      <c r="DLP84" s="5"/>
      <c r="DLQ84" s="5"/>
      <c r="DLR84" s="5"/>
      <c r="DLS84" s="5"/>
      <c r="DLT84" s="5"/>
      <c r="DLU84" s="5"/>
      <c r="DLV84" s="5"/>
      <c r="DLW84" s="5"/>
      <c r="DLX84" s="5"/>
      <c r="DLY84" s="5"/>
      <c r="DLZ84" s="5"/>
      <c r="DMA84" s="5"/>
      <c r="DMB84" s="5"/>
      <c r="DMC84" s="5"/>
      <c r="DMD84" s="5"/>
      <c r="DME84" s="5"/>
      <c r="DMF84" s="5"/>
      <c r="DMG84" s="5"/>
      <c r="DMH84" s="5"/>
      <c r="DMI84" s="5"/>
      <c r="DMJ84" s="5"/>
      <c r="DMK84" s="5"/>
      <c r="DML84" s="5"/>
      <c r="DMM84" s="5"/>
      <c r="DMN84" s="5"/>
      <c r="DMO84" s="5"/>
      <c r="DMP84" s="5"/>
      <c r="DMQ84" s="5"/>
      <c r="DMR84" s="5"/>
      <c r="DMS84" s="5"/>
      <c r="DMT84" s="5"/>
      <c r="DMU84" s="5"/>
      <c r="DMV84" s="5"/>
      <c r="DMW84" s="5"/>
      <c r="DMX84" s="5"/>
      <c r="DMY84" s="5"/>
      <c r="DMZ84" s="5"/>
      <c r="DNA84" s="5"/>
      <c r="DNB84" s="5"/>
      <c r="DNC84" s="5"/>
      <c r="DND84" s="5"/>
      <c r="DNE84" s="5"/>
      <c r="DNF84" s="5"/>
      <c r="DNG84" s="5"/>
      <c r="DNH84" s="5"/>
      <c r="DNI84" s="5"/>
      <c r="DNJ84" s="5"/>
      <c r="DNK84" s="5"/>
      <c r="DNL84" s="5"/>
      <c r="DNM84" s="5"/>
      <c r="DNN84" s="5"/>
      <c r="DNO84" s="5"/>
      <c r="DNP84" s="5"/>
      <c r="DNQ84" s="5"/>
      <c r="DNR84" s="5"/>
      <c r="DNS84" s="5"/>
      <c r="DNT84" s="5"/>
      <c r="DNU84" s="5"/>
      <c r="DNV84" s="5"/>
      <c r="DNW84" s="5"/>
      <c r="DNX84" s="5"/>
      <c r="DNY84" s="5"/>
      <c r="DNZ84" s="5"/>
      <c r="DOA84" s="5"/>
      <c r="DOB84" s="5"/>
      <c r="DOC84" s="5"/>
      <c r="DOD84" s="5"/>
      <c r="DOE84" s="5"/>
      <c r="DOF84" s="5"/>
      <c r="DOG84" s="5"/>
      <c r="DOH84" s="5"/>
      <c r="DOI84" s="5"/>
      <c r="DOJ84" s="5"/>
      <c r="DOK84" s="5"/>
      <c r="DOL84" s="5"/>
      <c r="DOM84" s="5"/>
      <c r="DON84" s="5"/>
      <c r="DOO84" s="5"/>
      <c r="DOP84" s="5"/>
      <c r="DOQ84" s="5"/>
      <c r="DOR84" s="5"/>
      <c r="DOS84" s="5"/>
      <c r="DOT84" s="5"/>
      <c r="DOU84" s="5"/>
      <c r="DOV84" s="5"/>
      <c r="DOW84" s="5"/>
      <c r="DOX84" s="5"/>
      <c r="DOY84" s="5"/>
      <c r="DOZ84" s="5"/>
      <c r="DPA84" s="5"/>
      <c r="DPB84" s="5"/>
      <c r="DPC84" s="5"/>
      <c r="DPD84" s="5"/>
      <c r="DPE84" s="5"/>
      <c r="DPF84" s="5"/>
      <c r="DPG84" s="5"/>
      <c r="DPH84" s="5"/>
      <c r="DPI84" s="5"/>
      <c r="DPJ84" s="5"/>
      <c r="DPK84" s="5"/>
      <c r="DPL84" s="5"/>
      <c r="DPM84" s="5"/>
      <c r="DPN84" s="5"/>
      <c r="DPO84" s="5"/>
      <c r="DPP84" s="5"/>
      <c r="DPQ84" s="5"/>
      <c r="DPR84" s="5"/>
      <c r="DPS84" s="5"/>
      <c r="DPT84" s="5"/>
      <c r="DPU84" s="5"/>
      <c r="DPV84" s="5"/>
      <c r="DPW84" s="5"/>
      <c r="DPX84" s="5"/>
      <c r="DPY84" s="5"/>
      <c r="DPZ84" s="5"/>
      <c r="DQA84" s="5"/>
      <c r="DQB84" s="5"/>
      <c r="DQC84" s="5"/>
      <c r="DQD84" s="5"/>
      <c r="DQE84" s="5"/>
      <c r="DQF84" s="5"/>
      <c r="DQG84" s="5"/>
      <c r="DQH84" s="5"/>
      <c r="DQI84" s="5"/>
      <c r="DQJ84" s="5"/>
      <c r="DQK84" s="5"/>
      <c r="DQL84" s="5"/>
      <c r="DQM84" s="5"/>
      <c r="DQN84" s="5"/>
      <c r="DQO84" s="5"/>
      <c r="DQP84" s="5"/>
      <c r="DQQ84" s="5"/>
      <c r="DQR84" s="5"/>
      <c r="DQS84" s="5"/>
      <c r="DQT84" s="5"/>
      <c r="DQU84" s="5"/>
      <c r="DQV84" s="5"/>
      <c r="DQW84" s="5"/>
      <c r="DQX84" s="5"/>
      <c r="DQY84" s="5"/>
      <c r="DQZ84" s="5"/>
      <c r="DRA84" s="5"/>
      <c r="DRB84" s="5"/>
      <c r="DRC84" s="5"/>
      <c r="DRD84" s="5"/>
      <c r="DRE84" s="5"/>
      <c r="DRF84" s="5"/>
      <c r="DRG84" s="5"/>
      <c r="DRH84" s="5"/>
      <c r="DRI84" s="5"/>
      <c r="DRJ84" s="5"/>
      <c r="DRK84" s="5"/>
      <c r="DRL84" s="5"/>
      <c r="DRM84" s="5"/>
      <c r="DRN84" s="5"/>
      <c r="DRO84" s="5"/>
      <c r="DRP84" s="5"/>
      <c r="DRQ84" s="5"/>
      <c r="DRR84" s="5"/>
      <c r="DRS84" s="5"/>
      <c r="DRT84" s="5"/>
      <c r="DRU84" s="5"/>
      <c r="DRV84" s="5"/>
      <c r="DRW84" s="5"/>
      <c r="DRX84" s="5"/>
      <c r="DRY84" s="5"/>
      <c r="DRZ84" s="5"/>
      <c r="DSA84" s="5"/>
      <c r="DSB84" s="5"/>
      <c r="DSC84" s="5"/>
      <c r="DSD84" s="5"/>
      <c r="DSE84" s="5"/>
      <c r="DSF84" s="5"/>
      <c r="DSG84" s="5"/>
      <c r="DSH84" s="5"/>
      <c r="DSI84" s="5"/>
      <c r="DSJ84" s="5"/>
      <c r="DSK84" s="5"/>
      <c r="DSL84" s="5"/>
      <c r="DSM84" s="5"/>
      <c r="DSN84" s="5"/>
      <c r="DSO84" s="5"/>
      <c r="DSP84" s="5"/>
      <c r="DSQ84" s="5"/>
      <c r="DSR84" s="5"/>
      <c r="DSS84" s="5"/>
      <c r="DST84" s="5"/>
      <c r="DSU84" s="5"/>
      <c r="DSV84" s="5"/>
      <c r="DSW84" s="5"/>
      <c r="DSX84" s="5"/>
      <c r="DSY84" s="5"/>
      <c r="DSZ84" s="5"/>
      <c r="DTA84" s="5"/>
      <c r="DTB84" s="5"/>
      <c r="DTC84" s="5"/>
      <c r="DTD84" s="5"/>
      <c r="DTE84" s="5"/>
      <c r="DTF84" s="5"/>
      <c r="DTG84" s="5"/>
      <c r="DTH84" s="5"/>
      <c r="DTI84" s="5"/>
      <c r="DTJ84" s="5"/>
      <c r="DTK84" s="5"/>
      <c r="DTL84" s="5"/>
      <c r="DTM84" s="5"/>
      <c r="DTN84" s="5"/>
      <c r="DTO84" s="5"/>
      <c r="DTP84" s="5"/>
      <c r="DTQ84" s="5"/>
      <c r="DTR84" s="5"/>
      <c r="DTS84" s="5"/>
      <c r="DTT84" s="5"/>
      <c r="DTU84" s="5"/>
      <c r="DTV84" s="5"/>
      <c r="DTW84" s="5"/>
      <c r="DTX84" s="5"/>
      <c r="DTY84" s="5"/>
      <c r="DTZ84" s="5"/>
      <c r="DUA84" s="5"/>
      <c r="DUB84" s="5"/>
      <c r="DUC84" s="5"/>
      <c r="DUD84" s="5"/>
      <c r="DUE84" s="5"/>
      <c r="DUF84" s="5"/>
      <c r="DUG84" s="5"/>
      <c r="DUH84" s="5"/>
      <c r="DUI84" s="5"/>
      <c r="DUJ84" s="5"/>
      <c r="DUK84" s="5"/>
      <c r="DUL84" s="5"/>
      <c r="DUM84" s="5"/>
      <c r="DUN84" s="5"/>
      <c r="DUO84" s="5"/>
      <c r="DUP84" s="5"/>
      <c r="DUQ84" s="5"/>
      <c r="DUR84" s="5"/>
      <c r="DUS84" s="5"/>
      <c r="DUT84" s="5"/>
      <c r="DUU84" s="5"/>
      <c r="DUV84" s="5"/>
      <c r="DUW84" s="5"/>
      <c r="DUX84" s="5"/>
      <c r="DUY84" s="5"/>
      <c r="DUZ84" s="5"/>
      <c r="DVA84" s="5"/>
      <c r="DVB84" s="5"/>
      <c r="DVC84" s="5"/>
      <c r="DVD84" s="5"/>
      <c r="DVE84" s="5"/>
      <c r="DVF84" s="5"/>
      <c r="DVG84" s="5"/>
      <c r="DVH84" s="5"/>
      <c r="DVI84" s="5"/>
      <c r="DVJ84" s="5"/>
      <c r="DVK84" s="5"/>
      <c r="DVL84" s="5"/>
      <c r="DVM84" s="5"/>
      <c r="DVN84" s="5"/>
      <c r="DVO84" s="5"/>
      <c r="DVP84" s="5"/>
      <c r="DVQ84" s="5"/>
      <c r="DVR84" s="5"/>
      <c r="DVS84" s="5"/>
      <c r="DVT84" s="5"/>
      <c r="DVU84" s="5"/>
      <c r="DVV84" s="5"/>
      <c r="DVW84" s="5"/>
      <c r="DVX84" s="5"/>
      <c r="DVY84" s="5"/>
      <c r="DVZ84" s="5"/>
      <c r="DWA84" s="5"/>
      <c r="DWB84" s="5"/>
      <c r="DWC84" s="5"/>
      <c r="DWD84" s="5"/>
      <c r="DWE84" s="5"/>
      <c r="DWF84" s="5"/>
      <c r="DWG84" s="5"/>
      <c r="DWH84" s="5"/>
      <c r="DWI84" s="5"/>
      <c r="DWJ84" s="5"/>
      <c r="DWK84" s="5"/>
      <c r="DWL84" s="5"/>
      <c r="DWM84" s="5"/>
      <c r="DWN84" s="5"/>
      <c r="DWO84" s="5"/>
      <c r="DWP84" s="5"/>
      <c r="DWQ84" s="5"/>
      <c r="DWR84" s="5"/>
      <c r="DWS84" s="5"/>
      <c r="DWT84" s="5"/>
      <c r="DWU84" s="5"/>
      <c r="DWV84" s="5"/>
      <c r="DWW84" s="5"/>
      <c r="DWX84" s="5"/>
      <c r="DWY84" s="5"/>
      <c r="DWZ84" s="5"/>
      <c r="DXA84" s="5"/>
      <c r="DXB84" s="5"/>
      <c r="DXC84" s="5"/>
      <c r="DXD84" s="5"/>
      <c r="DXE84" s="5"/>
      <c r="DXF84" s="5"/>
      <c r="DXG84" s="5"/>
      <c r="DXH84" s="5"/>
      <c r="DXI84" s="5"/>
      <c r="DXJ84" s="5"/>
      <c r="DXK84" s="5"/>
      <c r="DXL84" s="5"/>
      <c r="DXM84" s="5"/>
      <c r="DXN84" s="5"/>
      <c r="DXO84" s="5"/>
      <c r="DXP84" s="5"/>
      <c r="DXQ84" s="5"/>
      <c r="DXR84" s="5"/>
      <c r="DXS84" s="5"/>
      <c r="DXT84" s="5"/>
      <c r="DXU84" s="5"/>
      <c r="DXV84" s="5"/>
      <c r="DXW84" s="5"/>
      <c r="DXX84" s="5"/>
      <c r="DXY84" s="5"/>
      <c r="DXZ84" s="5"/>
      <c r="DYA84" s="5"/>
      <c r="DYB84" s="5"/>
      <c r="DYC84" s="5"/>
      <c r="DYD84" s="5"/>
      <c r="DYE84" s="5"/>
      <c r="DYF84" s="5"/>
      <c r="DYG84" s="5"/>
      <c r="DYH84" s="5"/>
      <c r="DYI84" s="5"/>
      <c r="DYJ84" s="5"/>
      <c r="DYK84" s="5"/>
      <c r="DYL84" s="5"/>
      <c r="DYM84" s="5"/>
      <c r="DYN84" s="5"/>
      <c r="DYO84" s="5"/>
      <c r="DYP84" s="5"/>
      <c r="DYQ84" s="5"/>
      <c r="DYR84" s="5"/>
      <c r="DYS84" s="5"/>
      <c r="DYT84" s="5"/>
      <c r="DYU84" s="5"/>
      <c r="DYV84" s="5"/>
      <c r="DYW84" s="5"/>
      <c r="DYX84" s="5"/>
      <c r="DYY84" s="5"/>
      <c r="DYZ84" s="5"/>
      <c r="DZA84" s="5"/>
      <c r="DZB84" s="5"/>
      <c r="DZC84" s="5"/>
      <c r="DZD84" s="5"/>
      <c r="DZE84" s="5"/>
      <c r="DZF84" s="5"/>
      <c r="DZG84" s="5"/>
      <c r="DZH84" s="5"/>
      <c r="DZI84" s="5"/>
      <c r="DZJ84" s="5"/>
      <c r="DZK84" s="5"/>
      <c r="DZL84" s="5"/>
      <c r="DZM84" s="5"/>
      <c r="DZN84" s="5"/>
      <c r="DZO84" s="5"/>
      <c r="DZP84" s="5"/>
      <c r="DZQ84" s="5"/>
      <c r="DZR84" s="5"/>
      <c r="DZS84" s="5"/>
      <c r="DZT84" s="5"/>
      <c r="DZU84" s="5"/>
      <c r="DZV84" s="5"/>
      <c r="DZW84" s="5"/>
      <c r="DZX84" s="5"/>
      <c r="DZY84" s="5"/>
      <c r="DZZ84" s="5"/>
      <c r="EAA84" s="5"/>
      <c r="EAB84" s="5"/>
      <c r="EAC84" s="5"/>
      <c r="EAD84" s="5"/>
      <c r="EAE84" s="5"/>
      <c r="EAF84" s="5"/>
      <c r="EAG84" s="5"/>
      <c r="EAH84" s="5"/>
      <c r="EAI84" s="5"/>
      <c r="EAJ84" s="5"/>
      <c r="EAK84" s="5"/>
      <c r="EAL84" s="5"/>
      <c r="EAM84" s="5"/>
      <c r="EAN84" s="5"/>
      <c r="EAO84" s="5"/>
      <c r="EAP84" s="5"/>
      <c r="EAQ84" s="5"/>
      <c r="EAR84" s="5"/>
      <c r="EAS84" s="5"/>
      <c r="EAT84" s="5"/>
      <c r="EAU84" s="5"/>
      <c r="EAV84" s="5"/>
      <c r="EAW84" s="5"/>
      <c r="EAX84" s="5"/>
      <c r="EAY84" s="5"/>
      <c r="EAZ84" s="5"/>
      <c r="EBA84" s="5"/>
      <c r="EBB84" s="5"/>
      <c r="EBC84" s="5"/>
      <c r="EBD84" s="5"/>
      <c r="EBE84" s="5"/>
      <c r="EBF84" s="5"/>
      <c r="EBG84" s="5"/>
      <c r="EBH84" s="5"/>
      <c r="EBI84" s="5"/>
      <c r="EBJ84" s="5"/>
      <c r="EBK84" s="5"/>
      <c r="EBL84" s="5"/>
      <c r="EBM84" s="5"/>
      <c r="EBN84" s="5"/>
      <c r="EBO84" s="5"/>
      <c r="EBP84" s="5"/>
      <c r="EBQ84" s="5"/>
      <c r="EBR84" s="5"/>
      <c r="EBS84" s="5"/>
      <c r="EBT84" s="5"/>
      <c r="EBU84" s="5"/>
      <c r="EBV84" s="5"/>
      <c r="EBW84" s="5"/>
      <c r="EBX84" s="5"/>
      <c r="EBY84" s="5"/>
      <c r="EBZ84" s="5"/>
      <c r="ECA84" s="5"/>
      <c r="ECB84" s="5"/>
      <c r="ECC84" s="5"/>
      <c r="ECD84" s="5"/>
      <c r="ECE84" s="5"/>
      <c r="ECF84" s="5"/>
      <c r="ECG84" s="5"/>
      <c r="ECH84" s="5"/>
      <c r="ECI84" s="5"/>
      <c r="ECJ84" s="5"/>
      <c r="ECK84" s="5"/>
      <c r="ECL84" s="5"/>
      <c r="ECM84" s="5"/>
      <c r="ECN84" s="5"/>
      <c r="ECO84" s="5"/>
      <c r="ECP84" s="5"/>
      <c r="ECQ84" s="5"/>
      <c r="ECR84" s="5"/>
      <c r="ECS84" s="5"/>
      <c r="ECT84" s="5"/>
      <c r="ECU84" s="5"/>
      <c r="ECV84" s="5"/>
      <c r="ECW84" s="5"/>
      <c r="ECX84" s="5"/>
      <c r="ECY84" s="5"/>
      <c r="ECZ84" s="5"/>
      <c r="EDA84" s="5"/>
      <c r="EDB84" s="5"/>
      <c r="EDC84" s="5"/>
      <c r="EDD84" s="5"/>
      <c r="EDE84" s="5"/>
      <c r="EDF84" s="5"/>
      <c r="EDG84" s="5"/>
      <c r="EDH84" s="5"/>
      <c r="EDI84" s="5"/>
      <c r="EDJ84" s="5"/>
      <c r="EDK84" s="5"/>
      <c r="EDL84" s="5"/>
      <c r="EDM84" s="5"/>
      <c r="EDN84" s="5"/>
      <c r="EDO84" s="5"/>
      <c r="EDP84" s="5"/>
      <c r="EDQ84" s="5"/>
      <c r="EDR84" s="5"/>
      <c r="EDS84" s="5"/>
      <c r="EDT84" s="5"/>
      <c r="EDU84" s="5"/>
      <c r="EDV84" s="5"/>
      <c r="EDW84" s="5"/>
      <c r="EDX84" s="5"/>
      <c r="EDY84" s="5"/>
      <c r="EDZ84" s="5"/>
      <c r="EEA84" s="5"/>
      <c r="EEB84" s="5"/>
      <c r="EEC84" s="5"/>
      <c r="EED84" s="5"/>
      <c r="EEE84" s="5"/>
      <c r="EEF84" s="5"/>
      <c r="EEG84" s="5"/>
      <c r="EEH84" s="5"/>
      <c r="EEI84" s="5"/>
      <c r="EEJ84" s="5"/>
      <c r="EEK84" s="5"/>
      <c r="EEL84" s="5"/>
      <c r="EEM84" s="5"/>
      <c r="EEN84" s="5"/>
      <c r="EEO84" s="5"/>
      <c r="EEP84" s="5"/>
      <c r="EEQ84" s="5"/>
      <c r="EER84" s="5"/>
      <c r="EES84" s="5"/>
      <c r="EET84" s="5"/>
      <c r="EEU84" s="5"/>
      <c r="EEV84" s="5"/>
      <c r="EEW84" s="5"/>
      <c r="EEX84" s="5"/>
      <c r="EEY84" s="5"/>
      <c r="EEZ84" s="5"/>
      <c r="EFA84" s="5"/>
      <c r="EFB84" s="5"/>
      <c r="EFC84" s="5"/>
      <c r="EFD84" s="5"/>
      <c r="EFE84" s="5"/>
      <c r="EFF84" s="5"/>
      <c r="EFG84" s="5"/>
      <c r="EFH84" s="5"/>
      <c r="EFI84" s="5"/>
      <c r="EFJ84" s="5"/>
      <c r="EFK84" s="5"/>
      <c r="EFL84" s="5"/>
      <c r="EFM84" s="5"/>
      <c r="EFN84" s="5"/>
      <c r="EFO84" s="5"/>
      <c r="EFP84" s="5"/>
      <c r="EFQ84" s="5"/>
      <c r="EFR84" s="5"/>
      <c r="EFS84" s="5"/>
      <c r="EFT84" s="5"/>
      <c r="EFU84" s="5"/>
      <c r="EFV84" s="5"/>
      <c r="EFW84" s="5"/>
      <c r="EFX84" s="5"/>
      <c r="EFY84" s="5"/>
      <c r="EFZ84" s="5"/>
      <c r="EGA84" s="5"/>
      <c r="EGB84" s="5"/>
      <c r="EGC84" s="5"/>
      <c r="EGD84" s="5"/>
      <c r="EGE84" s="5"/>
      <c r="EGF84" s="5"/>
      <c r="EGG84" s="5"/>
      <c r="EGH84" s="5"/>
      <c r="EGI84" s="5"/>
      <c r="EGJ84" s="5"/>
      <c r="EGK84" s="5"/>
      <c r="EGL84" s="5"/>
      <c r="EGM84" s="5"/>
      <c r="EGN84" s="5"/>
      <c r="EGO84" s="5"/>
      <c r="EGP84" s="5"/>
      <c r="EGQ84" s="5"/>
      <c r="EGR84" s="5"/>
      <c r="EGS84" s="5"/>
      <c r="EGT84" s="5"/>
      <c r="EGU84" s="5"/>
      <c r="EGV84" s="5"/>
      <c r="EGW84" s="5"/>
      <c r="EGX84" s="5"/>
      <c r="EGY84" s="5"/>
      <c r="EGZ84" s="5"/>
      <c r="EHA84" s="5"/>
      <c r="EHB84" s="5"/>
      <c r="EHC84" s="5"/>
      <c r="EHD84" s="5"/>
      <c r="EHE84" s="5"/>
      <c r="EHF84" s="5"/>
      <c r="EHG84" s="5"/>
      <c r="EHH84" s="5"/>
      <c r="EHI84" s="5"/>
      <c r="EHJ84" s="5"/>
      <c r="EHK84" s="5"/>
      <c r="EHL84" s="5"/>
      <c r="EHM84" s="5"/>
      <c r="EHN84" s="5"/>
      <c r="EHO84" s="5"/>
      <c r="EHP84" s="5"/>
      <c r="EHQ84" s="5"/>
      <c r="EHR84" s="5"/>
      <c r="EHS84" s="5"/>
      <c r="EHT84" s="5"/>
      <c r="EHU84" s="5"/>
      <c r="EHV84" s="5"/>
      <c r="EHW84" s="5"/>
      <c r="EHX84" s="5"/>
      <c r="EHY84" s="5"/>
      <c r="EHZ84" s="5"/>
      <c r="EIA84" s="5"/>
      <c r="EIB84" s="5"/>
      <c r="EIC84" s="5"/>
      <c r="EID84" s="5"/>
      <c r="EIE84" s="5"/>
      <c r="EIF84" s="5"/>
      <c r="EIG84" s="5"/>
      <c r="EIH84" s="5"/>
      <c r="EII84" s="5"/>
      <c r="EIJ84" s="5"/>
      <c r="EIK84" s="5"/>
      <c r="EIL84" s="5"/>
      <c r="EIM84" s="5"/>
      <c r="EIN84" s="5"/>
      <c r="EIO84" s="5"/>
      <c r="EIP84" s="5"/>
      <c r="EIQ84" s="5"/>
      <c r="EIR84" s="5"/>
      <c r="EIS84" s="5"/>
      <c r="EIT84" s="5"/>
      <c r="EIU84" s="5"/>
      <c r="EIV84" s="5"/>
      <c r="EIW84" s="5"/>
      <c r="EIX84" s="5"/>
      <c r="EIY84" s="5"/>
      <c r="EIZ84" s="5"/>
      <c r="EJA84" s="5"/>
      <c r="EJB84" s="5"/>
      <c r="EJC84" s="5"/>
      <c r="EJD84" s="5"/>
      <c r="EJE84" s="5"/>
      <c r="EJF84" s="5"/>
      <c r="EJG84" s="5"/>
      <c r="EJH84" s="5"/>
      <c r="EJI84" s="5"/>
      <c r="EJJ84" s="5"/>
      <c r="EJK84" s="5"/>
      <c r="EJL84" s="5"/>
      <c r="EJM84" s="5"/>
      <c r="EJN84" s="5"/>
      <c r="EJO84" s="5"/>
      <c r="EJP84" s="5"/>
      <c r="EJQ84" s="5"/>
      <c r="EJR84" s="5"/>
      <c r="EJS84" s="5"/>
      <c r="EJT84" s="5"/>
      <c r="EJU84" s="5"/>
      <c r="EJV84" s="5"/>
      <c r="EJW84" s="5"/>
      <c r="EJX84" s="5"/>
      <c r="EJY84" s="5"/>
      <c r="EJZ84" s="5"/>
      <c r="EKA84" s="5"/>
      <c r="EKB84" s="5"/>
      <c r="EKC84" s="5"/>
      <c r="EKD84" s="5"/>
      <c r="EKE84" s="5"/>
      <c r="EKF84" s="5"/>
      <c r="EKG84" s="5"/>
      <c r="EKH84" s="5"/>
      <c r="EKI84" s="5"/>
      <c r="EKJ84" s="5"/>
      <c r="EKK84" s="5"/>
      <c r="EKL84" s="5"/>
      <c r="EKM84" s="5"/>
      <c r="EKN84" s="5"/>
      <c r="EKO84" s="5"/>
      <c r="EKP84" s="5"/>
      <c r="EKQ84" s="5"/>
      <c r="EKR84" s="5"/>
      <c r="EKS84" s="5"/>
      <c r="EKT84" s="5"/>
      <c r="EKU84" s="5"/>
      <c r="EKV84" s="5"/>
      <c r="EKW84" s="5"/>
      <c r="EKX84" s="5"/>
      <c r="EKY84" s="5"/>
      <c r="EKZ84" s="5"/>
      <c r="ELA84" s="5"/>
      <c r="ELB84" s="5"/>
      <c r="ELC84" s="5"/>
      <c r="ELD84" s="5"/>
      <c r="ELE84" s="5"/>
      <c r="ELF84" s="5"/>
      <c r="ELG84" s="5"/>
      <c r="ELH84" s="5"/>
      <c r="ELI84" s="5"/>
      <c r="ELJ84" s="5"/>
      <c r="ELK84" s="5"/>
      <c r="ELL84" s="5"/>
      <c r="ELM84" s="5"/>
      <c r="ELN84" s="5"/>
      <c r="ELO84" s="5"/>
      <c r="ELP84" s="5"/>
      <c r="ELQ84" s="5"/>
      <c r="ELR84" s="5"/>
      <c r="ELS84" s="5"/>
      <c r="ELT84" s="5"/>
      <c r="ELU84" s="5"/>
      <c r="ELV84" s="5"/>
      <c r="ELW84" s="5"/>
      <c r="ELX84" s="5"/>
      <c r="ELY84" s="5"/>
      <c r="ELZ84" s="5"/>
      <c r="EMA84" s="5"/>
      <c r="EMB84" s="5"/>
      <c r="EMC84" s="5"/>
      <c r="EMD84" s="5"/>
      <c r="EME84" s="5"/>
      <c r="EMF84" s="5"/>
      <c r="EMG84" s="5"/>
      <c r="EMH84" s="5"/>
      <c r="EMI84" s="5"/>
      <c r="EMJ84" s="5"/>
      <c r="EMK84" s="5"/>
      <c r="EML84" s="5"/>
      <c r="EMM84" s="5"/>
      <c r="EMN84" s="5"/>
      <c r="EMO84" s="5"/>
      <c r="EMP84" s="5"/>
      <c r="EMQ84" s="5"/>
      <c r="EMR84" s="5"/>
      <c r="EMS84" s="5"/>
      <c r="EMT84" s="5"/>
      <c r="EMU84" s="5"/>
      <c r="EMV84" s="5"/>
      <c r="EMW84" s="5"/>
      <c r="EMX84" s="5"/>
      <c r="EMY84" s="5"/>
      <c r="EMZ84" s="5"/>
      <c r="ENA84" s="5"/>
      <c r="ENB84" s="5"/>
      <c r="ENC84" s="5"/>
      <c r="END84" s="5"/>
      <c r="ENE84" s="5"/>
      <c r="ENF84" s="5"/>
      <c r="ENG84" s="5"/>
      <c r="ENH84" s="5"/>
      <c r="ENI84" s="5"/>
      <c r="ENJ84" s="5"/>
      <c r="ENK84" s="5"/>
      <c r="ENL84" s="5"/>
      <c r="ENM84" s="5"/>
      <c r="ENN84" s="5"/>
      <c r="ENO84" s="5"/>
      <c r="ENP84" s="5"/>
      <c r="ENQ84" s="5"/>
      <c r="ENR84" s="5"/>
      <c r="ENS84" s="5"/>
      <c r="ENT84" s="5"/>
      <c r="ENU84" s="5"/>
      <c r="ENV84" s="5"/>
      <c r="ENW84" s="5"/>
      <c r="ENX84" s="5"/>
      <c r="ENY84" s="5"/>
      <c r="ENZ84" s="5"/>
      <c r="EOA84" s="5"/>
      <c r="EOB84" s="5"/>
      <c r="EOC84" s="5"/>
      <c r="EOD84" s="5"/>
      <c r="EOE84" s="5"/>
      <c r="EOF84" s="5"/>
      <c r="EOG84" s="5"/>
      <c r="EOH84" s="5"/>
      <c r="EOI84" s="5"/>
      <c r="EOJ84" s="5"/>
      <c r="EOK84" s="5"/>
      <c r="EOL84" s="5"/>
      <c r="EOM84" s="5"/>
      <c r="EON84" s="5"/>
      <c r="EOO84" s="5"/>
      <c r="EOP84" s="5"/>
      <c r="EOQ84" s="5"/>
      <c r="EOR84" s="5"/>
      <c r="EOS84" s="5"/>
      <c r="EOT84" s="5"/>
      <c r="EOU84" s="5"/>
      <c r="EOV84" s="5"/>
      <c r="EOW84" s="5"/>
      <c r="EOX84" s="5"/>
      <c r="EOY84" s="5"/>
      <c r="EOZ84" s="5"/>
      <c r="EPA84" s="5"/>
      <c r="EPB84" s="5"/>
      <c r="EPC84" s="5"/>
      <c r="EPD84" s="5"/>
      <c r="EPE84" s="5"/>
      <c r="EPF84" s="5"/>
      <c r="EPG84" s="5"/>
      <c r="EPH84" s="5"/>
      <c r="EPI84" s="5"/>
      <c r="EPJ84" s="5"/>
      <c r="EPK84" s="5"/>
      <c r="EPL84" s="5"/>
      <c r="EPM84" s="5"/>
      <c r="EPN84" s="5"/>
      <c r="EPO84" s="5"/>
      <c r="EPP84" s="5"/>
      <c r="EPQ84" s="5"/>
      <c r="EPR84" s="5"/>
      <c r="EPS84" s="5"/>
      <c r="EPT84" s="5"/>
      <c r="EPU84" s="5"/>
      <c r="EPV84" s="5"/>
      <c r="EPW84" s="5"/>
      <c r="EPX84" s="5"/>
      <c r="EPY84" s="5"/>
      <c r="EPZ84" s="5"/>
      <c r="EQA84" s="5"/>
      <c r="EQB84" s="5"/>
      <c r="EQC84" s="5"/>
      <c r="EQD84" s="5"/>
      <c r="EQE84" s="5"/>
      <c r="EQF84" s="5"/>
      <c r="EQG84" s="5"/>
      <c r="EQH84" s="5"/>
      <c r="EQI84" s="5"/>
      <c r="EQJ84" s="5"/>
      <c r="EQK84" s="5"/>
      <c r="EQL84" s="5"/>
      <c r="EQM84" s="5"/>
      <c r="EQN84" s="5"/>
      <c r="EQO84" s="5"/>
      <c r="EQP84" s="5"/>
      <c r="EQQ84" s="5"/>
      <c r="EQR84" s="5"/>
      <c r="EQS84" s="5"/>
      <c r="EQT84" s="5"/>
      <c r="EQU84" s="5"/>
      <c r="EQV84" s="5"/>
      <c r="EQW84" s="5"/>
      <c r="EQX84" s="5"/>
      <c r="EQY84" s="5"/>
      <c r="EQZ84" s="5"/>
      <c r="ERA84" s="5"/>
      <c r="ERB84" s="5"/>
      <c r="ERC84" s="5"/>
      <c r="ERD84" s="5"/>
      <c r="ERE84" s="5"/>
      <c r="ERF84" s="5"/>
      <c r="ERG84" s="5"/>
      <c r="ERH84" s="5"/>
      <c r="ERI84" s="5"/>
      <c r="ERJ84" s="5"/>
      <c r="ERK84" s="5"/>
      <c r="ERL84" s="5"/>
      <c r="ERM84" s="5"/>
      <c r="ERN84" s="5"/>
      <c r="ERO84" s="5"/>
      <c r="ERP84" s="5"/>
      <c r="ERQ84" s="5"/>
      <c r="ERR84" s="5"/>
      <c r="ERS84" s="5"/>
      <c r="ERT84" s="5"/>
      <c r="ERU84" s="5"/>
      <c r="ERV84" s="5"/>
      <c r="ERW84" s="5"/>
      <c r="ERX84" s="5"/>
      <c r="ERY84" s="5"/>
      <c r="ERZ84" s="5"/>
      <c r="ESA84" s="5"/>
      <c r="ESB84" s="5"/>
      <c r="ESC84" s="5"/>
      <c r="ESD84" s="5"/>
      <c r="ESE84" s="5"/>
      <c r="ESF84" s="5"/>
      <c r="ESG84" s="5"/>
      <c r="ESH84" s="5"/>
      <c r="ESI84" s="5"/>
      <c r="ESJ84" s="5"/>
      <c r="ESK84" s="5"/>
      <c r="ESL84" s="5"/>
      <c r="ESM84" s="5"/>
      <c r="ESN84" s="5"/>
      <c r="ESO84" s="5"/>
      <c r="ESP84" s="5"/>
      <c r="ESQ84" s="5"/>
      <c r="ESR84" s="5"/>
      <c r="ESS84" s="5"/>
      <c r="EST84" s="5"/>
      <c r="ESU84" s="5"/>
      <c r="ESV84" s="5"/>
      <c r="ESW84" s="5"/>
      <c r="ESX84" s="5"/>
      <c r="ESY84" s="5"/>
      <c r="ESZ84" s="5"/>
      <c r="ETA84" s="5"/>
      <c r="ETB84" s="5"/>
      <c r="ETC84" s="5"/>
      <c r="ETD84" s="5"/>
      <c r="ETE84" s="5"/>
      <c r="ETF84" s="5"/>
      <c r="ETG84" s="5"/>
      <c r="ETH84" s="5"/>
      <c r="ETI84" s="5"/>
      <c r="ETJ84" s="5"/>
      <c r="ETK84" s="5"/>
      <c r="ETL84" s="5"/>
      <c r="ETM84" s="5"/>
      <c r="ETN84" s="5"/>
      <c r="ETO84" s="5"/>
      <c r="ETP84" s="5"/>
      <c r="ETQ84" s="5"/>
      <c r="ETR84" s="5"/>
      <c r="ETS84" s="5"/>
      <c r="ETT84" s="5"/>
      <c r="ETU84" s="5"/>
      <c r="ETV84" s="5"/>
      <c r="ETW84" s="5"/>
      <c r="ETX84" s="5"/>
      <c r="ETY84" s="5"/>
      <c r="ETZ84" s="5"/>
      <c r="EUA84" s="5"/>
      <c r="EUB84" s="5"/>
      <c r="EUC84" s="5"/>
      <c r="EUD84" s="5"/>
      <c r="EUE84" s="5"/>
      <c r="EUF84" s="5"/>
      <c r="EUG84" s="5"/>
      <c r="EUH84" s="5"/>
      <c r="EUI84" s="5"/>
      <c r="EUJ84" s="5"/>
      <c r="EUK84" s="5"/>
      <c r="EUL84" s="5"/>
      <c r="EUM84" s="5"/>
      <c r="EUN84" s="5"/>
      <c r="EUO84" s="5"/>
      <c r="EUP84" s="5"/>
      <c r="EUQ84" s="5"/>
      <c r="EUR84" s="5"/>
      <c r="EUS84" s="5"/>
      <c r="EUT84" s="5"/>
      <c r="EUU84" s="5"/>
      <c r="EUV84" s="5"/>
      <c r="EUW84" s="5"/>
      <c r="EUX84" s="5"/>
      <c r="EUY84" s="5"/>
      <c r="EUZ84" s="5"/>
      <c r="EVA84" s="5"/>
      <c r="EVB84" s="5"/>
      <c r="EVC84" s="5"/>
      <c r="EVD84" s="5"/>
      <c r="EVE84" s="5"/>
      <c r="EVF84" s="5"/>
      <c r="EVG84" s="5"/>
      <c r="EVH84" s="5"/>
      <c r="EVI84" s="5"/>
      <c r="EVJ84" s="5"/>
      <c r="EVK84" s="5"/>
      <c r="EVL84" s="5"/>
      <c r="EVM84" s="5"/>
      <c r="EVN84" s="5"/>
      <c r="EVO84" s="5"/>
      <c r="EVP84" s="5"/>
      <c r="EVQ84" s="5"/>
      <c r="EVR84" s="5"/>
      <c r="EVS84" s="5"/>
      <c r="EVT84" s="5"/>
      <c r="EVU84" s="5"/>
      <c r="EVV84" s="5"/>
      <c r="EVW84" s="5"/>
      <c r="EVX84" s="5"/>
      <c r="EVY84" s="5"/>
      <c r="EVZ84" s="5"/>
      <c r="EWA84" s="5"/>
      <c r="EWB84" s="5"/>
      <c r="EWC84" s="5"/>
      <c r="EWD84" s="5"/>
      <c r="EWE84" s="5"/>
      <c r="EWF84" s="5"/>
      <c r="EWG84" s="5"/>
      <c r="EWH84" s="5"/>
      <c r="EWI84" s="5"/>
      <c r="EWJ84" s="5"/>
      <c r="EWK84" s="5"/>
      <c r="EWL84" s="5"/>
      <c r="EWM84" s="5"/>
      <c r="EWN84" s="5"/>
      <c r="EWO84" s="5"/>
      <c r="EWP84" s="5"/>
      <c r="EWQ84" s="5"/>
      <c r="EWR84" s="5"/>
      <c r="EWS84" s="5"/>
      <c r="EWT84" s="5"/>
      <c r="EWU84" s="5"/>
      <c r="EWV84" s="5"/>
      <c r="EWW84" s="5"/>
      <c r="EWX84" s="5"/>
      <c r="EWY84" s="5"/>
      <c r="EWZ84" s="5"/>
      <c r="EXA84" s="5"/>
      <c r="EXB84" s="5"/>
      <c r="EXC84" s="5"/>
      <c r="EXD84" s="5"/>
      <c r="EXE84" s="5"/>
      <c r="EXF84" s="5"/>
      <c r="EXG84" s="5"/>
      <c r="EXH84" s="5"/>
      <c r="EXI84" s="5"/>
      <c r="EXJ84" s="5"/>
      <c r="EXK84" s="5"/>
      <c r="EXL84" s="5"/>
      <c r="EXM84" s="5"/>
      <c r="EXN84" s="5"/>
      <c r="EXO84" s="5"/>
      <c r="EXP84" s="5"/>
      <c r="EXQ84" s="5"/>
      <c r="EXR84" s="5"/>
      <c r="EXS84" s="5"/>
      <c r="EXT84" s="5"/>
      <c r="EXU84" s="5"/>
      <c r="EXV84" s="5"/>
      <c r="EXW84" s="5"/>
      <c r="EXX84" s="5"/>
      <c r="EXY84" s="5"/>
      <c r="EXZ84" s="5"/>
      <c r="EYA84" s="5"/>
      <c r="EYB84" s="5"/>
      <c r="EYC84" s="5"/>
      <c r="EYD84" s="5"/>
      <c r="EYE84" s="5"/>
      <c r="EYF84" s="5"/>
      <c r="EYG84" s="5"/>
      <c r="EYH84" s="5"/>
      <c r="EYI84" s="5"/>
      <c r="EYJ84" s="5"/>
      <c r="EYK84" s="5"/>
      <c r="EYL84" s="5"/>
      <c r="EYM84" s="5"/>
      <c r="EYN84" s="5"/>
      <c r="EYO84" s="5"/>
      <c r="EYP84" s="5"/>
      <c r="EYQ84" s="5"/>
      <c r="EYR84" s="5"/>
      <c r="EYS84" s="5"/>
      <c r="EYT84" s="5"/>
      <c r="EYU84" s="5"/>
      <c r="EYV84" s="5"/>
      <c r="EYW84" s="5"/>
      <c r="EYX84" s="5"/>
      <c r="EYY84" s="5"/>
      <c r="EYZ84" s="5"/>
      <c r="EZA84" s="5"/>
      <c r="EZB84" s="5"/>
      <c r="EZC84" s="5"/>
      <c r="EZD84" s="5"/>
      <c r="EZE84" s="5"/>
      <c r="EZF84" s="5"/>
      <c r="EZG84" s="5"/>
      <c r="EZH84" s="5"/>
      <c r="EZI84" s="5"/>
      <c r="EZJ84" s="5"/>
      <c r="EZK84" s="5"/>
      <c r="EZL84" s="5"/>
      <c r="EZM84" s="5"/>
      <c r="EZN84" s="5"/>
      <c r="EZO84" s="5"/>
      <c r="EZP84" s="5"/>
      <c r="EZQ84" s="5"/>
      <c r="EZR84" s="5"/>
      <c r="EZS84" s="5"/>
      <c r="EZT84" s="5"/>
      <c r="EZU84" s="5"/>
      <c r="EZV84" s="5"/>
      <c r="EZW84" s="5"/>
      <c r="EZX84" s="5"/>
      <c r="EZY84" s="5"/>
      <c r="EZZ84" s="5"/>
      <c r="FAA84" s="5"/>
      <c r="FAB84" s="5"/>
      <c r="FAC84" s="5"/>
      <c r="FAD84" s="5"/>
      <c r="FAE84" s="5"/>
      <c r="FAF84" s="5"/>
      <c r="FAG84" s="5"/>
      <c r="FAH84" s="5"/>
      <c r="FAI84" s="5"/>
      <c r="FAJ84" s="5"/>
      <c r="FAK84" s="5"/>
      <c r="FAL84" s="5"/>
      <c r="FAM84" s="5"/>
      <c r="FAN84" s="5"/>
      <c r="FAO84" s="5"/>
      <c r="FAP84" s="5"/>
      <c r="FAQ84" s="5"/>
      <c r="FAR84" s="5"/>
      <c r="FAS84" s="5"/>
      <c r="FAT84" s="5"/>
      <c r="FAU84" s="5"/>
      <c r="FAV84" s="5"/>
      <c r="FAW84" s="5"/>
      <c r="FAX84" s="5"/>
      <c r="FAY84" s="5"/>
      <c r="FAZ84" s="5"/>
      <c r="FBA84" s="5"/>
      <c r="FBB84" s="5"/>
      <c r="FBC84" s="5"/>
      <c r="FBD84" s="5"/>
      <c r="FBE84" s="5"/>
      <c r="FBF84" s="5"/>
      <c r="FBG84" s="5"/>
      <c r="FBH84" s="5"/>
      <c r="FBI84" s="5"/>
      <c r="FBJ84" s="5"/>
      <c r="FBK84" s="5"/>
      <c r="FBL84" s="5"/>
      <c r="FBM84" s="5"/>
      <c r="FBN84" s="5"/>
      <c r="FBO84" s="5"/>
      <c r="FBP84" s="5"/>
      <c r="FBQ84" s="5"/>
      <c r="FBR84" s="5"/>
      <c r="FBS84" s="5"/>
      <c r="FBT84" s="5"/>
      <c r="FBU84" s="5"/>
      <c r="FBV84" s="5"/>
      <c r="FBW84" s="5"/>
      <c r="FBX84" s="5"/>
      <c r="FBY84" s="5"/>
      <c r="FBZ84" s="5"/>
      <c r="FCA84" s="5"/>
      <c r="FCB84" s="5"/>
      <c r="FCC84" s="5"/>
      <c r="FCD84" s="5"/>
      <c r="FCE84" s="5"/>
      <c r="FCF84" s="5"/>
      <c r="FCG84" s="5"/>
      <c r="FCH84" s="5"/>
      <c r="FCI84" s="5"/>
      <c r="FCJ84" s="5"/>
      <c r="FCK84" s="5"/>
      <c r="FCL84" s="5"/>
      <c r="FCM84" s="5"/>
      <c r="FCN84" s="5"/>
      <c r="FCO84" s="5"/>
      <c r="FCP84" s="5"/>
      <c r="FCQ84" s="5"/>
      <c r="FCR84" s="5"/>
      <c r="FCS84" s="5"/>
      <c r="FCT84" s="5"/>
      <c r="FCU84" s="5"/>
      <c r="FCV84" s="5"/>
      <c r="FCW84" s="5"/>
      <c r="FCX84" s="5"/>
      <c r="FCY84" s="5"/>
      <c r="FCZ84" s="5"/>
      <c r="FDA84" s="5"/>
      <c r="FDB84" s="5"/>
      <c r="FDC84" s="5"/>
      <c r="FDD84" s="5"/>
      <c r="FDE84" s="5"/>
      <c r="FDF84" s="5"/>
      <c r="FDG84" s="5"/>
      <c r="FDH84" s="5"/>
      <c r="FDI84" s="5"/>
      <c r="FDJ84" s="5"/>
      <c r="FDK84" s="5"/>
      <c r="FDL84" s="5"/>
      <c r="FDM84" s="5"/>
      <c r="FDN84" s="5"/>
      <c r="FDO84" s="5"/>
      <c r="FDP84" s="5"/>
      <c r="FDQ84" s="5"/>
      <c r="FDR84" s="5"/>
      <c r="FDS84" s="5"/>
      <c r="FDT84" s="5"/>
      <c r="FDU84" s="5"/>
      <c r="FDV84" s="5"/>
      <c r="FDW84" s="5"/>
      <c r="FDX84" s="5"/>
      <c r="FDY84" s="5"/>
      <c r="FDZ84" s="5"/>
      <c r="FEA84" s="5"/>
      <c r="FEB84" s="5"/>
      <c r="FEC84" s="5"/>
      <c r="FED84" s="5"/>
      <c r="FEE84" s="5"/>
      <c r="FEF84" s="5"/>
      <c r="FEG84" s="5"/>
      <c r="FEH84" s="5"/>
      <c r="FEI84" s="5"/>
      <c r="FEJ84" s="5"/>
      <c r="FEK84" s="5"/>
      <c r="FEL84" s="5"/>
      <c r="FEM84" s="5"/>
      <c r="FEN84" s="5"/>
      <c r="FEO84" s="5"/>
      <c r="FEP84" s="5"/>
      <c r="FEQ84" s="5"/>
      <c r="FER84" s="5"/>
      <c r="FES84" s="5"/>
      <c r="FET84" s="5"/>
      <c r="FEU84" s="5"/>
      <c r="FEV84" s="5"/>
      <c r="FEW84" s="5"/>
      <c r="FEX84" s="5"/>
      <c r="FEY84" s="5"/>
      <c r="FEZ84" s="5"/>
      <c r="FFA84" s="5"/>
      <c r="FFB84" s="5"/>
      <c r="FFC84" s="5"/>
      <c r="FFD84" s="5"/>
      <c r="FFE84" s="5"/>
      <c r="FFF84" s="5"/>
      <c r="FFG84" s="5"/>
      <c r="FFH84" s="5"/>
      <c r="FFI84" s="5"/>
      <c r="FFJ84" s="5"/>
      <c r="FFK84" s="5"/>
      <c r="FFL84" s="5"/>
      <c r="FFM84" s="5"/>
      <c r="FFN84" s="5"/>
      <c r="FFO84" s="5"/>
      <c r="FFP84" s="5"/>
      <c r="FFQ84" s="5"/>
      <c r="FFR84" s="5"/>
      <c r="FFS84" s="5"/>
      <c r="FFT84" s="5"/>
      <c r="FFU84" s="5"/>
      <c r="FFV84" s="5"/>
      <c r="FFW84" s="5"/>
      <c r="FFX84" s="5"/>
      <c r="FFY84" s="5"/>
      <c r="FFZ84" s="5"/>
      <c r="FGA84" s="5"/>
      <c r="FGB84" s="5"/>
      <c r="FGC84" s="5"/>
      <c r="FGD84" s="5"/>
      <c r="FGE84" s="5"/>
      <c r="FGF84" s="5"/>
      <c r="FGG84" s="5"/>
      <c r="FGH84" s="5"/>
      <c r="FGI84" s="5"/>
      <c r="FGJ84" s="5"/>
      <c r="FGK84" s="5"/>
      <c r="FGL84" s="5"/>
      <c r="FGM84" s="5"/>
      <c r="FGN84" s="5"/>
      <c r="FGO84" s="5"/>
      <c r="FGP84" s="5"/>
      <c r="FGQ84" s="5"/>
      <c r="FGR84" s="5"/>
      <c r="FGS84" s="5"/>
      <c r="FGT84" s="5"/>
      <c r="FGU84" s="5"/>
      <c r="FGV84" s="5"/>
      <c r="FGW84" s="5"/>
      <c r="FGX84" s="5"/>
      <c r="FGY84" s="5"/>
      <c r="FGZ84" s="5"/>
      <c r="FHA84" s="5"/>
      <c r="FHB84" s="5"/>
      <c r="FHC84" s="5"/>
      <c r="FHD84" s="5"/>
      <c r="FHE84" s="5"/>
      <c r="FHF84" s="5"/>
      <c r="FHG84" s="5"/>
      <c r="FHH84" s="5"/>
      <c r="FHI84" s="5"/>
      <c r="FHJ84" s="5"/>
      <c r="FHK84" s="5"/>
      <c r="FHL84" s="5"/>
      <c r="FHM84" s="5"/>
      <c r="FHN84" s="5"/>
      <c r="FHO84" s="5"/>
      <c r="FHP84" s="5"/>
      <c r="FHQ84" s="5"/>
      <c r="FHR84" s="5"/>
      <c r="FHS84" s="5"/>
      <c r="FHT84" s="5"/>
      <c r="FHU84" s="5"/>
      <c r="FHV84" s="5"/>
      <c r="FHW84" s="5"/>
      <c r="FHX84" s="5"/>
      <c r="FHY84" s="5"/>
      <c r="FHZ84" s="5"/>
      <c r="FIA84" s="5"/>
      <c r="FIB84" s="5"/>
      <c r="FIC84" s="5"/>
      <c r="FID84" s="5"/>
      <c r="FIE84" s="5"/>
      <c r="FIF84" s="5"/>
      <c r="FIG84" s="5"/>
      <c r="FIH84" s="5"/>
      <c r="FII84" s="5"/>
      <c r="FIJ84" s="5"/>
      <c r="FIK84" s="5"/>
      <c r="FIL84" s="5"/>
      <c r="FIM84" s="5"/>
      <c r="FIN84" s="5"/>
      <c r="FIO84" s="5"/>
      <c r="FIP84" s="5"/>
      <c r="FIQ84" s="5"/>
      <c r="FIR84" s="5"/>
      <c r="FIS84" s="5"/>
      <c r="FIT84" s="5"/>
      <c r="FIU84" s="5"/>
      <c r="FIV84" s="5"/>
      <c r="FIW84" s="5"/>
      <c r="FIX84" s="5"/>
      <c r="FIY84" s="5"/>
      <c r="FIZ84" s="5"/>
      <c r="FJA84" s="5"/>
      <c r="FJB84" s="5"/>
      <c r="FJC84" s="5"/>
      <c r="FJD84" s="5"/>
      <c r="FJE84" s="5"/>
      <c r="FJF84" s="5"/>
      <c r="FJG84" s="5"/>
      <c r="FJH84" s="5"/>
      <c r="FJI84" s="5"/>
      <c r="FJJ84" s="5"/>
      <c r="FJK84" s="5"/>
      <c r="FJL84" s="5"/>
      <c r="FJM84" s="5"/>
      <c r="FJN84" s="5"/>
      <c r="FJO84" s="5"/>
      <c r="FJP84" s="5"/>
      <c r="FJQ84" s="5"/>
      <c r="FJR84" s="5"/>
      <c r="FJS84" s="5"/>
      <c r="FJT84" s="5"/>
      <c r="FJU84" s="5"/>
      <c r="FJV84" s="5"/>
      <c r="FJW84" s="5"/>
      <c r="FJX84" s="5"/>
      <c r="FJY84" s="5"/>
      <c r="FJZ84" s="5"/>
      <c r="FKA84" s="5"/>
      <c r="FKB84" s="5"/>
      <c r="FKC84" s="5"/>
      <c r="FKD84" s="5"/>
      <c r="FKE84" s="5"/>
      <c r="FKF84" s="5"/>
      <c r="FKG84" s="5"/>
      <c r="FKH84" s="5"/>
      <c r="FKI84" s="5"/>
      <c r="FKJ84" s="5"/>
      <c r="FKK84" s="5"/>
      <c r="FKL84" s="5"/>
      <c r="FKM84" s="5"/>
      <c r="FKN84" s="5"/>
      <c r="FKO84" s="5"/>
      <c r="FKP84" s="5"/>
      <c r="FKQ84" s="5"/>
      <c r="FKR84" s="5"/>
      <c r="FKS84" s="5"/>
      <c r="FKT84" s="5"/>
      <c r="FKU84" s="5"/>
      <c r="FKV84" s="5"/>
      <c r="FKW84" s="5"/>
      <c r="FKX84" s="5"/>
      <c r="FKY84" s="5"/>
      <c r="FKZ84" s="5"/>
      <c r="FLA84" s="5"/>
      <c r="FLB84" s="5"/>
      <c r="FLC84" s="5"/>
      <c r="FLD84" s="5"/>
      <c r="FLE84" s="5"/>
      <c r="FLF84" s="5"/>
      <c r="FLG84" s="5"/>
      <c r="FLH84" s="5"/>
      <c r="FLI84" s="5"/>
      <c r="FLJ84" s="5"/>
      <c r="FLK84" s="5"/>
      <c r="FLL84" s="5"/>
      <c r="FLM84" s="5"/>
      <c r="FLN84" s="5"/>
      <c r="FLO84" s="5"/>
      <c r="FLP84" s="5"/>
      <c r="FLQ84" s="5"/>
      <c r="FLR84" s="5"/>
      <c r="FLS84" s="5"/>
      <c r="FLT84" s="5"/>
      <c r="FLU84" s="5"/>
      <c r="FLV84" s="5"/>
      <c r="FLW84" s="5"/>
      <c r="FLX84" s="5"/>
      <c r="FLY84" s="5"/>
      <c r="FLZ84" s="5"/>
      <c r="FMA84" s="5"/>
      <c r="FMB84" s="5"/>
      <c r="FMC84" s="5"/>
      <c r="FMD84" s="5"/>
      <c r="FME84" s="5"/>
      <c r="FMF84" s="5"/>
      <c r="FMG84" s="5"/>
      <c r="FMH84" s="5"/>
      <c r="FMI84" s="5"/>
      <c r="FMJ84" s="5"/>
      <c r="FMK84" s="5"/>
      <c r="FML84" s="5"/>
      <c r="FMM84" s="5"/>
      <c r="FMN84" s="5"/>
      <c r="FMO84" s="5"/>
      <c r="FMP84" s="5"/>
      <c r="FMQ84" s="5"/>
      <c r="FMR84" s="5"/>
      <c r="FMS84" s="5"/>
      <c r="FMT84" s="5"/>
      <c r="FMU84" s="5"/>
      <c r="FMV84" s="5"/>
      <c r="FMW84" s="5"/>
      <c r="FMX84" s="5"/>
      <c r="FMY84" s="5"/>
      <c r="FMZ84" s="5"/>
      <c r="FNA84" s="5"/>
      <c r="FNB84" s="5"/>
      <c r="FNC84" s="5"/>
      <c r="FND84" s="5"/>
      <c r="FNE84" s="5"/>
      <c r="FNF84" s="5"/>
      <c r="FNG84" s="5"/>
      <c r="FNH84" s="5"/>
      <c r="FNI84" s="5"/>
      <c r="FNJ84" s="5"/>
      <c r="FNK84" s="5"/>
      <c r="FNL84" s="5"/>
      <c r="FNM84" s="5"/>
      <c r="FNN84" s="5"/>
      <c r="FNO84" s="5"/>
      <c r="FNP84" s="5"/>
      <c r="FNQ84" s="5"/>
      <c r="FNR84" s="5"/>
      <c r="FNS84" s="5"/>
      <c r="FNT84" s="5"/>
      <c r="FNU84" s="5"/>
      <c r="FNV84" s="5"/>
      <c r="FNW84" s="5"/>
      <c r="FNX84" s="5"/>
      <c r="FNY84" s="5"/>
      <c r="FNZ84" s="5"/>
      <c r="FOA84" s="5"/>
      <c r="FOB84" s="5"/>
      <c r="FOC84" s="5"/>
      <c r="FOD84" s="5"/>
      <c r="FOE84" s="5"/>
      <c r="FOF84" s="5"/>
      <c r="FOG84" s="5"/>
      <c r="FOH84" s="5"/>
      <c r="FOI84" s="5"/>
      <c r="FOJ84" s="5"/>
      <c r="FOK84" s="5"/>
      <c r="FOL84" s="5"/>
      <c r="FOM84" s="5"/>
      <c r="FON84" s="5"/>
      <c r="FOO84" s="5"/>
      <c r="FOP84" s="5"/>
      <c r="FOQ84" s="5"/>
      <c r="FOR84" s="5"/>
      <c r="FOS84" s="5"/>
      <c r="FOT84" s="5"/>
      <c r="FOU84" s="5"/>
      <c r="FOV84" s="5"/>
      <c r="FOW84" s="5"/>
      <c r="FOX84" s="5"/>
      <c r="FOY84" s="5"/>
      <c r="FOZ84" s="5"/>
      <c r="FPA84" s="5"/>
      <c r="FPB84" s="5"/>
      <c r="FPC84" s="5"/>
      <c r="FPD84" s="5"/>
      <c r="FPE84" s="5"/>
      <c r="FPF84" s="5"/>
      <c r="FPG84" s="5"/>
      <c r="FPH84" s="5"/>
      <c r="FPI84" s="5"/>
      <c r="FPJ84" s="5"/>
      <c r="FPK84" s="5"/>
      <c r="FPL84" s="5"/>
      <c r="FPM84" s="5"/>
      <c r="FPN84" s="5"/>
      <c r="FPO84" s="5"/>
      <c r="FPP84" s="5"/>
      <c r="FPQ84" s="5"/>
      <c r="FPR84" s="5"/>
      <c r="FPS84" s="5"/>
      <c r="FPT84" s="5"/>
      <c r="FPU84" s="5"/>
      <c r="FPV84" s="5"/>
      <c r="FPW84" s="5"/>
      <c r="FPX84" s="5"/>
      <c r="FPY84" s="5"/>
      <c r="FPZ84" s="5"/>
      <c r="FQA84" s="5"/>
      <c r="FQB84" s="5"/>
      <c r="FQC84" s="5"/>
      <c r="FQD84" s="5"/>
      <c r="FQE84" s="5"/>
      <c r="FQF84" s="5"/>
      <c r="FQG84" s="5"/>
      <c r="FQH84" s="5"/>
      <c r="FQI84" s="5"/>
      <c r="FQJ84" s="5"/>
      <c r="FQK84" s="5"/>
      <c r="FQL84" s="5"/>
      <c r="FQM84" s="5"/>
      <c r="FQN84" s="5"/>
      <c r="FQO84" s="5"/>
      <c r="FQP84" s="5"/>
      <c r="FQQ84" s="5"/>
      <c r="FQR84" s="5"/>
      <c r="FQS84" s="5"/>
      <c r="FQT84" s="5"/>
      <c r="FQU84" s="5"/>
      <c r="FQV84" s="5"/>
      <c r="FQW84" s="5"/>
      <c r="FQX84" s="5"/>
      <c r="FQY84" s="5"/>
      <c r="FQZ84" s="5"/>
      <c r="FRA84" s="5"/>
      <c r="FRB84" s="5"/>
      <c r="FRC84" s="5"/>
      <c r="FRD84" s="5"/>
      <c r="FRE84" s="5"/>
      <c r="FRF84" s="5"/>
      <c r="FRG84" s="5"/>
      <c r="FRH84" s="5"/>
      <c r="FRI84" s="5"/>
      <c r="FRJ84" s="5"/>
      <c r="FRK84" s="5"/>
      <c r="FRL84" s="5"/>
      <c r="FRM84" s="5"/>
      <c r="FRN84" s="5"/>
      <c r="FRO84" s="5"/>
      <c r="FRP84" s="5"/>
      <c r="FRQ84" s="5"/>
      <c r="FRR84" s="5"/>
      <c r="FRS84" s="5"/>
      <c r="FRT84" s="5"/>
      <c r="FRU84" s="5"/>
      <c r="FRV84" s="5"/>
      <c r="FRW84" s="5"/>
      <c r="FRX84" s="5"/>
      <c r="FRY84" s="5"/>
      <c r="FRZ84" s="5"/>
      <c r="FSA84" s="5"/>
      <c r="FSB84" s="5"/>
      <c r="FSC84" s="5"/>
      <c r="FSD84" s="5"/>
      <c r="FSE84" s="5"/>
      <c r="FSF84" s="5"/>
      <c r="FSG84" s="5"/>
      <c r="FSH84" s="5"/>
      <c r="FSI84" s="5"/>
      <c r="FSJ84" s="5"/>
      <c r="FSK84" s="5"/>
      <c r="FSL84" s="5"/>
      <c r="FSM84" s="5"/>
      <c r="FSN84" s="5"/>
      <c r="FSO84" s="5"/>
      <c r="FSP84" s="5"/>
      <c r="FSQ84" s="5"/>
      <c r="FSR84" s="5"/>
      <c r="FSS84" s="5"/>
      <c r="FST84" s="5"/>
      <c r="FSU84" s="5"/>
      <c r="FSV84" s="5"/>
      <c r="FSW84" s="5"/>
      <c r="FSX84" s="5"/>
      <c r="FSY84" s="5"/>
      <c r="FSZ84" s="5"/>
      <c r="FTA84" s="5"/>
      <c r="FTB84" s="5"/>
      <c r="FTC84" s="5"/>
      <c r="FTD84" s="5"/>
      <c r="FTE84" s="5"/>
      <c r="FTF84" s="5"/>
      <c r="FTG84" s="5"/>
      <c r="FTH84" s="5"/>
      <c r="FTI84" s="5"/>
      <c r="FTJ84" s="5"/>
      <c r="FTK84" s="5"/>
      <c r="FTL84" s="5"/>
      <c r="FTM84" s="5"/>
      <c r="FTN84" s="5"/>
      <c r="FTO84" s="5"/>
      <c r="FTP84" s="5"/>
      <c r="FTQ84" s="5"/>
      <c r="FTR84" s="5"/>
      <c r="FTS84" s="5"/>
      <c r="FTT84" s="5"/>
      <c r="FTU84" s="5"/>
      <c r="FTV84" s="5"/>
      <c r="FTW84" s="5"/>
      <c r="FTX84" s="5"/>
      <c r="FTY84" s="5"/>
      <c r="FTZ84" s="5"/>
      <c r="FUA84" s="5"/>
      <c r="FUB84" s="5"/>
      <c r="FUC84" s="5"/>
      <c r="FUD84" s="5"/>
      <c r="FUE84" s="5"/>
      <c r="FUF84" s="5"/>
      <c r="FUG84" s="5"/>
      <c r="FUH84" s="5"/>
      <c r="FUI84" s="5"/>
      <c r="FUJ84" s="5"/>
      <c r="FUK84" s="5"/>
      <c r="FUL84" s="5"/>
      <c r="FUM84" s="5"/>
      <c r="FUN84" s="5"/>
      <c r="FUO84" s="5"/>
      <c r="FUP84" s="5"/>
      <c r="FUQ84" s="5"/>
      <c r="FUR84" s="5"/>
      <c r="FUS84" s="5"/>
      <c r="FUT84" s="5"/>
      <c r="FUU84" s="5"/>
      <c r="FUV84" s="5"/>
      <c r="FUW84" s="5"/>
      <c r="FUX84" s="5"/>
      <c r="FUY84" s="5"/>
      <c r="FUZ84" s="5"/>
      <c r="FVA84" s="5"/>
      <c r="FVB84" s="5"/>
      <c r="FVC84" s="5"/>
      <c r="FVD84" s="5"/>
      <c r="FVE84" s="5"/>
      <c r="FVF84" s="5"/>
      <c r="FVG84" s="5"/>
      <c r="FVH84" s="5"/>
      <c r="FVI84" s="5"/>
      <c r="FVJ84" s="5"/>
      <c r="FVK84" s="5"/>
      <c r="FVL84" s="5"/>
      <c r="FVM84" s="5"/>
      <c r="FVN84" s="5"/>
      <c r="FVO84" s="5"/>
      <c r="FVP84" s="5"/>
      <c r="FVQ84" s="5"/>
      <c r="FVR84" s="5"/>
      <c r="FVS84" s="5"/>
      <c r="FVT84" s="5"/>
      <c r="FVU84" s="5"/>
      <c r="FVV84" s="5"/>
      <c r="FVW84" s="5"/>
      <c r="FVX84" s="5"/>
      <c r="FVY84" s="5"/>
      <c r="FVZ84" s="5"/>
      <c r="FWA84" s="5"/>
      <c r="FWB84" s="5"/>
      <c r="FWC84" s="5"/>
      <c r="FWD84" s="5"/>
      <c r="FWE84" s="5"/>
      <c r="FWF84" s="5"/>
      <c r="FWG84" s="5"/>
      <c r="FWH84" s="5"/>
      <c r="FWI84" s="5"/>
      <c r="FWJ84" s="5"/>
      <c r="FWK84" s="5"/>
      <c r="FWL84" s="5"/>
      <c r="FWM84" s="5"/>
      <c r="FWN84" s="5"/>
      <c r="FWO84" s="5"/>
      <c r="FWP84" s="5"/>
      <c r="FWQ84" s="5"/>
      <c r="FWR84" s="5"/>
      <c r="FWS84" s="5"/>
      <c r="FWT84" s="5"/>
      <c r="FWU84" s="5"/>
      <c r="FWV84" s="5"/>
      <c r="FWW84" s="5"/>
      <c r="FWX84" s="5"/>
      <c r="FWY84" s="5"/>
      <c r="FWZ84" s="5"/>
      <c r="FXA84" s="5"/>
      <c r="FXB84" s="5"/>
      <c r="FXC84" s="5"/>
      <c r="FXD84" s="5"/>
      <c r="FXE84" s="5"/>
      <c r="FXF84" s="5"/>
      <c r="FXG84" s="5"/>
      <c r="FXH84" s="5"/>
      <c r="FXI84" s="5"/>
      <c r="FXJ84" s="5"/>
      <c r="FXK84" s="5"/>
      <c r="FXL84" s="5"/>
      <c r="FXM84" s="5"/>
      <c r="FXN84" s="5"/>
      <c r="FXO84" s="5"/>
      <c r="FXP84" s="5"/>
      <c r="FXQ84" s="5"/>
      <c r="FXR84" s="5"/>
      <c r="FXS84" s="5"/>
      <c r="FXT84" s="5"/>
      <c r="FXU84" s="5"/>
      <c r="FXV84" s="5"/>
      <c r="FXW84" s="5"/>
      <c r="FXX84" s="5"/>
      <c r="FXY84" s="5"/>
      <c r="FXZ84" s="5"/>
      <c r="FYA84" s="5"/>
      <c r="FYB84" s="5"/>
      <c r="FYC84" s="5"/>
      <c r="FYD84" s="5"/>
      <c r="FYE84" s="5"/>
      <c r="FYF84" s="5"/>
      <c r="FYG84" s="5"/>
      <c r="FYH84" s="5"/>
      <c r="FYI84" s="5"/>
      <c r="FYJ84" s="5"/>
      <c r="FYK84" s="5"/>
      <c r="FYL84" s="5"/>
      <c r="FYM84" s="5"/>
      <c r="FYN84" s="5"/>
      <c r="FYO84" s="5"/>
      <c r="FYP84" s="5"/>
      <c r="FYQ84" s="5"/>
      <c r="FYR84" s="5"/>
      <c r="FYS84" s="5"/>
      <c r="FYT84" s="5"/>
      <c r="FYU84" s="5"/>
      <c r="FYV84" s="5"/>
      <c r="FYW84" s="5"/>
      <c r="FYX84" s="5"/>
      <c r="FYY84" s="5"/>
      <c r="FYZ84" s="5"/>
      <c r="FZA84" s="5"/>
      <c r="FZB84" s="5"/>
      <c r="FZC84" s="5"/>
      <c r="FZD84" s="5"/>
      <c r="FZE84" s="5"/>
      <c r="FZF84" s="5"/>
      <c r="FZG84" s="5"/>
      <c r="FZH84" s="5"/>
      <c r="FZI84" s="5"/>
      <c r="FZJ84" s="5"/>
      <c r="FZK84" s="5"/>
      <c r="FZL84" s="5"/>
      <c r="FZM84" s="5"/>
      <c r="FZN84" s="5"/>
      <c r="FZO84" s="5"/>
      <c r="FZP84" s="5"/>
      <c r="FZQ84" s="5"/>
      <c r="FZR84" s="5"/>
      <c r="FZS84" s="5"/>
      <c r="FZT84" s="5"/>
      <c r="FZU84" s="5"/>
      <c r="FZV84" s="5"/>
      <c r="FZW84" s="5"/>
      <c r="FZX84" s="5"/>
      <c r="FZY84" s="5"/>
      <c r="FZZ84" s="5"/>
      <c r="GAA84" s="5"/>
      <c r="GAB84" s="5"/>
      <c r="GAC84" s="5"/>
      <c r="GAD84" s="5"/>
      <c r="GAE84" s="5"/>
      <c r="GAF84" s="5"/>
      <c r="GAG84" s="5"/>
      <c r="GAH84" s="5"/>
      <c r="GAI84" s="5"/>
      <c r="GAJ84" s="5"/>
      <c r="GAK84" s="5"/>
      <c r="GAL84" s="5"/>
      <c r="GAM84" s="5"/>
      <c r="GAN84" s="5"/>
      <c r="GAO84" s="5"/>
      <c r="GAP84" s="5"/>
      <c r="GAQ84" s="5"/>
      <c r="GAR84" s="5"/>
      <c r="GAS84" s="5"/>
      <c r="GAT84" s="5"/>
      <c r="GAU84" s="5"/>
      <c r="GAV84" s="5"/>
      <c r="GAW84" s="5"/>
      <c r="GAX84" s="5"/>
      <c r="GAY84" s="5"/>
      <c r="GAZ84" s="5"/>
      <c r="GBA84" s="5"/>
      <c r="GBB84" s="5"/>
      <c r="GBC84" s="5"/>
      <c r="GBD84" s="5"/>
      <c r="GBE84" s="5"/>
      <c r="GBF84" s="5"/>
      <c r="GBG84" s="5"/>
      <c r="GBH84" s="5"/>
      <c r="GBI84" s="5"/>
      <c r="GBJ84" s="5"/>
      <c r="GBK84" s="5"/>
      <c r="GBL84" s="5"/>
      <c r="GBM84" s="5"/>
      <c r="GBN84" s="5"/>
      <c r="GBO84" s="5"/>
      <c r="GBP84" s="5"/>
      <c r="GBQ84" s="5"/>
      <c r="GBR84" s="5"/>
      <c r="GBS84" s="5"/>
      <c r="GBT84" s="5"/>
      <c r="GBU84" s="5"/>
      <c r="GBV84" s="5"/>
      <c r="GBW84" s="5"/>
      <c r="GBX84" s="5"/>
      <c r="GBY84" s="5"/>
      <c r="GBZ84" s="5"/>
      <c r="GCA84" s="5"/>
      <c r="GCB84" s="5"/>
      <c r="GCC84" s="5"/>
      <c r="GCD84" s="5"/>
      <c r="GCE84" s="5"/>
      <c r="GCF84" s="5"/>
      <c r="GCG84" s="5"/>
      <c r="GCH84" s="5"/>
      <c r="GCI84" s="5"/>
      <c r="GCJ84" s="5"/>
      <c r="GCK84" s="5"/>
      <c r="GCL84" s="5"/>
      <c r="GCM84" s="5"/>
      <c r="GCN84" s="5"/>
      <c r="GCO84" s="5"/>
      <c r="GCP84" s="5"/>
      <c r="GCQ84" s="5"/>
      <c r="GCR84" s="5"/>
      <c r="GCS84" s="5"/>
      <c r="GCT84" s="5"/>
      <c r="GCU84" s="5"/>
      <c r="GCV84" s="5"/>
      <c r="GCW84" s="5"/>
      <c r="GCX84" s="5"/>
      <c r="GCY84" s="5"/>
      <c r="GCZ84" s="5"/>
      <c r="GDA84" s="5"/>
      <c r="GDB84" s="5"/>
      <c r="GDC84" s="5"/>
      <c r="GDD84" s="5"/>
      <c r="GDE84" s="5"/>
      <c r="GDF84" s="5"/>
      <c r="GDG84" s="5"/>
      <c r="GDH84" s="5"/>
      <c r="GDI84" s="5"/>
      <c r="GDJ84" s="5"/>
      <c r="GDK84" s="5"/>
      <c r="GDL84" s="5"/>
      <c r="GDM84" s="5"/>
      <c r="GDN84" s="5"/>
      <c r="GDO84" s="5"/>
      <c r="GDP84" s="5"/>
      <c r="GDQ84" s="5"/>
      <c r="GDR84" s="5"/>
      <c r="GDS84" s="5"/>
      <c r="GDT84" s="5"/>
      <c r="GDU84" s="5"/>
      <c r="GDV84" s="5"/>
      <c r="GDW84" s="5"/>
      <c r="GDX84" s="5"/>
      <c r="GDY84" s="5"/>
      <c r="GDZ84" s="5"/>
      <c r="GEA84" s="5"/>
      <c r="GEB84" s="5"/>
      <c r="GEC84" s="5"/>
      <c r="GED84" s="5"/>
      <c r="GEE84" s="5"/>
      <c r="GEF84" s="5"/>
      <c r="GEG84" s="5"/>
      <c r="GEH84" s="5"/>
      <c r="GEI84" s="5"/>
      <c r="GEJ84" s="5"/>
      <c r="GEK84" s="5"/>
      <c r="GEL84" s="5"/>
      <c r="GEM84" s="5"/>
      <c r="GEN84" s="5"/>
      <c r="GEO84" s="5"/>
      <c r="GEP84" s="5"/>
      <c r="GEQ84" s="5"/>
      <c r="GER84" s="5"/>
      <c r="GES84" s="5"/>
      <c r="GET84" s="5"/>
      <c r="GEU84" s="5"/>
      <c r="GEV84" s="5"/>
      <c r="GEW84" s="5"/>
      <c r="GEX84" s="5"/>
      <c r="GEY84" s="5"/>
      <c r="GEZ84" s="5"/>
      <c r="GFA84" s="5"/>
      <c r="GFB84" s="5"/>
      <c r="GFC84" s="5"/>
      <c r="GFD84" s="5"/>
      <c r="GFE84" s="5"/>
      <c r="GFF84" s="5"/>
      <c r="GFG84" s="5"/>
      <c r="GFH84" s="5"/>
      <c r="GFI84" s="5"/>
      <c r="GFJ84" s="5"/>
      <c r="GFK84" s="5"/>
      <c r="GFL84" s="5"/>
      <c r="GFM84" s="5"/>
      <c r="GFN84" s="5"/>
      <c r="GFO84" s="5"/>
      <c r="GFP84" s="5"/>
      <c r="GFQ84" s="5"/>
      <c r="GFR84" s="5"/>
      <c r="GFS84" s="5"/>
      <c r="GFT84" s="5"/>
      <c r="GFU84" s="5"/>
      <c r="GFV84" s="5"/>
      <c r="GFW84" s="5"/>
      <c r="GFX84" s="5"/>
      <c r="GFY84" s="5"/>
      <c r="GFZ84" s="5"/>
      <c r="GGA84" s="5"/>
      <c r="GGB84" s="5"/>
      <c r="GGC84" s="5"/>
      <c r="GGD84" s="5"/>
      <c r="GGE84" s="5"/>
      <c r="GGF84" s="5"/>
      <c r="GGG84" s="5"/>
      <c r="GGH84" s="5"/>
      <c r="GGI84" s="5"/>
      <c r="GGJ84" s="5"/>
      <c r="GGK84" s="5"/>
      <c r="GGL84" s="5"/>
      <c r="GGM84" s="5"/>
      <c r="GGN84" s="5"/>
      <c r="GGO84" s="5"/>
      <c r="GGP84" s="5"/>
      <c r="GGQ84" s="5"/>
      <c r="GGR84" s="5"/>
      <c r="GGS84" s="5"/>
      <c r="GGT84" s="5"/>
      <c r="GGU84" s="5"/>
      <c r="GGV84" s="5"/>
      <c r="GGW84" s="5"/>
      <c r="GGX84" s="5"/>
      <c r="GGY84" s="5"/>
      <c r="GGZ84" s="5"/>
      <c r="GHA84" s="5"/>
      <c r="GHB84" s="5"/>
      <c r="GHC84" s="5"/>
      <c r="GHD84" s="5"/>
      <c r="GHE84" s="5"/>
      <c r="GHF84" s="5"/>
      <c r="GHG84" s="5"/>
      <c r="GHH84" s="5"/>
      <c r="GHI84" s="5"/>
      <c r="GHJ84" s="5"/>
      <c r="GHK84" s="5"/>
      <c r="GHL84" s="5"/>
      <c r="GHM84" s="5"/>
      <c r="GHN84" s="5"/>
      <c r="GHO84" s="5"/>
      <c r="GHP84" s="5"/>
      <c r="GHQ84" s="5"/>
      <c r="GHR84" s="5"/>
      <c r="GHS84" s="5"/>
      <c r="GHT84" s="5"/>
      <c r="GHU84" s="5"/>
      <c r="GHV84" s="5"/>
      <c r="GHW84" s="5"/>
      <c r="GHX84" s="5"/>
      <c r="GHY84" s="5"/>
      <c r="GHZ84" s="5"/>
      <c r="GIA84" s="5"/>
      <c r="GIB84" s="5"/>
      <c r="GIC84" s="5"/>
      <c r="GID84" s="5"/>
      <c r="GIE84" s="5"/>
      <c r="GIF84" s="5"/>
      <c r="GIG84" s="5"/>
      <c r="GIH84" s="5"/>
      <c r="GII84" s="5"/>
      <c r="GIJ84" s="5"/>
      <c r="GIK84" s="5"/>
      <c r="GIL84" s="5"/>
      <c r="GIM84" s="5"/>
      <c r="GIN84" s="5"/>
      <c r="GIO84" s="5"/>
      <c r="GIP84" s="5"/>
      <c r="GIQ84" s="5"/>
      <c r="GIR84" s="5"/>
      <c r="GIS84" s="5"/>
      <c r="GIT84" s="5"/>
      <c r="GIU84" s="5"/>
      <c r="GIV84" s="5"/>
      <c r="GIW84" s="5"/>
      <c r="GIX84" s="5"/>
      <c r="GIY84" s="5"/>
      <c r="GIZ84" s="5"/>
      <c r="GJA84" s="5"/>
      <c r="GJB84" s="5"/>
      <c r="GJC84" s="5"/>
      <c r="GJD84" s="5"/>
      <c r="GJE84" s="5"/>
      <c r="GJF84" s="5"/>
      <c r="GJG84" s="5"/>
      <c r="GJH84" s="5"/>
      <c r="GJI84" s="5"/>
      <c r="GJJ84" s="5"/>
      <c r="GJK84" s="5"/>
      <c r="GJL84" s="5"/>
      <c r="GJM84" s="5"/>
      <c r="GJN84" s="5"/>
      <c r="GJO84" s="5"/>
      <c r="GJP84" s="5"/>
      <c r="GJQ84" s="5"/>
      <c r="GJR84" s="5"/>
      <c r="GJS84" s="5"/>
      <c r="GJT84" s="5"/>
      <c r="GJU84" s="5"/>
      <c r="GJV84" s="5"/>
      <c r="GJW84" s="5"/>
      <c r="GJX84" s="5"/>
      <c r="GJY84" s="5"/>
      <c r="GJZ84" s="5"/>
      <c r="GKA84" s="5"/>
      <c r="GKB84" s="5"/>
      <c r="GKC84" s="5"/>
      <c r="GKD84" s="5"/>
      <c r="GKE84" s="5"/>
      <c r="GKF84" s="5"/>
      <c r="GKG84" s="5"/>
      <c r="GKH84" s="5"/>
      <c r="GKI84" s="5"/>
      <c r="GKJ84" s="5"/>
      <c r="GKK84" s="5"/>
      <c r="GKL84" s="5"/>
      <c r="GKM84" s="5"/>
      <c r="GKN84" s="5"/>
      <c r="GKO84" s="5"/>
      <c r="GKP84" s="5"/>
      <c r="GKQ84" s="5"/>
      <c r="GKR84" s="5"/>
      <c r="GKS84" s="5"/>
      <c r="GKT84" s="5"/>
      <c r="GKU84" s="5"/>
      <c r="GKV84" s="5"/>
      <c r="GKW84" s="5"/>
      <c r="GKX84" s="5"/>
      <c r="GKY84" s="5"/>
      <c r="GKZ84" s="5"/>
      <c r="GLA84" s="5"/>
      <c r="GLB84" s="5"/>
      <c r="GLC84" s="5"/>
      <c r="GLD84" s="5"/>
      <c r="GLE84" s="5"/>
      <c r="GLF84" s="5"/>
      <c r="GLG84" s="5"/>
      <c r="GLH84" s="5"/>
      <c r="GLI84" s="5"/>
      <c r="GLJ84" s="5"/>
      <c r="GLK84" s="5"/>
      <c r="GLL84" s="5"/>
      <c r="GLM84" s="5"/>
      <c r="GLN84" s="5"/>
      <c r="GLO84" s="5"/>
      <c r="GLP84" s="5"/>
      <c r="GLQ84" s="5"/>
      <c r="GLR84" s="5"/>
      <c r="GLS84" s="5"/>
      <c r="GLT84" s="5"/>
      <c r="GLU84" s="5"/>
      <c r="GLV84" s="5"/>
      <c r="GLW84" s="5"/>
      <c r="GLX84" s="5"/>
      <c r="GLY84" s="5"/>
      <c r="GLZ84" s="5"/>
      <c r="GMA84" s="5"/>
      <c r="GMB84" s="5"/>
      <c r="GMC84" s="5"/>
      <c r="GMD84" s="5"/>
      <c r="GME84" s="5"/>
      <c r="GMF84" s="5"/>
      <c r="GMG84" s="5"/>
      <c r="GMH84" s="5"/>
      <c r="GMI84" s="5"/>
      <c r="GMJ84" s="5"/>
      <c r="GMK84" s="5"/>
      <c r="GML84" s="5"/>
      <c r="GMM84" s="5"/>
      <c r="GMN84" s="5"/>
      <c r="GMO84" s="5"/>
      <c r="GMP84" s="5"/>
      <c r="GMQ84" s="5"/>
      <c r="GMR84" s="5"/>
      <c r="GMS84" s="5"/>
      <c r="GMT84" s="5"/>
      <c r="GMU84" s="5"/>
      <c r="GMV84" s="5"/>
      <c r="GMW84" s="5"/>
      <c r="GMX84" s="5"/>
      <c r="GMY84" s="5"/>
      <c r="GMZ84" s="5"/>
      <c r="GNA84" s="5"/>
      <c r="GNB84" s="5"/>
      <c r="GNC84" s="5"/>
      <c r="GND84" s="5"/>
      <c r="GNE84" s="5"/>
      <c r="GNF84" s="5"/>
      <c r="GNG84" s="5"/>
      <c r="GNH84" s="5"/>
      <c r="GNI84" s="5"/>
      <c r="GNJ84" s="5"/>
      <c r="GNK84" s="5"/>
      <c r="GNL84" s="5"/>
      <c r="GNM84" s="5"/>
      <c r="GNN84" s="5"/>
      <c r="GNO84" s="5"/>
      <c r="GNP84" s="5"/>
      <c r="GNQ84" s="5"/>
      <c r="GNR84" s="5"/>
      <c r="GNS84" s="5"/>
      <c r="GNT84" s="5"/>
      <c r="GNU84" s="5"/>
      <c r="GNV84" s="5"/>
      <c r="GNW84" s="5"/>
      <c r="GNX84" s="5"/>
      <c r="GNY84" s="5"/>
      <c r="GNZ84" s="5"/>
      <c r="GOA84" s="5"/>
      <c r="GOB84" s="5"/>
      <c r="GOC84" s="5"/>
      <c r="GOD84" s="5"/>
      <c r="GOE84" s="5"/>
      <c r="GOF84" s="5"/>
      <c r="GOG84" s="5"/>
      <c r="GOH84" s="5"/>
      <c r="GOI84" s="5"/>
      <c r="GOJ84" s="5"/>
      <c r="GOK84" s="5"/>
      <c r="GOL84" s="5"/>
      <c r="GOM84" s="5"/>
      <c r="GON84" s="5"/>
      <c r="GOO84" s="5"/>
      <c r="GOP84" s="5"/>
      <c r="GOQ84" s="5"/>
      <c r="GOR84" s="5"/>
      <c r="GOS84" s="5"/>
      <c r="GOT84" s="5"/>
      <c r="GOU84" s="5"/>
      <c r="GOV84" s="5"/>
      <c r="GOW84" s="5"/>
      <c r="GOX84" s="5"/>
      <c r="GOY84" s="5"/>
      <c r="GOZ84" s="5"/>
      <c r="GPA84" s="5"/>
      <c r="GPB84" s="5"/>
      <c r="GPC84" s="5"/>
      <c r="GPD84" s="5"/>
      <c r="GPE84" s="5"/>
      <c r="GPF84" s="5"/>
      <c r="GPG84" s="5"/>
      <c r="GPH84" s="5"/>
      <c r="GPI84" s="5"/>
      <c r="GPJ84" s="5"/>
      <c r="GPK84" s="5"/>
      <c r="GPL84" s="5"/>
      <c r="GPM84" s="5"/>
      <c r="GPN84" s="5"/>
      <c r="GPO84" s="5"/>
      <c r="GPP84" s="5"/>
      <c r="GPQ84" s="5"/>
      <c r="GPR84" s="5"/>
      <c r="GPS84" s="5"/>
      <c r="GPT84" s="5"/>
      <c r="GPU84" s="5"/>
      <c r="GPV84" s="5"/>
      <c r="GPW84" s="5"/>
      <c r="GPX84" s="5"/>
      <c r="GPY84" s="5"/>
      <c r="GPZ84" s="5"/>
      <c r="GQA84" s="5"/>
      <c r="GQB84" s="5"/>
      <c r="GQC84" s="5"/>
      <c r="GQD84" s="5"/>
      <c r="GQE84" s="5"/>
      <c r="GQF84" s="5"/>
      <c r="GQG84" s="5"/>
      <c r="GQH84" s="5"/>
      <c r="GQI84" s="5"/>
      <c r="GQJ84" s="5"/>
      <c r="GQK84" s="5"/>
      <c r="GQL84" s="5"/>
      <c r="GQM84" s="5"/>
      <c r="GQN84" s="5"/>
      <c r="GQO84" s="5"/>
      <c r="GQP84" s="5"/>
      <c r="GQQ84" s="5"/>
      <c r="GQR84" s="5"/>
      <c r="GQS84" s="5"/>
      <c r="GQT84" s="5"/>
      <c r="GQU84" s="5"/>
      <c r="GQV84" s="5"/>
      <c r="GQW84" s="5"/>
      <c r="GQX84" s="5"/>
      <c r="GQY84" s="5"/>
      <c r="GQZ84" s="5"/>
      <c r="GRA84" s="5"/>
      <c r="GRB84" s="5"/>
      <c r="GRC84" s="5"/>
      <c r="GRD84" s="5"/>
      <c r="GRE84" s="5"/>
      <c r="GRF84" s="5"/>
      <c r="GRG84" s="5"/>
      <c r="GRH84" s="5"/>
      <c r="GRI84" s="5"/>
      <c r="GRJ84" s="5"/>
      <c r="GRK84" s="5"/>
      <c r="GRL84" s="5"/>
      <c r="GRM84" s="5"/>
      <c r="GRN84" s="5"/>
      <c r="GRO84" s="5"/>
      <c r="GRP84" s="5"/>
      <c r="GRQ84" s="5"/>
      <c r="GRR84" s="5"/>
      <c r="GRS84" s="5"/>
      <c r="GRT84" s="5"/>
      <c r="GRU84" s="5"/>
      <c r="GRV84" s="5"/>
      <c r="GRW84" s="5"/>
      <c r="GRX84" s="5"/>
      <c r="GRY84" s="5"/>
      <c r="GRZ84" s="5"/>
      <c r="GSA84" s="5"/>
      <c r="GSB84" s="5"/>
      <c r="GSC84" s="5"/>
      <c r="GSD84" s="5"/>
      <c r="GSE84" s="5"/>
      <c r="GSF84" s="5"/>
      <c r="GSG84" s="5"/>
      <c r="GSH84" s="5"/>
      <c r="GSI84" s="5"/>
      <c r="GSJ84" s="5"/>
      <c r="GSK84" s="5"/>
      <c r="GSL84" s="5"/>
      <c r="GSM84" s="5"/>
      <c r="GSN84" s="5"/>
      <c r="GSO84" s="5"/>
      <c r="GSP84" s="5"/>
      <c r="GSQ84" s="5"/>
      <c r="GSR84" s="5"/>
      <c r="GSS84" s="5"/>
      <c r="GST84" s="5"/>
      <c r="GSU84" s="5"/>
      <c r="GSV84" s="5"/>
      <c r="GSW84" s="5"/>
      <c r="GSX84" s="5"/>
      <c r="GSY84" s="5"/>
      <c r="GSZ84" s="5"/>
      <c r="GTA84" s="5"/>
      <c r="GTB84" s="5"/>
      <c r="GTC84" s="5"/>
      <c r="GTD84" s="5"/>
      <c r="GTE84" s="5"/>
      <c r="GTF84" s="5"/>
      <c r="GTG84" s="5"/>
      <c r="GTH84" s="5"/>
      <c r="GTI84" s="5"/>
      <c r="GTJ84" s="5"/>
      <c r="GTK84" s="5"/>
      <c r="GTL84" s="5"/>
      <c r="GTM84" s="5"/>
      <c r="GTN84" s="5"/>
      <c r="GTO84" s="5"/>
      <c r="GTP84" s="5"/>
      <c r="GTQ84" s="5"/>
      <c r="GTR84" s="5"/>
      <c r="GTS84" s="5"/>
      <c r="GTT84" s="5"/>
      <c r="GTU84" s="5"/>
      <c r="GTV84" s="5"/>
      <c r="GTW84" s="5"/>
      <c r="GTX84" s="5"/>
      <c r="GTY84" s="5"/>
      <c r="GTZ84" s="5"/>
      <c r="GUA84" s="5"/>
      <c r="GUB84" s="5"/>
      <c r="GUC84" s="5"/>
      <c r="GUD84" s="5"/>
      <c r="GUE84" s="5"/>
      <c r="GUF84" s="5"/>
      <c r="GUG84" s="5"/>
      <c r="GUH84" s="5"/>
      <c r="GUI84" s="5"/>
      <c r="GUJ84" s="5"/>
      <c r="GUK84" s="5"/>
      <c r="GUL84" s="5"/>
      <c r="GUM84" s="5"/>
      <c r="GUN84" s="5"/>
      <c r="GUO84" s="5"/>
      <c r="GUP84" s="5"/>
      <c r="GUQ84" s="5"/>
      <c r="GUR84" s="5"/>
      <c r="GUS84" s="5"/>
      <c r="GUT84" s="5"/>
      <c r="GUU84" s="5"/>
      <c r="GUV84" s="5"/>
      <c r="GUW84" s="5"/>
      <c r="GUX84" s="5"/>
      <c r="GUY84" s="5"/>
      <c r="GUZ84" s="5"/>
      <c r="GVA84" s="5"/>
      <c r="GVB84" s="5"/>
      <c r="GVC84" s="5"/>
      <c r="GVD84" s="5"/>
      <c r="GVE84" s="5"/>
      <c r="GVF84" s="5"/>
      <c r="GVG84" s="5"/>
      <c r="GVH84" s="5"/>
      <c r="GVI84" s="5"/>
      <c r="GVJ84" s="5"/>
      <c r="GVK84" s="5"/>
      <c r="GVL84" s="5"/>
      <c r="GVM84" s="5"/>
      <c r="GVN84" s="5"/>
      <c r="GVO84" s="5"/>
      <c r="GVP84" s="5"/>
      <c r="GVQ84" s="5"/>
      <c r="GVR84" s="5"/>
      <c r="GVS84" s="5"/>
      <c r="GVT84" s="5"/>
      <c r="GVU84" s="5"/>
      <c r="GVV84" s="5"/>
      <c r="GVW84" s="5"/>
      <c r="GVX84" s="5"/>
      <c r="GVY84" s="5"/>
      <c r="GVZ84" s="5"/>
      <c r="GWA84" s="5"/>
      <c r="GWB84" s="5"/>
      <c r="GWC84" s="5"/>
      <c r="GWD84" s="5"/>
      <c r="GWE84" s="5"/>
      <c r="GWF84" s="5"/>
      <c r="GWG84" s="5"/>
      <c r="GWH84" s="5"/>
      <c r="GWI84" s="5"/>
      <c r="GWJ84" s="5"/>
      <c r="GWK84" s="5"/>
      <c r="GWL84" s="5"/>
      <c r="GWM84" s="5"/>
      <c r="GWN84" s="5"/>
      <c r="GWO84" s="5"/>
      <c r="GWP84" s="5"/>
      <c r="GWQ84" s="5"/>
      <c r="GWR84" s="5"/>
      <c r="GWS84" s="5"/>
      <c r="GWT84" s="5"/>
      <c r="GWU84" s="5"/>
      <c r="GWV84" s="5"/>
      <c r="GWW84" s="5"/>
      <c r="GWX84" s="5"/>
      <c r="GWY84" s="5"/>
      <c r="GWZ84" s="5"/>
      <c r="GXA84" s="5"/>
      <c r="GXB84" s="5"/>
      <c r="GXC84" s="5"/>
      <c r="GXD84" s="5"/>
      <c r="GXE84" s="5"/>
      <c r="GXF84" s="5"/>
      <c r="GXG84" s="5"/>
      <c r="GXH84" s="5"/>
      <c r="GXI84" s="5"/>
      <c r="GXJ84" s="5"/>
      <c r="GXK84" s="5"/>
      <c r="GXL84" s="5"/>
      <c r="GXM84" s="5"/>
      <c r="GXN84" s="5"/>
      <c r="GXO84" s="5"/>
      <c r="GXP84" s="5"/>
      <c r="GXQ84" s="5"/>
      <c r="GXR84" s="5"/>
      <c r="GXS84" s="5"/>
      <c r="GXT84" s="5"/>
      <c r="GXU84" s="5"/>
      <c r="GXV84" s="5"/>
      <c r="GXW84" s="5"/>
      <c r="GXX84" s="5"/>
      <c r="GXY84" s="5"/>
      <c r="GXZ84" s="5"/>
      <c r="GYA84" s="5"/>
      <c r="GYB84" s="5"/>
      <c r="GYC84" s="5"/>
      <c r="GYD84" s="5"/>
      <c r="GYE84" s="5"/>
      <c r="GYF84" s="5"/>
      <c r="GYG84" s="5"/>
      <c r="GYH84" s="5"/>
      <c r="GYI84" s="5"/>
      <c r="GYJ84" s="5"/>
      <c r="GYK84" s="5"/>
      <c r="GYL84" s="5"/>
      <c r="GYM84" s="5"/>
      <c r="GYN84" s="5"/>
      <c r="GYO84" s="5"/>
      <c r="GYP84" s="5"/>
      <c r="GYQ84" s="5"/>
      <c r="GYR84" s="5"/>
      <c r="GYS84" s="5"/>
      <c r="GYT84" s="5"/>
      <c r="GYU84" s="5"/>
      <c r="GYV84" s="5"/>
      <c r="GYW84" s="5"/>
      <c r="GYX84" s="5"/>
      <c r="GYY84" s="5"/>
      <c r="GYZ84" s="5"/>
      <c r="GZA84" s="5"/>
      <c r="GZB84" s="5"/>
      <c r="GZC84" s="5"/>
      <c r="GZD84" s="5"/>
      <c r="GZE84" s="5"/>
      <c r="GZF84" s="5"/>
      <c r="GZG84" s="5"/>
      <c r="GZH84" s="5"/>
      <c r="GZI84" s="5"/>
      <c r="GZJ84" s="5"/>
      <c r="GZK84" s="5"/>
      <c r="GZL84" s="5"/>
      <c r="GZM84" s="5"/>
      <c r="GZN84" s="5"/>
      <c r="GZO84" s="5"/>
      <c r="GZP84" s="5"/>
      <c r="GZQ84" s="5"/>
      <c r="GZR84" s="5"/>
      <c r="GZS84" s="5"/>
      <c r="GZT84" s="5"/>
      <c r="GZU84" s="5"/>
      <c r="GZV84" s="5"/>
      <c r="GZW84" s="5"/>
      <c r="GZX84" s="5"/>
      <c r="GZY84" s="5"/>
      <c r="GZZ84" s="5"/>
      <c r="HAA84" s="5"/>
      <c r="HAB84" s="5"/>
      <c r="HAC84" s="5"/>
      <c r="HAD84" s="5"/>
      <c r="HAE84" s="5"/>
      <c r="HAF84" s="5"/>
      <c r="HAG84" s="5"/>
      <c r="HAH84" s="5"/>
      <c r="HAI84" s="5"/>
      <c r="HAJ84" s="5"/>
      <c r="HAK84" s="5"/>
      <c r="HAL84" s="5"/>
      <c r="HAM84" s="5"/>
      <c r="HAN84" s="5"/>
      <c r="HAO84" s="5"/>
      <c r="HAP84" s="5"/>
      <c r="HAQ84" s="5"/>
      <c r="HAR84" s="5"/>
      <c r="HAS84" s="5"/>
      <c r="HAT84" s="5"/>
      <c r="HAU84" s="5"/>
      <c r="HAV84" s="5"/>
      <c r="HAW84" s="5"/>
      <c r="HAX84" s="5"/>
      <c r="HAY84" s="5"/>
      <c r="HAZ84" s="5"/>
      <c r="HBA84" s="5"/>
      <c r="HBB84" s="5"/>
      <c r="HBC84" s="5"/>
      <c r="HBD84" s="5"/>
      <c r="HBE84" s="5"/>
      <c r="HBF84" s="5"/>
      <c r="HBG84" s="5"/>
      <c r="HBH84" s="5"/>
      <c r="HBI84" s="5"/>
      <c r="HBJ84" s="5"/>
      <c r="HBK84" s="5"/>
      <c r="HBL84" s="5"/>
      <c r="HBM84" s="5"/>
      <c r="HBN84" s="5"/>
      <c r="HBO84" s="5"/>
      <c r="HBP84" s="5"/>
      <c r="HBQ84" s="5"/>
      <c r="HBR84" s="5"/>
      <c r="HBS84" s="5"/>
      <c r="HBT84" s="5"/>
      <c r="HBU84" s="5"/>
      <c r="HBV84" s="5"/>
      <c r="HBW84" s="5"/>
      <c r="HBX84" s="5"/>
      <c r="HBY84" s="5"/>
      <c r="HBZ84" s="5"/>
      <c r="HCA84" s="5"/>
      <c r="HCB84" s="5"/>
      <c r="HCC84" s="5"/>
      <c r="HCD84" s="5"/>
      <c r="HCE84" s="5"/>
      <c r="HCF84" s="5"/>
      <c r="HCG84" s="5"/>
      <c r="HCH84" s="5"/>
      <c r="HCI84" s="5"/>
      <c r="HCJ84" s="5"/>
      <c r="HCK84" s="5"/>
      <c r="HCL84" s="5"/>
      <c r="HCM84" s="5"/>
      <c r="HCN84" s="5"/>
      <c r="HCO84" s="5"/>
      <c r="HCP84" s="5"/>
      <c r="HCQ84" s="5"/>
      <c r="HCR84" s="5"/>
      <c r="HCS84" s="5"/>
      <c r="HCT84" s="5"/>
      <c r="HCU84" s="5"/>
      <c r="HCV84" s="5"/>
      <c r="HCW84" s="5"/>
      <c r="HCX84" s="5"/>
      <c r="HCY84" s="5"/>
      <c r="HCZ84" s="5"/>
      <c r="HDA84" s="5"/>
      <c r="HDB84" s="5"/>
      <c r="HDC84" s="5"/>
      <c r="HDD84" s="5"/>
      <c r="HDE84" s="5"/>
      <c r="HDF84" s="5"/>
      <c r="HDG84" s="5"/>
      <c r="HDH84" s="5"/>
      <c r="HDI84" s="5"/>
      <c r="HDJ84" s="5"/>
      <c r="HDK84" s="5"/>
      <c r="HDL84" s="5"/>
      <c r="HDM84" s="5"/>
      <c r="HDN84" s="5"/>
      <c r="HDO84" s="5"/>
      <c r="HDP84" s="5"/>
      <c r="HDQ84" s="5"/>
      <c r="HDR84" s="5"/>
      <c r="HDS84" s="5"/>
      <c r="HDT84" s="5"/>
      <c r="HDU84" s="5"/>
      <c r="HDV84" s="5"/>
      <c r="HDW84" s="5"/>
      <c r="HDX84" s="5"/>
      <c r="HDY84" s="5"/>
      <c r="HDZ84" s="5"/>
      <c r="HEA84" s="5"/>
      <c r="HEB84" s="5"/>
      <c r="HEC84" s="5"/>
      <c r="HED84" s="5"/>
      <c r="HEE84" s="5"/>
      <c r="HEF84" s="5"/>
      <c r="HEG84" s="5"/>
      <c r="HEH84" s="5"/>
      <c r="HEI84" s="5"/>
      <c r="HEJ84" s="5"/>
      <c r="HEK84" s="5"/>
      <c r="HEL84" s="5"/>
      <c r="HEM84" s="5"/>
      <c r="HEN84" s="5"/>
      <c r="HEO84" s="5"/>
      <c r="HEP84" s="5"/>
      <c r="HEQ84" s="5"/>
      <c r="HER84" s="5"/>
      <c r="HES84" s="5"/>
      <c r="HET84" s="5"/>
      <c r="HEU84" s="5"/>
      <c r="HEV84" s="5"/>
      <c r="HEW84" s="5"/>
      <c r="HEX84" s="5"/>
      <c r="HEY84" s="5"/>
      <c r="HEZ84" s="5"/>
      <c r="HFA84" s="5"/>
      <c r="HFB84" s="5"/>
      <c r="HFC84" s="5"/>
      <c r="HFD84" s="5"/>
      <c r="HFE84" s="5"/>
      <c r="HFF84" s="5"/>
      <c r="HFG84" s="5"/>
      <c r="HFH84" s="5"/>
      <c r="HFI84" s="5"/>
      <c r="HFJ84" s="5"/>
      <c r="HFK84" s="5"/>
      <c r="HFL84" s="5"/>
      <c r="HFM84" s="5"/>
      <c r="HFN84" s="5"/>
      <c r="HFO84" s="5"/>
      <c r="HFP84" s="5"/>
      <c r="HFQ84" s="5"/>
      <c r="HFR84" s="5"/>
      <c r="HFS84" s="5"/>
      <c r="HFT84" s="5"/>
      <c r="HFU84" s="5"/>
      <c r="HFV84" s="5"/>
      <c r="HFW84" s="5"/>
      <c r="HFX84" s="5"/>
      <c r="HFY84" s="5"/>
      <c r="HFZ84" s="5"/>
      <c r="HGA84" s="5"/>
      <c r="HGB84" s="5"/>
      <c r="HGC84" s="5"/>
      <c r="HGD84" s="5"/>
      <c r="HGE84" s="5"/>
      <c r="HGF84" s="5"/>
      <c r="HGG84" s="5"/>
      <c r="HGH84" s="5"/>
      <c r="HGI84" s="5"/>
      <c r="HGJ84" s="5"/>
      <c r="HGK84" s="5"/>
      <c r="HGL84" s="5"/>
      <c r="HGM84" s="5"/>
      <c r="HGN84" s="5"/>
      <c r="HGO84" s="5"/>
      <c r="HGP84" s="5"/>
      <c r="HGQ84" s="5"/>
      <c r="HGR84" s="5"/>
      <c r="HGS84" s="5"/>
      <c r="HGT84" s="5"/>
      <c r="HGU84" s="5"/>
      <c r="HGV84" s="5"/>
      <c r="HGW84" s="5"/>
      <c r="HGX84" s="5"/>
      <c r="HGY84" s="5"/>
      <c r="HGZ84" s="5"/>
      <c r="HHA84" s="5"/>
      <c r="HHB84" s="5"/>
      <c r="HHC84" s="5"/>
      <c r="HHD84" s="5"/>
      <c r="HHE84" s="5"/>
      <c r="HHF84" s="5"/>
      <c r="HHG84" s="5"/>
      <c r="HHH84" s="5"/>
      <c r="HHI84" s="5"/>
      <c r="HHJ84" s="5"/>
      <c r="HHK84" s="5"/>
      <c r="HHL84" s="5"/>
      <c r="HHM84" s="5"/>
      <c r="HHN84" s="5"/>
      <c r="HHO84" s="5"/>
      <c r="HHP84" s="5"/>
      <c r="HHQ84" s="5"/>
      <c r="HHR84" s="5"/>
      <c r="HHS84" s="5"/>
      <c r="HHT84" s="5"/>
      <c r="HHU84" s="5"/>
      <c r="HHV84" s="5"/>
      <c r="HHW84" s="5"/>
      <c r="HHX84" s="5"/>
      <c r="HHY84" s="5"/>
      <c r="HHZ84" s="5"/>
      <c r="HIA84" s="5"/>
      <c r="HIB84" s="5"/>
      <c r="HIC84" s="5"/>
      <c r="HID84" s="5"/>
      <c r="HIE84" s="5"/>
      <c r="HIF84" s="5"/>
      <c r="HIG84" s="5"/>
      <c r="HIH84" s="5"/>
      <c r="HII84" s="5"/>
      <c r="HIJ84" s="5"/>
      <c r="HIK84" s="5"/>
      <c r="HIL84" s="5"/>
      <c r="HIM84" s="5"/>
      <c r="HIN84" s="5"/>
      <c r="HIO84" s="5"/>
      <c r="HIP84" s="5"/>
      <c r="HIQ84" s="5"/>
      <c r="HIR84" s="5"/>
      <c r="HIS84" s="5"/>
      <c r="HIT84" s="5"/>
      <c r="HIU84" s="5"/>
      <c r="HIV84" s="5"/>
      <c r="HIW84" s="5"/>
      <c r="HIX84" s="5"/>
      <c r="HIY84" s="5"/>
      <c r="HIZ84" s="5"/>
      <c r="HJA84" s="5"/>
      <c r="HJB84" s="5"/>
      <c r="HJC84" s="5"/>
      <c r="HJD84" s="5"/>
      <c r="HJE84" s="5"/>
      <c r="HJF84" s="5"/>
      <c r="HJG84" s="5"/>
      <c r="HJH84" s="5"/>
      <c r="HJI84" s="5"/>
      <c r="HJJ84" s="5"/>
      <c r="HJK84" s="5"/>
      <c r="HJL84" s="5"/>
      <c r="HJM84" s="5"/>
      <c r="HJN84" s="5"/>
      <c r="HJO84" s="5"/>
      <c r="HJP84" s="5"/>
      <c r="HJQ84" s="5"/>
      <c r="HJR84" s="5"/>
      <c r="HJS84" s="5"/>
      <c r="HJT84" s="5"/>
      <c r="HJU84" s="5"/>
      <c r="HJV84" s="5"/>
      <c r="HJW84" s="5"/>
      <c r="HJX84" s="5"/>
      <c r="HJY84" s="5"/>
      <c r="HJZ84" s="5"/>
      <c r="HKA84" s="5"/>
      <c r="HKB84" s="5"/>
      <c r="HKC84" s="5"/>
      <c r="HKD84" s="5"/>
      <c r="HKE84" s="5"/>
      <c r="HKF84" s="5"/>
      <c r="HKG84" s="5"/>
      <c r="HKH84" s="5"/>
      <c r="HKI84" s="5"/>
      <c r="HKJ84" s="5"/>
      <c r="HKK84" s="5"/>
      <c r="HKL84" s="5"/>
      <c r="HKM84" s="5"/>
      <c r="HKN84" s="5"/>
      <c r="HKO84" s="5"/>
      <c r="HKP84" s="5"/>
      <c r="HKQ84" s="5"/>
      <c r="HKR84" s="5"/>
      <c r="HKS84" s="5"/>
      <c r="HKT84" s="5"/>
      <c r="HKU84" s="5"/>
      <c r="HKV84" s="5"/>
      <c r="HKW84" s="5"/>
      <c r="HKX84" s="5"/>
      <c r="HKY84" s="5"/>
      <c r="HKZ84" s="5"/>
      <c r="HLA84" s="5"/>
      <c r="HLB84" s="5"/>
      <c r="HLC84" s="5"/>
      <c r="HLD84" s="5"/>
      <c r="HLE84" s="5"/>
      <c r="HLF84" s="5"/>
      <c r="HLG84" s="5"/>
      <c r="HLH84" s="5"/>
      <c r="HLI84" s="5"/>
      <c r="HLJ84" s="5"/>
      <c r="HLK84" s="5"/>
      <c r="HLL84" s="5"/>
      <c r="HLM84" s="5"/>
      <c r="HLN84" s="5"/>
      <c r="HLO84" s="5"/>
      <c r="HLP84" s="5"/>
      <c r="HLQ84" s="5"/>
      <c r="HLR84" s="5"/>
      <c r="HLS84" s="5"/>
      <c r="HLT84" s="5"/>
      <c r="HLU84" s="5"/>
      <c r="HLV84" s="5"/>
      <c r="HLW84" s="5"/>
      <c r="HLX84" s="5"/>
      <c r="HLY84" s="5"/>
      <c r="HLZ84" s="5"/>
      <c r="HMA84" s="5"/>
      <c r="HMB84" s="5"/>
      <c r="HMC84" s="5"/>
      <c r="HMD84" s="5"/>
      <c r="HME84" s="5"/>
      <c r="HMF84" s="5"/>
      <c r="HMG84" s="5"/>
      <c r="HMH84" s="5"/>
      <c r="HMI84" s="5"/>
      <c r="HMJ84" s="5"/>
      <c r="HMK84" s="5"/>
      <c r="HML84" s="5"/>
      <c r="HMM84" s="5"/>
      <c r="HMN84" s="5"/>
      <c r="HMO84" s="5"/>
      <c r="HMP84" s="5"/>
      <c r="HMQ84" s="5"/>
      <c r="HMR84" s="5"/>
      <c r="HMS84" s="5"/>
      <c r="HMT84" s="5"/>
      <c r="HMU84" s="5"/>
      <c r="HMV84" s="5"/>
      <c r="HMW84" s="5"/>
      <c r="HMX84" s="5"/>
      <c r="HMY84" s="5"/>
      <c r="HMZ84" s="5"/>
      <c r="HNA84" s="5"/>
      <c r="HNB84" s="5"/>
      <c r="HNC84" s="5"/>
      <c r="HND84" s="5"/>
      <c r="HNE84" s="5"/>
      <c r="HNF84" s="5"/>
      <c r="HNG84" s="5"/>
      <c r="HNH84" s="5"/>
      <c r="HNI84" s="5"/>
      <c r="HNJ84" s="5"/>
      <c r="HNK84" s="5"/>
      <c r="HNL84" s="5"/>
      <c r="HNM84" s="5"/>
      <c r="HNN84" s="5"/>
      <c r="HNO84" s="5"/>
      <c r="HNP84" s="5"/>
      <c r="HNQ84" s="5"/>
      <c r="HNR84" s="5"/>
      <c r="HNS84" s="5"/>
      <c r="HNT84" s="5"/>
      <c r="HNU84" s="5"/>
      <c r="HNV84" s="5"/>
      <c r="HNW84" s="5"/>
      <c r="HNX84" s="5"/>
      <c r="HNY84" s="5"/>
      <c r="HNZ84" s="5"/>
      <c r="HOA84" s="5"/>
      <c r="HOB84" s="5"/>
      <c r="HOC84" s="5"/>
      <c r="HOD84" s="5"/>
      <c r="HOE84" s="5"/>
      <c r="HOF84" s="5"/>
      <c r="HOG84" s="5"/>
      <c r="HOH84" s="5"/>
      <c r="HOI84" s="5"/>
      <c r="HOJ84" s="5"/>
      <c r="HOK84" s="5"/>
      <c r="HOL84" s="5"/>
      <c r="HOM84" s="5"/>
      <c r="HON84" s="5"/>
      <c r="HOO84" s="5"/>
      <c r="HOP84" s="5"/>
      <c r="HOQ84" s="5"/>
      <c r="HOR84" s="5"/>
      <c r="HOS84" s="5"/>
      <c r="HOT84" s="5"/>
      <c r="HOU84" s="5"/>
    </row>
    <row r="85" spans="1:5819" ht="12" customHeight="1">
      <c r="A85" s="6"/>
      <c r="C85" s="18"/>
      <c r="D85" s="18"/>
      <c r="E85" s="18"/>
      <c r="F85" s="18"/>
      <c r="G85" s="18"/>
      <c r="H85" s="18"/>
      <c r="I85" s="18"/>
      <c r="J85" s="18"/>
      <c r="K85" s="18"/>
      <c r="L85" s="18"/>
      <c r="M85" s="18"/>
      <c r="S85" s="5"/>
      <c r="T85" s="72"/>
      <c r="U85" s="13" t="e">
        <f>SUM(U82:U84)</f>
        <v>#DIV/0!</v>
      </c>
      <c r="V85" s="70"/>
      <c r="W85" s="13" t="e">
        <f>SUM(W82:W84)</f>
        <v>#DIV/0!</v>
      </c>
      <c r="X85" s="394"/>
      <c r="Y85" s="176"/>
      <c r="Z85" s="176"/>
      <c r="AA85" s="153"/>
      <c r="AB85" s="153"/>
      <c r="AC85" s="153"/>
      <c r="AD85" s="153"/>
      <c r="AE85" s="153"/>
      <c r="AF85" s="153"/>
      <c r="AG85" s="153"/>
      <c r="AH85" s="153"/>
      <c r="AI85" s="153"/>
      <c r="AJ85" s="1287"/>
      <c r="AK85" s="1287"/>
      <c r="AL85" s="1255"/>
      <c r="AM85" s="153"/>
      <c r="AN85" s="153"/>
      <c r="AO85" s="153"/>
      <c r="AP85" s="153"/>
      <c r="AQ85" s="153"/>
      <c r="AR85" s="153"/>
      <c r="AS85" s="153"/>
      <c r="AT85" s="153"/>
      <c r="AU85" s="1287"/>
      <c r="AV85" s="1287"/>
      <c r="AW85" s="1255"/>
    </row>
    <row r="86" spans="1:5819" ht="12" customHeight="1">
      <c r="A86" s="6"/>
      <c r="C86" s="5" t="s">
        <v>1308</v>
      </c>
      <c r="S86" s="5"/>
      <c r="T86" s="5"/>
      <c r="U86" s="32">
        <f>S72</f>
        <v>0</v>
      </c>
      <c r="V86" s="70" t="s">
        <v>96</v>
      </c>
      <c r="W86" s="32">
        <f>U72</f>
        <v>0</v>
      </c>
      <c r="X86" s="394" t="s">
        <v>96</v>
      </c>
      <c r="Y86" s="176"/>
      <c r="Z86" s="176"/>
      <c r="AA86" s="153"/>
      <c r="AB86" s="153"/>
      <c r="AC86" s="153"/>
      <c r="AD86" s="153"/>
      <c r="AE86" s="153"/>
      <c r="AF86" s="176"/>
      <c r="AG86" s="153"/>
      <c r="AH86" s="153"/>
      <c r="AI86" s="153"/>
      <c r="AJ86" s="153"/>
      <c r="AK86" s="176"/>
      <c r="AL86" s="176"/>
      <c r="AM86" s="153"/>
      <c r="AN86" s="153"/>
      <c r="AO86" s="153"/>
      <c r="AP86" s="153"/>
      <c r="AQ86" s="153"/>
      <c r="AR86" s="153"/>
      <c r="AS86" s="153"/>
      <c r="AT86" s="153"/>
      <c r="AU86" s="153"/>
      <c r="AV86" s="153"/>
      <c r="AW86" s="153"/>
    </row>
    <row r="87" spans="1:5819" ht="12" customHeight="1">
      <c r="A87" s="51"/>
      <c r="B87" s="18"/>
      <c r="C87" s="18" t="s">
        <v>404</v>
      </c>
      <c r="D87" s="18"/>
      <c r="E87" s="18"/>
      <c r="F87" s="18"/>
      <c r="G87" s="18"/>
      <c r="H87" s="18"/>
      <c r="I87" s="18"/>
      <c r="J87" s="18"/>
      <c r="K87" s="18"/>
      <c r="L87" s="18"/>
      <c r="M87" s="18"/>
      <c r="N87" s="18"/>
      <c r="O87" s="18"/>
      <c r="P87" s="18"/>
      <c r="Q87" s="26"/>
      <c r="R87" s="26"/>
      <c r="S87" s="26"/>
      <c r="T87" s="18"/>
      <c r="U87" s="26"/>
      <c r="V87" s="18"/>
      <c r="W87" s="86"/>
      <c r="X87" s="44"/>
      <c r="Y87" s="176"/>
      <c r="Z87" s="176"/>
      <c r="AA87" s="153"/>
      <c r="AB87" s="153"/>
      <c r="AC87" s="153"/>
      <c r="AD87" s="153"/>
      <c r="AE87" s="153"/>
      <c r="AF87" s="176"/>
      <c r="AG87" s="153"/>
      <c r="AH87" s="1256"/>
      <c r="AI87" s="176"/>
      <c r="AJ87" s="1138"/>
      <c r="AK87" s="176"/>
      <c r="AL87" s="1257"/>
      <c r="AM87" s="153"/>
      <c r="AN87" s="153"/>
      <c r="AO87" s="153"/>
      <c r="AP87" s="153"/>
      <c r="AQ87" s="153"/>
      <c r="AR87" s="153"/>
      <c r="AS87" s="153"/>
      <c r="AT87" s="153"/>
      <c r="AU87" s="153"/>
      <c r="AV87" s="153"/>
      <c r="AW87" s="153"/>
    </row>
    <row r="88" spans="1:5819" ht="12" customHeight="1">
      <c r="A88" s="153"/>
      <c r="B88" s="153"/>
      <c r="C88" s="153"/>
      <c r="D88" s="153"/>
      <c r="E88" s="153"/>
      <c r="F88" s="153"/>
      <c r="G88" s="153"/>
      <c r="H88" s="153"/>
      <c r="I88" s="153"/>
      <c r="J88" s="153"/>
      <c r="K88" s="153"/>
      <c r="L88" s="153"/>
      <c r="M88" s="153"/>
      <c r="N88" s="153"/>
      <c r="O88" s="153"/>
      <c r="P88" s="153"/>
      <c r="Q88" s="153"/>
      <c r="R88" s="153"/>
      <c r="S88" s="176"/>
      <c r="T88" s="176"/>
      <c r="U88" s="176"/>
      <c r="V88" s="176"/>
      <c r="W88" s="176"/>
      <c r="X88" s="176"/>
      <c r="Y88" s="176"/>
      <c r="Z88" s="176"/>
      <c r="AA88" s="153"/>
      <c r="AB88" s="153"/>
      <c r="AC88" s="153"/>
      <c r="AD88" s="153"/>
      <c r="AE88" s="153"/>
      <c r="AF88" s="176"/>
      <c r="AG88" s="153"/>
      <c r="AH88" s="1256"/>
      <c r="AI88" s="176"/>
      <c r="AJ88" s="1138"/>
      <c r="AK88" s="153"/>
      <c r="AL88" s="153"/>
      <c r="AM88" s="153"/>
      <c r="AN88" s="153"/>
      <c r="AO88" s="153"/>
      <c r="AP88" s="153"/>
      <c r="AQ88" s="153"/>
      <c r="AR88" s="153"/>
      <c r="AS88" s="153"/>
      <c r="AT88" s="153"/>
      <c r="AU88" s="153"/>
      <c r="AV88" s="153"/>
      <c r="AW88" s="153"/>
    </row>
    <row r="89" spans="1:5819" ht="12" customHeight="1">
      <c r="D89" s="41"/>
      <c r="E89" s="8"/>
      <c r="F89" s="8"/>
      <c r="G89" s="23"/>
      <c r="J89" s="144"/>
      <c r="K89" s="144"/>
      <c r="AF89" s="13"/>
      <c r="AH89" s="33"/>
      <c r="AI89" s="13"/>
      <c r="AJ89" s="1097"/>
      <c r="AL89" s="5"/>
      <c r="AM89" s="5"/>
      <c r="AW89" s="5"/>
    </row>
    <row r="90" spans="1:5819" ht="12" customHeight="1" thickBot="1">
      <c r="D90" s="41"/>
      <c r="E90" s="8"/>
      <c r="F90" s="8"/>
      <c r="G90" s="23"/>
      <c r="I90" s="23"/>
      <c r="J90" s="23"/>
      <c r="K90" s="23"/>
      <c r="O90" s="770" t="s">
        <v>314</v>
      </c>
      <c r="P90" s="384"/>
      <c r="Q90" s="384"/>
      <c r="R90" s="384"/>
      <c r="S90" s="385"/>
      <c r="T90" s="386"/>
      <c r="U90" s="387" t="s">
        <v>23</v>
      </c>
      <c r="V90" s="385"/>
      <c r="W90" s="388" t="s">
        <v>24</v>
      </c>
      <c r="AF90" s="13"/>
      <c r="AH90" s="33"/>
      <c r="AI90" s="13"/>
      <c r="AJ90" s="1097"/>
      <c r="AL90" s="5"/>
      <c r="AM90" s="5"/>
      <c r="AW90" s="5"/>
    </row>
    <row r="91" spans="1:5819" ht="12" customHeight="1">
      <c r="D91" s="41"/>
      <c r="E91" s="8"/>
      <c r="F91" s="8"/>
      <c r="G91" s="23"/>
      <c r="I91" s="23"/>
      <c r="J91" s="23"/>
      <c r="K91" s="23"/>
      <c r="O91" s="109" t="s">
        <v>388</v>
      </c>
      <c r="S91" s="1184" t="s">
        <v>1306</v>
      </c>
      <c r="U91" s="116">
        <f>+VLOOKUP(_2013_14,REFERENCE!F21:J59,3)</f>
        <v>10461</v>
      </c>
      <c r="W91" s="49">
        <f>+VLOOKUP(_2013_14,REFERENCE!F21:J59,5)</f>
        <v>5000</v>
      </c>
      <c r="AF91" s="13"/>
      <c r="AH91" s="33"/>
      <c r="AI91" s="13"/>
      <c r="AJ91" s="1097"/>
      <c r="AL91" s="5"/>
      <c r="AM91" s="5"/>
      <c r="AW91" s="5"/>
    </row>
    <row r="92" spans="1:5819" ht="12" customHeight="1">
      <c r="D92" s="41"/>
      <c r="E92" s="8"/>
      <c r="F92" s="8"/>
      <c r="G92" s="23"/>
      <c r="I92" s="23"/>
      <c r="J92" s="23"/>
      <c r="K92" s="23"/>
      <c r="O92" s="383"/>
      <c r="P92" s="21"/>
      <c r="Q92" s="18"/>
      <c r="R92" s="18"/>
      <c r="S92" s="26"/>
      <c r="T92" s="26"/>
      <c r="U92" s="147">
        <f>+X3/U91</f>
        <v>1</v>
      </c>
      <c r="V92" s="146"/>
      <c r="W92" s="382">
        <f>+X4/W91</f>
        <v>1</v>
      </c>
      <c r="AF92" s="13"/>
      <c r="AH92" s="33"/>
      <c r="AI92" s="13"/>
      <c r="AJ92" s="1097"/>
      <c r="AL92" s="5"/>
      <c r="AM92" s="5"/>
      <c r="AW92" s="5"/>
    </row>
    <row r="93" spans="1:5819" ht="12" customHeight="1">
      <c r="D93" s="41"/>
      <c r="E93" s="8"/>
      <c r="F93" s="8"/>
      <c r="G93" s="23"/>
      <c r="I93" s="23"/>
      <c r="J93" s="23"/>
      <c r="K93" s="23"/>
      <c r="O93" s="29"/>
      <c r="P93" s="29"/>
      <c r="U93" s="456"/>
      <c r="V93" s="29"/>
      <c r="W93" s="456"/>
      <c r="AF93" s="13"/>
      <c r="AH93" s="33"/>
      <c r="AI93" s="13"/>
      <c r="AJ93" s="1097"/>
      <c r="AL93" s="5"/>
      <c r="AM93" s="5"/>
      <c r="AW93" s="5"/>
    </row>
    <row r="94" spans="1:5819" ht="12" customHeight="1">
      <c r="D94" s="41"/>
      <c r="E94" s="8"/>
      <c r="F94" s="8"/>
      <c r="G94" s="23"/>
      <c r="I94" s="23"/>
      <c r="J94" s="23"/>
      <c r="K94" s="23"/>
      <c r="O94" s="29"/>
      <c r="P94" s="29"/>
      <c r="U94" s="456"/>
      <c r="V94" s="29"/>
      <c r="W94" s="456"/>
      <c r="AF94" s="13"/>
      <c r="AH94" s="33"/>
      <c r="AI94" s="13"/>
      <c r="AJ94" s="1097"/>
      <c r="AL94" s="5"/>
      <c r="AM94" s="5"/>
      <c r="AW94" s="5"/>
    </row>
    <row r="95" spans="1:5819" ht="12" customHeight="1">
      <c r="D95" s="41"/>
      <c r="E95" s="8"/>
      <c r="F95" s="8"/>
      <c r="G95" s="23"/>
      <c r="I95" s="23"/>
      <c r="J95" s="23"/>
      <c r="K95" s="23"/>
      <c r="O95" s="29"/>
      <c r="P95" s="29"/>
      <c r="U95" s="456"/>
      <c r="V95" s="29"/>
      <c r="W95" s="456"/>
      <c r="AL95" s="5"/>
      <c r="AM95" s="5"/>
      <c r="AW95" s="5"/>
    </row>
    <row r="96" spans="1:5819" ht="12" customHeight="1">
      <c r="D96" s="41"/>
      <c r="E96" s="8"/>
      <c r="F96" s="8"/>
      <c r="G96" s="23"/>
      <c r="I96" s="23"/>
      <c r="J96" s="23"/>
      <c r="K96" s="23"/>
      <c r="O96" s="29"/>
      <c r="P96" s="29"/>
      <c r="U96" s="456"/>
      <c r="V96" s="29"/>
      <c r="W96" s="456"/>
      <c r="AL96" s="5"/>
      <c r="AM96" s="5"/>
      <c r="AW96" s="5"/>
    </row>
    <row r="97" spans="1:49">
      <c r="D97" s="41"/>
      <c r="E97" s="8"/>
      <c r="F97" s="8"/>
      <c r="G97" s="23"/>
      <c r="I97" s="23"/>
      <c r="J97" s="23"/>
      <c r="K97" s="23"/>
      <c r="O97" s="29"/>
      <c r="P97" s="29"/>
      <c r="U97" s="456"/>
      <c r="V97" s="29"/>
      <c r="W97" s="456"/>
      <c r="AL97" s="5"/>
      <c r="AM97" s="5"/>
      <c r="AW97" s="5"/>
    </row>
    <row r="98" spans="1:49" ht="15.75">
      <c r="A98" s="721"/>
      <c r="D98" s="8"/>
      <c r="E98" s="8"/>
      <c r="F98" s="8"/>
      <c r="G98" s="8"/>
      <c r="H98" s="23"/>
      <c r="I98" s="23"/>
      <c r="J98" s="23"/>
      <c r="K98" s="23"/>
      <c r="R98" s="13"/>
      <c r="AL98" s="5"/>
      <c r="AM98" s="5"/>
      <c r="AW98" s="5"/>
    </row>
    <row r="99" spans="1:49" ht="13.5" hidden="1" customHeight="1">
      <c r="AL99" s="5"/>
      <c r="AM99" s="5"/>
      <c r="AW99" s="5"/>
    </row>
    <row r="100" spans="1:49" ht="15" hidden="1">
      <c r="N100" s="1294" t="s">
        <v>739</v>
      </c>
      <c r="O100" s="1295"/>
      <c r="P100" s="1295"/>
      <c r="Q100" s="1295"/>
      <c r="R100" s="1295"/>
      <c r="S100" s="1295"/>
      <c r="T100" s="1295"/>
      <c r="U100" s="1295"/>
      <c r="V100" s="1295"/>
      <c r="W100" s="1295"/>
      <c r="X100" s="1295"/>
      <c r="AL100" s="5"/>
      <c r="AM100" s="5"/>
      <c r="AW100" s="5"/>
    </row>
    <row r="101" spans="1:49" ht="12.75" hidden="1" thickBot="1">
      <c r="N101" s="1288" t="s">
        <v>35</v>
      </c>
      <c r="O101" s="1289"/>
      <c r="P101" s="1289"/>
      <c r="Q101" s="1289"/>
      <c r="R101" s="1289"/>
      <c r="S101" s="1290"/>
      <c r="T101" s="1291" t="s">
        <v>701</v>
      </c>
      <c r="U101" s="1292"/>
      <c r="V101" s="1292"/>
      <c r="W101" s="1292"/>
      <c r="X101" s="1292"/>
      <c r="AL101" s="5"/>
      <c r="AM101" s="5"/>
      <c r="AW101" s="5"/>
    </row>
    <row r="102" spans="1:49" hidden="1">
      <c r="L102" s="1296"/>
      <c r="M102" s="1296"/>
      <c r="N102" s="392" t="s">
        <v>155</v>
      </c>
      <c r="O102" s="70"/>
      <c r="P102" s="70"/>
      <c r="Q102" s="393">
        <f>W8+X8</f>
        <v>0</v>
      </c>
      <c r="R102" s="70"/>
      <c r="S102" s="394"/>
      <c r="T102" s="392" t="s">
        <v>155</v>
      </c>
      <c r="U102" s="70"/>
      <c r="V102" s="70"/>
      <c r="W102" s="393">
        <f>W8+X8</f>
        <v>0</v>
      </c>
      <c r="X102" s="1093"/>
      <c r="AL102" s="5"/>
      <c r="AM102" s="13"/>
      <c r="AW102" s="5"/>
    </row>
    <row r="103" spans="1:49" hidden="1">
      <c r="C103" s="1258"/>
      <c r="D103" s="1258"/>
      <c r="E103" s="1258"/>
      <c r="F103" s="1258"/>
      <c r="G103" s="1258"/>
      <c r="H103" s="1258"/>
      <c r="N103" s="392" t="s">
        <v>156</v>
      </c>
      <c r="O103" s="70"/>
      <c r="P103" s="70"/>
      <c r="Q103" s="395">
        <f>O40+S40</f>
        <v>0</v>
      </c>
      <c r="R103" s="70"/>
      <c r="S103" s="390" t="e">
        <f>(Q103+Q106)/Q109</f>
        <v>#DIV/0!</v>
      </c>
      <c r="T103" s="392" t="s">
        <v>156</v>
      </c>
      <c r="U103" s="70"/>
      <c r="V103" s="70"/>
      <c r="W103" s="395">
        <f>Q40+U40</f>
        <v>0</v>
      </c>
      <c r="X103" s="1094" t="e">
        <f>(W103+W106)/W109</f>
        <v>#DIV/0!</v>
      </c>
      <c r="AL103" s="5"/>
      <c r="AM103" s="5"/>
      <c r="AW103" s="5"/>
    </row>
    <row r="104" spans="1:49" ht="14.25" hidden="1">
      <c r="C104" s="1259"/>
      <c r="D104" s="1260"/>
      <c r="E104" s="1260"/>
      <c r="F104" s="1260"/>
      <c r="G104" s="1260"/>
      <c r="H104" s="1260"/>
      <c r="I104" s="56"/>
      <c r="J104" s="56"/>
      <c r="K104" s="56"/>
      <c r="L104" s="56"/>
      <c r="M104" s="102"/>
      <c r="N104" s="392" t="s">
        <v>742</v>
      </c>
      <c r="O104" s="70"/>
      <c r="P104" s="70"/>
      <c r="Q104" s="395">
        <f>+O51+O54+S51+S54</f>
        <v>0</v>
      </c>
      <c r="R104" s="70"/>
      <c r="S104" s="391" t="e">
        <f>Q103/(Q103+Q107)</f>
        <v>#DIV/0!</v>
      </c>
      <c r="T104" s="392" t="s">
        <v>742</v>
      </c>
      <c r="U104" s="73"/>
      <c r="V104" s="70"/>
      <c r="W104" s="395">
        <f>+Q51+Q54+U51+U54</f>
        <v>0</v>
      </c>
      <c r="X104" s="1095" t="e">
        <f>W103/(W103+W107)</f>
        <v>#DIV/0!</v>
      </c>
      <c r="AL104" s="5"/>
      <c r="AM104" s="5"/>
      <c r="AW104" s="5"/>
    </row>
    <row r="105" spans="1:49" hidden="1">
      <c r="C105" s="23"/>
      <c r="M105" s="102"/>
      <c r="N105" s="392"/>
      <c r="O105" s="70"/>
      <c r="P105" s="70"/>
      <c r="Q105" s="73"/>
      <c r="R105" s="70"/>
      <c r="S105" s="390"/>
      <c r="T105" s="392"/>
      <c r="U105" s="73"/>
      <c r="V105" s="70"/>
      <c r="W105" s="73"/>
      <c r="X105" s="1094"/>
      <c r="AL105" s="5"/>
      <c r="AM105" s="5"/>
      <c r="AW105" s="5"/>
    </row>
    <row r="106" spans="1:49" hidden="1">
      <c r="M106" s="92"/>
      <c r="N106" s="392" t="s">
        <v>743</v>
      </c>
      <c r="O106" s="70"/>
      <c r="P106" s="70"/>
      <c r="Q106" s="73" t="e">
        <f>S104*Q104</f>
        <v>#DIV/0!</v>
      </c>
      <c r="R106" s="70"/>
      <c r="S106" s="390"/>
      <c r="T106" s="392" t="s">
        <v>743</v>
      </c>
      <c r="U106" s="70"/>
      <c r="V106" s="70"/>
      <c r="W106" s="73" t="e">
        <f>X104*W104</f>
        <v>#DIV/0!</v>
      </c>
      <c r="X106" s="1094"/>
      <c r="Y106" s="5"/>
      <c r="Z106" s="5"/>
      <c r="AL106" s="5"/>
      <c r="AM106" s="13"/>
      <c r="AW106" s="5"/>
    </row>
    <row r="107" spans="1:49" hidden="1">
      <c r="M107" s="92"/>
      <c r="N107" s="392" t="s">
        <v>157</v>
      </c>
      <c r="O107" s="70"/>
      <c r="P107" s="70"/>
      <c r="Q107" s="395">
        <f>O47+S47</f>
        <v>0</v>
      </c>
      <c r="R107" s="70"/>
      <c r="S107" s="390" t="e">
        <f>(Q107+Q108)/Q109</f>
        <v>#DIV/0!</v>
      </c>
      <c r="T107" s="392" t="s">
        <v>157</v>
      </c>
      <c r="U107" s="70"/>
      <c r="V107" s="70"/>
      <c r="W107" s="395">
        <f>Q47+U47</f>
        <v>0</v>
      </c>
      <c r="X107" s="1094" t="e">
        <f>(W107+W108)/W109</f>
        <v>#DIV/0!</v>
      </c>
      <c r="Y107" s="5"/>
      <c r="Z107" s="5"/>
      <c r="AL107" s="5"/>
      <c r="AM107" s="5"/>
      <c r="AW107" s="5"/>
    </row>
    <row r="108" spans="1:49" hidden="1">
      <c r="M108" s="92"/>
      <c r="N108" s="392" t="s">
        <v>744</v>
      </c>
      <c r="O108" s="70"/>
      <c r="P108" s="70"/>
      <c r="Q108" s="73" t="e">
        <f>Q104*S108</f>
        <v>#DIV/0!</v>
      </c>
      <c r="R108" s="70"/>
      <c r="S108" s="391" t="e">
        <f>Q107/(Q107+Q103)</f>
        <v>#DIV/0!</v>
      </c>
      <c r="T108" s="392" t="s">
        <v>744</v>
      </c>
      <c r="U108" s="70"/>
      <c r="V108" s="70"/>
      <c r="W108" s="73" t="e">
        <f>W104*X108</f>
        <v>#DIV/0!</v>
      </c>
      <c r="X108" s="1095" t="e">
        <f>W107/(W107+W103)</f>
        <v>#DIV/0!</v>
      </c>
      <c r="Y108" s="5"/>
      <c r="Z108" s="5"/>
      <c r="AL108" s="5"/>
      <c r="AM108" s="5"/>
      <c r="AW108" s="5"/>
    </row>
    <row r="109" spans="1:49" hidden="1">
      <c r="M109" s="92"/>
      <c r="N109" s="392" t="s">
        <v>158</v>
      </c>
      <c r="O109" s="70"/>
      <c r="P109" s="70"/>
      <c r="Q109" s="73" t="e">
        <f>SUM(Q106:Q108)+Q103</f>
        <v>#DIV/0!</v>
      </c>
      <c r="R109" s="70"/>
      <c r="S109" s="394"/>
      <c r="T109" s="392" t="s">
        <v>158</v>
      </c>
      <c r="U109" s="70"/>
      <c r="V109" s="70"/>
      <c r="W109" s="73" t="e">
        <f>SUM(W106:W108)+W103</f>
        <v>#DIV/0!</v>
      </c>
      <c r="X109" s="1093"/>
      <c r="Y109" s="5"/>
      <c r="Z109" s="5"/>
      <c r="AL109" s="5"/>
      <c r="AM109" s="5"/>
      <c r="AW109" s="5"/>
    </row>
    <row r="110" spans="1:49" hidden="1">
      <c r="M110" s="92"/>
      <c r="N110" s="392" t="s">
        <v>144</v>
      </c>
      <c r="O110" s="70"/>
      <c r="P110" s="70"/>
      <c r="Q110" s="395">
        <f>O49+S49</f>
        <v>0</v>
      </c>
      <c r="R110" s="70"/>
      <c r="S110" s="394"/>
      <c r="T110" s="392" t="s">
        <v>144</v>
      </c>
      <c r="U110" s="70"/>
      <c r="V110" s="70"/>
      <c r="W110" s="395">
        <f>Q49+U49</f>
        <v>0</v>
      </c>
      <c r="X110" s="1093"/>
      <c r="Y110" s="5"/>
      <c r="Z110" s="5"/>
      <c r="AB110" s="94"/>
      <c r="AL110" s="5"/>
      <c r="AM110" s="5"/>
      <c r="AW110" s="5"/>
    </row>
    <row r="111" spans="1:49" hidden="1">
      <c r="C111" s="23"/>
      <c r="M111" s="92"/>
      <c r="N111" s="392" t="s">
        <v>159</v>
      </c>
      <c r="O111" s="70"/>
      <c r="P111" s="70"/>
      <c r="Q111" s="73" t="e">
        <f>SUM(Q109:Q110)</f>
        <v>#DIV/0!</v>
      </c>
      <c r="R111" s="73"/>
      <c r="S111" s="394"/>
      <c r="T111" s="392" t="s">
        <v>159</v>
      </c>
      <c r="U111" s="70"/>
      <c r="V111" s="70"/>
      <c r="W111" s="73" t="e">
        <f>SUM(W109:W110)</f>
        <v>#DIV/0!</v>
      </c>
      <c r="X111" s="1096"/>
      <c r="Y111" s="5"/>
      <c r="Z111" s="5"/>
      <c r="AL111" s="5"/>
      <c r="AM111" s="5"/>
      <c r="AW111" s="5"/>
    </row>
    <row r="112" spans="1:49" hidden="1">
      <c r="M112" s="92"/>
      <c r="N112" s="392"/>
      <c r="O112" s="70"/>
      <c r="P112" s="70"/>
      <c r="Q112" s="73"/>
      <c r="R112" s="70"/>
      <c r="S112" s="394"/>
      <c r="T112" s="392"/>
      <c r="U112" s="70"/>
      <c r="V112" s="70"/>
      <c r="W112" s="73"/>
      <c r="X112" s="1093"/>
      <c r="Y112" s="5"/>
      <c r="Z112" s="5"/>
      <c r="AL112" s="5"/>
      <c r="AM112" s="5"/>
      <c r="AW112" s="5"/>
    </row>
    <row r="113" spans="3:49" hidden="1">
      <c r="M113" s="92"/>
      <c r="N113" s="396" t="s">
        <v>160</v>
      </c>
      <c r="O113" s="397"/>
      <c r="P113" s="397"/>
      <c r="Q113" s="398" t="e">
        <f>Q110*S103</f>
        <v>#DIV/0!</v>
      </c>
      <c r="R113" s="70"/>
      <c r="S113" s="394"/>
      <c r="T113" s="396" t="s">
        <v>160</v>
      </c>
      <c r="U113" s="397"/>
      <c r="V113" s="397"/>
      <c r="W113" s="398" t="e">
        <f>W110*X103</f>
        <v>#DIV/0!</v>
      </c>
      <c r="X113" s="1093"/>
      <c r="Y113" s="5"/>
      <c r="Z113" s="5"/>
      <c r="AL113" s="5"/>
      <c r="AM113" s="5"/>
      <c r="AW113" s="5"/>
    </row>
    <row r="114" spans="3:49" hidden="1">
      <c r="M114" s="92"/>
      <c r="N114" s="399" t="s">
        <v>161</v>
      </c>
      <c r="O114" s="400"/>
      <c r="P114" s="400"/>
      <c r="Q114" s="401" t="e">
        <f>Q110*S107</f>
        <v>#DIV/0!</v>
      </c>
      <c r="R114" s="70"/>
      <c r="S114" s="394"/>
      <c r="T114" s="399" t="s">
        <v>161</v>
      </c>
      <c r="U114" s="400"/>
      <c r="V114" s="400"/>
      <c r="W114" s="401" t="e">
        <f>W110*X107</f>
        <v>#DIV/0!</v>
      </c>
      <c r="X114" s="1093"/>
      <c r="Y114" s="5"/>
      <c r="Z114" s="5"/>
      <c r="AL114" s="5"/>
      <c r="AM114" s="5"/>
      <c r="AW114" s="5"/>
    </row>
    <row r="115" spans="3:49" hidden="1">
      <c r="M115" s="92"/>
      <c r="N115" s="466" t="s">
        <v>737</v>
      </c>
      <c r="O115" s="467"/>
      <c r="P115" s="467"/>
      <c r="Q115" s="468" t="e">
        <f>SUM(Q106:Q106)+Q103</f>
        <v>#DIV/0!</v>
      </c>
      <c r="R115" s="468"/>
      <c r="S115" s="469"/>
      <c r="T115" s="466" t="s">
        <v>737</v>
      </c>
      <c r="U115" s="467"/>
      <c r="V115" s="467"/>
      <c r="W115" s="468" t="e">
        <f>SUM(W106:W106)+W103</f>
        <v>#DIV/0!</v>
      </c>
      <c r="X115" s="1096"/>
      <c r="Y115" s="5"/>
      <c r="Z115" s="5"/>
      <c r="AL115" s="5"/>
      <c r="AM115" s="5"/>
      <c r="AW115" s="5"/>
    </row>
    <row r="116" spans="3:49" hidden="1">
      <c r="M116" s="92"/>
      <c r="N116" s="466" t="s">
        <v>738</v>
      </c>
      <c r="O116" s="467"/>
      <c r="P116" s="467"/>
      <c r="Q116" s="468" t="e">
        <f>SUM(Q107:Q108)</f>
        <v>#DIV/0!</v>
      </c>
      <c r="R116" s="467"/>
      <c r="S116" s="469"/>
      <c r="T116" s="466" t="s">
        <v>738</v>
      </c>
      <c r="U116" s="467"/>
      <c r="V116" s="467"/>
      <c r="W116" s="468" t="e">
        <f>SUM(W107:W108)</f>
        <v>#DIV/0!</v>
      </c>
      <c r="X116" s="1093"/>
      <c r="Y116" s="5"/>
      <c r="Z116" s="5"/>
      <c r="AL116" s="5"/>
      <c r="AM116" s="5"/>
      <c r="AW116" s="5"/>
    </row>
    <row r="117" spans="3:49" hidden="1">
      <c r="M117" s="92"/>
      <c r="N117" s="392" t="s">
        <v>162</v>
      </c>
      <c r="O117" s="70"/>
      <c r="P117" s="70"/>
      <c r="Q117" s="73" t="e">
        <f>Q115/Q102</f>
        <v>#DIV/0!</v>
      </c>
      <c r="R117" s="70"/>
      <c r="S117" s="394"/>
      <c r="T117" s="392" t="s">
        <v>162</v>
      </c>
      <c r="U117" s="70"/>
      <c r="V117" s="70"/>
      <c r="W117" s="73" t="e">
        <f>W115/W102</f>
        <v>#DIV/0!</v>
      </c>
      <c r="X117" s="1093"/>
      <c r="Y117" s="5"/>
      <c r="Z117" s="5"/>
      <c r="AL117" s="5"/>
      <c r="AM117" s="5"/>
      <c r="AW117" s="5"/>
    </row>
    <row r="118" spans="3:49" hidden="1">
      <c r="M118" s="92"/>
      <c r="N118" s="392"/>
      <c r="O118" s="70"/>
      <c r="P118" s="70"/>
      <c r="Q118" s="70"/>
      <c r="R118" s="70"/>
      <c r="S118" s="394"/>
      <c r="T118" s="392"/>
      <c r="U118" s="70"/>
      <c r="V118" s="70"/>
      <c r="W118" s="70"/>
      <c r="X118" s="1093"/>
      <c r="Y118" s="5"/>
      <c r="Z118" s="5"/>
      <c r="AL118" s="5"/>
      <c r="AM118" s="5"/>
      <c r="AW118" s="5"/>
    </row>
    <row r="119" spans="3:49" hidden="1">
      <c r="M119" s="92"/>
      <c r="N119" s="392" t="s">
        <v>740</v>
      </c>
      <c r="O119" s="70"/>
      <c r="P119" s="70"/>
      <c r="Q119" s="73" t="e">
        <f>Q115+Q113</f>
        <v>#DIV/0!</v>
      </c>
      <c r="R119" s="70"/>
      <c r="S119" s="394"/>
      <c r="T119" s="392" t="s">
        <v>740</v>
      </c>
      <c r="U119" s="70"/>
      <c r="V119" s="70"/>
      <c r="W119" s="73" t="e">
        <f>W115+W113</f>
        <v>#DIV/0!</v>
      </c>
      <c r="X119" s="1093"/>
      <c r="Y119" s="5"/>
      <c r="Z119" s="5"/>
      <c r="AL119" s="5"/>
      <c r="AM119" s="5"/>
      <c r="AW119" s="5"/>
    </row>
    <row r="120" spans="3:49" hidden="1">
      <c r="M120" s="92"/>
      <c r="N120" s="392" t="s">
        <v>741</v>
      </c>
      <c r="O120" s="70"/>
      <c r="P120" s="70"/>
      <c r="Q120" s="73" t="e">
        <f>Q114+Q116</f>
        <v>#DIV/0!</v>
      </c>
      <c r="R120" s="70"/>
      <c r="S120" s="402"/>
      <c r="T120" s="392" t="s">
        <v>741</v>
      </c>
      <c r="U120" s="70"/>
      <c r="V120" s="70"/>
      <c r="W120" s="73" t="e">
        <f>W114+W116</f>
        <v>#DIV/0!</v>
      </c>
      <c r="X120" s="70"/>
      <c r="Y120" s="5"/>
      <c r="Z120" s="5"/>
      <c r="AL120" s="5"/>
      <c r="AM120" s="5"/>
      <c r="AW120" s="5"/>
    </row>
    <row r="121" spans="3:49" hidden="1">
      <c r="M121" s="92"/>
      <c r="N121" s="399" t="s">
        <v>162</v>
      </c>
      <c r="O121" s="400"/>
      <c r="P121" s="400"/>
      <c r="Q121" s="403" t="e">
        <f>Q119/Q102</f>
        <v>#DIV/0!</v>
      </c>
      <c r="R121" s="400"/>
      <c r="S121" s="404"/>
      <c r="T121" s="399" t="s">
        <v>162</v>
      </c>
      <c r="U121" s="400"/>
      <c r="V121" s="400"/>
      <c r="W121" s="403" t="e">
        <f>W119/W102</f>
        <v>#DIV/0!</v>
      </c>
      <c r="X121" s="400"/>
      <c r="Y121" s="5"/>
      <c r="Z121" s="5"/>
      <c r="AL121" s="5"/>
      <c r="AM121" s="5"/>
      <c r="AW121" s="5"/>
    </row>
    <row r="122" spans="3:49" hidden="1">
      <c r="M122" s="92"/>
      <c r="N122" s="13"/>
      <c r="O122" s="105"/>
      <c r="T122" s="5"/>
      <c r="U122" s="5"/>
      <c r="V122" s="5"/>
      <c r="W122" s="5"/>
      <c r="X122" s="5"/>
      <c r="Y122" s="5"/>
      <c r="Z122" s="5"/>
      <c r="AL122" s="5"/>
      <c r="AM122" s="5"/>
      <c r="AW122" s="5"/>
    </row>
    <row r="123" spans="3:49">
      <c r="M123" s="92"/>
      <c r="N123" s="13"/>
      <c r="O123" s="105"/>
      <c r="S123" s="29"/>
      <c r="T123" s="5"/>
      <c r="U123" s="5"/>
      <c r="V123" s="5"/>
      <c r="W123" s="5"/>
      <c r="X123" s="5"/>
      <c r="Y123" s="5"/>
      <c r="Z123" s="5"/>
      <c r="AL123" s="5"/>
      <c r="AM123" s="5"/>
      <c r="AW123" s="5"/>
    </row>
    <row r="124" spans="3:49">
      <c r="M124" s="92"/>
      <c r="N124" s="13"/>
      <c r="O124" s="105"/>
      <c r="S124" s="5"/>
      <c r="T124" s="5"/>
      <c r="U124" s="5"/>
      <c r="V124" s="5"/>
      <c r="W124" s="5"/>
      <c r="X124" s="5"/>
      <c r="Y124" s="5"/>
      <c r="Z124" s="5"/>
      <c r="AL124" s="5"/>
      <c r="AM124" s="5"/>
      <c r="AW124" s="5"/>
    </row>
    <row r="125" spans="3:49">
      <c r="C125" s="23"/>
      <c r="M125" s="92"/>
      <c r="N125" s="13"/>
      <c r="O125" s="105"/>
      <c r="S125" s="5"/>
      <c r="T125" s="5"/>
      <c r="U125" s="5"/>
      <c r="V125" s="5"/>
      <c r="W125" s="5"/>
      <c r="X125" s="5"/>
      <c r="Y125" s="5"/>
      <c r="Z125" s="5"/>
      <c r="AL125" s="5"/>
      <c r="AM125" s="5"/>
      <c r="AW125" s="5"/>
    </row>
    <row r="126" spans="3:49">
      <c r="M126" s="92"/>
      <c r="N126" s="13"/>
      <c r="O126" s="105"/>
      <c r="S126" s="5"/>
      <c r="X126" s="5"/>
      <c r="AL126" s="5"/>
      <c r="AM126" s="5"/>
      <c r="AW126" s="5"/>
    </row>
    <row r="127" spans="3:49">
      <c r="M127" s="92"/>
      <c r="N127" s="13"/>
      <c r="O127" s="105"/>
      <c r="S127" s="5"/>
      <c r="AL127" s="5"/>
      <c r="AM127" s="5"/>
      <c r="AW127" s="5"/>
    </row>
    <row r="128" spans="3:49">
      <c r="M128" s="92"/>
      <c r="N128" s="13"/>
      <c r="O128" s="105"/>
      <c r="S128" s="5"/>
      <c r="T128" s="5"/>
      <c r="AL128" s="5"/>
      <c r="AM128" s="5"/>
      <c r="AW128" s="5"/>
    </row>
    <row r="129" spans="13:49">
      <c r="M129" s="92"/>
      <c r="N129" s="13"/>
      <c r="O129" s="105"/>
      <c r="S129" s="23"/>
      <c r="AL129" s="5"/>
      <c r="AM129" s="5"/>
      <c r="AW129" s="5"/>
    </row>
    <row r="130" spans="13:49">
      <c r="M130" s="92"/>
      <c r="N130" s="13"/>
      <c r="O130" s="105"/>
      <c r="S130" s="5"/>
      <c r="AL130" s="5"/>
      <c r="AM130" s="5"/>
      <c r="AW130" s="5"/>
    </row>
    <row r="131" spans="13:49">
      <c r="M131" s="92"/>
      <c r="N131" s="13"/>
      <c r="O131" s="105"/>
      <c r="S131" s="5"/>
      <c r="AL131" s="5"/>
      <c r="AM131" s="5"/>
      <c r="AW131" s="5"/>
    </row>
    <row r="132" spans="13:49">
      <c r="M132" s="92"/>
      <c r="N132" s="13"/>
      <c r="O132" s="105"/>
      <c r="S132" s="5"/>
      <c r="AL132" s="5"/>
      <c r="AM132" s="5"/>
      <c r="AW132" s="5"/>
    </row>
    <row r="133" spans="13:49">
      <c r="M133" s="92"/>
      <c r="N133" s="13"/>
      <c r="O133" s="105"/>
      <c r="S133" s="5"/>
      <c r="T133" s="5"/>
      <c r="AL133" s="5"/>
      <c r="AM133" s="5"/>
      <c r="AW133" s="5"/>
    </row>
    <row r="134" spans="13:49">
      <c r="M134" s="92"/>
      <c r="N134" s="13"/>
      <c r="O134" s="105"/>
      <c r="AL134" s="5"/>
      <c r="AM134" s="5"/>
      <c r="AW134" s="5"/>
    </row>
    <row r="135" spans="13:49">
      <c r="M135" s="92"/>
      <c r="N135" s="13"/>
      <c r="O135" s="105"/>
      <c r="S135" s="23"/>
      <c r="AL135" s="5"/>
      <c r="AM135" s="5"/>
      <c r="AW135" s="5"/>
    </row>
    <row r="136" spans="13:49">
      <c r="M136" s="92"/>
      <c r="N136" s="13"/>
      <c r="O136" s="105"/>
      <c r="AL136" s="5"/>
      <c r="AM136" s="5"/>
      <c r="AW136" s="5"/>
    </row>
    <row r="137" spans="13:49">
      <c r="M137" s="92"/>
      <c r="N137" s="13"/>
      <c r="O137" s="105"/>
      <c r="S137" s="5"/>
      <c r="AL137" s="5"/>
      <c r="AM137" s="5"/>
      <c r="AW137" s="5"/>
    </row>
    <row r="138" spans="13:49">
      <c r="M138" s="92"/>
      <c r="N138" s="13"/>
      <c r="O138" s="105"/>
      <c r="S138" s="29"/>
      <c r="AL138" s="5"/>
      <c r="AM138" s="5"/>
      <c r="AW138" s="5"/>
    </row>
    <row r="139" spans="13:49">
      <c r="M139" s="92"/>
      <c r="N139" s="13"/>
      <c r="O139" s="105"/>
      <c r="AL139" s="5"/>
      <c r="AM139" s="5"/>
      <c r="AW139" s="5"/>
    </row>
    <row r="140" spans="13:49">
      <c r="M140" s="92"/>
      <c r="N140" s="13"/>
      <c r="O140" s="105"/>
      <c r="AL140" s="5"/>
      <c r="AM140" s="5"/>
      <c r="AW140" s="5"/>
    </row>
    <row r="141" spans="13:49">
      <c r="M141" s="92"/>
      <c r="N141" s="13"/>
      <c r="O141" s="105"/>
      <c r="AL141" s="5"/>
      <c r="AM141" s="5"/>
      <c r="AW141" s="5"/>
    </row>
    <row r="142" spans="13:49">
      <c r="M142" s="92"/>
      <c r="N142" s="13"/>
      <c r="O142" s="105"/>
      <c r="AL142" s="5"/>
      <c r="AM142" s="5"/>
      <c r="AW142" s="5"/>
    </row>
    <row r="143" spans="13:49">
      <c r="M143" s="92"/>
      <c r="N143" s="13"/>
      <c r="O143" s="105"/>
      <c r="AL143" s="5"/>
      <c r="AM143" s="5"/>
      <c r="AW143" s="5"/>
    </row>
    <row r="144" spans="13:49">
      <c r="M144" s="92"/>
      <c r="N144" s="13"/>
      <c r="O144" s="105"/>
      <c r="AL144" s="5"/>
      <c r="AM144" s="5"/>
      <c r="AW144" s="5"/>
    </row>
    <row r="145" spans="3:49">
      <c r="M145" s="92"/>
      <c r="O145" s="105"/>
      <c r="AL145" s="5"/>
      <c r="AM145" s="5"/>
      <c r="AW145" s="5"/>
    </row>
    <row r="146" spans="3:49">
      <c r="M146" s="92"/>
      <c r="O146" s="105"/>
      <c r="AL146" s="5"/>
      <c r="AM146" s="5"/>
      <c r="AW146" s="5"/>
    </row>
    <row r="147" spans="3:49">
      <c r="M147" s="92"/>
      <c r="N147" s="13"/>
      <c r="O147" s="105"/>
      <c r="AL147" s="5"/>
      <c r="AM147" s="5"/>
      <c r="AW147" s="5"/>
    </row>
    <row r="148" spans="3:49">
      <c r="M148" s="92"/>
      <c r="N148" s="13"/>
      <c r="O148" s="105"/>
      <c r="AL148" s="5"/>
      <c r="AM148" s="5"/>
      <c r="AW148" s="5"/>
    </row>
    <row r="149" spans="3:49">
      <c r="M149" s="92"/>
      <c r="N149" s="13"/>
      <c r="O149" s="105"/>
      <c r="T149" s="256"/>
      <c r="AL149" s="5"/>
      <c r="AM149" s="5"/>
      <c r="AW149" s="5"/>
    </row>
    <row r="150" spans="3:49">
      <c r="C150" s="23"/>
      <c r="M150" s="92"/>
      <c r="N150" s="13"/>
      <c r="O150" s="105"/>
      <c r="S150" s="29"/>
      <c r="AL150" s="5"/>
      <c r="AM150" s="5"/>
      <c r="AW150" s="5"/>
    </row>
    <row r="151" spans="3:49">
      <c r="M151" s="92"/>
      <c r="N151" s="13"/>
      <c r="O151" s="105"/>
      <c r="AL151" s="5"/>
      <c r="AM151" s="5"/>
      <c r="AW151" s="5"/>
    </row>
    <row r="152" spans="3:49">
      <c r="M152" s="92"/>
      <c r="N152" s="13"/>
      <c r="O152" s="105"/>
      <c r="AL152" s="5"/>
      <c r="AM152" s="5"/>
      <c r="AW152" s="5"/>
    </row>
    <row r="153" spans="3:49">
      <c r="M153" s="92"/>
      <c r="N153" s="13"/>
      <c r="O153" s="105"/>
      <c r="AL153" s="5"/>
      <c r="AM153" s="5"/>
      <c r="AW153" s="5"/>
    </row>
    <row r="154" spans="3:49">
      <c r="M154" s="92"/>
      <c r="N154" s="13"/>
      <c r="O154" s="105"/>
      <c r="AL154" s="5"/>
      <c r="AM154" s="5"/>
      <c r="AW154" s="5"/>
    </row>
    <row r="155" spans="3:49">
      <c r="M155" s="92"/>
      <c r="O155" s="105"/>
      <c r="AL155" s="5"/>
      <c r="AM155" s="5"/>
      <c r="AW155" s="5"/>
    </row>
    <row r="156" spans="3:49">
      <c r="M156" s="92"/>
      <c r="O156" s="105"/>
      <c r="AL156" s="5"/>
      <c r="AM156" s="5"/>
      <c r="AW156" s="5"/>
    </row>
    <row r="157" spans="3:49">
      <c r="M157" s="92"/>
      <c r="N157" s="13"/>
      <c r="O157" s="105"/>
      <c r="AL157" s="5"/>
      <c r="AM157" s="5"/>
      <c r="AW157" s="5"/>
    </row>
    <row r="158" spans="3:49">
      <c r="M158" s="92"/>
      <c r="N158" s="13"/>
      <c r="O158" s="105"/>
      <c r="AL158" s="5"/>
      <c r="AM158" s="5"/>
      <c r="AW158" s="5"/>
    </row>
    <row r="159" spans="3:49">
      <c r="M159" s="92"/>
      <c r="N159" s="13"/>
      <c r="O159" s="105"/>
      <c r="AL159" s="5"/>
      <c r="AM159" s="5"/>
      <c r="AW159" s="5"/>
    </row>
    <row r="160" spans="3:49">
      <c r="C160" s="23"/>
      <c r="M160" s="107"/>
      <c r="N160" s="23"/>
      <c r="O160" s="106"/>
      <c r="AL160" s="5"/>
      <c r="AM160" s="5"/>
      <c r="AW160" s="5"/>
    </row>
    <row r="161" spans="3:49">
      <c r="AL161" s="5"/>
      <c r="AM161" s="5"/>
      <c r="AW161" s="5"/>
    </row>
    <row r="162" spans="3:49">
      <c r="M162" s="92"/>
      <c r="N162" s="13"/>
      <c r="O162" s="13"/>
      <c r="AL162" s="5"/>
      <c r="AM162" s="5"/>
      <c r="AW162" s="5"/>
    </row>
    <row r="163" spans="3:49">
      <c r="M163" s="92"/>
      <c r="N163" s="13"/>
      <c r="O163" s="13"/>
      <c r="AL163" s="5"/>
      <c r="AM163" s="5"/>
      <c r="AW163" s="5"/>
    </row>
    <row r="164" spans="3:49" ht="14.25" customHeight="1">
      <c r="C164" s="23"/>
      <c r="D164" s="23"/>
      <c r="E164" s="23"/>
      <c r="F164" s="23"/>
      <c r="G164" s="23"/>
      <c r="H164" s="23"/>
      <c r="I164" s="23"/>
      <c r="J164" s="23"/>
      <c r="K164" s="23"/>
      <c r="L164" s="23"/>
      <c r="M164" s="92"/>
      <c r="N164" s="13"/>
      <c r="O164" s="13"/>
      <c r="AL164" s="5"/>
      <c r="AM164" s="5"/>
      <c r="AW164" s="5"/>
    </row>
    <row r="165" spans="3:49">
      <c r="AL165" s="5"/>
      <c r="AM165" s="5"/>
      <c r="AW165" s="5"/>
    </row>
    <row r="166" spans="3:49">
      <c r="E166" s="1261"/>
      <c r="I166" s="13"/>
      <c r="AL166" s="5"/>
      <c r="AM166" s="5"/>
      <c r="AW166" s="5"/>
    </row>
    <row r="167" spans="3:49">
      <c r="I167" s="13"/>
      <c r="AL167" s="5"/>
      <c r="AM167" s="5"/>
      <c r="AW167" s="5"/>
    </row>
    <row r="168" spans="3:49">
      <c r="I168" s="13"/>
      <c r="AL168" s="5"/>
      <c r="AM168" s="5"/>
      <c r="AW168" s="5"/>
    </row>
    <row r="169" spans="3:49">
      <c r="AL169" s="5"/>
      <c r="AM169" s="5"/>
      <c r="AW169" s="5"/>
    </row>
    <row r="170" spans="3:49">
      <c r="AL170" s="5"/>
      <c r="AM170" s="5"/>
      <c r="AW170" s="5"/>
    </row>
    <row r="171" spans="3:49">
      <c r="AL171" s="5"/>
      <c r="AM171" s="5"/>
      <c r="AW171" s="5"/>
    </row>
    <row r="172" spans="3:49">
      <c r="AL172" s="5"/>
      <c r="AM172" s="5"/>
      <c r="AW172" s="5"/>
    </row>
    <row r="173" spans="3:49">
      <c r="AL173" s="5"/>
      <c r="AM173" s="5"/>
      <c r="AW173" s="5"/>
    </row>
    <row r="174" spans="3:49">
      <c r="AL174" s="5"/>
      <c r="AM174" s="5"/>
      <c r="AW174" s="5"/>
    </row>
    <row r="175" spans="3:49">
      <c r="AL175" s="5"/>
      <c r="AM175" s="5"/>
      <c r="AW175" s="5"/>
    </row>
    <row r="176" spans="3:49">
      <c r="AL176" s="5"/>
      <c r="AM176" s="5"/>
      <c r="AW176" s="5"/>
    </row>
    <row r="177" spans="38:49">
      <c r="AL177" s="5"/>
      <c r="AM177" s="5"/>
      <c r="AW177" s="5"/>
    </row>
    <row r="178" spans="38:49">
      <c r="AL178" s="5"/>
      <c r="AM178" s="5"/>
      <c r="AW178" s="5"/>
    </row>
    <row r="179" spans="38:49">
      <c r="AL179" s="5"/>
      <c r="AM179" s="5"/>
      <c r="AW179" s="5"/>
    </row>
    <row r="180" spans="38:49">
      <c r="AL180" s="5"/>
      <c r="AM180" s="5"/>
      <c r="AW180" s="5"/>
    </row>
    <row r="181" spans="38:49">
      <c r="AL181" s="5"/>
      <c r="AM181" s="5"/>
      <c r="AW181" s="5"/>
    </row>
    <row r="182" spans="38:49">
      <c r="AL182" s="5"/>
      <c r="AM182" s="5"/>
      <c r="AW182" s="5"/>
    </row>
    <row r="183" spans="38:49">
      <c r="AL183" s="5"/>
      <c r="AM183" s="5"/>
      <c r="AW183" s="5"/>
    </row>
    <row r="184" spans="38:49">
      <c r="AL184" s="5"/>
      <c r="AM184" s="5"/>
      <c r="AW184" s="5"/>
    </row>
    <row r="185" spans="38:49">
      <c r="AL185" s="5"/>
      <c r="AM185" s="5"/>
      <c r="AW185" s="5"/>
    </row>
    <row r="186" spans="38:49">
      <c r="AL186" s="5"/>
      <c r="AM186" s="5"/>
      <c r="AW186" s="5"/>
    </row>
    <row r="187" spans="38:49">
      <c r="AL187" s="5"/>
      <c r="AM187" s="5"/>
      <c r="AW187" s="5"/>
    </row>
    <row r="188" spans="38:49">
      <c r="AL188" s="5"/>
      <c r="AM188" s="5"/>
      <c r="AW188" s="5"/>
    </row>
    <row r="189" spans="38:49">
      <c r="AL189" s="5"/>
      <c r="AM189" s="5"/>
      <c r="AW189" s="5"/>
    </row>
    <row r="190" spans="38:49">
      <c r="AL190" s="5"/>
      <c r="AM190" s="5"/>
      <c r="AW190" s="5"/>
    </row>
    <row r="191" spans="38:49">
      <c r="AL191" s="5"/>
      <c r="AM191" s="5"/>
      <c r="AW191" s="5"/>
    </row>
    <row r="192" spans="38:49">
      <c r="AL192" s="5"/>
      <c r="AM192" s="5"/>
      <c r="AW192" s="5"/>
    </row>
    <row r="193" spans="38:49">
      <c r="AL193" s="5"/>
      <c r="AM193" s="5"/>
      <c r="AW193" s="5"/>
    </row>
    <row r="194" spans="38:49">
      <c r="AL194" s="5"/>
      <c r="AM194" s="5"/>
      <c r="AW194" s="5"/>
    </row>
    <row r="195" spans="38:49">
      <c r="AL195" s="5"/>
      <c r="AM195" s="5"/>
      <c r="AW195" s="5"/>
    </row>
    <row r="196" spans="38:49">
      <c r="AL196" s="5"/>
      <c r="AM196" s="5"/>
      <c r="AW196" s="5"/>
    </row>
    <row r="197" spans="38:49">
      <c r="AL197" s="5"/>
      <c r="AM197" s="5"/>
      <c r="AW197" s="5"/>
    </row>
    <row r="198" spans="38:49">
      <c r="AL198" s="5"/>
      <c r="AM198" s="5"/>
      <c r="AW198" s="5"/>
    </row>
    <row r="199" spans="38:49">
      <c r="AL199" s="5"/>
      <c r="AM199" s="5"/>
      <c r="AW199" s="5"/>
    </row>
    <row r="200" spans="38:49">
      <c r="AL200" s="5"/>
      <c r="AM200" s="5"/>
      <c r="AW200" s="5"/>
    </row>
    <row r="201" spans="38:49">
      <c r="AL201" s="5"/>
      <c r="AM201" s="5"/>
      <c r="AW201" s="5"/>
    </row>
    <row r="202" spans="38:49">
      <c r="AL202" s="5"/>
      <c r="AM202" s="5"/>
      <c r="AW202" s="5"/>
    </row>
    <row r="203" spans="38:49">
      <c r="AL203" s="5"/>
      <c r="AM203" s="5"/>
      <c r="AW203" s="5"/>
    </row>
    <row r="204" spans="38:49">
      <c r="AL204" s="5"/>
      <c r="AM204" s="5"/>
      <c r="AW204" s="5"/>
    </row>
    <row r="205" spans="38:49">
      <c r="AL205" s="5"/>
      <c r="AM205" s="5"/>
      <c r="AW205" s="5"/>
    </row>
    <row r="206" spans="38:49">
      <c r="AL206" s="5"/>
      <c r="AM206" s="5"/>
      <c r="AW206" s="5"/>
    </row>
    <row r="207" spans="38:49">
      <c r="AL207" s="5"/>
      <c r="AM207" s="5"/>
      <c r="AW207" s="5"/>
    </row>
    <row r="208" spans="38:49">
      <c r="AL208" s="5"/>
      <c r="AM208" s="5"/>
      <c r="AW208" s="5"/>
    </row>
    <row r="209" spans="38:49">
      <c r="AL209" s="5"/>
      <c r="AM209" s="5"/>
      <c r="AW209" s="5"/>
    </row>
    <row r="210" spans="38:49">
      <c r="AL210" s="5"/>
      <c r="AM210" s="5"/>
      <c r="AW210" s="5"/>
    </row>
    <row r="211" spans="38:49">
      <c r="AL211" s="5"/>
      <c r="AM211" s="5"/>
      <c r="AW211" s="5"/>
    </row>
    <row r="212" spans="38:49">
      <c r="AL212" s="5"/>
      <c r="AM212" s="5"/>
      <c r="AW212" s="5"/>
    </row>
    <row r="213" spans="38:49">
      <c r="AL213" s="5"/>
      <c r="AM213" s="5"/>
      <c r="AW213" s="5"/>
    </row>
    <row r="214" spans="38:49">
      <c r="AL214" s="5"/>
      <c r="AM214" s="5"/>
      <c r="AW214" s="5"/>
    </row>
    <row r="215" spans="38:49">
      <c r="AL215" s="5"/>
      <c r="AM215" s="5"/>
      <c r="AW215" s="5"/>
    </row>
    <row r="216" spans="38:49">
      <c r="AL216" s="5"/>
      <c r="AM216" s="5"/>
      <c r="AW216" s="5"/>
    </row>
    <row r="217" spans="38:49">
      <c r="AL217" s="5"/>
      <c r="AM217" s="5"/>
      <c r="AW217" s="5"/>
    </row>
    <row r="218" spans="38:49">
      <c r="AL218" s="5"/>
      <c r="AM218" s="5"/>
      <c r="AW218" s="5"/>
    </row>
    <row r="219" spans="38:49">
      <c r="AL219" s="5"/>
      <c r="AM219" s="5"/>
      <c r="AW219" s="5"/>
    </row>
    <row r="220" spans="38:49">
      <c r="AL220" s="5"/>
      <c r="AM220" s="5"/>
      <c r="AW220" s="5"/>
    </row>
    <row r="221" spans="38:49">
      <c r="AL221" s="5"/>
      <c r="AM221" s="5"/>
      <c r="AW221" s="5"/>
    </row>
    <row r="222" spans="38:49">
      <c r="AL222" s="5"/>
      <c r="AM222" s="5"/>
      <c r="AW222" s="5"/>
    </row>
    <row r="223" spans="38:49">
      <c r="AL223" s="5"/>
      <c r="AM223" s="5"/>
      <c r="AW223" s="5"/>
    </row>
    <row r="224" spans="38:49">
      <c r="AL224" s="5"/>
      <c r="AM224" s="5"/>
      <c r="AW224" s="5"/>
    </row>
    <row r="225" spans="38:49">
      <c r="AL225" s="5"/>
      <c r="AM225" s="5"/>
      <c r="AW225" s="5"/>
    </row>
    <row r="226" spans="38:49">
      <c r="AL226" s="5"/>
      <c r="AM226" s="5"/>
      <c r="AW226" s="5"/>
    </row>
    <row r="227" spans="38:49">
      <c r="AL227" s="5"/>
      <c r="AM227" s="5"/>
      <c r="AW227" s="5"/>
    </row>
    <row r="228" spans="38:49">
      <c r="AL228" s="5"/>
      <c r="AM228" s="5"/>
      <c r="AW228" s="5"/>
    </row>
    <row r="229" spans="38:49">
      <c r="AL229" s="5"/>
      <c r="AM229" s="5"/>
      <c r="AW229" s="5"/>
    </row>
    <row r="230" spans="38:49">
      <c r="AL230" s="5"/>
      <c r="AM230" s="5"/>
      <c r="AW230" s="5"/>
    </row>
    <row r="231" spans="38:49">
      <c r="AL231" s="5"/>
      <c r="AM231" s="5"/>
      <c r="AW231" s="5"/>
    </row>
    <row r="232" spans="38:49">
      <c r="AL232" s="5"/>
      <c r="AM232" s="5"/>
      <c r="AW232" s="5"/>
    </row>
    <row r="233" spans="38:49">
      <c r="AL233" s="5"/>
      <c r="AM233" s="5"/>
      <c r="AW233" s="5"/>
    </row>
    <row r="234" spans="38:49">
      <c r="AL234" s="5"/>
      <c r="AM234" s="5"/>
      <c r="AW234" s="5"/>
    </row>
    <row r="235" spans="38:49">
      <c r="AL235" s="5"/>
      <c r="AM235" s="5"/>
      <c r="AW235" s="5"/>
    </row>
    <row r="236" spans="38:49">
      <c r="AL236" s="5"/>
      <c r="AM236" s="5"/>
      <c r="AW236" s="5"/>
    </row>
    <row r="237" spans="38:49">
      <c r="AL237" s="5"/>
      <c r="AM237" s="5"/>
      <c r="AW237" s="5"/>
    </row>
    <row r="238" spans="38:49">
      <c r="AL238" s="5"/>
      <c r="AM238" s="5"/>
      <c r="AW238" s="5"/>
    </row>
    <row r="239" spans="38:49">
      <c r="AL239" s="5"/>
      <c r="AM239" s="5"/>
      <c r="AW239" s="5"/>
    </row>
    <row r="240" spans="38:49">
      <c r="AL240" s="5"/>
      <c r="AM240" s="5"/>
      <c r="AW240" s="5"/>
    </row>
    <row r="241" spans="38:49">
      <c r="AL241" s="5"/>
      <c r="AM241" s="5"/>
      <c r="AW241" s="5"/>
    </row>
    <row r="242" spans="38:49">
      <c r="AL242" s="5"/>
      <c r="AM242" s="5"/>
      <c r="AW242" s="5"/>
    </row>
    <row r="243" spans="38:49">
      <c r="AL243" s="5"/>
      <c r="AM243" s="5"/>
      <c r="AW243" s="5"/>
    </row>
    <row r="244" spans="38:49">
      <c r="AL244" s="5"/>
      <c r="AM244" s="5"/>
      <c r="AW244" s="5"/>
    </row>
    <row r="245" spans="38:49">
      <c r="AL245" s="5"/>
      <c r="AM245" s="5"/>
      <c r="AW245" s="5"/>
    </row>
    <row r="246" spans="38:49">
      <c r="AL246" s="5"/>
      <c r="AM246" s="5"/>
      <c r="AW246" s="5"/>
    </row>
    <row r="247" spans="38:49">
      <c r="AL247" s="5"/>
      <c r="AM247" s="5"/>
      <c r="AW247" s="5"/>
    </row>
    <row r="248" spans="38:49">
      <c r="AL248" s="5"/>
      <c r="AM248" s="5"/>
      <c r="AW248" s="5"/>
    </row>
    <row r="249" spans="38:49">
      <c r="AL249" s="5"/>
      <c r="AM249" s="5"/>
      <c r="AW249" s="5"/>
    </row>
    <row r="250" spans="38:49">
      <c r="AL250" s="5"/>
      <c r="AM250" s="5"/>
      <c r="AW250" s="5"/>
    </row>
    <row r="251" spans="38:49">
      <c r="AL251" s="5"/>
      <c r="AM251" s="5"/>
      <c r="AW251" s="5"/>
    </row>
    <row r="252" spans="38:49">
      <c r="AL252" s="5"/>
      <c r="AM252" s="5"/>
      <c r="AW252" s="5"/>
    </row>
    <row r="253" spans="38:49">
      <c r="AL253" s="5"/>
      <c r="AM253" s="5"/>
      <c r="AW253" s="5"/>
    </row>
    <row r="254" spans="38:49">
      <c r="AL254" s="5"/>
      <c r="AM254" s="5"/>
      <c r="AW254" s="5"/>
    </row>
    <row r="255" spans="38:49">
      <c r="AL255" s="5"/>
      <c r="AM255" s="5"/>
      <c r="AW255" s="5"/>
    </row>
    <row r="256" spans="38:49">
      <c r="AL256" s="5"/>
      <c r="AM256" s="5"/>
      <c r="AW256" s="5"/>
    </row>
    <row r="257" spans="38:49">
      <c r="AL257" s="5"/>
      <c r="AM257" s="5"/>
      <c r="AW257" s="5"/>
    </row>
    <row r="258" spans="38:49">
      <c r="AL258" s="5"/>
      <c r="AM258" s="5"/>
      <c r="AW258" s="5"/>
    </row>
    <row r="259" spans="38:49">
      <c r="AL259" s="5"/>
      <c r="AM259" s="5"/>
      <c r="AW259" s="5"/>
    </row>
    <row r="260" spans="38:49">
      <c r="AL260" s="5"/>
      <c r="AM260" s="5"/>
      <c r="AW260" s="5"/>
    </row>
    <row r="261" spans="38:49">
      <c r="AL261" s="5"/>
      <c r="AM261" s="5"/>
      <c r="AW261" s="5"/>
    </row>
    <row r="262" spans="38:49">
      <c r="AL262" s="5"/>
      <c r="AM262" s="5"/>
      <c r="AW262" s="5"/>
    </row>
    <row r="263" spans="38:49">
      <c r="AL263" s="5"/>
      <c r="AM263" s="5"/>
      <c r="AW263" s="5"/>
    </row>
    <row r="264" spans="38:49">
      <c r="AL264" s="5"/>
      <c r="AM264" s="5"/>
      <c r="AW264" s="5"/>
    </row>
    <row r="265" spans="38:49">
      <c r="AL265" s="5"/>
      <c r="AM265" s="5"/>
      <c r="AW265" s="5"/>
    </row>
    <row r="266" spans="38:49">
      <c r="AL266" s="5"/>
      <c r="AM266" s="5"/>
      <c r="AW266" s="5"/>
    </row>
    <row r="267" spans="38:49">
      <c r="AL267" s="5"/>
      <c r="AM267" s="5"/>
      <c r="AW267" s="5"/>
    </row>
    <row r="268" spans="38:49">
      <c r="AL268" s="5"/>
      <c r="AM268" s="5"/>
      <c r="AW268" s="5"/>
    </row>
    <row r="269" spans="38:49">
      <c r="AL269" s="5"/>
      <c r="AM269" s="5"/>
      <c r="AW269" s="5"/>
    </row>
    <row r="270" spans="38:49">
      <c r="AL270" s="5"/>
      <c r="AM270" s="5"/>
      <c r="AW270" s="5"/>
    </row>
    <row r="271" spans="38:49">
      <c r="AL271" s="5"/>
      <c r="AM271" s="5"/>
      <c r="AW271" s="5"/>
    </row>
    <row r="272" spans="38:49">
      <c r="AL272" s="5"/>
      <c r="AM272" s="5"/>
      <c r="AW272" s="5"/>
    </row>
    <row r="273" spans="38:49">
      <c r="AL273" s="5"/>
      <c r="AM273" s="5"/>
      <c r="AW273" s="5"/>
    </row>
    <row r="274" spans="38:49">
      <c r="AL274" s="5"/>
      <c r="AM274" s="5"/>
      <c r="AW274" s="5"/>
    </row>
    <row r="275" spans="38:49">
      <c r="AL275" s="5"/>
      <c r="AM275" s="5"/>
      <c r="AW275" s="5"/>
    </row>
    <row r="276" spans="38:49">
      <c r="AL276" s="5"/>
      <c r="AM276" s="5"/>
      <c r="AW276" s="5"/>
    </row>
    <row r="277" spans="38:49">
      <c r="AL277" s="5"/>
      <c r="AM277" s="5"/>
      <c r="AW277" s="5"/>
    </row>
    <row r="278" spans="38:49">
      <c r="AL278" s="5"/>
      <c r="AM278" s="5"/>
      <c r="AW278" s="5"/>
    </row>
    <row r="279" spans="38:49">
      <c r="AL279" s="5"/>
      <c r="AM279" s="5"/>
      <c r="AW279" s="5"/>
    </row>
    <row r="280" spans="38:49">
      <c r="AL280" s="5"/>
      <c r="AM280" s="5"/>
      <c r="AW280" s="5"/>
    </row>
    <row r="281" spans="38:49">
      <c r="AL281" s="5"/>
      <c r="AM281" s="5"/>
      <c r="AW281" s="5"/>
    </row>
    <row r="282" spans="38:49">
      <c r="AL282" s="5"/>
      <c r="AM282" s="5"/>
      <c r="AW282" s="5"/>
    </row>
    <row r="283" spans="38:49">
      <c r="AL283" s="5"/>
      <c r="AM283" s="5"/>
      <c r="AW283" s="5"/>
    </row>
    <row r="284" spans="38:49">
      <c r="AL284" s="5"/>
      <c r="AM284" s="5"/>
      <c r="AW284" s="5"/>
    </row>
    <row r="285" spans="38:49">
      <c r="AL285" s="5"/>
      <c r="AM285" s="5"/>
      <c r="AW285" s="5"/>
    </row>
    <row r="286" spans="38:49">
      <c r="AL286" s="5"/>
      <c r="AM286" s="5"/>
      <c r="AW286" s="5"/>
    </row>
    <row r="287" spans="38:49">
      <c r="AL287" s="5"/>
      <c r="AM287" s="5"/>
      <c r="AW287" s="5"/>
    </row>
    <row r="288" spans="38:49">
      <c r="AL288" s="5"/>
      <c r="AM288" s="5"/>
      <c r="AW288" s="5"/>
    </row>
    <row r="289" spans="38:49">
      <c r="AL289" s="5"/>
      <c r="AM289" s="5"/>
      <c r="AW289" s="5"/>
    </row>
    <row r="290" spans="38:49">
      <c r="AL290" s="5"/>
      <c r="AM290" s="5"/>
      <c r="AW290" s="5"/>
    </row>
    <row r="291" spans="38:49">
      <c r="AL291" s="5"/>
      <c r="AM291" s="5"/>
      <c r="AW291" s="5"/>
    </row>
    <row r="292" spans="38:49">
      <c r="AL292" s="5"/>
      <c r="AM292" s="5"/>
      <c r="AW292" s="5"/>
    </row>
    <row r="293" spans="38:49">
      <c r="AL293" s="5"/>
      <c r="AM293" s="5"/>
      <c r="AW293" s="5"/>
    </row>
    <row r="294" spans="38:49">
      <c r="AL294" s="5"/>
      <c r="AM294" s="5"/>
      <c r="AW294" s="5"/>
    </row>
    <row r="295" spans="38:49">
      <c r="AL295" s="5"/>
      <c r="AM295" s="5"/>
      <c r="AW295" s="5"/>
    </row>
    <row r="296" spans="38:49">
      <c r="AL296" s="5"/>
      <c r="AM296" s="5"/>
      <c r="AW296" s="5"/>
    </row>
    <row r="297" spans="38:49">
      <c r="AL297" s="5"/>
      <c r="AM297" s="5"/>
      <c r="AW297" s="5"/>
    </row>
    <row r="298" spans="38:49">
      <c r="AL298" s="5"/>
      <c r="AM298" s="5"/>
      <c r="AW298" s="5"/>
    </row>
    <row r="299" spans="38:49">
      <c r="AL299" s="5"/>
      <c r="AM299" s="5"/>
      <c r="AW299" s="5"/>
    </row>
    <row r="300" spans="38:49">
      <c r="AL300" s="5"/>
      <c r="AM300" s="5"/>
      <c r="AW300" s="5"/>
    </row>
    <row r="301" spans="38:49">
      <c r="AL301" s="5"/>
      <c r="AM301" s="5"/>
      <c r="AW301" s="5"/>
    </row>
    <row r="302" spans="38:49">
      <c r="AL302" s="5"/>
      <c r="AM302" s="5"/>
      <c r="AW302" s="5"/>
    </row>
    <row r="303" spans="38:49">
      <c r="AL303" s="5"/>
      <c r="AM303" s="5"/>
      <c r="AW303" s="5"/>
    </row>
    <row r="304" spans="38:49">
      <c r="AL304" s="5"/>
      <c r="AM304" s="5"/>
      <c r="AW304" s="5"/>
    </row>
    <row r="305" spans="38:49">
      <c r="AL305" s="5"/>
      <c r="AM305" s="5"/>
      <c r="AW305" s="5"/>
    </row>
    <row r="306" spans="38:49">
      <c r="AL306" s="5"/>
      <c r="AM306" s="5"/>
      <c r="AW306" s="5"/>
    </row>
    <row r="307" spans="38:49">
      <c r="AL307" s="5"/>
      <c r="AM307" s="5"/>
      <c r="AW307" s="5"/>
    </row>
    <row r="308" spans="38:49">
      <c r="AL308" s="5"/>
      <c r="AM308" s="5"/>
      <c r="AW308" s="5"/>
    </row>
    <row r="309" spans="38:49">
      <c r="AL309" s="5"/>
      <c r="AM309" s="5"/>
      <c r="AW309" s="5"/>
    </row>
    <row r="310" spans="38:49">
      <c r="AL310" s="5"/>
      <c r="AM310" s="5"/>
      <c r="AW310" s="5"/>
    </row>
    <row r="311" spans="38:49">
      <c r="AL311" s="5"/>
      <c r="AM311" s="5"/>
      <c r="AW311" s="5"/>
    </row>
    <row r="312" spans="38:49">
      <c r="AL312" s="5"/>
      <c r="AM312" s="5"/>
      <c r="AW312" s="5"/>
    </row>
    <row r="313" spans="38:49">
      <c r="AL313" s="5"/>
      <c r="AM313" s="5"/>
      <c r="AW313" s="5"/>
    </row>
    <row r="314" spans="38:49">
      <c r="AL314" s="5"/>
      <c r="AM314" s="5"/>
      <c r="AW314" s="5"/>
    </row>
    <row r="315" spans="38:49">
      <c r="AL315" s="5"/>
      <c r="AM315" s="5"/>
      <c r="AW315" s="5"/>
    </row>
    <row r="316" spans="38:49">
      <c r="AL316" s="5"/>
      <c r="AM316" s="5"/>
      <c r="AW316" s="5"/>
    </row>
    <row r="317" spans="38:49">
      <c r="AL317" s="5"/>
      <c r="AM317" s="5"/>
      <c r="AW317" s="5"/>
    </row>
    <row r="318" spans="38:49">
      <c r="AL318" s="5"/>
      <c r="AM318" s="5"/>
      <c r="AW318" s="5"/>
    </row>
    <row r="319" spans="38:49">
      <c r="AL319" s="5"/>
      <c r="AM319" s="5"/>
      <c r="AW319" s="5"/>
    </row>
    <row r="320" spans="38:49">
      <c r="AL320" s="5"/>
      <c r="AM320" s="5"/>
      <c r="AW320" s="5"/>
    </row>
    <row r="321" spans="38:49">
      <c r="AL321" s="5"/>
      <c r="AM321" s="5"/>
      <c r="AW321" s="5"/>
    </row>
    <row r="322" spans="38:49">
      <c r="AL322" s="5"/>
      <c r="AM322" s="5"/>
      <c r="AW322" s="5"/>
    </row>
    <row r="323" spans="38:49">
      <c r="AL323" s="5"/>
      <c r="AM323" s="5"/>
      <c r="AW323" s="5"/>
    </row>
    <row r="324" spans="38:49">
      <c r="AL324" s="5"/>
      <c r="AM324" s="5"/>
      <c r="AW324" s="5"/>
    </row>
    <row r="325" spans="38:49">
      <c r="AL325" s="5"/>
      <c r="AM325" s="5"/>
      <c r="AW325" s="5"/>
    </row>
    <row r="326" spans="38:49">
      <c r="AL326" s="5"/>
      <c r="AM326" s="5"/>
      <c r="AW326" s="5"/>
    </row>
    <row r="327" spans="38:49">
      <c r="AL327" s="5"/>
      <c r="AM327" s="5"/>
      <c r="AW327" s="5"/>
    </row>
    <row r="328" spans="38:49">
      <c r="AL328" s="5"/>
      <c r="AM328" s="5"/>
      <c r="AW328" s="5"/>
    </row>
    <row r="329" spans="38:49">
      <c r="AL329" s="5"/>
      <c r="AM329" s="5"/>
      <c r="AW329" s="5"/>
    </row>
    <row r="330" spans="38:49">
      <c r="AL330" s="5"/>
      <c r="AM330" s="5"/>
      <c r="AW330" s="5"/>
    </row>
    <row r="331" spans="38:49">
      <c r="AL331" s="5"/>
      <c r="AM331" s="5"/>
      <c r="AW331" s="5"/>
    </row>
    <row r="332" spans="38:49">
      <c r="AL332" s="5"/>
      <c r="AM332" s="5"/>
      <c r="AW332" s="5"/>
    </row>
    <row r="333" spans="38:49">
      <c r="AL333" s="5"/>
      <c r="AM333" s="5"/>
      <c r="AW333" s="5"/>
    </row>
    <row r="334" spans="38:49">
      <c r="AL334" s="5"/>
      <c r="AM334" s="5"/>
      <c r="AW334" s="5"/>
    </row>
    <row r="335" spans="38:49">
      <c r="AL335" s="5"/>
      <c r="AM335" s="5"/>
      <c r="AW335" s="5"/>
    </row>
    <row r="336" spans="38:49">
      <c r="AL336" s="5"/>
      <c r="AM336" s="5"/>
      <c r="AW336" s="5"/>
    </row>
    <row r="337" spans="38:49">
      <c r="AL337" s="5"/>
      <c r="AM337" s="5"/>
      <c r="AW337" s="5"/>
    </row>
    <row r="338" spans="38:49">
      <c r="AL338" s="5"/>
      <c r="AM338" s="5"/>
      <c r="AW338" s="5"/>
    </row>
    <row r="339" spans="38:49">
      <c r="AL339" s="5"/>
      <c r="AM339" s="5"/>
      <c r="AW339" s="5"/>
    </row>
    <row r="340" spans="38:49">
      <c r="AL340" s="5"/>
      <c r="AM340" s="5"/>
      <c r="AW340" s="5"/>
    </row>
    <row r="341" spans="38:49">
      <c r="AL341" s="5"/>
      <c r="AM341" s="5"/>
      <c r="AW341" s="5"/>
    </row>
    <row r="342" spans="38:49">
      <c r="AL342" s="5"/>
      <c r="AM342" s="5"/>
      <c r="AW342" s="5"/>
    </row>
    <row r="343" spans="38:49">
      <c r="AL343" s="5"/>
      <c r="AM343" s="5"/>
      <c r="AW343" s="5"/>
    </row>
    <row r="344" spans="38:49">
      <c r="AL344" s="5"/>
      <c r="AM344" s="5"/>
      <c r="AW344" s="5"/>
    </row>
    <row r="345" spans="38:49">
      <c r="AL345" s="5"/>
      <c r="AM345" s="5"/>
      <c r="AW345" s="5"/>
    </row>
    <row r="346" spans="38:49">
      <c r="AL346" s="5"/>
      <c r="AM346" s="5"/>
      <c r="AW346" s="5"/>
    </row>
    <row r="347" spans="38:49">
      <c r="AL347" s="5"/>
      <c r="AM347" s="5"/>
      <c r="AW347" s="5"/>
    </row>
    <row r="348" spans="38:49">
      <c r="AL348" s="5"/>
      <c r="AM348" s="5"/>
      <c r="AW348" s="5"/>
    </row>
    <row r="349" spans="38:49">
      <c r="AL349" s="5"/>
      <c r="AM349" s="5"/>
      <c r="AW349" s="5"/>
    </row>
    <row r="350" spans="38:49">
      <c r="AL350" s="5"/>
      <c r="AM350" s="5"/>
      <c r="AW350" s="5"/>
    </row>
    <row r="351" spans="38:49">
      <c r="AL351" s="5"/>
      <c r="AM351" s="5"/>
      <c r="AW351" s="5"/>
    </row>
    <row r="352" spans="38:49">
      <c r="AL352" s="5"/>
      <c r="AM352" s="5"/>
      <c r="AW352" s="5"/>
    </row>
    <row r="353" spans="38:49">
      <c r="AL353" s="5"/>
      <c r="AM353" s="5"/>
      <c r="AW353" s="5"/>
    </row>
    <row r="354" spans="38:49">
      <c r="AL354" s="5"/>
      <c r="AM354" s="5"/>
      <c r="AW354" s="5"/>
    </row>
    <row r="355" spans="38:49">
      <c r="AL355" s="5"/>
      <c r="AM355" s="5"/>
      <c r="AW355" s="5"/>
    </row>
    <row r="356" spans="38:49">
      <c r="AL356" s="5"/>
      <c r="AM356" s="5"/>
      <c r="AW356" s="5"/>
    </row>
    <row r="357" spans="38:49">
      <c r="AL357" s="5"/>
      <c r="AM357" s="5"/>
      <c r="AW357" s="5"/>
    </row>
    <row r="358" spans="38:49">
      <c r="AL358" s="5"/>
      <c r="AM358" s="5"/>
      <c r="AW358" s="5"/>
    </row>
    <row r="359" spans="38:49">
      <c r="AL359" s="5"/>
      <c r="AM359" s="5"/>
      <c r="AW359" s="5"/>
    </row>
    <row r="360" spans="38:49">
      <c r="AL360" s="5"/>
      <c r="AM360" s="5"/>
      <c r="AW360" s="5"/>
    </row>
    <row r="361" spans="38:49">
      <c r="AL361" s="5"/>
      <c r="AM361" s="5"/>
      <c r="AW361" s="5"/>
    </row>
    <row r="362" spans="38:49">
      <c r="AL362" s="5"/>
      <c r="AM362" s="5"/>
      <c r="AW362" s="5"/>
    </row>
    <row r="363" spans="38:49">
      <c r="AL363" s="5"/>
      <c r="AM363" s="5"/>
      <c r="AW363" s="5"/>
    </row>
    <row r="364" spans="38:49">
      <c r="AL364" s="5"/>
      <c r="AM364" s="5"/>
      <c r="AW364" s="5"/>
    </row>
    <row r="365" spans="38:49">
      <c r="AL365" s="5"/>
      <c r="AM365" s="5"/>
      <c r="AW365" s="5"/>
    </row>
    <row r="366" spans="38:49">
      <c r="AL366" s="5"/>
      <c r="AM366" s="5"/>
      <c r="AW366" s="5"/>
    </row>
    <row r="367" spans="38:49">
      <c r="AL367" s="5"/>
      <c r="AM367" s="5"/>
      <c r="AW367" s="5"/>
    </row>
    <row r="368" spans="38:49">
      <c r="AL368" s="5"/>
      <c r="AM368" s="5"/>
      <c r="AW368" s="5"/>
    </row>
    <row r="369" spans="38:49">
      <c r="AL369" s="5"/>
      <c r="AM369" s="5"/>
      <c r="AW369" s="5"/>
    </row>
    <row r="370" spans="38:49">
      <c r="AL370" s="5"/>
      <c r="AM370" s="5"/>
      <c r="AW370" s="5"/>
    </row>
    <row r="371" spans="38:49">
      <c r="AL371" s="5"/>
      <c r="AM371" s="5"/>
      <c r="AW371" s="5"/>
    </row>
    <row r="372" spans="38:49">
      <c r="AL372" s="5"/>
      <c r="AM372" s="5"/>
      <c r="AW372" s="5"/>
    </row>
    <row r="373" spans="38:49">
      <c r="AL373" s="5"/>
      <c r="AM373" s="5"/>
      <c r="AW373" s="5"/>
    </row>
    <row r="374" spans="38:49">
      <c r="AL374" s="5"/>
      <c r="AM374" s="5"/>
      <c r="AW374" s="5"/>
    </row>
    <row r="375" spans="38:49">
      <c r="AL375" s="5"/>
      <c r="AM375" s="5"/>
      <c r="AW375" s="5"/>
    </row>
    <row r="376" spans="38:49">
      <c r="AL376" s="5"/>
      <c r="AM376" s="5"/>
      <c r="AW376" s="5"/>
    </row>
    <row r="377" spans="38:49">
      <c r="AL377" s="5"/>
      <c r="AM377" s="5"/>
      <c r="AW377" s="5"/>
    </row>
    <row r="378" spans="38:49">
      <c r="AL378" s="5"/>
      <c r="AM378" s="5"/>
      <c r="AW378" s="5"/>
    </row>
    <row r="379" spans="38:49">
      <c r="AL379" s="5"/>
      <c r="AM379" s="5"/>
      <c r="AW379" s="5"/>
    </row>
    <row r="380" spans="38:49">
      <c r="AL380" s="5"/>
      <c r="AM380" s="5"/>
      <c r="AW380" s="5"/>
    </row>
    <row r="381" spans="38:49">
      <c r="AL381" s="5"/>
      <c r="AM381" s="5"/>
      <c r="AW381" s="5"/>
    </row>
    <row r="382" spans="38:49">
      <c r="AL382" s="5"/>
      <c r="AM382" s="5"/>
      <c r="AW382" s="5"/>
    </row>
    <row r="383" spans="38:49">
      <c r="AL383" s="5"/>
      <c r="AM383" s="5"/>
      <c r="AW383" s="5"/>
    </row>
    <row r="384" spans="38:49">
      <c r="AL384" s="5"/>
      <c r="AM384" s="5"/>
      <c r="AW384" s="5"/>
    </row>
    <row r="385" spans="38:49">
      <c r="AL385" s="5"/>
      <c r="AM385" s="5"/>
      <c r="AW385" s="5"/>
    </row>
    <row r="386" spans="38:49">
      <c r="AL386" s="5"/>
      <c r="AM386" s="5"/>
      <c r="AW386" s="5"/>
    </row>
    <row r="387" spans="38:49">
      <c r="AL387" s="5"/>
      <c r="AM387" s="5"/>
      <c r="AW387" s="5"/>
    </row>
    <row r="388" spans="38:49">
      <c r="AL388" s="5"/>
      <c r="AM388" s="5"/>
      <c r="AW388" s="5"/>
    </row>
    <row r="389" spans="38:49">
      <c r="AL389" s="5"/>
      <c r="AM389" s="5"/>
      <c r="AW389" s="5"/>
    </row>
    <row r="390" spans="38:49">
      <c r="AL390" s="5"/>
      <c r="AM390" s="5"/>
      <c r="AW390" s="5"/>
    </row>
    <row r="391" spans="38:49">
      <c r="AL391" s="5"/>
      <c r="AM391" s="5"/>
      <c r="AW391" s="5"/>
    </row>
    <row r="392" spans="38:49">
      <c r="AL392" s="5"/>
      <c r="AM392" s="5"/>
      <c r="AW392" s="5"/>
    </row>
    <row r="393" spans="38:49">
      <c r="AL393" s="5"/>
      <c r="AM393" s="5"/>
      <c r="AW393" s="5"/>
    </row>
    <row r="394" spans="38:49">
      <c r="AL394" s="5"/>
      <c r="AM394" s="5"/>
      <c r="AW394" s="5"/>
    </row>
    <row r="395" spans="38:49">
      <c r="AL395" s="5"/>
      <c r="AM395" s="5"/>
      <c r="AW395" s="5"/>
    </row>
    <row r="396" spans="38:49">
      <c r="AL396" s="5"/>
      <c r="AM396" s="5"/>
      <c r="AW396" s="5"/>
    </row>
    <row r="397" spans="38:49">
      <c r="AL397" s="5"/>
      <c r="AM397" s="5"/>
      <c r="AW397" s="5"/>
    </row>
    <row r="398" spans="38:49">
      <c r="AL398" s="5"/>
      <c r="AM398" s="5"/>
      <c r="AW398" s="5"/>
    </row>
    <row r="399" spans="38:49">
      <c r="AL399" s="5"/>
      <c r="AM399" s="5"/>
      <c r="AW399" s="5"/>
    </row>
    <row r="400" spans="38:49">
      <c r="AL400" s="5"/>
      <c r="AM400" s="5"/>
      <c r="AW400" s="5"/>
    </row>
    <row r="401" spans="38:49">
      <c r="AL401" s="5"/>
      <c r="AM401" s="5"/>
      <c r="AW401" s="5"/>
    </row>
    <row r="402" spans="38:49">
      <c r="AL402" s="5"/>
      <c r="AM402" s="5"/>
      <c r="AW402" s="5"/>
    </row>
    <row r="403" spans="38:49">
      <c r="AL403" s="5"/>
      <c r="AM403" s="5"/>
      <c r="AW403" s="5"/>
    </row>
    <row r="404" spans="38:49">
      <c r="AL404" s="5"/>
      <c r="AM404" s="5"/>
      <c r="AW404" s="5"/>
    </row>
    <row r="405" spans="38:49">
      <c r="AL405" s="5"/>
      <c r="AM405" s="5"/>
      <c r="AW405" s="5"/>
    </row>
    <row r="406" spans="38:49">
      <c r="AL406" s="5"/>
      <c r="AM406" s="5"/>
      <c r="AW406" s="5"/>
    </row>
    <row r="407" spans="38:49">
      <c r="AL407" s="5"/>
      <c r="AM407" s="5"/>
      <c r="AW407" s="5"/>
    </row>
    <row r="408" spans="38:49">
      <c r="AL408" s="5"/>
      <c r="AM408" s="5"/>
      <c r="AW408" s="5"/>
    </row>
    <row r="409" spans="38:49">
      <c r="AL409" s="5"/>
      <c r="AM409" s="5"/>
      <c r="AW409" s="5"/>
    </row>
    <row r="410" spans="38:49">
      <c r="AL410" s="5"/>
      <c r="AM410" s="5"/>
      <c r="AW410" s="5"/>
    </row>
    <row r="411" spans="38:49">
      <c r="AL411" s="5"/>
      <c r="AM411" s="5"/>
      <c r="AW411" s="5"/>
    </row>
    <row r="412" spans="38:49">
      <c r="AL412" s="5"/>
      <c r="AM412" s="5"/>
      <c r="AW412" s="5"/>
    </row>
    <row r="413" spans="38:49">
      <c r="AL413" s="5"/>
      <c r="AM413" s="5"/>
      <c r="AW413" s="5"/>
    </row>
    <row r="414" spans="38:49">
      <c r="AL414" s="5"/>
      <c r="AM414" s="5"/>
      <c r="AW414" s="5"/>
    </row>
    <row r="415" spans="38:49">
      <c r="AL415" s="5"/>
      <c r="AM415" s="5"/>
      <c r="AW415" s="5"/>
    </row>
    <row r="416" spans="38:49">
      <c r="AL416" s="5"/>
      <c r="AM416" s="5"/>
      <c r="AW416" s="5"/>
    </row>
    <row r="417" spans="38:49">
      <c r="AL417" s="5"/>
      <c r="AM417" s="5"/>
      <c r="AW417" s="5"/>
    </row>
    <row r="418" spans="38:49">
      <c r="AL418" s="5"/>
      <c r="AM418" s="5"/>
      <c r="AW418" s="5"/>
    </row>
    <row r="419" spans="38:49">
      <c r="AL419" s="5"/>
      <c r="AM419" s="5"/>
      <c r="AW419" s="5"/>
    </row>
    <row r="420" spans="38:49">
      <c r="AL420" s="5"/>
      <c r="AM420" s="5"/>
      <c r="AW420" s="5"/>
    </row>
    <row r="421" spans="38:49">
      <c r="AL421" s="5"/>
      <c r="AM421" s="5"/>
      <c r="AW421" s="5"/>
    </row>
    <row r="422" spans="38:49">
      <c r="AL422" s="5"/>
      <c r="AM422" s="5"/>
      <c r="AW422" s="5"/>
    </row>
    <row r="423" spans="38:49">
      <c r="AL423" s="5"/>
      <c r="AM423" s="5"/>
      <c r="AW423" s="5"/>
    </row>
    <row r="424" spans="38:49">
      <c r="AL424" s="5"/>
      <c r="AM424" s="5"/>
      <c r="AW424" s="5"/>
    </row>
    <row r="425" spans="38:49">
      <c r="AL425" s="5"/>
      <c r="AM425" s="5"/>
      <c r="AW425" s="5"/>
    </row>
    <row r="426" spans="38:49">
      <c r="AL426" s="5"/>
      <c r="AM426" s="5"/>
      <c r="AW426" s="5"/>
    </row>
    <row r="427" spans="38:49">
      <c r="AL427" s="5"/>
      <c r="AM427" s="5"/>
      <c r="AW427" s="5"/>
    </row>
    <row r="428" spans="38:49">
      <c r="AL428" s="5"/>
      <c r="AM428" s="5"/>
      <c r="AW428" s="5"/>
    </row>
    <row r="429" spans="38:49">
      <c r="AL429" s="5"/>
      <c r="AM429" s="5"/>
      <c r="AW429" s="5"/>
    </row>
    <row r="430" spans="38:49">
      <c r="AL430" s="5"/>
      <c r="AM430" s="5"/>
      <c r="AW430" s="5"/>
    </row>
    <row r="431" spans="38:49">
      <c r="AL431" s="5"/>
      <c r="AM431" s="5"/>
      <c r="AW431" s="5"/>
    </row>
    <row r="432" spans="38:49">
      <c r="AL432" s="5"/>
      <c r="AM432" s="5"/>
      <c r="AW432" s="5"/>
    </row>
    <row r="433" spans="38:49">
      <c r="AL433" s="5"/>
      <c r="AM433" s="5"/>
      <c r="AW433" s="5"/>
    </row>
    <row r="434" spans="38:49">
      <c r="AL434" s="5"/>
      <c r="AM434" s="5"/>
      <c r="AW434" s="5"/>
    </row>
    <row r="435" spans="38:49">
      <c r="AL435" s="5"/>
      <c r="AM435" s="5"/>
      <c r="AW435" s="5"/>
    </row>
    <row r="436" spans="38:49">
      <c r="AL436" s="5"/>
      <c r="AM436" s="5"/>
      <c r="AW436" s="5"/>
    </row>
    <row r="437" spans="38:49">
      <c r="AL437" s="5"/>
      <c r="AM437" s="5"/>
      <c r="AW437" s="5"/>
    </row>
    <row r="438" spans="38:49">
      <c r="AL438" s="5"/>
      <c r="AM438" s="5"/>
      <c r="AW438" s="5"/>
    </row>
    <row r="439" spans="38:49">
      <c r="AL439" s="5"/>
      <c r="AM439" s="5"/>
      <c r="AW439" s="5"/>
    </row>
    <row r="440" spans="38:49">
      <c r="AL440" s="5"/>
      <c r="AM440" s="5"/>
      <c r="AW440" s="5"/>
    </row>
    <row r="441" spans="38:49">
      <c r="AL441" s="5"/>
      <c r="AM441" s="5"/>
      <c r="AW441" s="5"/>
    </row>
    <row r="442" spans="38:49">
      <c r="AL442" s="5"/>
      <c r="AM442" s="5"/>
      <c r="AW442" s="5"/>
    </row>
    <row r="443" spans="38:49">
      <c r="AL443" s="5"/>
      <c r="AM443" s="5"/>
      <c r="AW443" s="5"/>
    </row>
    <row r="444" spans="38:49">
      <c r="AL444" s="5"/>
      <c r="AM444" s="5"/>
      <c r="AW444" s="5"/>
    </row>
    <row r="445" spans="38:49">
      <c r="AL445" s="5"/>
      <c r="AM445" s="5"/>
      <c r="AW445" s="5"/>
    </row>
    <row r="446" spans="38:49">
      <c r="AL446" s="5"/>
      <c r="AM446" s="5"/>
      <c r="AW446" s="5"/>
    </row>
    <row r="447" spans="38:49">
      <c r="AL447" s="5"/>
      <c r="AM447" s="5"/>
      <c r="AW447" s="5"/>
    </row>
    <row r="448" spans="38:49">
      <c r="AL448" s="5"/>
      <c r="AM448" s="5"/>
      <c r="AW448" s="5"/>
    </row>
    <row r="449" spans="38:49">
      <c r="AL449" s="5"/>
      <c r="AM449" s="5"/>
      <c r="AW449" s="5"/>
    </row>
    <row r="450" spans="38:49">
      <c r="AL450" s="5"/>
      <c r="AM450" s="5"/>
      <c r="AW450" s="5"/>
    </row>
    <row r="451" spans="38:49">
      <c r="AL451" s="5"/>
      <c r="AM451" s="5"/>
      <c r="AW451" s="5"/>
    </row>
    <row r="452" spans="38:49">
      <c r="AL452" s="5"/>
      <c r="AM452" s="5"/>
      <c r="AW452" s="5"/>
    </row>
    <row r="453" spans="38:49">
      <c r="AL453" s="5"/>
      <c r="AM453" s="5"/>
      <c r="AW453" s="5"/>
    </row>
    <row r="454" spans="38:49">
      <c r="AL454" s="5"/>
      <c r="AM454" s="5"/>
      <c r="AW454" s="5"/>
    </row>
    <row r="455" spans="38:49">
      <c r="AL455" s="5"/>
      <c r="AM455" s="5"/>
      <c r="AW455" s="5"/>
    </row>
    <row r="456" spans="38:49">
      <c r="AL456" s="5"/>
      <c r="AM456" s="5"/>
      <c r="AW456" s="5"/>
    </row>
    <row r="457" spans="38:49">
      <c r="AL457" s="5"/>
      <c r="AM457" s="5"/>
      <c r="AW457" s="5"/>
    </row>
    <row r="458" spans="38:49">
      <c r="AL458" s="5"/>
      <c r="AM458" s="5"/>
      <c r="AW458" s="5"/>
    </row>
    <row r="459" spans="38:49">
      <c r="AL459" s="5"/>
      <c r="AM459" s="5"/>
      <c r="AW459" s="5"/>
    </row>
    <row r="460" spans="38:49">
      <c r="AL460" s="5"/>
      <c r="AM460" s="5"/>
      <c r="AW460" s="5"/>
    </row>
    <row r="461" spans="38:49">
      <c r="AL461" s="5"/>
      <c r="AM461" s="5"/>
      <c r="AW461" s="5"/>
    </row>
    <row r="462" spans="38:49">
      <c r="AL462" s="5"/>
      <c r="AM462" s="5"/>
      <c r="AW462" s="5"/>
    </row>
    <row r="463" spans="38:49">
      <c r="AL463" s="5"/>
      <c r="AM463" s="5"/>
      <c r="AW463" s="5"/>
    </row>
    <row r="464" spans="38:49">
      <c r="AL464" s="5"/>
      <c r="AM464" s="5"/>
      <c r="AW464" s="5"/>
    </row>
    <row r="465" spans="38:49">
      <c r="AL465" s="5"/>
      <c r="AM465" s="5"/>
      <c r="AW465" s="5"/>
    </row>
    <row r="466" spans="38:49">
      <c r="AL466" s="5"/>
      <c r="AM466" s="5"/>
      <c r="AW466" s="5"/>
    </row>
    <row r="467" spans="38:49">
      <c r="AL467" s="5"/>
      <c r="AM467" s="5"/>
      <c r="AW467" s="5"/>
    </row>
    <row r="468" spans="38:49">
      <c r="AL468" s="5"/>
      <c r="AM468" s="5"/>
      <c r="AW468" s="5"/>
    </row>
    <row r="469" spans="38:49">
      <c r="AL469" s="5"/>
      <c r="AM469" s="5"/>
      <c r="AW469" s="5"/>
    </row>
    <row r="470" spans="38:49">
      <c r="AL470" s="5"/>
      <c r="AM470" s="5"/>
      <c r="AW470" s="5"/>
    </row>
    <row r="471" spans="38:49">
      <c r="AL471" s="5"/>
      <c r="AM471" s="5"/>
      <c r="AW471" s="5"/>
    </row>
    <row r="472" spans="38:49">
      <c r="AL472" s="5"/>
      <c r="AM472" s="5"/>
      <c r="AW472" s="5"/>
    </row>
    <row r="473" spans="38:49">
      <c r="AL473" s="5"/>
      <c r="AM473" s="5"/>
      <c r="AW473" s="5"/>
    </row>
    <row r="474" spans="38:49">
      <c r="AL474" s="5"/>
      <c r="AM474" s="5"/>
      <c r="AW474" s="5"/>
    </row>
    <row r="475" spans="38:49">
      <c r="AL475" s="5"/>
      <c r="AM475" s="5"/>
      <c r="AW475" s="5"/>
    </row>
    <row r="476" spans="38:49">
      <c r="AL476" s="5"/>
      <c r="AM476" s="5"/>
      <c r="AW476" s="5"/>
    </row>
    <row r="477" spans="38:49">
      <c r="AL477" s="5"/>
      <c r="AM477" s="5"/>
      <c r="AW477" s="5"/>
    </row>
    <row r="478" spans="38:49">
      <c r="AL478" s="5"/>
      <c r="AM478" s="5"/>
      <c r="AW478" s="5"/>
    </row>
    <row r="479" spans="38:49">
      <c r="AL479" s="5"/>
      <c r="AM479" s="5"/>
      <c r="AW479" s="5"/>
    </row>
    <row r="480" spans="38:49">
      <c r="AL480" s="5"/>
      <c r="AM480" s="5"/>
      <c r="AW480" s="5"/>
    </row>
    <row r="481" spans="38:49">
      <c r="AL481" s="5"/>
      <c r="AM481" s="5"/>
      <c r="AW481" s="5"/>
    </row>
    <row r="482" spans="38:49">
      <c r="AL482" s="5"/>
      <c r="AM482" s="5"/>
      <c r="AW482" s="5"/>
    </row>
    <row r="483" spans="38:49">
      <c r="AL483" s="5"/>
      <c r="AM483" s="5"/>
      <c r="AW483" s="5"/>
    </row>
    <row r="484" spans="38:49">
      <c r="AL484" s="5"/>
      <c r="AM484" s="5"/>
      <c r="AW484" s="5"/>
    </row>
    <row r="485" spans="38:49">
      <c r="AL485" s="5"/>
      <c r="AM485" s="5"/>
      <c r="AW485" s="5"/>
    </row>
    <row r="486" spans="38:49">
      <c r="AL486" s="5"/>
      <c r="AM486" s="5"/>
      <c r="AW486" s="5"/>
    </row>
    <row r="487" spans="38:49">
      <c r="AL487" s="5"/>
      <c r="AM487" s="5"/>
      <c r="AW487" s="5"/>
    </row>
    <row r="488" spans="38:49">
      <c r="AL488" s="5"/>
      <c r="AM488" s="5"/>
      <c r="AW488" s="5"/>
    </row>
    <row r="489" spans="38:49">
      <c r="AL489" s="5"/>
      <c r="AM489" s="5"/>
      <c r="AW489" s="5"/>
    </row>
    <row r="490" spans="38:49">
      <c r="AL490" s="5"/>
      <c r="AM490" s="5"/>
      <c r="AW490" s="5"/>
    </row>
    <row r="491" spans="38:49">
      <c r="AL491" s="5"/>
      <c r="AM491" s="5"/>
      <c r="AW491" s="5"/>
    </row>
    <row r="492" spans="38:49">
      <c r="AL492" s="5"/>
      <c r="AM492" s="5"/>
      <c r="AW492" s="5"/>
    </row>
    <row r="493" spans="38:49">
      <c r="AL493" s="5"/>
      <c r="AM493" s="5"/>
      <c r="AW493" s="5"/>
    </row>
    <row r="494" spans="38:49">
      <c r="AL494" s="5"/>
      <c r="AM494" s="5"/>
      <c r="AW494" s="5"/>
    </row>
    <row r="495" spans="38:49">
      <c r="AL495" s="5"/>
      <c r="AM495" s="5"/>
      <c r="AW495" s="5"/>
    </row>
    <row r="496" spans="38:49">
      <c r="AL496" s="5"/>
      <c r="AM496" s="5"/>
      <c r="AW496" s="5"/>
    </row>
    <row r="497" spans="38:49">
      <c r="AL497" s="5"/>
      <c r="AM497" s="5"/>
      <c r="AW497" s="5"/>
    </row>
    <row r="498" spans="38:49">
      <c r="AL498" s="5"/>
      <c r="AM498" s="5"/>
      <c r="AW498" s="5"/>
    </row>
    <row r="499" spans="38:49">
      <c r="AL499" s="5"/>
      <c r="AM499" s="5"/>
      <c r="AW499" s="5"/>
    </row>
    <row r="500" spans="38:49">
      <c r="AL500" s="5"/>
      <c r="AM500" s="5"/>
      <c r="AW500" s="5"/>
    </row>
    <row r="501" spans="38:49">
      <c r="AL501" s="5"/>
      <c r="AM501" s="5"/>
      <c r="AW501" s="5"/>
    </row>
    <row r="502" spans="38:49">
      <c r="AL502" s="5"/>
      <c r="AM502" s="5"/>
      <c r="AW502" s="5"/>
    </row>
    <row r="503" spans="38:49">
      <c r="AL503" s="5"/>
      <c r="AM503" s="5"/>
      <c r="AW503" s="5"/>
    </row>
    <row r="504" spans="38:49">
      <c r="AL504" s="5"/>
      <c r="AM504" s="5"/>
      <c r="AW504" s="5"/>
    </row>
    <row r="505" spans="38:49">
      <c r="AL505" s="5"/>
      <c r="AM505" s="5"/>
      <c r="AW505" s="5"/>
    </row>
    <row r="506" spans="38:49">
      <c r="AL506" s="5"/>
      <c r="AM506" s="5"/>
      <c r="AW506" s="5"/>
    </row>
    <row r="507" spans="38:49">
      <c r="AL507" s="5"/>
      <c r="AM507" s="5"/>
      <c r="AW507" s="5"/>
    </row>
    <row r="508" spans="38:49">
      <c r="AL508" s="5"/>
      <c r="AM508" s="5"/>
      <c r="AW508" s="5"/>
    </row>
    <row r="509" spans="38:49">
      <c r="AL509" s="5"/>
      <c r="AM509" s="5"/>
      <c r="AW509" s="5"/>
    </row>
    <row r="510" spans="38:49">
      <c r="AL510" s="5"/>
      <c r="AM510" s="5"/>
      <c r="AW510" s="5"/>
    </row>
    <row r="511" spans="38:49">
      <c r="AL511" s="5"/>
      <c r="AM511" s="5"/>
      <c r="AW511" s="5"/>
    </row>
    <row r="512" spans="38:49">
      <c r="AL512" s="5"/>
      <c r="AM512" s="5"/>
      <c r="AW512" s="5"/>
    </row>
    <row r="513" spans="38:49">
      <c r="AL513" s="5"/>
      <c r="AM513" s="5"/>
      <c r="AW513" s="5"/>
    </row>
    <row r="514" spans="38:49">
      <c r="AL514" s="5"/>
      <c r="AM514" s="5"/>
      <c r="AW514" s="5"/>
    </row>
    <row r="515" spans="38:49">
      <c r="AL515" s="5"/>
      <c r="AM515" s="5"/>
      <c r="AW515" s="5"/>
    </row>
    <row r="516" spans="38:49">
      <c r="AL516" s="5"/>
      <c r="AM516" s="5"/>
      <c r="AW516" s="5"/>
    </row>
    <row r="517" spans="38:49">
      <c r="AL517" s="5"/>
      <c r="AM517" s="5"/>
      <c r="AW517" s="5"/>
    </row>
    <row r="518" spans="38:49">
      <c r="AL518" s="5"/>
      <c r="AM518" s="5"/>
      <c r="AW518" s="5"/>
    </row>
    <row r="519" spans="38:49">
      <c r="AL519" s="5"/>
      <c r="AM519" s="5"/>
      <c r="AW519" s="5"/>
    </row>
    <row r="520" spans="38:49">
      <c r="AL520" s="5"/>
      <c r="AM520" s="5"/>
      <c r="AW520" s="5"/>
    </row>
    <row r="521" spans="38:49">
      <c r="AL521" s="5"/>
      <c r="AM521" s="5"/>
      <c r="AW521" s="5"/>
    </row>
    <row r="522" spans="38:49">
      <c r="AL522" s="5"/>
      <c r="AM522" s="5"/>
      <c r="AW522" s="5"/>
    </row>
    <row r="523" spans="38:49">
      <c r="AL523" s="5"/>
      <c r="AM523" s="5"/>
      <c r="AW523" s="5"/>
    </row>
    <row r="524" spans="38:49">
      <c r="AL524" s="5"/>
      <c r="AM524" s="5"/>
      <c r="AW524" s="5"/>
    </row>
    <row r="525" spans="38:49">
      <c r="AL525" s="5"/>
      <c r="AM525" s="5"/>
      <c r="AW525" s="5"/>
    </row>
    <row r="526" spans="38:49">
      <c r="AL526" s="5"/>
      <c r="AM526" s="5"/>
      <c r="AW526" s="5"/>
    </row>
    <row r="527" spans="38:49">
      <c r="AL527" s="5"/>
      <c r="AM527" s="5"/>
      <c r="AW527" s="5"/>
    </row>
    <row r="528" spans="38:49">
      <c r="AL528" s="5"/>
      <c r="AM528" s="5"/>
      <c r="AW528" s="5"/>
    </row>
    <row r="529" spans="38:49">
      <c r="AL529" s="5"/>
      <c r="AM529" s="5"/>
      <c r="AW529" s="5"/>
    </row>
    <row r="530" spans="38:49">
      <c r="AL530" s="5"/>
      <c r="AM530" s="5"/>
      <c r="AW530" s="5"/>
    </row>
    <row r="531" spans="38:49">
      <c r="AL531" s="5"/>
      <c r="AM531" s="5"/>
      <c r="AW531" s="5"/>
    </row>
    <row r="532" spans="38:49">
      <c r="AL532" s="5"/>
      <c r="AM532" s="5"/>
      <c r="AW532" s="5"/>
    </row>
    <row r="533" spans="38:49">
      <c r="AL533" s="5"/>
      <c r="AM533" s="5"/>
      <c r="AW533" s="5"/>
    </row>
    <row r="534" spans="38:49">
      <c r="AL534" s="5"/>
      <c r="AM534" s="5"/>
      <c r="AW534" s="5"/>
    </row>
    <row r="535" spans="38:49">
      <c r="AL535" s="5"/>
      <c r="AM535" s="5"/>
      <c r="AW535" s="5"/>
    </row>
    <row r="536" spans="38:49">
      <c r="AL536" s="5"/>
      <c r="AM536" s="5"/>
      <c r="AW536" s="5"/>
    </row>
    <row r="537" spans="38:49">
      <c r="AL537" s="5"/>
      <c r="AM537" s="5"/>
      <c r="AW537" s="5"/>
    </row>
    <row r="538" spans="38:49">
      <c r="AL538" s="5"/>
      <c r="AM538" s="5"/>
      <c r="AW538" s="5"/>
    </row>
    <row r="539" spans="38:49">
      <c r="AL539" s="5"/>
      <c r="AM539" s="5"/>
      <c r="AW539" s="5"/>
    </row>
    <row r="540" spans="38:49">
      <c r="AL540" s="5"/>
      <c r="AM540" s="5"/>
      <c r="AW540" s="5"/>
    </row>
    <row r="541" spans="38:49">
      <c r="AL541" s="5"/>
      <c r="AM541" s="5"/>
      <c r="AW541" s="5"/>
    </row>
    <row r="542" spans="38:49">
      <c r="AL542" s="5"/>
      <c r="AM542" s="5"/>
      <c r="AW542" s="5"/>
    </row>
    <row r="543" spans="38:49">
      <c r="AL543" s="5"/>
      <c r="AM543" s="5"/>
      <c r="AW543" s="5"/>
    </row>
    <row r="544" spans="38:49">
      <c r="AL544" s="5"/>
      <c r="AM544" s="5"/>
      <c r="AW544" s="5"/>
    </row>
    <row r="545" spans="38:49">
      <c r="AL545" s="5"/>
      <c r="AM545" s="5"/>
      <c r="AW545" s="5"/>
    </row>
    <row r="546" spans="38:49">
      <c r="AL546" s="5"/>
      <c r="AM546" s="5"/>
      <c r="AW546" s="5"/>
    </row>
    <row r="547" spans="38:49">
      <c r="AL547" s="5"/>
      <c r="AM547" s="5"/>
      <c r="AW547" s="5"/>
    </row>
    <row r="548" spans="38:49">
      <c r="AL548" s="5"/>
      <c r="AM548" s="5"/>
      <c r="AW548" s="5"/>
    </row>
    <row r="549" spans="38:49">
      <c r="AL549" s="5"/>
      <c r="AM549" s="5"/>
      <c r="AW549" s="5"/>
    </row>
    <row r="550" spans="38:49">
      <c r="AL550" s="5"/>
      <c r="AM550" s="5"/>
      <c r="AW550" s="5"/>
    </row>
    <row r="551" spans="38:49">
      <c r="AL551" s="5"/>
      <c r="AM551" s="5"/>
      <c r="AW551" s="5"/>
    </row>
    <row r="552" spans="38:49">
      <c r="AL552" s="5"/>
      <c r="AM552" s="5"/>
      <c r="AW552" s="5"/>
    </row>
    <row r="553" spans="38:49">
      <c r="AL553" s="5"/>
      <c r="AM553" s="5"/>
      <c r="AW553" s="5"/>
    </row>
    <row r="554" spans="38:49">
      <c r="AL554" s="5"/>
      <c r="AM554" s="5"/>
      <c r="AW554" s="5"/>
    </row>
    <row r="555" spans="38:49">
      <c r="AL555" s="5"/>
      <c r="AM555" s="5"/>
      <c r="AW555" s="5"/>
    </row>
    <row r="556" spans="38:49">
      <c r="AL556" s="5"/>
      <c r="AM556" s="5"/>
      <c r="AW556" s="5"/>
    </row>
    <row r="557" spans="38:49">
      <c r="AL557" s="5"/>
      <c r="AM557" s="5"/>
      <c r="AW557" s="5"/>
    </row>
    <row r="558" spans="38:49">
      <c r="AL558" s="5"/>
      <c r="AM558" s="5"/>
      <c r="AW558" s="5"/>
    </row>
    <row r="559" spans="38:49">
      <c r="AL559" s="5"/>
      <c r="AM559" s="5"/>
      <c r="AW559" s="5"/>
    </row>
    <row r="560" spans="38:49">
      <c r="AL560" s="5"/>
      <c r="AM560" s="5"/>
      <c r="AW560" s="5"/>
    </row>
    <row r="561" spans="38:49">
      <c r="AL561" s="5"/>
      <c r="AM561" s="5"/>
      <c r="AW561" s="5"/>
    </row>
    <row r="562" spans="38:49">
      <c r="AL562" s="5"/>
      <c r="AM562" s="5"/>
      <c r="AW562" s="5"/>
    </row>
    <row r="563" spans="38:49">
      <c r="AL563" s="5"/>
      <c r="AM563" s="5"/>
      <c r="AW563" s="5"/>
    </row>
    <row r="564" spans="38:49">
      <c r="AL564" s="5"/>
      <c r="AM564" s="5"/>
      <c r="AW564" s="5"/>
    </row>
    <row r="565" spans="38:49">
      <c r="AL565" s="5"/>
      <c r="AM565" s="5"/>
      <c r="AW565" s="5"/>
    </row>
    <row r="566" spans="38:49">
      <c r="AL566" s="5"/>
      <c r="AM566" s="5"/>
      <c r="AW566" s="5"/>
    </row>
    <row r="567" spans="38:49">
      <c r="AL567" s="5"/>
      <c r="AM567" s="5"/>
      <c r="AW567" s="5"/>
    </row>
    <row r="568" spans="38:49">
      <c r="AL568" s="5"/>
      <c r="AM568" s="5"/>
      <c r="AW568" s="5"/>
    </row>
    <row r="569" spans="38:49">
      <c r="AL569" s="5"/>
      <c r="AM569" s="5"/>
      <c r="AW569" s="5"/>
    </row>
    <row r="570" spans="38:49">
      <c r="AL570" s="5"/>
      <c r="AM570" s="5"/>
      <c r="AW570" s="5"/>
    </row>
    <row r="571" spans="38:49">
      <c r="AL571" s="5"/>
      <c r="AM571" s="5"/>
      <c r="AW571" s="5"/>
    </row>
    <row r="572" spans="38:49">
      <c r="AL572" s="5"/>
      <c r="AM572" s="5"/>
      <c r="AW572" s="5"/>
    </row>
    <row r="573" spans="38:49">
      <c r="AL573" s="5"/>
      <c r="AM573" s="5"/>
      <c r="AW573" s="5"/>
    </row>
    <row r="574" spans="38:49">
      <c r="AL574" s="5"/>
      <c r="AM574" s="5"/>
      <c r="AW574" s="5"/>
    </row>
    <row r="575" spans="38:49">
      <c r="AL575" s="5"/>
      <c r="AM575" s="5"/>
      <c r="AW575" s="5"/>
    </row>
    <row r="576" spans="38:49">
      <c r="AL576" s="5"/>
      <c r="AM576" s="5"/>
      <c r="AW576" s="5"/>
    </row>
    <row r="577" spans="38:49">
      <c r="AL577" s="5"/>
      <c r="AM577" s="5"/>
      <c r="AW577" s="5"/>
    </row>
    <row r="578" spans="38:49">
      <c r="AL578" s="5"/>
      <c r="AM578" s="5"/>
      <c r="AW578" s="5"/>
    </row>
    <row r="579" spans="38:49">
      <c r="AL579" s="5"/>
      <c r="AM579" s="5"/>
      <c r="AW579" s="5"/>
    </row>
    <row r="580" spans="38:49">
      <c r="AL580" s="5"/>
      <c r="AM580" s="5"/>
      <c r="AW580" s="5"/>
    </row>
    <row r="581" spans="38:49">
      <c r="AL581" s="5"/>
      <c r="AM581" s="5"/>
      <c r="AW581" s="5"/>
    </row>
    <row r="582" spans="38:49">
      <c r="AL582" s="5"/>
      <c r="AM582" s="5"/>
      <c r="AW582" s="5"/>
    </row>
    <row r="583" spans="38:49">
      <c r="AL583" s="5"/>
      <c r="AM583" s="5"/>
      <c r="AW583" s="5"/>
    </row>
    <row r="584" spans="38:49">
      <c r="AL584" s="5"/>
      <c r="AM584" s="5"/>
      <c r="AW584" s="5"/>
    </row>
    <row r="585" spans="38:49">
      <c r="AL585" s="5"/>
      <c r="AM585" s="5"/>
      <c r="AW585" s="5"/>
    </row>
    <row r="586" spans="38:49">
      <c r="AL586" s="5"/>
      <c r="AM586" s="5"/>
      <c r="AW586" s="5"/>
    </row>
    <row r="587" spans="38:49">
      <c r="AL587" s="5"/>
      <c r="AM587" s="5"/>
      <c r="AW587" s="5"/>
    </row>
    <row r="588" spans="38:49">
      <c r="AL588" s="5"/>
      <c r="AM588" s="5"/>
      <c r="AW588" s="5"/>
    </row>
    <row r="589" spans="38:49">
      <c r="AL589" s="5"/>
      <c r="AM589" s="5"/>
      <c r="AW589" s="5"/>
    </row>
    <row r="590" spans="38:49">
      <c r="AL590" s="5"/>
      <c r="AM590" s="5"/>
      <c r="AW590" s="5"/>
    </row>
    <row r="591" spans="38:49">
      <c r="AL591" s="5"/>
      <c r="AM591" s="5"/>
      <c r="AW591" s="5"/>
    </row>
    <row r="592" spans="38:49">
      <c r="AL592" s="5"/>
      <c r="AM592" s="5"/>
      <c r="AW592" s="5"/>
    </row>
    <row r="593" spans="38:49">
      <c r="AL593" s="5"/>
      <c r="AM593" s="5"/>
      <c r="AW593" s="5"/>
    </row>
    <row r="594" spans="38:49">
      <c r="AL594" s="5"/>
      <c r="AM594" s="5"/>
      <c r="AW594" s="5"/>
    </row>
    <row r="595" spans="38:49">
      <c r="AL595" s="5"/>
      <c r="AM595" s="5"/>
      <c r="AW595" s="5"/>
    </row>
    <row r="596" spans="38:49">
      <c r="AL596" s="5"/>
      <c r="AM596" s="5"/>
      <c r="AW596" s="5"/>
    </row>
    <row r="597" spans="38:49">
      <c r="AL597" s="5"/>
      <c r="AM597" s="5"/>
      <c r="AW597" s="5"/>
    </row>
    <row r="598" spans="38:49">
      <c r="AL598" s="5"/>
      <c r="AM598" s="5"/>
      <c r="AW598" s="5"/>
    </row>
    <row r="599" spans="38:49">
      <c r="AL599" s="5"/>
      <c r="AM599" s="5"/>
      <c r="AW599" s="5"/>
    </row>
    <row r="600" spans="38:49">
      <c r="AL600" s="5"/>
      <c r="AM600" s="5"/>
      <c r="AW600" s="5"/>
    </row>
    <row r="601" spans="38:49">
      <c r="AL601" s="5"/>
      <c r="AM601" s="5"/>
      <c r="AW601" s="5"/>
    </row>
    <row r="602" spans="38:49">
      <c r="AL602" s="5"/>
      <c r="AM602" s="5"/>
      <c r="AW602" s="5"/>
    </row>
    <row r="603" spans="38:49">
      <c r="AL603" s="5"/>
      <c r="AM603" s="5"/>
      <c r="AW603" s="5"/>
    </row>
    <row r="604" spans="38:49">
      <c r="AL604" s="5"/>
      <c r="AM604" s="5"/>
      <c r="AW604" s="5"/>
    </row>
    <row r="605" spans="38:49">
      <c r="AL605" s="5"/>
      <c r="AM605" s="5"/>
      <c r="AW605" s="5"/>
    </row>
    <row r="606" spans="38:49">
      <c r="AL606" s="5"/>
      <c r="AM606" s="5"/>
      <c r="AW606" s="5"/>
    </row>
    <row r="607" spans="38:49">
      <c r="AL607" s="5"/>
      <c r="AM607" s="5"/>
      <c r="AW607" s="5"/>
    </row>
    <row r="608" spans="38:49">
      <c r="AL608" s="5"/>
      <c r="AM608" s="5"/>
      <c r="AW608" s="5"/>
    </row>
    <row r="609" spans="38:49">
      <c r="AL609" s="5"/>
      <c r="AM609" s="5"/>
      <c r="AW609" s="5"/>
    </row>
    <row r="610" spans="38:49">
      <c r="AL610" s="5"/>
      <c r="AM610" s="5"/>
      <c r="AW610" s="5"/>
    </row>
    <row r="611" spans="38:49">
      <c r="AL611" s="5"/>
      <c r="AM611" s="5"/>
      <c r="AW611" s="5"/>
    </row>
    <row r="612" spans="38:49">
      <c r="AL612" s="5"/>
      <c r="AM612" s="5"/>
      <c r="AW612" s="5"/>
    </row>
    <row r="613" spans="38:49">
      <c r="AL613" s="5"/>
      <c r="AM613" s="5"/>
      <c r="AW613" s="5"/>
    </row>
    <row r="614" spans="38:49">
      <c r="AL614" s="5"/>
      <c r="AM614" s="5"/>
      <c r="AW614" s="5"/>
    </row>
    <row r="615" spans="38:49">
      <c r="AL615" s="5"/>
      <c r="AM615" s="5"/>
      <c r="AW615" s="5"/>
    </row>
    <row r="616" spans="38:49">
      <c r="AL616" s="5"/>
      <c r="AM616" s="5"/>
      <c r="AW616" s="5"/>
    </row>
    <row r="617" spans="38:49">
      <c r="AL617" s="5"/>
      <c r="AM617" s="5"/>
      <c r="AW617" s="5"/>
    </row>
    <row r="618" spans="38:49">
      <c r="AL618" s="5"/>
      <c r="AM618" s="5"/>
      <c r="AW618" s="5"/>
    </row>
    <row r="619" spans="38:49">
      <c r="AL619" s="5"/>
      <c r="AM619" s="5"/>
      <c r="AW619" s="5"/>
    </row>
    <row r="620" spans="38:49">
      <c r="AL620" s="5"/>
      <c r="AM620" s="5"/>
      <c r="AW620" s="5"/>
    </row>
    <row r="621" spans="38:49">
      <c r="AL621" s="5"/>
      <c r="AM621" s="5"/>
      <c r="AW621" s="5"/>
    </row>
    <row r="622" spans="38:49">
      <c r="AL622" s="5"/>
      <c r="AM622" s="5"/>
      <c r="AW622" s="5"/>
    </row>
    <row r="623" spans="38:49">
      <c r="AL623" s="5"/>
      <c r="AM623" s="5"/>
      <c r="AW623" s="5"/>
    </row>
    <row r="624" spans="38:49">
      <c r="AL624" s="5"/>
      <c r="AM624" s="5"/>
      <c r="AW624" s="5"/>
    </row>
    <row r="625" spans="38:49">
      <c r="AL625" s="5"/>
      <c r="AM625" s="5"/>
      <c r="AW625" s="5"/>
    </row>
    <row r="626" spans="38:49">
      <c r="AL626" s="5"/>
      <c r="AM626" s="5"/>
      <c r="AW626" s="5"/>
    </row>
    <row r="627" spans="38:49">
      <c r="AL627" s="5"/>
      <c r="AM627" s="5"/>
      <c r="AW627" s="5"/>
    </row>
    <row r="628" spans="38:49">
      <c r="AL628" s="5"/>
      <c r="AM628" s="5"/>
      <c r="AW628" s="5"/>
    </row>
    <row r="629" spans="38:49">
      <c r="AL629" s="5"/>
      <c r="AM629" s="5"/>
      <c r="AW629" s="5"/>
    </row>
    <row r="630" spans="38:49">
      <c r="AL630" s="5"/>
      <c r="AM630" s="5"/>
      <c r="AW630" s="5"/>
    </row>
    <row r="631" spans="38:49">
      <c r="AL631" s="5"/>
      <c r="AM631" s="5"/>
      <c r="AW631" s="5"/>
    </row>
    <row r="632" spans="38:49">
      <c r="AL632" s="5"/>
      <c r="AM632" s="5"/>
      <c r="AW632" s="5"/>
    </row>
    <row r="633" spans="38:49">
      <c r="AL633" s="5"/>
      <c r="AM633" s="5"/>
      <c r="AW633" s="5"/>
    </row>
    <row r="634" spans="38:49">
      <c r="AL634" s="5"/>
      <c r="AM634" s="5"/>
      <c r="AW634" s="5"/>
    </row>
    <row r="635" spans="38:49">
      <c r="AL635" s="5"/>
      <c r="AM635" s="5"/>
      <c r="AW635" s="5"/>
    </row>
    <row r="636" spans="38:49">
      <c r="AL636" s="5"/>
      <c r="AM636" s="5"/>
      <c r="AW636" s="5"/>
    </row>
    <row r="637" spans="38:49">
      <c r="AL637" s="5"/>
      <c r="AM637" s="5"/>
      <c r="AW637" s="5"/>
    </row>
    <row r="638" spans="38:49">
      <c r="AL638" s="5"/>
      <c r="AM638" s="5"/>
      <c r="AW638" s="5"/>
    </row>
    <row r="639" spans="38:49">
      <c r="AL639" s="5"/>
      <c r="AM639" s="5"/>
      <c r="AW639" s="5"/>
    </row>
    <row r="640" spans="38:49">
      <c r="AL640" s="5"/>
      <c r="AM640" s="5"/>
      <c r="AW640" s="5"/>
    </row>
    <row r="641" spans="38:49">
      <c r="AL641" s="5"/>
      <c r="AM641" s="5"/>
      <c r="AW641" s="5"/>
    </row>
    <row r="642" spans="38:49">
      <c r="AL642" s="5"/>
      <c r="AM642" s="5"/>
      <c r="AW642" s="5"/>
    </row>
    <row r="643" spans="38:49">
      <c r="AL643" s="5"/>
      <c r="AM643" s="5"/>
      <c r="AW643" s="5"/>
    </row>
    <row r="644" spans="38:49">
      <c r="AL644" s="5"/>
      <c r="AM644" s="5"/>
      <c r="AW644" s="5"/>
    </row>
    <row r="645" spans="38:49">
      <c r="AL645" s="5"/>
      <c r="AM645" s="5"/>
      <c r="AW645" s="5"/>
    </row>
    <row r="646" spans="38:49">
      <c r="AL646" s="5"/>
      <c r="AM646" s="5"/>
      <c r="AW646" s="5"/>
    </row>
    <row r="647" spans="38:49">
      <c r="AL647" s="5"/>
      <c r="AM647" s="5"/>
      <c r="AW647" s="5"/>
    </row>
    <row r="648" spans="38:49">
      <c r="AL648" s="5"/>
      <c r="AM648" s="5"/>
      <c r="AW648" s="5"/>
    </row>
    <row r="649" spans="38:49">
      <c r="AL649" s="5"/>
      <c r="AM649" s="5"/>
      <c r="AW649" s="5"/>
    </row>
    <row r="650" spans="38:49">
      <c r="AL650" s="5"/>
      <c r="AM650" s="5"/>
      <c r="AW650" s="5"/>
    </row>
    <row r="651" spans="38:49">
      <c r="AL651" s="5"/>
      <c r="AM651" s="5"/>
      <c r="AW651" s="5"/>
    </row>
    <row r="652" spans="38:49">
      <c r="AL652" s="5"/>
      <c r="AM652" s="5"/>
      <c r="AW652" s="5"/>
    </row>
    <row r="653" spans="38:49">
      <c r="AL653" s="5"/>
      <c r="AM653" s="5"/>
      <c r="AW653" s="5"/>
    </row>
    <row r="654" spans="38:49">
      <c r="AL654" s="5"/>
      <c r="AM654" s="5"/>
      <c r="AW654" s="5"/>
    </row>
    <row r="655" spans="38:49">
      <c r="AL655" s="5"/>
      <c r="AM655" s="5"/>
      <c r="AW655" s="5"/>
    </row>
    <row r="656" spans="38:49">
      <c r="AL656" s="5"/>
      <c r="AM656" s="5"/>
      <c r="AW656" s="5"/>
    </row>
    <row r="657" spans="38:49">
      <c r="AL657" s="5"/>
      <c r="AM657" s="5"/>
      <c r="AW657" s="5"/>
    </row>
    <row r="658" spans="38:49">
      <c r="AL658" s="5"/>
      <c r="AM658" s="5"/>
      <c r="AW658" s="5"/>
    </row>
    <row r="659" spans="38:49">
      <c r="AL659" s="5"/>
      <c r="AM659" s="5"/>
      <c r="AW659" s="5"/>
    </row>
    <row r="660" spans="38:49">
      <c r="AL660" s="5"/>
      <c r="AM660" s="5"/>
      <c r="AW660" s="5"/>
    </row>
    <row r="661" spans="38:49">
      <c r="AL661" s="5"/>
      <c r="AM661" s="5"/>
      <c r="AW661" s="5"/>
    </row>
    <row r="662" spans="38:49">
      <c r="AL662" s="5"/>
      <c r="AM662" s="5"/>
      <c r="AW662" s="5"/>
    </row>
    <row r="663" spans="38:49">
      <c r="AL663" s="5"/>
      <c r="AM663" s="5"/>
      <c r="AW663" s="5"/>
    </row>
    <row r="664" spans="38:49">
      <c r="AL664" s="5"/>
      <c r="AM664" s="5"/>
      <c r="AW664" s="5"/>
    </row>
    <row r="665" spans="38:49">
      <c r="AL665" s="5"/>
      <c r="AM665" s="5"/>
      <c r="AW665" s="5"/>
    </row>
    <row r="666" spans="38:49">
      <c r="AL666" s="5"/>
      <c r="AM666" s="5"/>
      <c r="AW666" s="5"/>
    </row>
    <row r="667" spans="38:49">
      <c r="AL667" s="5"/>
      <c r="AM667" s="5"/>
      <c r="AW667" s="5"/>
    </row>
    <row r="668" spans="38:49">
      <c r="AL668" s="5"/>
      <c r="AM668" s="5"/>
      <c r="AW668" s="5"/>
    </row>
    <row r="669" spans="38:49">
      <c r="AL669" s="5"/>
      <c r="AM669" s="5"/>
      <c r="AW669" s="5"/>
    </row>
    <row r="670" spans="38:49">
      <c r="AL670" s="5"/>
      <c r="AM670" s="5"/>
      <c r="AW670" s="5"/>
    </row>
    <row r="671" spans="38:49">
      <c r="AL671" s="5"/>
      <c r="AM671" s="5"/>
      <c r="AW671" s="5"/>
    </row>
    <row r="672" spans="38:49">
      <c r="AL672" s="5"/>
      <c r="AM672" s="5"/>
      <c r="AW672" s="5"/>
    </row>
    <row r="673" spans="38:49">
      <c r="AL673" s="5"/>
      <c r="AM673" s="5"/>
      <c r="AW673" s="5"/>
    </row>
    <row r="674" spans="38:49">
      <c r="AL674" s="5"/>
      <c r="AM674" s="5"/>
      <c r="AW674" s="5"/>
    </row>
    <row r="675" spans="38:49">
      <c r="AL675" s="5"/>
      <c r="AM675" s="5"/>
      <c r="AW675" s="5"/>
    </row>
    <row r="676" spans="38:49">
      <c r="AL676" s="5"/>
      <c r="AM676" s="5"/>
      <c r="AW676" s="5"/>
    </row>
    <row r="677" spans="38:49">
      <c r="AL677" s="5"/>
      <c r="AM677" s="5"/>
      <c r="AW677" s="5"/>
    </row>
    <row r="678" spans="38:49">
      <c r="AL678" s="5"/>
      <c r="AM678" s="5"/>
      <c r="AW678" s="5"/>
    </row>
    <row r="679" spans="38:49">
      <c r="AL679" s="5"/>
      <c r="AM679" s="5"/>
      <c r="AW679" s="5"/>
    </row>
    <row r="680" spans="38:49">
      <c r="AL680" s="5"/>
      <c r="AM680" s="5"/>
      <c r="AW680" s="5"/>
    </row>
    <row r="681" spans="38:49">
      <c r="AL681" s="5"/>
      <c r="AM681" s="5"/>
      <c r="AW681" s="5"/>
    </row>
    <row r="682" spans="38:49">
      <c r="AL682" s="5"/>
      <c r="AM682" s="5"/>
      <c r="AW682" s="5"/>
    </row>
    <row r="683" spans="38:49">
      <c r="AL683" s="5"/>
      <c r="AM683" s="5"/>
      <c r="AW683" s="5"/>
    </row>
    <row r="684" spans="38:49">
      <c r="AL684" s="5"/>
      <c r="AM684" s="5"/>
      <c r="AW684" s="5"/>
    </row>
    <row r="685" spans="38:49">
      <c r="AL685" s="5"/>
      <c r="AM685" s="5"/>
      <c r="AW685" s="5"/>
    </row>
    <row r="686" spans="38:49">
      <c r="AL686" s="5"/>
      <c r="AM686" s="5"/>
      <c r="AW686" s="5"/>
    </row>
    <row r="687" spans="38:49">
      <c r="AL687" s="5"/>
      <c r="AM687" s="5"/>
      <c r="AW687" s="5"/>
    </row>
    <row r="688" spans="38:49">
      <c r="AL688" s="5"/>
      <c r="AM688" s="5"/>
      <c r="AW688" s="5"/>
    </row>
    <row r="689" spans="38:49">
      <c r="AL689" s="5"/>
      <c r="AM689" s="5"/>
      <c r="AW689" s="5"/>
    </row>
    <row r="690" spans="38:49">
      <c r="AL690" s="5"/>
      <c r="AM690" s="5"/>
      <c r="AW690" s="5"/>
    </row>
    <row r="691" spans="38:49">
      <c r="AL691" s="5"/>
      <c r="AM691" s="5"/>
      <c r="AW691" s="5"/>
    </row>
    <row r="692" spans="38:49">
      <c r="AL692" s="5"/>
      <c r="AM692" s="5"/>
      <c r="AW692" s="5"/>
    </row>
    <row r="693" spans="38:49">
      <c r="AL693" s="5"/>
      <c r="AM693" s="5"/>
      <c r="AW693" s="5"/>
    </row>
    <row r="694" spans="38:49">
      <c r="AL694" s="5"/>
      <c r="AM694" s="5"/>
      <c r="AW694" s="5"/>
    </row>
    <row r="695" spans="38:49">
      <c r="AL695" s="5"/>
      <c r="AM695" s="5"/>
      <c r="AW695" s="5"/>
    </row>
    <row r="696" spans="38:49">
      <c r="AL696" s="5"/>
      <c r="AM696" s="5"/>
      <c r="AW696" s="5"/>
    </row>
    <row r="697" spans="38:49">
      <c r="AL697" s="5"/>
      <c r="AM697" s="5"/>
      <c r="AW697" s="5"/>
    </row>
    <row r="698" spans="38:49">
      <c r="AL698" s="5"/>
      <c r="AM698" s="5"/>
      <c r="AW698" s="5"/>
    </row>
    <row r="699" spans="38:49">
      <c r="AL699" s="5"/>
      <c r="AM699" s="5"/>
      <c r="AW699" s="5"/>
    </row>
    <row r="700" spans="38:49">
      <c r="AL700" s="5"/>
      <c r="AM700" s="5"/>
      <c r="AW700" s="5"/>
    </row>
    <row r="701" spans="38:49">
      <c r="AL701" s="5"/>
      <c r="AM701" s="5"/>
      <c r="AW701" s="5"/>
    </row>
    <row r="702" spans="38:49">
      <c r="AL702" s="5"/>
      <c r="AM702" s="5"/>
      <c r="AW702" s="5"/>
    </row>
    <row r="703" spans="38:49">
      <c r="AL703" s="5"/>
      <c r="AM703" s="5"/>
      <c r="AW703" s="5"/>
    </row>
    <row r="704" spans="38:49">
      <c r="AL704" s="5"/>
      <c r="AM704" s="5"/>
      <c r="AW704" s="5"/>
    </row>
    <row r="705" spans="38:49">
      <c r="AL705" s="5"/>
      <c r="AM705" s="5"/>
      <c r="AW705" s="5"/>
    </row>
    <row r="706" spans="38:49">
      <c r="AL706" s="5"/>
      <c r="AM706" s="5"/>
      <c r="AW706" s="5"/>
    </row>
    <row r="707" spans="38:49">
      <c r="AL707" s="5"/>
      <c r="AM707" s="5"/>
      <c r="AW707" s="5"/>
    </row>
    <row r="708" spans="38:49">
      <c r="AL708" s="5"/>
      <c r="AM708" s="5"/>
      <c r="AW708" s="5"/>
    </row>
    <row r="709" spans="38:49">
      <c r="AL709" s="5"/>
      <c r="AM709" s="5"/>
      <c r="AW709" s="5"/>
    </row>
    <row r="710" spans="38:49">
      <c r="AL710" s="5"/>
      <c r="AM710" s="5"/>
      <c r="AW710" s="5"/>
    </row>
    <row r="711" spans="38:49">
      <c r="AL711" s="5"/>
      <c r="AM711" s="5"/>
      <c r="AW711" s="5"/>
    </row>
    <row r="712" spans="38:49">
      <c r="AL712" s="5"/>
      <c r="AM712" s="5"/>
      <c r="AW712" s="5"/>
    </row>
    <row r="713" spans="38:49">
      <c r="AL713" s="5"/>
      <c r="AM713" s="5"/>
      <c r="AW713" s="5"/>
    </row>
    <row r="714" spans="38:49">
      <c r="AL714" s="5"/>
      <c r="AM714" s="5"/>
      <c r="AW714" s="5"/>
    </row>
    <row r="715" spans="38:49">
      <c r="AL715" s="5"/>
      <c r="AM715" s="5"/>
      <c r="AW715" s="5"/>
    </row>
    <row r="716" spans="38:49">
      <c r="AL716" s="5"/>
      <c r="AM716" s="5"/>
      <c r="AW716" s="5"/>
    </row>
    <row r="717" spans="38:49">
      <c r="AL717" s="5"/>
      <c r="AM717" s="5"/>
      <c r="AW717" s="5"/>
    </row>
    <row r="718" spans="38:49">
      <c r="AL718" s="5"/>
      <c r="AM718" s="5"/>
      <c r="AW718" s="5"/>
    </row>
    <row r="719" spans="38:49">
      <c r="AL719" s="5"/>
      <c r="AM719" s="5"/>
      <c r="AW719" s="5"/>
    </row>
    <row r="720" spans="38:49">
      <c r="AL720" s="5"/>
      <c r="AM720" s="5"/>
      <c r="AW720" s="5"/>
    </row>
    <row r="721" spans="38:49">
      <c r="AL721" s="5"/>
      <c r="AM721" s="5"/>
      <c r="AW721" s="5"/>
    </row>
    <row r="722" spans="38:49">
      <c r="AL722" s="5"/>
      <c r="AM722" s="5"/>
      <c r="AW722" s="5"/>
    </row>
    <row r="723" spans="38:49">
      <c r="AL723" s="5"/>
      <c r="AM723" s="5"/>
      <c r="AW723" s="5"/>
    </row>
    <row r="724" spans="38:49">
      <c r="AL724" s="5"/>
      <c r="AM724" s="5"/>
      <c r="AW724" s="5"/>
    </row>
    <row r="725" spans="38:49">
      <c r="AL725" s="5"/>
      <c r="AM725" s="5"/>
      <c r="AW725" s="5"/>
    </row>
    <row r="726" spans="38:49">
      <c r="AL726" s="5"/>
      <c r="AM726" s="5"/>
      <c r="AW726" s="5"/>
    </row>
    <row r="727" spans="38:49">
      <c r="AL727" s="5"/>
      <c r="AM727" s="5"/>
      <c r="AW727" s="5"/>
    </row>
    <row r="728" spans="38:49">
      <c r="AL728" s="5"/>
      <c r="AM728" s="5"/>
      <c r="AW728" s="5"/>
    </row>
    <row r="729" spans="38:49">
      <c r="AL729" s="5"/>
      <c r="AM729" s="5"/>
      <c r="AW729" s="5"/>
    </row>
    <row r="730" spans="38:49">
      <c r="AL730" s="5"/>
      <c r="AM730" s="5"/>
      <c r="AW730" s="5"/>
    </row>
    <row r="731" spans="38:49">
      <c r="AL731" s="5"/>
      <c r="AM731" s="5"/>
      <c r="AW731" s="5"/>
    </row>
    <row r="732" spans="38:49">
      <c r="AL732" s="5"/>
      <c r="AM732" s="5"/>
      <c r="AW732" s="5"/>
    </row>
    <row r="733" spans="38:49">
      <c r="AL733" s="5"/>
      <c r="AM733" s="5"/>
      <c r="AW733" s="5"/>
    </row>
    <row r="734" spans="38:49">
      <c r="AL734" s="5"/>
      <c r="AM734" s="5"/>
      <c r="AW734" s="5"/>
    </row>
    <row r="735" spans="38:49">
      <c r="AL735" s="5"/>
      <c r="AM735" s="5"/>
      <c r="AW735" s="5"/>
    </row>
    <row r="736" spans="38:49">
      <c r="AL736" s="5"/>
      <c r="AM736" s="5"/>
      <c r="AW736" s="5"/>
    </row>
    <row r="737" spans="38:49">
      <c r="AL737" s="5"/>
      <c r="AM737" s="5"/>
      <c r="AW737" s="5"/>
    </row>
    <row r="738" spans="38:49">
      <c r="AL738" s="5"/>
      <c r="AM738" s="5"/>
      <c r="AW738" s="5"/>
    </row>
    <row r="739" spans="38:49">
      <c r="AL739" s="5"/>
      <c r="AM739" s="5"/>
      <c r="AW739" s="5"/>
    </row>
    <row r="740" spans="38:49">
      <c r="AL740" s="5"/>
      <c r="AM740" s="5"/>
      <c r="AW740" s="5"/>
    </row>
    <row r="741" spans="38:49">
      <c r="AL741" s="5"/>
      <c r="AM741" s="5"/>
      <c r="AW741" s="5"/>
    </row>
    <row r="742" spans="38:49">
      <c r="AL742" s="5"/>
      <c r="AM742" s="5"/>
      <c r="AW742" s="5"/>
    </row>
    <row r="743" spans="38:49">
      <c r="AL743" s="5"/>
      <c r="AM743" s="5"/>
      <c r="AW743" s="5"/>
    </row>
    <row r="744" spans="38:49">
      <c r="AL744" s="5"/>
      <c r="AM744" s="5"/>
      <c r="AW744" s="5"/>
    </row>
    <row r="745" spans="38:49">
      <c r="AL745" s="5"/>
      <c r="AM745" s="5"/>
      <c r="AW745" s="5"/>
    </row>
    <row r="746" spans="38:49">
      <c r="AL746" s="5"/>
      <c r="AM746" s="5"/>
      <c r="AW746" s="5"/>
    </row>
    <row r="747" spans="38:49">
      <c r="AL747" s="5"/>
      <c r="AM747" s="5"/>
      <c r="AW747" s="5"/>
    </row>
    <row r="748" spans="38:49">
      <c r="AL748" s="5"/>
      <c r="AM748" s="5"/>
      <c r="AW748" s="5"/>
    </row>
    <row r="749" spans="38:49">
      <c r="AL749" s="5"/>
      <c r="AM749" s="5"/>
      <c r="AW749" s="5"/>
    </row>
    <row r="750" spans="38:49">
      <c r="AL750" s="5"/>
      <c r="AM750" s="5"/>
      <c r="AW750" s="5"/>
    </row>
    <row r="751" spans="38:49">
      <c r="AL751" s="5"/>
      <c r="AM751" s="5"/>
      <c r="AW751" s="5"/>
    </row>
    <row r="752" spans="38:49">
      <c r="AL752" s="5"/>
      <c r="AM752" s="5"/>
      <c r="AW752" s="5"/>
    </row>
    <row r="753" spans="38:49">
      <c r="AL753" s="5"/>
      <c r="AM753" s="5"/>
      <c r="AW753" s="5"/>
    </row>
    <row r="754" spans="38:49">
      <c r="AL754" s="5"/>
      <c r="AM754" s="5"/>
      <c r="AW754" s="5"/>
    </row>
    <row r="755" spans="38:49">
      <c r="AL755" s="5"/>
      <c r="AM755" s="5"/>
      <c r="AW755" s="5"/>
    </row>
    <row r="756" spans="38:49">
      <c r="AL756" s="5"/>
      <c r="AM756" s="5"/>
      <c r="AW756" s="5"/>
    </row>
    <row r="757" spans="38:49">
      <c r="AL757" s="5"/>
      <c r="AM757" s="5"/>
      <c r="AW757" s="5"/>
    </row>
    <row r="758" spans="38:49">
      <c r="AL758" s="5"/>
      <c r="AM758" s="5"/>
      <c r="AW758" s="5"/>
    </row>
    <row r="759" spans="38:49">
      <c r="AL759" s="5"/>
      <c r="AM759" s="5"/>
      <c r="AW759" s="5"/>
    </row>
    <row r="760" spans="38:49">
      <c r="AL760" s="5"/>
      <c r="AM760" s="5"/>
      <c r="AW760" s="5"/>
    </row>
    <row r="761" spans="38:49">
      <c r="AL761" s="5"/>
      <c r="AM761" s="5"/>
      <c r="AW761" s="5"/>
    </row>
    <row r="762" spans="38:49">
      <c r="AL762" s="5"/>
      <c r="AM762" s="5"/>
      <c r="AW762" s="5"/>
    </row>
    <row r="763" spans="38:49">
      <c r="AL763" s="5"/>
      <c r="AM763" s="5"/>
      <c r="AW763" s="5"/>
    </row>
    <row r="764" spans="38:49">
      <c r="AL764" s="5"/>
      <c r="AM764" s="5"/>
      <c r="AW764" s="5"/>
    </row>
    <row r="765" spans="38:49">
      <c r="AL765" s="5"/>
      <c r="AM765" s="5"/>
      <c r="AW765" s="5"/>
    </row>
    <row r="766" spans="38:49">
      <c r="AL766" s="5"/>
      <c r="AM766" s="5"/>
      <c r="AW766" s="5"/>
    </row>
    <row r="767" spans="38:49">
      <c r="AL767" s="5"/>
      <c r="AM767" s="5"/>
      <c r="AW767" s="5"/>
    </row>
    <row r="768" spans="38:49">
      <c r="AL768" s="5"/>
      <c r="AM768" s="5"/>
      <c r="AW768" s="5"/>
    </row>
    <row r="769" spans="38:49">
      <c r="AL769" s="5"/>
      <c r="AM769" s="5"/>
      <c r="AW769" s="5"/>
    </row>
    <row r="770" spans="38:49">
      <c r="AL770" s="5"/>
      <c r="AM770" s="5"/>
      <c r="AW770" s="5"/>
    </row>
    <row r="771" spans="38:49">
      <c r="AL771" s="5"/>
      <c r="AM771" s="5"/>
      <c r="AW771" s="5"/>
    </row>
    <row r="772" spans="38:49">
      <c r="AL772" s="5"/>
      <c r="AM772" s="5"/>
      <c r="AW772" s="5"/>
    </row>
    <row r="773" spans="38:49">
      <c r="AL773" s="5"/>
      <c r="AM773" s="5"/>
      <c r="AW773" s="5"/>
    </row>
    <row r="774" spans="38:49">
      <c r="AL774" s="5"/>
      <c r="AM774" s="5"/>
      <c r="AW774" s="5"/>
    </row>
    <row r="775" spans="38:49">
      <c r="AL775" s="5"/>
      <c r="AM775" s="5"/>
      <c r="AW775" s="5"/>
    </row>
    <row r="776" spans="38:49">
      <c r="AL776" s="5"/>
      <c r="AM776" s="5"/>
      <c r="AW776" s="5"/>
    </row>
    <row r="777" spans="38:49">
      <c r="AL777" s="5"/>
      <c r="AM777" s="5"/>
      <c r="AW777" s="5"/>
    </row>
    <row r="778" spans="38:49">
      <c r="AL778" s="5"/>
      <c r="AM778" s="5"/>
      <c r="AW778" s="5"/>
    </row>
    <row r="779" spans="38:49">
      <c r="AL779" s="5"/>
      <c r="AM779" s="5"/>
      <c r="AW779" s="5"/>
    </row>
    <row r="780" spans="38:49">
      <c r="AL780" s="5"/>
      <c r="AM780" s="5"/>
      <c r="AW780" s="5"/>
    </row>
    <row r="781" spans="38:49">
      <c r="AL781" s="5"/>
      <c r="AM781" s="5"/>
      <c r="AW781" s="5"/>
    </row>
    <row r="782" spans="38:49">
      <c r="AL782" s="5"/>
      <c r="AM782" s="5"/>
      <c r="AW782" s="5"/>
    </row>
    <row r="783" spans="38:49">
      <c r="AL783" s="5"/>
      <c r="AM783" s="5"/>
      <c r="AW783" s="5"/>
    </row>
    <row r="784" spans="38:49">
      <c r="AL784" s="5"/>
      <c r="AM784" s="5"/>
      <c r="AW784" s="5"/>
    </row>
    <row r="785" spans="38:49">
      <c r="AL785" s="5"/>
      <c r="AM785" s="5"/>
      <c r="AW785" s="5"/>
    </row>
    <row r="786" spans="38:49">
      <c r="AL786" s="5"/>
      <c r="AM786" s="5"/>
      <c r="AW786" s="5"/>
    </row>
    <row r="787" spans="38:49">
      <c r="AL787" s="5"/>
      <c r="AM787" s="5"/>
      <c r="AW787" s="5"/>
    </row>
    <row r="788" spans="38:49">
      <c r="AL788" s="5"/>
      <c r="AM788" s="5"/>
      <c r="AW788" s="5"/>
    </row>
    <row r="789" spans="38:49">
      <c r="AL789" s="5"/>
      <c r="AM789" s="5"/>
      <c r="AW789" s="5"/>
    </row>
    <row r="790" spans="38:49">
      <c r="AL790" s="5"/>
      <c r="AM790" s="5"/>
      <c r="AW790" s="5"/>
    </row>
    <row r="791" spans="38:49">
      <c r="AL791" s="5"/>
      <c r="AM791" s="5"/>
      <c r="AW791" s="5"/>
    </row>
    <row r="792" spans="38:49">
      <c r="AL792" s="5"/>
      <c r="AM792" s="5"/>
      <c r="AW792" s="5"/>
    </row>
    <row r="793" spans="38:49">
      <c r="AL793" s="5"/>
      <c r="AM793" s="5"/>
      <c r="AW793" s="5"/>
    </row>
    <row r="794" spans="38:49">
      <c r="AL794" s="5"/>
      <c r="AM794" s="5"/>
      <c r="AW794" s="5"/>
    </row>
    <row r="795" spans="38:49">
      <c r="AL795" s="5"/>
      <c r="AM795" s="5"/>
      <c r="AW795" s="5"/>
    </row>
    <row r="796" spans="38:49">
      <c r="AL796" s="5"/>
      <c r="AM796" s="5"/>
      <c r="AW796" s="5"/>
    </row>
    <row r="797" spans="38:49">
      <c r="AL797" s="5"/>
      <c r="AM797" s="5"/>
      <c r="AW797" s="5"/>
    </row>
    <row r="798" spans="38:49">
      <c r="AL798" s="5"/>
      <c r="AM798" s="5"/>
      <c r="AW798" s="5"/>
    </row>
    <row r="799" spans="38:49">
      <c r="AL799" s="5"/>
      <c r="AM799" s="5"/>
      <c r="AW799" s="5"/>
    </row>
    <row r="800" spans="38:49">
      <c r="AL800" s="5"/>
      <c r="AM800" s="5"/>
      <c r="AW800" s="5"/>
    </row>
    <row r="801" spans="38:49">
      <c r="AL801" s="5"/>
      <c r="AM801" s="5"/>
      <c r="AW801" s="5"/>
    </row>
    <row r="802" spans="38:49">
      <c r="AL802" s="5"/>
      <c r="AM802" s="5"/>
      <c r="AW802" s="5"/>
    </row>
    <row r="803" spans="38:49">
      <c r="AL803" s="5"/>
      <c r="AM803" s="5"/>
      <c r="AW803" s="5"/>
    </row>
    <row r="804" spans="38:49">
      <c r="AL804" s="5"/>
      <c r="AM804" s="5"/>
      <c r="AW804" s="5"/>
    </row>
    <row r="805" spans="38:49">
      <c r="AL805" s="5"/>
      <c r="AM805" s="5"/>
      <c r="AW805" s="5"/>
    </row>
    <row r="806" spans="38:49">
      <c r="AL806" s="5"/>
      <c r="AM806" s="5"/>
      <c r="AW806" s="5"/>
    </row>
    <row r="807" spans="38:49">
      <c r="AL807" s="5"/>
      <c r="AM807" s="5"/>
      <c r="AW807" s="5"/>
    </row>
    <row r="808" spans="38:49">
      <c r="AL808" s="5"/>
      <c r="AM808" s="5"/>
      <c r="AW808" s="5"/>
    </row>
    <row r="809" spans="38:49">
      <c r="AL809" s="5"/>
      <c r="AM809" s="5"/>
      <c r="AW809" s="5"/>
    </row>
    <row r="810" spans="38:49">
      <c r="AL810" s="5"/>
      <c r="AM810" s="5"/>
      <c r="AW810" s="5"/>
    </row>
    <row r="811" spans="38:49">
      <c r="AL811" s="5"/>
      <c r="AM811" s="5"/>
      <c r="AW811" s="5"/>
    </row>
    <row r="812" spans="38:49">
      <c r="AL812" s="5"/>
      <c r="AM812" s="5"/>
      <c r="AW812" s="5"/>
    </row>
    <row r="813" spans="38:49">
      <c r="AL813" s="5"/>
      <c r="AM813" s="5"/>
      <c r="AW813" s="5"/>
    </row>
    <row r="814" spans="38:49">
      <c r="AL814" s="5"/>
      <c r="AM814" s="5"/>
      <c r="AW814" s="5"/>
    </row>
    <row r="815" spans="38:49">
      <c r="AL815" s="5"/>
      <c r="AM815" s="5"/>
      <c r="AW815" s="5"/>
    </row>
    <row r="816" spans="38:49">
      <c r="AL816" s="5"/>
      <c r="AM816" s="5"/>
      <c r="AW816" s="5"/>
    </row>
    <row r="817" spans="38:49">
      <c r="AL817" s="5"/>
      <c r="AM817" s="5"/>
      <c r="AW817" s="5"/>
    </row>
    <row r="818" spans="38:49">
      <c r="AL818" s="5"/>
      <c r="AM818" s="5"/>
      <c r="AW818" s="5"/>
    </row>
    <row r="819" spans="38:49">
      <c r="AL819" s="5"/>
      <c r="AM819" s="5"/>
      <c r="AW819" s="5"/>
    </row>
    <row r="820" spans="38:49">
      <c r="AL820" s="5"/>
      <c r="AM820" s="5"/>
      <c r="AW820" s="5"/>
    </row>
    <row r="821" spans="38:49">
      <c r="AL821" s="5"/>
      <c r="AM821" s="5"/>
      <c r="AW821" s="5"/>
    </row>
    <row r="822" spans="38:49">
      <c r="AL822" s="5"/>
      <c r="AM822" s="5"/>
      <c r="AW822" s="5"/>
    </row>
    <row r="823" spans="38:49">
      <c r="AL823" s="5"/>
      <c r="AM823" s="5"/>
      <c r="AW823" s="5"/>
    </row>
    <row r="824" spans="38:49">
      <c r="AL824" s="5"/>
      <c r="AM824" s="5"/>
      <c r="AW824" s="5"/>
    </row>
    <row r="825" spans="38:49">
      <c r="AL825" s="5"/>
      <c r="AM825" s="5"/>
      <c r="AW825" s="5"/>
    </row>
    <row r="826" spans="38:49">
      <c r="AL826" s="5"/>
      <c r="AM826" s="5"/>
      <c r="AW826" s="5"/>
    </row>
    <row r="827" spans="38:49">
      <c r="AL827" s="5"/>
      <c r="AM827" s="5"/>
      <c r="AW827" s="5"/>
    </row>
    <row r="828" spans="38:49">
      <c r="AL828" s="5"/>
      <c r="AM828" s="5"/>
      <c r="AW828" s="5"/>
    </row>
    <row r="829" spans="38:49">
      <c r="AL829" s="5"/>
      <c r="AM829" s="5"/>
      <c r="AW829" s="5"/>
    </row>
    <row r="830" spans="38:49">
      <c r="AL830" s="5"/>
      <c r="AM830" s="5"/>
      <c r="AW830" s="5"/>
    </row>
    <row r="831" spans="38:49">
      <c r="AL831" s="5"/>
      <c r="AM831" s="5"/>
      <c r="AW831" s="5"/>
    </row>
    <row r="832" spans="38:49">
      <c r="AL832" s="5"/>
      <c r="AM832" s="5"/>
      <c r="AW832" s="5"/>
    </row>
    <row r="833" spans="38:49">
      <c r="AL833" s="5"/>
      <c r="AM833" s="5"/>
      <c r="AW833" s="5"/>
    </row>
    <row r="834" spans="38:49">
      <c r="AL834" s="5"/>
      <c r="AM834" s="5"/>
      <c r="AW834" s="5"/>
    </row>
    <row r="835" spans="38:49">
      <c r="AL835" s="5"/>
      <c r="AM835" s="5"/>
      <c r="AW835" s="5"/>
    </row>
    <row r="836" spans="38:49">
      <c r="AL836" s="5"/>
      <c r="AM836" s="5"/>
      <c r="AW836" s="5"/>
    </row>
    <row r="837" spans="38:49">
      <c r="AL837" s="5"/>
      <c r="AM837" s="5"/>
      <c r="AW837" s="5"/>
    </row>
    <row r="838" spans="38:49">
      <c r="AL838" s="5"/>
      <c r="AM838" s="5"/>
      <c r="AW838" s="5"/>
    </row>
    <row r="839" spans="38:49">
      <c r="AL839" s="5"/>
      <c r="AM839" s="5"/>
      <c r="AW839" s="5"/>
    </row>
    <row r="840" spans="38:49">
      <c r="AL840" s="5"/>
      <c r="AM840" s="5"/>
      <c r="AW840" s="5"/>
    </row>
    <row r="841" spans="38:49">
      <c r="AL841" s="5"/>
      <c r="AM841" s="5"/>
      <c r="AW841" s="5"/>
    </row>
    <row r="842" spans="38:49">
      <c r="AL842" s="5"/>
      <c r="AM842" s="5"/>
      <c r="AW842" s="5"/>
    </row>
    <row r="843" spans="38:49">
      <c r="AL843" s="5"/>
      <c r="AM843" s="5"/>
      <c r="AW843" s="5"/>
    </row>
    <row r="844" spans="38:49">
      <c r="AL844" s="5"/>
      <c r="AM844" s="5"/>
      <c r="AW844" s="5"/>
    </row>
    <row r="845" spans="38:49">
      <c r="AL845" s="5"/>
      <c r="AM845" s="5"/>
      <c r="AW845" s="5"/>
    </row>
    <row r="846" spans="38:49">
      <c r="AL846" s="5"/>
      <c r="AM846" s="5"/>
      <c r="AW846" s="5"/>
    </row>
    <row r="847" spans="38:49">
      <c r="AL847" s="5"/>
      <c r="AM847" s="5"/>
      <c r="AW847" s="5"/>
    </row>
    <row r="848" spans="38:49">
      <c r="AL848" s="5"/>
      <c r="AM848" s="5"/>
      <c r="AW848" s="5"/>
    </row>
    <row r="849" spans="38:49">
      <c r="AL849" s="5"/>
      <c r="AM849" s="5"/>
      <c r="AW849" s="5"/>
    </row>
    <row r="850" spans="38:49">
      <c r="AL850" s="5"/>
      <c r="AM850" s="5"/>
      <c r="AW850" s="5"/>
    </row>
    <row r="851" spans="38:49">
      <c r="AL851" s="5"/>
      <c r="AM851" s="5"/>
      <c r="AW851" s="5"/>
    </row>
    <row r="852" spans="38:49">
      <c r="AL852" s="5"/>
      <c r="AM852" s="5"/>
      <c r="AW852" s="5"/>
    </row>
    <row r="853" spans="38:49">
      <c r="AL853" s="5"/>
      <c r="AM853" s="5"/>
      <c r="AW853" s="5"/>
    </row>
    <row r="854" spans="38:49">
      <c r="AL854" s="5"/>
      <c r="AM854" s="5"/>
      <c r="AW854" s="5"/>
    </row>
    <row r="855" spans="38:49">
      <c r="AL855" s="5"/>
      <c r="AM855" s="5"/>
      <c r="AW855" s="5"/>
    </row>
    <row r="856" spans="38:49">
      <c r="AL856" s="5"/>
      <c r="AM856" s="5"/>
      <c r="AW856" s="5"/>
    </row>
    <row r="857" spans="38:49">
      <c r="AL857" s="5"/>
      <c r="AM857" s="5"/>
      <c r="AW857" s="5"/>
    </row>
    <row r="858" spans="38:49">
      <c r="AL858" s="5"/>
      <c r="AM858" s="5"/>
      <c r="AW858" s="5"/>
    </row>
    <row r="859" spans="38:49">
      <c r="AL859" s="5"/>
      <c r="AM859" s="5"/>
      <c r="AW859" s="5"/>
    </row>
    <row r="860" spans="38:49">
      <c r="AL860" s="5"/>
      <c r="AM860" s="5"/>
      <c r="AW860" s="5"/>
    </row>
    <row r="861" spans="38:49">
      <c r="AL861" s="5"/>
      <c r="AM861" s="5"/>
      <c r="AW861" s="5"/>
    </row>
    <row r="862" spans="38:49">
      <c r="AL862" s="5"/>
      <c r="AM862" s="5"/>
      <c r="AW862" s="5"/>
    </row>
    <row r="863" spans="38:49">
      <c r="AL863" s="5"/>
      <c r="AM863" s="5"/>
      <c r="AW863" s="5"/>
    </row>
    <row r="864" spans="38:49">
      <c r="AL864" s="5"/>
      <c r="AM864" s="5"/>
      <c r="AW864" s="5"/>
    </row>
    <row r="865" spans="38:49">
      <c r="AL865" s="5"/>
      <c r="AM865" s="5"/>
      <c r="AW865" s="5"/>
    </row>
    <row r="866" spans="38:49">
      <c r="AL866" s="5"/>
      <c r="AM866" s="5"/>
      <c r="AW866" s="5"/>
    </row>
    <row r="867" spans="38:49">
      <c r="AL867" s="5"/>
      <c r="AM867" s="5"/>
      <c r="AW867" s="5"/>
    </row>
    <row r="868" spans="38:49">
      <c r="AL868" s="5"/>
      <c r="AM868" s="5"/>
      <c r="AW868" s="5"/>
    </row>
    <row r="869" spans="38:49">
      <c r="AL869" s="5"/>
      <c r="AM869" s="5"/>
      <c r="AW869" s="5"/>
    </row>
    <row r="870" spans="38:49">
      <c r="AL870" s="5"/>
      <c r="AM870" s="5"/>
      <c r="AW870" s="5"/>
    </row>
    <row r="871" spans="38:49">
      <c r="AL871" s="5"/>
      <c r="AM871" s="5"/>
      <c r="AW871" s="5"/>
    </row>
    <row r="872" spans="38:49">
      <c r="AL872" s="5"/>
      <c r="AM872" s="5"/>
      <c r="AW872" s="5"/>
    </row>
    <row r="873" spans="38:49">
      <c r="AL873" s="5"/>
      <c r="AM873" s="5"/>
      <c r="AW873" s="5"/>
    </row>
    <row r="874" spans="38:49">
      <c r="AL874" s="5"/>
      <c r="AM874" s="5"/>
      <c r="AW874" s="5"/>
    </row>
    <row r="875" spans="38:49">
      <c r="AL875" s="5"/>
      <c r="AM875" s="5"/>
      <c r="AW875" s="5"/>
    </row>
    <row r="876" spans="38:49">
      <c r="AL876" s="5"/>
      <c r="AM876" s="5"/>
      <c r="AW876" s="5"/>
    </row>
    <row r="877" spans="38:49">
      <c r="AL877" s="5"/>
      <c r="AM877" s="5"/>
      <c r="AW877" s="5"/>
    </row>
    <row r="878" spans="38:49">
      <c r="AL878" s="5"/>
      <c r="AM878" s="5"/>
      <c r="AW878" s="5"/>
    </row>
    <row r="879" spans="38:49">
      <c r="AL879" s="5"/>
      <c r="AM879" s="5"/>
      <c r="AW879" s="5"/>
    </row>
    <row r="880" spans="38:49">
      <c r="AL880" s="5"/>
      <c r="AM880" s="5"/>
      <c r="AW880" s="5"/>
    </row>
    <row r="881" spans="38:49">
      <c r="AL881" s="5"/>
      <c r="AM881" s="5"/>
      <c r="AW881" s="5"/>
    </row>
    <row r="882" spans="38:49">
      <c r="AL882" s="5"/>
      <c r="AM882" s="5"/>
      <c r="AW882" s="5"/>
    </row>
    <row r="883" spans="38:49">
      <c r="AL883" s="5"/>
      <c r="AM883" s="5"/>
      <c r="AW883" s="5"/>
    </row>
    <row r="884" spans="38:49">
      <c r="AL884" s="5"/>
      <c r="AM884" s="5"/>
      <c r="AW884" s="5"/>
    </row>
    <row r="885" spans="38:49">
      <c r="AL885" s="5"/>
      <c r="AM885" s="5"/>
      <c r="AW885" s="5"/>
    </row>
    <row r="886" spans="38:49">
      <c r="AL886" s="5"/>
      <c r="AM886" s="5"/>
      <c r="AW886" s="5"/>
    </row>
    <row r="887" spans="38:49">
      <c r="AL887" s="5"/>
      <c r="AM887" s="5"/>
      <c r="AW887" s="5"/>
    </row>
    <row r="888" spans="38:49">
      <c r="AL888" s="5"/>
      <c r="AM888" s="5"/>
      <c r="AW888" s="5"/>
    </row>
    <row r="889" spans="38:49">
      <c r="AL889" s="5"/>
      <c r="AM889" s="5"/>
      <c r="AW889" s="5"/>
    </row>
    <row r="890" spans="38:49">
      <c r="AL890" s="5"/>
      <c r="AM890" s="5"/>
      <c r="AW890" s="5"/>
    </row>
    <row r="891" spans="38:49">
      <c r="AL891" s="5"/>
      <c r="AM891" s="5"/>
      <c r="AW891" s="5"/>
    </row>
    <row r="892" spans="38:49">
      <c r="AL892" s="5"/>
      <c r="AM892" s="5"/>
      <c r="AW892" s="5"/>
    </row>
    <row r="893" spans="38:49">
      <c r="AL893" s="5"/>
      <c r="AM893" s="5"/>
      <c r="AW893" s="5"/>
    </row>
    <row r="894" spans="38:49">
      <c r="AL894" s="5"/>
      <c r="AM894" s="5"/>
      <c r="AW894" s="5"/>
    </row>
    <row r="895" spans="38:49">
      <c r="AL895" s="5"/>
      <c r="AM895" s="5"/>
      <c r="AW895" s="5"/>
    </row>
    <row r="896" spans="38:49">
      <c r="AL896" s="5"/>
      <c r="AM896" s="5"/>
      <c r="AW896" s="5"/>
    </row>
    <row r="897" spans="38:49">
      <c r="AL897" s="5"/>
      <c r="AM897" s="5"/>
      <c r="AW897" s="5"/>
    </row>
    <row r="898" spans="38:49">
      <c r="AL898" s="5"/>
      <c r="AM898" s="5"/>
      <c r="AW898" s="5"/>
    </row>
    <row r="899" spans="38:49">
      <c r="AL899" s="5"/>
      <c r="AM899" s="5"/>
      <c r="AW899" s="5"/>
    </row>
    <row r="900" spans="38:49">
      <c r="AL900" s="5"/>
      <c r="AM900" s="5"/>
      <c r="AW900" s="5"/>
    </row>
    <row r="901" spans="38:49">
      <c r="AL901" s="5"/>
      <c r="AM901" s="5"/>
      <c r="AW901" s="5"/>
    </row>
    <row r="902" spans="38:49">
      <c r="AL902" s="5"/>
      <c r="AM902" s="5"/>
      <c r="AW902" s="5"/>
    </row>
    <row r="903" spans="38:49">
      <c r="AL903" s="5"/>
      <c r="AM903" s="5"/>
      <c r="AW903" s="5"/>
    </row>
    <row r="904" spans="38:49">
      <c r="AL904" s="5"/>
      <c r="AM904" s="5"/>
      <c r="AW904" s="5"/>
    </row>
    <row r="905" spans="38:49">
      <c r="AL905" s="5"/>
      <c r="AM905" s="5"/>
      <c r="AW905" s="5"/>
    </row>
    <row r="906" spans="38:49">
      <c r="AL906" s="5"/>
      <c r="AM906" s="5"/>
      <c r="AW906" s="5"/>
    </row>
    <row r="907" spans="38:49">
      <c r="AL907" s="5"/>
      <c r="AM907" s="5"/>
      <c r="AW907" s="5"/>
    </row>
    <row r="908" spans="38:49">
      <c r="AL908" s="5"/>
      <c r="AM908" s="5"/>
      <c r="AW908" s="5"/>
    </row>
    <row r="909" spans="38:49">
      <c r="AL909" s="5"/>
      <c r="AM909" s="5"/>
      <c r="AW909" s="5"/>
    </row>
    <row r="910" spans="38:49">
      <c r="AL910" s="5"/>
      <c r="AM910" s="5"/>
      <c r="AW910" s="5"/>
    </row>
    <row r="911" spans="38:49">
      <c r="AL911" s="5"/>
      <c r="AM911" s="5"/>
      <c r="AW911" s="5"/>
    </row>
    <row r="912" spans="38:49">
      <c r="AL912" s="5"/>
      <c r="AM912" s="5"/>
      <c r="AW912" s="5"/>
    </row>
    <row r="913" spans="38:49">
      <c r="AL913" s="5"/>
      <c r="AM913" s="5"/>
      <c r="AW913" s="5"/>
    </row>
    <row r="914" spans="38:49">
      <c r="AL914" s="5"/>
      <c r="AM914" s="5"/>
      <c r="AW914" s="5"/>
    </row>
    <row r="915" spans="38:49">
      <c r="AL915" s="5"/>
      <c r="AM915" s="5"/>
      <c r="AW915" s="5"/>
    </row>
    <row r="916" spans="38:49">
      <c r="AL916" s="5"/>
      <c r="AM916" s="5"/>
      <c r="AW916" s="5"/>
    </row>
    <row r="917" spans="38:49">
      <c r="AL917" s="5"/>
      <c r="AM917" s="5"/>
      <c r="AW917" s="5"/>
    </row>
    <row r="918" spans="38:49">
      <c r="AL918" s="5"/>
      <c r="AM918" s="5"/>
      <c r="AW918" s="5"/>
    </row>
    <row r="919" spans="38:49">
      <c r="AL919" s="5"/>
      <c r="AM919" s="5"/>
      <c r="AW919" s="5"/>
    </row>
    <row r="920" spans="38:49">
      <c r="AL920" s="5"/>
      <c r="AM920" s="5"/>
      <c r="AW920" s="5"/>
    </row>
    <row r="921" spans="38:49">
      <c r="AL921" s="5"/>
      <c r="AM921" s="5"/>
      <c r="AW921" s="5"/>
    </row>
    <row r="922" spans="38:49">
      <c r="AL922" s="5"/>
      <c r="AM922" s="5"/>
      <c r="AW922" s="5"/>
    </row>
    <row r="923" spans="38:49">
      <c r="AL923" s="5"/>
      <c r="AM923" s="5"/>
      <c r="AW923" s="5"/>
    </row>
    <row r="924" spans="38:49">
      <c r="AL924" s="5"/>
      <c r="AM924" s="5"/>
      <c r="AW924" s="5"/>
    </row>
    <row r="925" spans="38:49">
      <c r="AL925" s="5"/>
      <c r="AM925" s="5"/>
      <c r="AW925" s="5"/>
    </row>
    <row r="926" spans="38:49">
      <c r="AL926" s="5"/>
      <c r="AM926" s="5"/>
      <c r="AW926" s="5"/>
    </row>
    <row r="927" spans="38:49">
      <c r="AL927" s="5"/>
      <c r="AM927" s="5"/>
      <c r="AW927" s="5"/>
    </row>
    <row r="928" spans="38:49">
      <c r="AL928" s="5"/>
      <c r="AM928" s="5"/>
      <c r="AW928" s="5"/>
    </row>
    <row r="929" spans="38:49">
      <c r="AL929" s="5"/>
      <c r="AM929" s="5"/>
      <c r="AW929" s="5"/>
    </row>
    <row r="930" spans="38:49">
      <c r="AL930" s="5"/>
      <c r="AM930" s="5"/>
      <c r="AW930" s="5"/>
    </row>
    <row r="931" spans="38:49">
      <c r="AL931" s="5"/>
      <c r="AM931" s="5"/>
      <c r="AW931" s="5"/>
    </row>
    <row r="932" spans="38:49">
      <c r="AL932" s="5"/>
      <c r="AM932" s="5"/>
      <c r="AW932" s="5"/>
    </row>
    <row r="933" spans="38:49">
      <c r="AL933" s="5"/>
      <c r="AM933" s="5"/>
      <c r="AW933" s="5"/>
    </row>
    <row r="934" spans="38:49">
      <c r="AL934" s="5"/>
      <c r="AM934" s="5"/>
      <c r="AW934" s="5"/>
    </row>
    <row r="935" spans="38:49">
      <c r="AL935" s="5"/>
      <c r="AM935" s="5"/>
      <c r="AW935" s="5"/>
    </row>
    <row r="936" spans="38:49">
      <c r="AL936" s="5"/>
      <c r="AM936" s="5"/>
      <c r="AW936" s="5"/>
    </row>
    <row r="937" spans="38:49">
      <c r="AL937" s="5"/>
      <c r="AM937" s="5"/>
      <c r="AW937" s="5"/>
    </row>
    <row r="938" spans="38:49">
      <c r="AL938" s="5"/>
      <c r="AM938" s="5"/>
      <c r="AW938" s="5"/>
    </row>
    <row r="939" spans="38:49">
      <c r="AL939" s="5"/>
      <c r="AM939" s="5"/>
      <c r="AW939" s="5"/>
    </row>
    <row r="940" spans="38:49">
      <c r="AL940" s="5"/>
      <c r="AM940" s="5"/>
      <c r="AW940" s="5"/>
    </row>
    <row r="941" spans="38:49">
      <c r="AL941" s="5"/>
      <c r="AM941" s="5"/>
      <c r="AW941" s="5"/>
    </row>
    <row r="942" spans="38:49">
      <c r="AL942" s="5"/>
      <c r="AM942" s="5"/>
      <c r="AW942" s="5"/>
    </row>
    <row r="943" spans="38:49">
      <c r="AL943" s="5"/>
      <c r="AM943" s="5"/>
      <c r="AW943" s="5"/>
    </row>
    <row r="944" spans="38:49">
      <c r="AL944" s="5"/>
      <c r="AM944" s="5"/>
      <c r="AW944" s="5"/>
    </row>
    <row r="945" spans="38:49">
      <c r="AL945" s="5"/>
      <c r="AM945" s="5"/>
      <c r="AW945" s="5"/>
    </row>
    <row r="946" spans="38:49">
      <c r="AL946" s="5"/>
      <c r="AM946" s="5"/>
      <c r="AW946" s="5"/>
    </row>
    <row r="947" spans="38:49">
      <c r="AL947" s="5"/>
      <c r="AM947" s="5"/>
      <c r="AW947" s="5"/>
    </row>
    <row r="948" spans="38:49">
      <c r="AL948" s="5"/>
      <c r="AM948" s="5"/>
      <c r="AW948" s="5"/>
    </row>
    <row r="949" spans="38:49">
      <c r="AL949" s="5"/>
      <c r="AM949" s="5"/>
      <c r="AW949" s="5"/>
    </row>
    <row r="950" spans="38:49">
      <c r="AL950" s="5"/>
      <c r="AM950" s="5"/>
      <c r="AW950" s="5"/>
    </row>
    <row r="951" spans="38:49">
      <c r="AL951" s="5"/>
      <c r="AM951" s="5"/>
      <c r="AW951" s="5"/>
    </row>
    <row r="952" spans="38:49">
      <c r="AL952" s="5"/>
      <c r="AM952" s="5"/>
      <c r="AW952" s="5"/>
    </row>
    <row r="953" spans="38:49">
      <c r="AL953" s="5"/>
      <c r="AM953" s="5"/>
      <c r="AW953" s="5"/>
    </row>
    <row r="954" spans="38:49">
      <c r="AL954" s="5"/>
      <c r="AM954" s="5"/>
      <c r="AW954" s="5"/>
    </row>
    <row r="955" spans="38:49">
      <c r="AL955" s="5"/>
      <c r="AM955" s="5"/>
      <c r="AW955" s="5"/>
    </row>
    <row r="956" spans="38:49">
      <c r="AL956" s="5"/>
      <c r="AM956" s="5"/>
      <c r="AW956" s="5"/>
    </row>
    <row r="957" spans="38:49">
      <c r="AL957" s="5"/>
      <c r="AM957" s="5"/>
      <c r="AW957" s="5"/>
    </row>
    <row r="958" spans="38:49">
      <c r="AL958" s="5"/>
      <c r="AM958" s="5"/>
      <c r="AW958" s="5"/>
    </row>
    <row r="959" spans="38:49">
      <c r="AL959" s="5"/>
      <c r="AM959" s="5"/>
      <c r="AW959" s="5"/>
    </row>
    <row r="960" spans="38:49">
      <c r="AL960" s="5"/>
      <c r="AM960" s="5"/>
      <c r="AW960" s="5"/>
    </row>
    <row r="961" spans="38:49">
      <c r="AL961" s="5"/>
      <c r="AM961" s="5"/>
      <c r="AW961" s="5"/>
    </row>
    <row r="962" spans="38:49">
      <c r="AL962" s="5"/>
      <c r="AM962" s="5"/>
      <c r="AW962" s="5"/>
    </row>
    <row r="963" spans="38:49">
      <c r="AL963" s="5"/>
      <c r="AM963" s="5"/>
      <c r="AW963" s="5"/>
    </row>
    <row r="964" spans="38:49">
      <c r="AL964" s="5"/>
      <c r="AM964" s="5"/>
      <c r="AW964" s="5"/>
    </row>
    <row r="965" spans="38:49">
      <c r="AL965" s="5"/>
      <c r="AM965" s="5"/>
      <c r="AW965" s="5"/>
    </row>
    <row r="966" spans="38:49">
      <c r="AL966" s="5"/>
      <c r="AM966" s="5"/>
      <c r="AW966" s="5"/>
    </row>
    <row r="967" spans="38:49">
      <c r="AL967" s="5"/>
      <c r="AM967" s="5"/>
      <c r="AW967" s="5"/>
    </row>
    <row r="968" spans="38:49">
      <c r="AL968" s="5"/>
      <c r="AM968" s="5"/>
      <c r="AW968" s="5"/>
    </row>
    <row r="969" spans="38:49">
      <c r="AL969" s="5"/>
      <c r="AM969" s="5"/>
      <c r="AW969" s="5"/>
    </row>
    <row r="970" spans="38:49">
      <c r="AL970" s="5"/>
      <c r="AM970" s="5"/>
      <c r="AW970" s="5"/>
    </row>
    <row r="971" spans="38:49">
      <c r="AL971" s="5"/>
      <c r="AM971" s="5"/>
      <c r="AW971" s="5"/>
    </row>
    <row r="972" spans="38:49">
      <c r="AL972" s="5"/>
      <c r="AM972" s="5"/>
      <c r="AW972" s="5"/>
    </row>
    <row r="973" spans="38:49">
      <c r="AL973" s="5"/>
      <c r="AM973" s="5"/>
      <c r="AW973" s="5"/>
    </row>
    <row r="974" spans="38:49">
      <c r="AL974" s="5"/>
      <c r="AM974" s="5"/>
      <c r="AW974" s="5"/>
    </row>
    <row r="975" spans="38:49">
      <c r="AL975" s="5"/>
      <c r="AM975" s="5"/>
      <c r="AW975" s="5"/>
    </row>
    <row r="976" spans="38:49">
      <c r="AL976" s="5"/>
      <c r="AM976" s="5"/>
      <c r="AW976" s="5"/>
    </row>
    <row r="977" spans="38:49">
      <c r="AL977" s="5"/>
      <c r="AM977" s="5"/>
      <c r="AW977" s="5"/>
    </row>
    <row r="978" spans="38:49">
      <c r="AL978" s="5"/>
      <c r="AM978" s="5"/>
      <c r="AW978" s="5"/>
    </row>
    <row r="979" spans="38:49">
      <c r="AL979" s="5"/>
      <c r="AM979" s="5"/>
      <c r="AW979" s="5"/>
    </row>
    <row r="980" spans="38:49">
      <c r="AL980" s="5"/>
      <c r="AM980" s="5"/>
      <c r="AW980" s="5"/>
    </row>
    <row r="981" spans="38:49">
      <c r="AL981" s="5"/>
      <c r="AM981" s="5"/>
      <c r="AW981" s="5"/>
    </row>
    <row r="982" spans="38:49">
      <c r="AL982" s="5"/>
      <c r="AM982" s="5"/>
      <c r="AW982" s="5"/>
    </row>
    <row r="983" spans="38:49">
      <c r="AL983" s="5"/>
      <c r="AM983" s="5"/>
      <c r="AW983" s="5"/>
    </row>
    <row r="984" spans="38:49">
      <c r="AL984" s="5"/>
      <c r="AM984" s="5"/>
      <c r="AW984" s="5"/>
    </row>
    <row r="985" spans="38:49">
      <c r="AL985" s="5"/>
      <c r="AM985" s="5"/>
      <c r="AW985" s="5"/>
    </row>
    <row r="986" spans="38:49">
      <c r="AL986" s="5"/>
      <c r="AM986" s="5"/>
      <c r="AW986" s="5"/>
    </row>
    <row r="987" spans="38:49">
      <c r="AL987" s="5"/>
      <c r="AM987" s="5"/>
      <c r="AW987" s="5"/>
    </row>
    <row r="988" spans="38:49">
      <c r="AL988" s="5"/>
      <c r="AM988" s="5"/>
      <c r="AW988" s="5"/>
    </row>
    <row r="989" spans="38:49">
      <c r="AL989" s="5"/>
      <c r="AM989" s="5"/>
      <c r="AW989" s="5"/>
    </row>
    <row r="990" spans="38:49">
      <c r="AL990" s="5"/>
      <c r="AM990" s="5"/>
      <c r="AW990" s="5"/>
    </row>
    <row r="991" spans="38:49">
      <c r="AL991" s="5"/>
      <c r="AM991" s="5"/>
      <c r="AW991" s="5"/>
    </row>
    <row r="992" spans="38:49">
      <c r="AL992" s="5"/>
      <c r="AM992" s="5"/>
      <c r="AW992" s="5"/>
    </row>
    <row r="993" spans="38:49">
      <c r="AL993" s="5"/>
      <c r="AM993" s="5"/>
      <c r="AW993" s="5"/>
    </row>
    <row r="994" spans="38:49">
      <c r="AL994" s="5"/>
      <c r="AM994" s="5"/>
      <c r="AW994" s="5"/>
    </row>
    <row r="995" spans="38:49">
      <c r="AL995" s="5"/>
      <c r="AM995" s="5"/>
      <c r="AW995" s="5"/>
    </row>
    <row r="996" spans="38:49">
      <c r="AL996" s="5"/>
      <c r="AM996" s="5"/>
      <c r="AW996" s="5"/>
    </row>
    <row r="997" spans="38:49">
      <c r="AL997" s="5"/>
      <c r="AM997" s="5"/>
      <c r="AW997" s="5"/>
    </row>
    <row r="998" spans="38:49">
      <c r="AL998" s="5"/>
      <c r="AM998" s="5"/>
      <c r="AW998" s="5"/>
    </row>
    <row r="999" spans="38:49">
      <c r="AL999" s="5"/>
      <c r="AM999" s="5"/>
      <c r="AW999" s="5"/>
    </row>
    <row r="1000" spans="38:49">
      <c r="AL1000" s="5"/>
      <c r="AM1000" s="5"/>
      <c r="AW1000" s="5"/>
    </row>
    <row r="1001" spans="38:49">
      <c r="AL1001" s="5"/>
      <c r="AM1001" s="5"/>
      <c r="AW1001" s="5"/>
    </row>
    <row r="1002" spans="38:49">
      <c r="AL1002" s="5"/>
      <c r="AM1002" s="5"/>
      <c r="AW1002" s="5"/>
    </row>
    <row r="1003" spans="38:49">
      <c r="AL1003" s="5"/>
      <c r="AM1003" s="5"/>
      <c r="AW1003" s="5"/>
    </row>
    <row r="1004" spans="38:49">
      <c r="AL1004" s="5"/>
      <c r="AM1004" s="5"/>
      <c r="AW1004" s="5"/>
    </row>
    <row r="1005" spans="38:49">
      <c r="AL1005" s="5"/>
      <c r="AM1005" s="5"/>
      <c r="AW1005" s="5"/>
    </row>
    <row r="1006" spans="38:49">
      <c r="AL1006" s="5"/>
      <c r="AM1006" s="5"/>
      <c r="AW1006" s="5"/>
    </row>
    <row r="1007" spans="38:49">
      <c r="AL1007" s="5"/>
      <c r="AM1007" s="5"/>
      <c r="AW1007" s="5"/>
    </row>
    <row r="1008" spans="38:49">
      <c r="AL1008" s="5"/>
      <c r="AM1008" s="5"/>
      <c r="AW1008" s="5"/>
    </row>
    <row r="1009" spans="38:49">
      <c r="AL1009" s="5"/>
      <c r="AM1009" s="5"/>
      <c r="AW1009" s="5"/>
    </row>
    <row r="1010" spans="38:49">
      <c r="AL1010" s="5"/>
      <c r="AM1010" s="5"/>
      <c r="AW1010" s="5"/>
    </row>
    <row r="1011" spans="38:49">
      <c r="AL1011" s="5"/>
      <c r="AM1011" s="5"/>
      <c r="AW1011" s="5"/>
    </row>
    <row r="1012" spans="38:49">
      <c r="AL1012" s="5"/>
      <c r="AM1012" s="5"/>
      <c r="AW1012" s="5"/>
    </row>
    <row r="1013" spans="38:49">
      <c r="AL1013" s="5"/>
      <c r="AM1013" s="5"/>
      <c r="AW1013" s="5"/>
    </row>
    <row r="1014" spans="38:49">
      <c r="AL1014" s="5"/>
      <c r="AM1014" s="5"/>
      <c r="AW1014" s="5"/>
    </row>
    <row r="1015" spans="38:49">
      <c r="AL1015" s="5"/>
      <c r="AM1015" s="5"/>
      <c r="AW1015" s="5"/>
    </row>
    <row r="1016" spans="38:49">
      <c r="AL1016" s="5"/>
      <c r="AM1016" s="5"/>
      <c r="AW1016" s="5"/>
    </row>
    <row r="1017" spans="38:49">
      <c r="AL1017" s="5"/>
      <c r="AM1017" s="5"/>
      <c r="AW1017" s="5"/>
    </row>
    <row r="1018" spans="38:49">
      <c r="AL1018" s="5"/>
      <c r="AM1018" s="5"/>
      <c r="AW1018" s="5"/>
    </row>
    <row r="1019" spans="38:49">
      <c r="AL1019" s="5"/>
      <c r="AM1019" s="5"/>
      <c r="AW1019" s="5"/>
    </row>
    <row r="1020" spans="38:49">
      <c r="AL1020" s="5"/>
      <c r="AM1020" s="5"/>
      <c r="AW1020" s="5"/>
    </row>
    <row r="1021" spans="38:49">
      <c r="AL1021" s="5"/>
      <c r="AM1021" s="5"/>
      <c r="AW1021" s="5"/>
    </row>
    <row r="1022" spans="38:49">
      <c r="AL1022" s="5"/>
      <c r="AM1022" s="5"/>
      <c r="AW1022" s="5"/>
    </row>
    <row r="1023" spans="38:49">
      <c r="AL1023" s="5"/>
      <c r="AM1023" s="5"/>
      <c r="AW1023" s="5"/>
    </row>
    <row r="1024" spans="38:49">
      <c r="AL1024" s="5"/>
      <c r="AM1024" s="5"/>
      <c r="AW1024" s="5"/>
    </row>
    <row r="1025" spans="38:49">
      <c r="AL1025" s="5"/>
      <c r="AM1025" s="5"/>
      <c r="AW1025" s="5"/>
    </row>
    <row r="1026" spans="38:49">
      <c r="AL1026" s="5"/>
      <c r="AM1026" s="5"/>
      <c r="AW1026" s="5"/>
    </row>
    <row r="1027" spans="38:49">
      <c r="AL1027" s="5"/>
      <c r="AM1027" s="5"/>
      <c r="AW1027" s="5"/>
    </row>
    <row r="1028" spans="38:49">
      <c r="AL1028" s="5"/>
      <c r="AM1028" s="5"/>
      <c r="AW1028" s="5"/>
    </row>
    <row r="1029" spans="38:49">
      <c r="AL1029" s="5"/>
      <c r="AM1029" s="5"/>
      <c r="AW1029" s="5"/>
    </row>
    <row r="1030" spans="38:49">
      <c r="AL1030" s="5"/>
      <c r="AM1030" s="5"/>
      <c r="AW1030" s="5"/>
    </row>
    <row r="1031" spans="38:49">
      <c r="AL1031" s="5"/>
      <c r="AM1031" s="5"/>
      <c r="AW1031" s="5"/>
    </row>
    <row r="1032" spans="38:49">
      <c r="AL1032" s="5"/>
      <c r="AM1032" s="5"/>
      <c r="AW1032" s="5"/>
    </row>
    <row r="1033" spans="38:49">
      <c r="AL1033" s="5"/>
      <c r="AM1033" s="5"/>
      <c r="AW1033" s="5"/>
    </row>
    <row r="1034" spans="38:49">
      <c r="AL1034" s="5"/>
      <c r="AM1034" s="5"/>
      <c r="AW1034" s="5"/>
    </row>
    <row r="1035" spans="38:49">
      <c r="AL1035" s="5"/>
      <c r="AM1035" s="5"/>
      <c r="AW1035" s="5"/>
    </row>
    <row r="1036" spans="38:49">
      <c r="AL1036" s="5"/>
      <c r="AM1036" s="5"/>
      <c r="AW1036" s="5"/>
    </row>
    <row r="1037" spans="38:49">
      <c r="AL1037" s="5"/>
      <c r="AM1037" s="5"/>
      <c r="AW1037" s="5"/>
    </row>
    <row r="1038" spans="38:49">
      <c r="AL1038" s="5"/>
      <c r="AM1038" s="5"/>
      <c r="AW1038" s="5"/>
    </row>
    <row r="1039" spans="38:49">
      <c r="AL1039" s="5"/>
      <c r="AM1039" s="5"/>
      <c r="AW1039" s="5"/>
    </row>
    <row r="1040" spans="38:49">
      <c r="AL1040" s="5"/>
      <c r="AM1040" s="5"/>
      <c r="AW1040" s="5"/>
    </row>
    <row r="1041" spans="38:49">
      <c r="AL1041" s="5"/>
      <c r="AM1041" s="5"/>
      <c r="AW1041" s="5"/>
    </row>
    <row r="1042" spans="38:49">
      <c r="AL1042" s="5"/>
      <c r="AM1042" s="5"/>
      <c r="AW1042" s="5"/>
    </row>
    <row r="1043" spans="38:49">
      <c r="AL1043" s="5"/>
      <c r="AM1043" s="5"/>
      <c r="AW1043" s="5"/>
    </row>
    <row r="1044" spans="38:49">
      <c r="AL1044" s="5"/>
      <c r="AM1044" s="5"/>
      <c r="AW1044" s="5"/>
    </row>
    <row r="1045" spans="38:49">
      <c r="AL1045" s="5"/>
      <c r="AM1045" s="5"/>
      <c r="AW1045" s="5"/>
    </row>
    <row r="1046" spans="38:49">
      <c r="AL1046" s="5"/>
      <c r="AM1046" s="5"/>
      <c r="AW1046" s="5"/>
    </row>
    <row r="1047" spans="38:49">
      <c r="AL1047" s="5"/>
      <c r="AM1047" s="5"/>
      <c r="AW1047" s="5"/>
    </row>
    <row r="1048" spans="38:49">
      <c r="AL1048" s="5"/>
      <c r="AM1048" s="5"/>
      <c r="AW1048" s="5"/>
    </row>
    <row r="1049" spans="38:49">
      <c r="AL1049" s="5"/>
      <c r="AM1049" s="5"/>
      <c r="AW1049" s="5"/>
    </row>
    <row r="1050" spans="38:49">
      <c r="AL1050" s="5"/>
      <c r="AM1050" s="5"/>
      <c r="AW1050" s="5"/>
    </row>
    <row r="1051" spans="38:49">
      <c r="AL1051" s="5"/>
      <c r="AM1051" s="5"/>
      <c r="AW1051" s="5"/>
    </row>
    <row r="1052" spans="38:49">
      <c r="AL1052" s="5"/>
      <c r="AM1052" s="5"/>
      <c r="AW1052" s="5"/>
    </row>
    <row r="1053" spans="38:49">
      <c r="AL1053" s="5"/>
      <c r="AM1053" s="5"/>
      <c r="AW1053" s="5"/>
    </row>
    <row r="1054" spans="38:49">
      <c r="AL1054" s="5"/>
      <c r="AM1054" s="5"/>
      <c r="AW1054" s="5"/>
    </row>
    <row r="1055" spans="38:49">
      <c r="AL1055" s="5"/>
      <c r="AM1055" s="5"/>
      <c r="AW1055" s="5"/>
    </row>
    <row r="1056" spans="38:49">
      <c r="AL1056" s="5"/>
      <c r="AM1056" s="5"/>
      <c r="AW1056" s="5"/>
    </row>
    <row r="1057" spans="38:49">
      <c r="AL1057" s="5"/>
      <c r="AM1057" s="5"/>
      <c r="AW1057" s="5"/>
    </row>
    <row r="1058" spans="38:49">
      <c r="AL1058" s="5"/>
      <c r="AM1058" s="5"/>
      <c r="AW1058" s="5"/>
    </row>
    <row r="1059" spans="38:49">
      <c r="AL1059" s="5"/>
      <c r="AM1059" s="5"/>
      <c r="AW1059" s="5"/>
    </row>
    <row r="1060" spans="38:49">
      <c r="AL1060" s="5"/>
      <c r="AM1060" s="5"/>
      <c r="AW1060" s="5"/>
    </row>
    <row r="1061" spans="38:49">
      <c r="AL1061" s="5"/>
      <c r="AM1061" s="5"/>
      <c r="AW1061" s="5"/>
    </row>
    <row r="1062" spans="38:49">
      <c r="AL1062" s="5"/>
      <c r="AM1062" s="5"/>
      <c r="AW1062" s="5"/>
    </row>
    <row r="1063" spans="38:49">
      <c r="AL1063" s="5"/>
      <c r="AM1063" s="5"/>
      <c r="AW1063" s="5"/>
    </row>
    <row r="1064" spans="38:49">
      <c r="AL1064" s="5"/>
      <c r="AM1064" s="5"/>
      <c r="AW1064" s="5"/>
    </row>
    <row r="1065" spans="38:49">
      <c r="AL1065" s="5"/>
      <c r="AM1065" s="5"/>
      <c r="AW1065" s="5"/>
    </row>
    <row r="1066" spans="38:49">
      <c r="AL1066" s="5"/>
      <c r="AM1066" s="5"/>
      <c r="AW1066" s="5"/>
    </row>
    <row r="1067" spans="38:49">
      <c r="AL1067" s="5"/>
      <c r="AM1067" s="5"/>
      <c r="AW1067" s="5"/>
    </row>
    <row r="1068" spans="38:49">
      <c r="AL1068" s="5"/>
      <c r="AM1068" s="5"/>
      <c r="AW1068" s="5"/>
    </row>
    <row r="1069" spans="38:49">
      <c r="AL1069" s="5"/>
      <c r="AM1069" s="5"/>
      <c r="AW1069" s="5"/>
    </row>
    <row r="1070" spans="38:49">
      <c r="AL1070" s="5"/>
      <c r="AM1070" s="5"/>
      <c r="AW1070" s="5"/>
    </row>
    <row r="1071" spans="38:49">
      <c r="AL1071" s="5"/>
      <c r="AM1071" s="5"/>
      <c r="AW1071" s="5"/>
    </row>
    <row r="1072" spans="38:49">
      <c r="AL1072" s="5"/>
      <c r="AM1072" s="5"/>
      <c r="AW1072" s="5"/>
    </row>
    <row r="1073" spans="38:49">
      <c r="AL1073" s="5"/>
      <c r="AM1073" s="5"/>
      <c r="AW1073" s="5"/>
    </row>
    <row r="1074" spans="38:49">
      <c r="AL1074" s="5"/>
      <c r="AM1074" s="5"/>
      <c r="AW1074" s="5"/>
    </row>
    <row r="1075" spans="38:49">
      <c r="AL1075" s="5"/>
      <c r="AM1075" s="5"/>
      <c r="AW1075" s="5"/>
    </row>
    <row r="1076" spans="38:49">
      <c r="AL1076" s="5"/>
      <c r="AM1076" s="5"/>
      <c r="AW1076" s="5"/>
    </row>
    <row r="1077" spans="38:49">
      <c r="AL1077" s="5"/>
      <c r="AM1077" s="5"/>
      <c r="AW1077" s="5"/>
    </row>
    <row r="1078" spans="38:49">
      <c r="AL1078" s="5"/>
      <c r="AM1078" s="5"/>
      <c r="AW1078" s="5"/>
    </row>
    <row r="1079" spans="38:49">
      <c r="AL1079" s="5"/>
      <c r="AM1079" s="5"/>
      <c r="AW1079" s="5"/>
    </row>
    <row r="1080" spans="38:49">
      <c r="AL1080" s="5"/>
      <c r="AM1080" s="5"/>
      <c r="AW1080" s="5"/>
    </row>
    <row r="1081" spans="38:49">
      <c r="AL1081" s="5"/>
      <c r="AM1081" s="5"/>
      <c r="AW1081" s="5"/>
    </row>
    <row r="1082" spans="38:49">
      <c r="AL1082" s="5"/>
      <c r="AM1082" s="5"/>
      <c r="AW1082" s="5"/>
    </row>
    <row r="1083" spans="38:49">
      <c r="AL1083" s="5"/>
      <c r="AM1083" s="5"/>
      <c r="AW1083" s="5"/>
    </row>
    <row r="1084" spans="38:49">
      <c r="AL1084" s="5"/>
      <c r="AM1084" s="5"/>
      <c r="AW1084" s="5"/>
    </row>
    <row r="1085" spans="38:49">
      <c r="AL1085" s="5"/>
      <c r="AM1085" s="5"/>
      <c r="AW1085" s="5"/>
    </row>
    <row r="1086" spans="38:49">
      <c r="AL1086" s="5"/>
      <c r="AM1086" s="5"/>
      <c r="AW1086" s="5"/>
    </row>
    <row r="1087" spans="38:49">
      <c r="AL1087" s="5"/>
      <c r="AM1087" s="5"/>
      <c r="AW1087" s="5"/>
    </row>
    <row r="1088" spans="38:49">
      <c r="AL1088" s="5"/>
      <c r="AM1088" s="5"/>
      <c r="AW1088" s="5"/>
    </row>
    <row r="1089" spans="38:49">
      <c r="AL1089" s="5"/>
      <c r="AM1089" s="5"/>
      <c r="AW1089" s="5"/>
    </row>
    <row r="1090" spans="38:49">
      <c r="AL1090" s="5"/>
      <c r="AM1090" s="5"/>
      <c r="AW1090" s="5"/>
    </row>
    <row r="1091" spans="38:49">
      <c r="AL1091" s="5"/>
      <c r="AM1091" s="5"/>
      <c r="AW1091" s="5"/>
    </row>
    <row r="1092" spans="38:49">
      <c r="AL1092" s="5"/>
      <c r="AM1092" s="5"/>
      <c r="AW1092" s="5"/>
    </row>
    <row r="1093" spans="38:49">
      <c r="AL1093" s="5"/>
      <c r="AM1093" s="5"/>
      <c r="AW1093" s="5"/>
    </row>
    <row r="1094" spans="38:49">
      <c r="AL1094" s="5"/>
      <c r="AM1094" s="5"/>
      <c r="AW1094" s="5"/>
    </row>
    <row r="1095" spans="38:49">
      <c r="AL1095" s="5"/>
      <c r="AM1095" s="5"/>
      <c r="AW1095" s="5"/>
    </row>
    <row r="1096" spans="38:49">
      <c r="AL1096" s="5"/>
      <c r="AM1096" s="5"/>
      <c r="AW1096" s="5"/>
    </row>
    <row r="1097" spans="38:49">
      <c r="AL1097" s="5"/>
      <c r="AM1097" s="5"/>
      <c r="AW1097" s="5"/>
    </row>
    <row r="1098" spans="38:49">
      <c r="AL1098" s="5"/>
      <c r="AM1098" s="5"/>
      <c r="AW1098" s="5"/>
    </row>
    <row r="1099" spans="38:49">
      <c r="AL1099" s="5"/>
      <c r="AM1099" s="5"/>
      <c r="AW1099" s="5"/>
    </row>
    <row r="1100" spans="38:49">
      <c r="AL1100" s="5"/>
      <c r="AM1100" s="5"/>
      <c r="AW1100" s="5"/>
    </row>
    <row r="1101" spans="38:49">
      <c r="AL1101" s="5"/>
      <c r="AM1101" s="5"/>
      <c r="AW1101" s="5"/>
    </row>
    <row r="1102" spans="38:49">
      <c r="AL1102" s="5"/>
      <c r="AM1102" s="5"/>
      <c r="AW1102" s="5"/>
    </row>
    <row r="1103" spans="38:49">
      <c r="AL1103" s="5"/>
      <c r="AM1103" s="5"/>
      <c r="AW1103" s="5"/>
    </row>
    <row r="1104" spans="38:49">
      <c r="AL1104" s="5"/>
      <c r="AM1104" s="5"/>
      <c r="AW1104" s="5"/>
    </row>
    <row r="1105" spans="38:49">
      <c r="AL1105" s="5"/>
      <c r="AM1105" s="5"/>
      <c r="AW1105" s="5"/>
    </row>
    <row r="1106" spans="38:49">
      <c r="AL1106" s="5"/>
      <c r="AM1106" s="5"/>
      <c r="AW1106" s="5"/>
    </row>
    <row r="1107" spans="38:49">
      <c r="AL1107" s="5"/>
      <c r="AM1107" s="5"/>
      <c r="AW1107" s="5"/>
    </row>
    <row r="1108" spans="38:49">
      <c r="AL1108" s="5"/>
      <c r="AM1108" s="5"/>
      <c r="AW1108" s="5"/>
    </row>
    <row r="1109" spans="38:49">
      <c r="AL1109" s="5"/>
      <c r="AM1109" s="5"/>
      <c r="AW1109" s="5"/>
    </row>
    <row r="1110" spans="38:49">
      <c r="AL1110" s="5"/>
      <c r="AM1110" s="5"/>
      <c r="AW1110" s="5"/>
    </row>
    <row r="1111" spans="38:49">
      <c r="AL1111" s="5"/>
      <c r="AM1111" s="5"/>
      <c r="AW1111" s="5"/>
    </row>
    <row r="1112" spans="38:49">
      <c r="AL1112" s="5"/>
      <c r="AM1112" s="5"/>
      <c r="AW1112" s="5"/>
    </row>
    <row r="1113" spans="38:49">
      <c r="AL1113" s="5"/>
      <c r="AM1113" s="5"/>
      <c r="AW1113" s="5"/>
    </row>
    <row r="1114" spans="38:49">
      <c r="AL1114" s="5"/>
      <c r="AM1114" s="5"/>
      <c r="AW1114" s="5"/>
    </row>
    <row r="1115" spans="38:49">
      <c r="AL1115" s="5"/>
      <c r="AM1115" s="5"/>
      <c r="AW1115" s="5"/>
    </row>
    <row r="1116" spans="38:49">
      <c r="AL1116" s="5"/>
      <c r="AM1116" s="5"/>
      <c r="AW1116" s="5"/>
    </row>
    <row r="1117" spans="38:49">
      <c r="AL1117" s="5"/>
      <c r="AM1117" s="5"/>
      <c r="AW1117" s="5"/>
    </row>
    <row r="1118" spans="38:49">
      <c r="AL1118" s="5"/>
      <c r="AM1118" s="5"/>
      <c r="AW1118" s="5"/>
    </row>
    <row r="1119" spans="38:49">
      <c r="AL1119" s="5"/>
      <c r="AM1119" s="5"/>
      <c r="AW1119" s="5"/>
    </row>
    <row r="1120" spans="38:49">
      <c r="AL1120" s="5"/>
      <c r="AM1120" s="5"/>
      <c r="AW1120" s="5"/>
    </row>
    <row r="1121" spans="38:49">
      <c r="AL1121" s="5"/>
      <c r="AM1121" s="5"/>
      <c r="AW1121" s="5"/>
    </row>
    <row r="1122" spans="38:49">
      <c r="AL1122" s="5"/>
      <c r="AM1122" s="5"/>
      <c r="AW1122" s="5"/>
    </row>
    <row r="1123" spans="38:49">
      <c r="AL1123" s="5"/>
      <c r="AM1123" s="5"/>
      <c r="AW1123" s="5"/>
    </row>
    <row r="1124" spans="38:49">
      <c r="AL1124" s="5"/>
      <c r="AM1124" s="5"/>
      <c r="AW1124" s="5"/>
    </row>
    <row r="1125" spans="38:49">
      <c r="AL1125" s="5"/>
      <c r="AM1125" s="5"/>
      <c r="AW1125" s="5"/>
    </row>
    <row r="1126" spans="38:49">
      <c r="AL1126" s="5"/>
      <c r="AM1126" s="5"/>
      <c r="AW1126" s="5"/>
    </row>
    <row r="1127" spans="38:49">
      <c r="AL1127" s="5"/>
      <c r="AM1127" s="5"/>
      <c r="AW1127" s="5"/>
    </row>
    <row r="1128" spans="38:49">
      <c r="AL1128" s="5"/>
      <c r="AM1128" s="5"/>
      <c r="AW1128" s="5"/>
    </row>
    <row r="1129" spans="38:49">
      <c r="AL1129" s="5"/>
      <c r="AM1129" s="5"/>
      <c r="AW1129" s="5"/>
    </row>
    <row r="1130" spans="38:49">
      <c r="AL1130" s="5"/>
      <c r="AM1130" s="5"/>
      <c r="AW1130" s="5"/>
    </row>
    <row r="1131" spans="38:49">
      <c r="AL1131" s="5"/>
      <c r="AM1131" s="5"/>
      <c r="AW1131" s="5"/>
    </row>
    <row r="1132" spans="38:49">
      <c r="AL1132" s="5"/>
      <c r="AM1132" s="5"/>
      <c r="AW1132" s="5"/>
    </row>
    <row r="1133" spans="38:49">
      <c r="AL1133" s="5"/>
      <c r="AM1133" s="5"/>
      <c r="AW1133" s="5"/>
    </row>
    <row r="1134" spans="38:49">
      <c r="AL1134" s="5"/>
      <c r="AM1134" s="5"/>
      <c r="AW1134" s="5"/>
    </row>
    <row r="1135" spans="38:49">
      <c r="AL1135" s="5"/>
      <c r="AM1135" s="5"/>
      <c r="AW1135" s="5"/>
    </row>
    <row r="1136" spans="38:49">
      <c r="AL1136" s="5"/>
      <c r="AM1136" s="5"/>
      <c r="AW1136" s="5"/>
    </row>
    <row r="1137" spans="38:49">
      <c r="AL1137" s="5"/>
      <c r="AM1137" s="5"/>
      <c r="AW1137" s="5"/>
    </row>
    <row r="1138" spans="38:49">
      <c r="AL1138" s="5"/>
      <c r="AM1138" s="5"/>
      <c r="AW1138" s="5"/>
    </row>
    <row r="1139" spans="38:49">
      <c r="AL1139" s="5"/>
      <c r="AM1139" s="5"/>
      <c r="AW1139" s="5"/>
    </row>
    <row r="1140" spans="38:49">
      <c r="AL1140" s="5"/>
      <c r="AM1140" s="5"/>
      <c r="AW1140" s="5"/>
    </row>
    <row r="1141" spans="38:49">
      <c r="AL1141" s="5"/>
      <c r="AM1141" s="5"/>
      <c r="AW1141" s="5"/>
    </row>
    <row r="1142" spans="38:49">
      <c r="AL1142" s="5"/>
      <c r="AM1142" s="5"/>
      <c r="AW1142" s="5"/>
    </row>
    <row r="1143" spans="38:49">
      <c r="AL1143" s="5"/>
      <c r="AM1143" s="5"/>
      <c r="AW1143" s="5"/>
    </row>
    <row r="1144" spans="38:49">
      <c r="AL1144" s="5"/>
      <c r="AM1144" s="5"/>
      <c r="AW1144" s="5"/>
    </row>
    <row r="1145" spans="38:49">
      <c r="AL1145" s="5"/>
      <c r="AM1145" s="5"/>
      <c r="AW1145" s="5"/>
    </row>
    <row r="1146" spans="38:49">
      <c r="AL1146" s="5"/>
      <c r="AM1146" s="5"/>
      <c r="AW1146" s="5"/>
    </row>
    <row r="1147" spans="38:49">
      <c r="AL1147" s="5"/>
      <c r="AM1147" s="5"/>
      <c r="AW1147" s="5"/>
    </row>
    <row r="1148" spans="38:49">
      <c r="AL1148" s="5"/>
      <c r="AM1148" s="5"/>
      <c r="AW1148" s="5"/>
    </row>
    <row r="1149" spans="38:49">
      <c r="AL1149" s="5"/>
      <c r="AM1149" s="5"/>
      <c r="AW1149" s="5"/>
    </row>
    <row r="1150" spans="38:49">
      <c r="AL1150" s="5"/>
      <c r="AM1150" s="5"/>
      <c r="AW1150" s="5"/>
    </row>
    <row r="1151" spans="38:49">
      <c r="AL1151" s="5"/>
      <c r="AM1151" s="5"/>
      <c r="AW1151" s="5"/>
    </row>
    <row r="1152" spans="38:49">
      <c r="AL1152" s="5"/>
      <c r="AM1152" s="5"/>
      <c r="AW1152" s="5"/>
    </row>
    <row r="1153" spans="38:49">
      <c r="AL1153" s="5"/>
      <c r="AM1153" s="5"/>
      <c r="AW1153" s="5"/>
    </row>
    <row r="1154" spans="38:49">
      <c r="AL1154" s="5"/>
      <c r="AM1154" s="5"/>
      <c r="AW1154" s="5"/>
    </row>
    <row r="1155" spans="38:49">
      <c r="AL1155" s="5"/>
      <c r="AM1155" s="5"/>
      <c r="AW1155" s="5"/>
    </row>
    <row r="1156" spans="38:49">
      <c r="AL1156" s="5"/>
      <c r="AM1156" s="5"/>
      <c r="AW1156" s="5"/>
    </row>
    <row r="1157" spans="38:49">
      <c r="AL1157" s="5"/>
      <c r="AM1157" s="5"/>
      <c r="AW1157" s="5"/>
    </row>
    <row r="1158" spans="38:49">
      <c r="AL1158" s="5"/>
      <c r="AM1158" s="5"/>
      <c r="AW1158" s="5"/>
    </row>
    <row r="1159" spans="38:49">
      <c r="AL1159" s="5"/>
      <c r="AM1159" s="5"/>
      <c r="AW1159" s="5"/>
    </row>
    <row r="1160" spans="38:49">
      <c r="AL1160" s="5"/>
      <c r="AM1160" s="5"/>
      <c r="AW1160" s="5"/>
    </row>
    <row r="1161" spans="38:49">
      <c r="AL1161" s="5"/>
      <c r="AM1161" s="5"/>
      <c r="AW1161" s="5"/>
    </row>
    <row r="1162" spans="38:49">
      <c r="AL1162" s="5"/>
      <c r="AM1162" s="5"/>
      <c r="AW1162" s="5"/>
    </row>
    <row r="1163" spans="38:49">
      <c r="AL1163" s="5"/>
      <c r="AM1163" s="5"/>
      <c r="AW1163" s="5"/>
    </row>
    <row r="1164" spans="38:49">
      <c r="AL1164" s="5"/>
      <c r="AM1164" s="5"/>
      <c r="AW1164" s="5"/>
    </row>
    <row r="1165" spans="38:49">
      <c r="AL1165" s="5"/>
      <c r="AM1165" s="5"/>
      <c r="AW1165" s="5"/>
    </row>
    <row r="1166" spans="38:49">
      <c r="AL1166" s="5"/>
      <c r="AM1166" s="5"/>
      <c r="AW1166" s="5"/>
    </row>
    <row r="1167" spans="38:49">
      <c r="AL1167" s="5"/>
      <c r="AM1167" s="5"/>
      <c r="AW1167" s="5"/>
    </row>
    <row r="1168" spans="38:49">
      <c r="AL1168" s="5"/>
      <c r="AM1168" s="5"/>
      <c r="AW1168" s="5"/>
    </row>
    <row r="1169" spans="38:49">
      <c r="AL1169" s="5"/>
      <c r="AM1169" s="5"/>
      <c r="AW1169" s="5"/>
    </row>
    <row r="1170" spans="38:49">
      <c r="AL1170" s="5"/>
      <c r="AM1170" s="5"/>
      <c r="AW1170" s="5"/>
    </row>
    <row r="1171" spans="38:49">
      <c r="AL1171" s="5"/>
      <c r="AM1171" s="5"/>
      <c r="AW1171" s="5"/>
    </row>
    <row r="1172" spans="38:49">
      <c r="AL1172" s="5"/>
      <c r="AM1172" s="5"/>
      <c r="AW1172" s="5"/>
    </row>
    <row r="1173" spans="38:49">
      <c r="AL1173" s="5"/>
      <c r="AM1173" s="5"/>
      <c r="AW1173" s="5"/>
    </row>
    <row r="1174" spans="38:49">
      <c r="AL1174" s="5"/>
      <c r="AM1174" s="5"/>
      <c r="AW1174" s="5"/>
    </row>
    <row r="1175" spans="38:49">
      <c r="AL1175" s="5"/>
      <c r="AM1175" s="5"/>
      <c r="AW1175" s="5"/>
    </row>
    <row r="1176" spans="38:49">
      <c r="AL1176" s="5"/>
      <c r="AM1176" s="5"/>
      <c r="AW1176" s="5"/>
    </row>
    <row r="1177" spans="38:49">
      <c r="AL1177" s="5"/>
      <c r="AM1177" s="5"/>
      <c r="AW1177" s="5"/>
    </row>
    <row r="1178" spans="38:49">
      <c r="AL1178" s="5"/>
      <c r="AM1178" s="5"/>
      <c r="AW1178" s="5"/>
    </row>
    <row r="1179" spans="38:49">
      <c r="AL1179" s="5"/>
      <c r="AM1179" s="5"/>
      <c r="AW1179" s="5"/>
    </row>
    <row r="1180" spans="38:49">
      <c r="AL1180" s="5"/>
      <c r="AM1180" s="5"/>
      <c r="AW1180" s="5"/>
    </row>
    <row r="1181" spans="38:49">
      <c r="AL1181" s="5"/>
      <c r="AM1181" s="5"/>
      <c r="AW1181" s="5"/>
    </row>
    <row r="1182" spans="38:49">
      <c r="AL1182" s="5"/>
      <c r="AM1182" s="5"/>
      <c r="AW1182" s="5"/>
    </row>
    <row r="1183" spans="38:49">
      <c r="AL1183" s="5"/>
      <c r="AM1183" s="5"/>
      <c r="AW1183" s="5"/>
    </row>
    <row r="1184" spans="38:49">
      <c r="AL1184" s="5"/>
      <c r="AM1184" s="5"/>
      <c r="AW1184" s="5"/>
    </row>
    <row r="1185" spans="38:49">
      <c r="AL1185" s="5"/>
      <c r="AM1185" s="5"/>
      <c r="AW1185" s="5"/>
    </row>
    <row r="1186" spans="38:49">
      <c r="AL1186" s="5"/>
      <c r="AM1186" s="5"/>
      <c r="AW1186" s="5"/>
    </row>
    <row r="1187" spans="38:49">
      <c r="AL1187" s="5"/>
      <c r="AM1187" s="5"/>
      <c r="AW1187" s="5"/>
    </row>
    <row r="1188" spans="38:49">
      <c r="AL1188" s="5"/>
      <c r="AM1188" s="5"/>
      <c r="AW1188" s="5"/>
    </row>
    <row r="1189" spans="38:49">
      <c r="AL1189" s="5"/>
      <c r="AM1189" s="5"/>
      <c r="AW1189" s="5"/>
    </row>
    <row r="1190" spans="38:49">
      <c r="AL1190" s="5"/>
      <c r="AM1190" s="5"/>
      <c r="AW1190" s="5"/>
    </row>
    <row r="1191" spans="38:49">
      <c r="AL1191" s="5"/>
      <c r="AM1191" s="5"/>
      <c r="AW1191" s="5"/>
    </row>
    <row r="1192" spans="38:49">
      <c r="AL1192" s="5"/>
      <c r="AM1192" s="5"/>
      <c r="AW1192" s="5"/>
    </row>
    <row r="1193" spans="38:49">
      <c r="AL1193" s="5"/>
      <c r="AM1193" s="5"/>
      <c r="AW1193" s="5"/>
    </row>
    <row r="1194" spans="38:49">
      <c r="AL1194" s="5"/>
      <c r="AM1194" s="5"/>
      <c r="AW1194" s="5"/>
    </row>
    <row r="1195" spans="38:49">
      <c r="AL1195" s="5"/>
      <c r="AM1195" s="5"/>
      <c r="AW1195" s="5"/>
    </row>
    <row r="1196" spans="38:49">
      <c r="AL1196" s="5"/>
      <c r="AM1196" s="5"/>
      <c r="AW1196" s="5"/>
    </row>
    <row r="1197" spans="38:49">
      <c r="AL1197" s="5"/>
      <c r="AM1197" s="5"/>
      <c r="AW1197" s="5"/>
    </row>
    <row r="1198" spans="38:49">
      <c r="AL1198" s="5"/>
      <c r="AM1198" s="5"/>
      <c r="AW1198" s="5"/>
    </row>
    <row r="1199" spans="38:49">
      <c r="AL1199" s="5"/>
      <c r="AM1199" s="5"/>
      <c r="AW1199" s="5"/>
    </row>
    <row r="1200" spans="38:49">
      <c r="AL1200" s="5"/>
      <c r="AM1200" s="5"/>
      <c r="AW1200" s="5"/>
    </row>
    <row r="1201" spans="38:49">
      <c r="AL1201" s="5"/>
      <c r="AM1201" s="5"/>
      <c r="AW1201" s="5"/>
    </row>
    <row r="1202" spans="38:49">
      <c r="AL1202" s="5"/>
      <c r="AM1202" s="5"/>
      <c r="AW1202" s="5"/>
    </row>
    <row r="1203" spans="38:49">
      <c r="AL1203" s="5"/>
      <c r="AM1203" s="5"/>
      <c r="AW1203" s="5"/>
    </row>
    <row r="1204" spans="38:49">
      <c r="AL1204" s="5"/>
      <c r="AM1204" s="5"/>
      <c r="AW1204" s="5"/>
    </row>
    <row r="1205" spans="38:49">
      <c r="AL1205" s="5"/>
      <c r="AM1205" s="5"/>
      <c r="AW1205" s="5"/>
    </row>
    <row r="1206" spans="38:49">
      <c r="AL1206" s="5"/>
      <c r="AM1206" s="5"/>
      <c r="AW1206" s="5"/>
    </row>
    <row r="1207" spans="38:49">
      <c r="AL1207" s="5"/>
      <c r="AM1207" s="5"/>
      <c r="AW1207" s="5"/>
    </row>
    <row r="1208" spans="38:49">
      <c r="AL1208" s="5"/>
      <c r="AM1208" s="5"/>
      <c r="AW1208" s="5"/>
    </row>
    <row r="1209" spans="38:49">
      <c r="AL1209" s="5"/>
      <c r="AM1209" s="5"/>
      <c r="AW1209" s="5"/>
    </row>
    <row r="1210" spans="38:49">
      <c r="AL1210" s="5"/>
      <c r="AM1210" s="5"/>
      <c r="AW1210" s="5"/>
    </row>
    <row r="1211" spans="38:49">
      <c r="AL1211" s="5"/>
      <c r="AM1211" s="5"/>
      <c r="AW1211" s="5"/>
    </row>
    <row r="1212" spans="38:49">
      <c r="AL1212" s="5"/>
      <c r="AM1212" s="5"/>
      <c r="AW1212" s="5"/>
    </row>
    <row r="1213" spans="38:49">
      <c r="AL1213" s="5"/>
      <c r="AM1213" s="5"/>
      <c r="AW1213" s="5"/>
    </row>
    <row r="1214" spans="38:49">
      <c r="AL1214" s="5"/>
      <c r="AM1214" s="5"/>
      <c r="AW1214" s="5"/>
    </row>
    <row r="1215" spans="38:49">
      <c r="AL1215" s="5"/>
      <c r="AM1215" s="5"/>
      <c r="AW1215" s="5"/>
    </row>
    <row r="1216" spans="38:49">
      <c r="AL1216" s="5"/>
      <c r="AM1216" s="5"/>
      <c r="AW1216" s="5"/>
    </row>
    <row r="1217" spans="38:49">
      <c r="AL1217" s="5"/>
      <c r="AM1217" s="5"/>
      <c r="AW1217" s="5"/>
    </row>
    <row r="1218" spans="38:49">
      <c r="AL1218" s="5"/>
      <c r="AM1218" s="5"/>
      <c r="AW1218" s="5"/>
    </row>
    <row r="1219" spans="38:49">
      <c r="AL1219" s="5"/>
      <c r="AM1219" s="5"/>
      <c r="AW1219" s="5"/>
    </row>
    <row r="1220" spans="38:49">
      <c r="AL1220" s="5"/>
      <c r="AM1220" s="5"/>
      <c r="AW1220" s="5"/>
    </row>
    <row r="1221" spans="38:49">
      <c r="AL1221" s="5"/>
      <c r="AM1221" s="5"/>
      <c r="AW1221" s="5"/>
    </row>
    <row r="1222" spans="38:49">
      <c r="AL1222" s="5"/>
      <c r="AM1222" s="5"/>
      <c r="AW1222" s="5"/>
    </row>
    <row r="1223" spans="38:49">
      <c r="AL1223" s="5"/>
      <c r="AM1223" s="5"/>
      <c r="AW1223" s="5"/>
    </row>
    <row r="1224" spans="38:49">
      <c r="AL1224" s="5"/>
      <c r="AM1224" s="5"/>
      <c r="AW1224" s="5"/>
    </row>
    <row r="1225" spans="38:49">
      <c r="AL1225" s="5"/>
      <c r="AM1225" s="5"/>
      <c r="AW1225" s="5"/>
    </row>
    <row r="1226" spans="38:49">
      <c r="AL1226" s="5"/>
      <c r="AM1226" s="5"/>
      <c r="AW1226" s="5"/>
    </row>
    <row r="1227" spans="38:49">
      <c r="AL1227" s="5"/>
      <c r="AM1227" s="5"/>
      <c r="AW1227" s="5"/>
    </row>
    <row r="1228" spans="38:49">
      <c r="AL1228" s="5"/>
      <c r="AM1228" s="5"/>
      <c r="AW1228" s="5"/>
    </row>
    <row r="1229" spans="38:49">
      <c r="AL1229" s="5"/>
      <c r="AM1229" s="5"/>
      <c r="AW1229" s="5"/>
    </row>
    <row r="1230" spans="38:49">
      <c r="AL1230" s="5"/>
      <c r="AM1230" s="5"/>
      <c r="AW1230" s="5"/>
    </row>
    <row r="1231" spans="38:49">
      <c r="AL1231" s="5"/>
      <c r="AM1231" s="5"/>
      <c r="AW1231" s="5"/>
    </row>
    <row r="1232" spans="38:49">
      <c r="AL1232" s="5"/>
      <c r="AM1232" s="5"/>
      <c r="AW1232" s="5"/>
    </row>
    <row r="1233" spans="38:49">
      <c r="AL1233" s="5"/>
      <c r="AM1233" s="5"/>
      <c r="AW1233" s="5"/>
    </row>
    <row r="1234" spans="38:49">
      <c r="AL1234" s="5"/>
      <c r="AM1234" s="5"/>
      <c r="AW1234" s="5"/>
    </row>
    <row r="1235" spans="38:49">
      <c r="AL1235" s="5"/>
      <c r="AM1235" s="5"/>
      <c r="AW1235" s="5"/>
    </row>
    <row r="1236" spans="38:49">
      <c r="AL1236" s="5"/>
      <c r="AM1236" s="5"/>
      <c r="AW1236" s="5"/>
    </row>
    <row r="1237" spans="38:49">
      <c r="AL1237" s="5"/>
      <c r="AM1237" s="5"/>
      <c r="AW1237" s="5"/>
    </row>
    <row r="1238" spans="38:49">
      <c r="AL1238" s="5"/>
      <c r="AM1238" s="5"/>
      <c r="AW1238" s="5"/>
    </row>
    <row r="1239" spans="38:49">
      <c r="AL1239" s="5"/>
      <c r="AM1239" s="5"/>
      <c r="AW1239" s="5"/>
    </row>
    <row r="1240" spans="38:49">
      <c r="AL1240" s="5"/>
      <c r="AM1240" s="5"/>
      <c r="AW1240" s="5"/>
    </row>
    <row r="1241" spans="38:49">
      <c r="AL1241" s="5"/>
      <c r="AM1241" s="5"/>
      <c r="AW1241" s="5"/>
    </row>
    <row r="1242" spans="38:49">
      <c r="AL1242" s="5"/>
      <c r="AM1242" s="5"/>
      <c r="AW1242" s="5"/>
    </row>
    <row r="1243" spans="38:49">
      <c r="AL1243" s="5"/>
      <c r="AM1243" s="5"/>
      <c r="AW1243" s="5"/>
    </row>
    <row r="1244" spans="38:49">
      <c r="AL1244" s="5"/>
      <c r="AM1244" s="5"/>
      <c r="AW1244" s="5"/>
    </row>
    <row r="1245" spans="38:49">
      <c r="AL1245" s="5"/>
      <c r="AM1245" s="5"/>
      <c r="AW1245" s="5"/>
    </row>
    <row r="1246" spans="38:49">
      <c r="AL1246" s="5"/>
      <c r="AM1246" s="5"/>
      <c r="AW1246" s="5"/>
    </row>
    <row r="1247" spans="38:49">
      <c r="AL1247" s="5"/>
      <c r="AM1247" s="5"/>
      <c r="AW1247" s="5"/>
    </row>
    <row r="1248" spans="38:49">
      <c r="AL1248" s="5"/>
      <c r="AM1248" s="5"/>
      <c r="AW1248" s="5"/>
    </row>
    <row r="1249" spans="38:49">
      <c r="AL1249" s="5"/>
      <c r="AM1249" s="5"/>
      <c r="AW1249" s="5"/>
    </row>
    <row r="1250" spans="38:49">
      <c r="AL1250" s="5"/>
      <c r="AM1250" s="5"/>
      <c r="AW1250" s="5"/>
    </row>
    <row r="1251" spans="38:49">
      <c r="AL1251" s="5"/>
      <c r="AM1251" s="5"/>
      <c r="AW1251" s="5"/>
    </row>
    <row r="1252" spans="38:49">
      <c r="AL1252" s="5"/>
      <c r="AM1252" s="5"/>
      <c r="AW1252" s="5"/>
    </row>
    <row r="1253" spans="38:49">
      <c r="AL1253" s="5"/>
      <c r="AM1253" s="5"/>
      <c r="AW1253" s="5"/>
    </row>
    <row r="1254" spans="38:49">
      <c r="AL1254" s="5"/>
      <c r="AM1254" s="5"/>
      <c r="AW1254" s="5"/>
    </row>
    <row r="1255" spans="38:49">
      <c r="AL1255" s="5"/>
      <c r="AM1255" s="5"/>
      <c r="AW1255" s="5"/>
    </row>
    <row r="1256" spans="38:49">
      <c r="AL1256" s="5"/>
      <c r="AM1256" s="5"/>
      <c r="AW1256" s="5"/>
    </row>
    <row r="1257" spans="38:49">
      <c r="AL1257" s="5"/>
      <c r="AM1257" s="5"/>
      <c r="AW1257" s="5"/>
    </row>
    <row r="1258" spans="38:49">
      <c r="AL1258" s="5"/>
      <c r="AM1258" s="5"/>
      <c r="AW1258" s="5"/>
    </row>
    <row r="1259" spans="38:49">
      <c r="AL1259" s="5"/>
      <c r="AM1259" s="5"/>
      <c r="AW1259" s="5"/>
    </row>
    <row r="1260" spans="38:49">
      <c r="AL1260" s="5"/>
      <c r="AM1260" s="5"/>
      <c r="AW1260" s="5"/>
    </row>
    <row r="1261" spans="38:49">
      <c r="AL1261" s="5"/>
      <c r="AM1261" s="5"/>
      <c r="AW1261" s="5"/>
    </row>
    <row r="1262" spans="38:49">
      <c r="AL1262" s="5"/>
      <c r="AM1262" s="5"/>
      <c r="AW1262" s="5"/>
    </row>
    <row r="1263" spans="38:49">
      <c r="AL1263" s="5"/>
      <c r="AM1263" s="5"/>
      <c r="AW1263" s="5"/>
    </row>
    <row r="1264" spans="38:49">
      <c r="AL1264" s="5"/>
      <c r="AM1264" s="5"/>
      <c r="AW1264" s="5"/>
    </row>
    <row r="1265" spans="38:49">
      <c r="AL1265" s="5"/>
      <c r="AM1265" s="5"/>
      <c r="AW1265" s="5"/>
    </row>
    <row r="1266" spans="38:49">
      <c r="AL1266" s="5"/>
      <c r="AM1266" s="5"/>
      <c r="AW1266" s="5"/>
    </row>
    <row r="1267" spans="38:49">
      <c r="AL1267" s="5"/>
      <c r="AM1267" s="5"/>
      <c r="AW1267" s="5"/>
    </row>
    <row r="1268" spans="38:49">
      <c r="AL1268" s="5"/>
      <c r="AM1268" s="5"/>
      <c r="AW1268" s="5"/>
    </row>
    <row r="1269" spans="38:49">
      <c r="AL1269" s="5"/>
      <c r="AM1269" s="5"/>
      <c r="AW1269" s="5"/>
    </row>
    <row r="1270" spans="38:49">
      <c r="AL1270" s="5"/>
      <c r="AM1270" s="5"/>
      <c r="AW1270" s="5"/>
    </row>
    <row r="1271" spans="38:49">
      <c r="AL1271" s="5"/>
      <c r="AM1271" s="5"/>
      <c r="AW1271" s="5"/>
    </row>
    <row r="1272" spans="38:49">
      <c r="AL1272" s="5"/>
      <c r="AM1272" s="5"/>
      <c r="AW1272" s="5"/>
    </row>
    <row r="1273" spans="38:49">
      <c r="AL1273" s="5"/>
      <c r="AM1273" s="5"/>
      <c r="AW1273" s="5"/>
    </row>
    <row r="1274" spans="38:49">
      <c r="AL1274" s="5"/>
      <c r="AM1274" s="5"/>
      <c r="AW1274" s="5"/>
    </row>
    <row r="1275" spans="38:49">
      <c r="AL1275" s="5"/>
      <c r="AM1275" s="5"/>
      <c r="AW1275" s="5"/>
    </row>
    <row r="1276" spans="38:49">
      <c r="AL1276" s="5"/>
      <c r="AM1276" s="5"/>
      <c r="AW1276" s="5"/>
    </row>
    <row r="1277" spans="38:49">
      <c r="AL1277" s="5"/>
      <c r="AM1277" s="5"/>
      <c r="AW1277" s="5"/>
    </row>
    <row r="1278" spans="38:49">
      <c r="AL1278" s="5"/>
      <c r="AM1278" s="5"/>
      <c r="AW1278" s="5"/>
    </row>
    <row r="1279" spans="38:49">
      <c r="AL1279" s="5"/>
      <c r="AM1279" s="5"/>
      <c r="AW1279" s="5"/>
    </row>
    <row r="1280" spans="38:49">
      <c r="AL1280" s="5"/>
      <c r="AM1280" s="5"/>
      <c r="AW1280" s="5"/>
    </row>
    <row r="1281" spans="38:49">
      <c r="AL1281" s="5"/>
      <c r="AM1281" s="5"/>
      <c r="AW1281" s="5"/>
    </row>
    <row r="1282" spans="38:49">
      <c r="AL1282" s="5"/>
      <c r="AM1282" s="5"/>
      <c r="AW1282" s="5"/>
    </row>
    <row r="1283" spans="38:49">
      <c r="AL1283" s="5"/>
      <c r="AM1283" s="5"/>
      <c r="AW1283" s="5"/>
    </row>
    <row r="1284" spans="38:49">
      <c r="AL1284" s="5"/>
      <c r="AM1284" s="5"/>
      <c r="AW1284" s="5"/>
    </row>
    <row r="1285" spans="38:49">
      <c r="AL1285" s="5"/>
      <c r="AM1285" s="5"/>
      <c r="AW1285" s="5"/>
    </row>
    <row r="1286" spans="38:49">
      <c r="AL1286" s="5"/>
      <c r="AM1286" s="5"/>
      <c r="AW1286" s="5"/>
    </row>
    <row r="1287" spans="38:49">
      <c r="AL1287" s="5"/>
      <c r="AM1287" s="5"/>
      <c r="AW1287" s="5"/>
    </row>
    <row r="1288" spans="38:49">
      <c r="AL1288" s="5"/>
      <c r="AM1288" s="5"/>
      <c r="AW1288" s="5"/>
    </row>
    <row r="1289" spans="38:49">
      <c r="AL1289" s="5"/>
      <c r="AM1289" s="5"/>
      <c r="AW1289" s="5"/>
    </row>
    <row r="1290" spans="38:49">
      <c r="AL1290" s="5"/>
      <c r="AM1290" s="5"/>
      <c r="AW1290" s="5"/>
    </row>
    <row r="1291" spans="38:49">
      <c r="AL1291" s="5"/>
      <c r="AM1291" s="5"/>
      <c r="AW1291" s="5"/>
    </row>
    <row r="1292" spans="38:49">
      <c r="AL1292" s="5"/>
      <c r="AM1292" s="5"/>
      <c r="AW1292" s="5"/>
    </row>
    <row r="1293" spans="38:49">
      <c r="AL1293" s="5"/>
      <c r="AM1293" s="5"/>
      <c r="AW1293" s="5"/>
    </row>
    <row r="1294" spans="38:49">
      <c r="AL1294" s="5"/>
      <c r="AM1294" s="5"/>
      <c r="AW1294" s="5"/>
    </row>
    <row r="1295" spans="38:49">
      <c r="AL1295" s="5"/>
      <c r="AM1295" s="5"/>
      <c r="AW1295" s="5"/>
    </row>
    <row r="1296" spans="38:49">
      <c r="AL1296" s="5"/>
      <c r="AM1296" s="5"/>
      <c r="AW1296" s="5"/>
    </row>
    <row r="1297" spans="38:49">
      <c r="AL1297" s="5"/>
      <c r="AM1297" s="5"/>
      <c r="AW1297" s="5"/>
    </row>
    <row r="1298" spans="38:49">
      <c r="AL1298" s="5"/>
      <c r="AM1298" s="5"/>
      <c r="AW1298" s="5"/>
    </row>
    <row r="1299" spans="38:49">
      <c r="AL1299" s="5"/>
      <c r="AM1299" s="5"/>
      <c r="AW1299" s="5"/>
    </row>
    <row r="1300" spans="38:49">
      <c r="AL1300" s="5"/>
      <c r="AM1300" s="5"/>
      <c r="AW1300" s="5"/>
    </row>
    <row r="1301" spans="38:49">
      <c r="AL1301" s="5"/>
      <c r="AM1301" s="5"/>
      <c r="AW1301" s="5"/>
    </row>
    <row r="1302" spans="38:49">
      <c r="AL1302" s="5"/>
      <c r="AM1302" s="5"/>
      <c r="AW1302" s="5"/>
    </row>
    <row r="1303" spans="38:49">
      <c r="AL1303" s="5"/>
      <c r="AM1303" s="5"/>
      <c r="AW1303" s="5"/>
    </row>
    <row r="1304" spans="38:49">
      <c r="AL1304" s="5"/>
      <c r="AM1304" s="5"/>
      <c r="AW1304" s="5"/>
    </row>
    <row r="1305" spans="38:49">
      <c r="AL1305" s="5"/>
      <c r="AM1305" s="5"/>
      <c r="AW1305" s="5"/>
    </row>
    <row r="1306" spans="38:49">
      <c r="AL1306" s="5"/>
      <c r="AM1306" s="5"/>
      <c r="AW1306" s="5"/>
    </row>
    <row r="1307" spans="38:49">
      <c r="AL1307" s="5"/>
      <c r="AM1307" s="5"/>
      <c r="AW1307" s="5"/>
    </row>
    <row r="1308" spans="38:49">
      <c r="AL1308" s="5"/>
      <c r="AM1308" s="5"/>
      <c r="AW1308" s="5"/>
    </row>
    <row r="1309" spans="38:49">
      <c r="AL1309" s="5"/>
      <c r="AM1309" s="5"/>
      <c r="AW1309" s="5"/>
    </row>
    <row r="1310" spans="38:49">
      <c r="AL1310" s="5"/>
      <c r="AM1310" s="5"/>
      <c r="AW1310" s="5"/>
    </row>
    <row r="1311" spans="38:49">
      <c r="AL1311" s="5"/>
      <c r="AM1311" s="5"/>
      <c r="AW1311" s="5"/>
    </row>
    <row r="1312" spans="38:49">
      <c r="AL1312" s="5"/>
      <c r="AM1312" s="5"/>
      <c r="AW1312" s="5"/>
    </row>
    <row r="1313" spans="38:49">
      <c r="AL1313" s="5"/>
      <c r="AM1313" s="5"/>
      <c r="AW1313" s="5"/>
    </row>
    <row r="1314" spans="38:49">
      <c r="AL1314" s="5"/>
      <c r="AM1314" s="5"/>
      <c r="AW1314" s="5"/>
    </row>
    <row r="1315" spans="38:49">
      <c r="AL1315" s="5"/>
      <c r="AM1315" s="5"/>
      <c r="AW1315" s="5"/>
    </row>
    <row r="1316" spans="38:49">
      <c r="AL1316" s="5"/>
      <c r="AM1316" s="5"/>
      <c r="AW1316" s="5"/>
    </row>
    <row r="1317" spans="38:49">
      <c r="AL1317" s="5"/>
      <c r="AM1317" s="5"/>
      <c r="AW1317" s="5"/>
    </row>
    <row r="1318" spans="38:49">
      <c r="AL1318" s="5"/>
      <c r="AM1318" s="5"/>
      <c r="AW1318" s="5"/>
    </row>
    <row r="1319" spans="38:49">
      <c r="AL1319" s="5"/>
      <c r="AM1319" s="5"/>
      <c r="AW1319" s="5"/>
    </row>
    <row r="1320" spans="38:49">
      <c r="AL1320" s="5"/>
      <c r="AM1320" s="5"/>
      <c r="AW1320" s="5"/>
    </row>
    <row r="1321" spans="38:49">
      <c r="AL1321" s="5"/>
      <c r="AM1321" s="5"/>
      <c r="AW1321" s="5"/>
    </row>
    <row r="1322" spans="38:49">
      <c r="AL1322" s="5"/>
      <c r="AM1322" s="5"/>
      <c r="AW1322" s="5"/>
    </row>
    <row r="1323" spans="38:49">
      <c r="AL1323" s="5"/>
      <c r="AM1323" s="5"/>
      <c r="AW1323" s="5"/>
    </row>
    <row r="1324" spans="38:49">
      <c r="AL1324" s="5"/>
      <c r="AM1324" s="5"/>
      <c r="AW1324" s="5"/>
    </row>
    <row r="1325" spans="38:49">
      <c r="AL1325" s="5"/>
      <c r="AM1325" s="5"/>
      <c r="AW1325" s="5"/>
    </row>
    <row r="1326" spans="38:49">
      <c r="AL1326" s="5"/>
      <c r="AM1326" s="5"/>
      <c r="AW1326" s="5"/>
    </row>
    <row r="1327" spans="38:49">
      <c r="AL1327" s="5"/>
      <c r="AM1327" s="5"/>
      <c r="AW1327" s="5"/>
    </row>
    <row r="1328" spans="38:49">
      <c r="AL1328" s="5"/>
      <c r="AM1328" s="5"/>
      <c r="AW1328" s="5"/>
    </row>
    <row r="1329" spans="38:49">
      <c r="AL1329" s="5"/>
      <c r="AM1329" s="5"/>
      <c r="AW1329" s="5"/>
    </row>
    <row r="1330" spans="38:49">
      <c r="AL1330" s="5"/>
      <c r="AM1330" s="5"/>
      <c r="AW1330" s="5"/>
    </row>
    <row r="1331" spans="38:49">
      <c r="AL1331" s="5"/>
      <c r="AM1331" s="5"/>
      <c r="AW1331" s="5"/>
    </row>
    <row r="1332" spans="38:49">
      <c r="AL1332" s="5"/>
      <c r="AM1332" s="5"/>
      <c r="AW1332" s="5"/>
    </row>
    <row r="1333" spans="38:49">
      <c r="AL1333" s="5"/>
      <c r="AM1333" s="5"/>
      <c r="AW1333" s="5"/>
    </row>
    <row r="1334" spans="38:49">
      <c r="AL1334" s="5"/>
      <c r="AM1334" s="5"/>
      <c r="AW1334" s="5"/>
    </row>
    <row r="1335" spans="38:49">
      <c r="AL1335" s="5"/>
      <c r="AM1335" s="5"/>
      <c r="AW1335" s="5"/>
    </row>
    <row r="1336" spans="38:49">
      <c r="AL1336" s="5"/>
      <c r="AM1336" s="5"/>
      <c r="AW1336" s="5"/>
    </row>
    <row r="1337" spans="38:49">
      <c r="AL1337" s="5"/>
      <c r="AM1337" s="5"/>
      <c r="AW1337" s="5"/>
    </row>
    <row r="1338" spans="38:49">
      <c r="AL1338" s="5"/>
      <c r="AM1338" s="5"/>
      <c r="AW1338" s="5"/>
    </row>
    <row r="1339" spans="38:49">
      <c r="AL1339" s="5"/>
      <c r="AM1339" s="5"/>
      <c r="AW1339" s="5"/>
    </row>
    <row r="1340" spans="38:49">
      <c r="AL1340" s="5"/>
      <c r="AM1340" s="5"/>
      <c r="AW1340" s="5"/>
    </row>
    <row r="1341" spans="38:49">
      <c r="AL1341" s="5"/>
      <c r="AM1341" s="5"/>
      <c r="AW1341" s="5"/>
    </row>
    <row r="1342" spans="38:49">
      <c r="AL1342" s="5"/>
      <c r="AM1342" s="5"/>
      <c r="AW1342" s="5"/>
    </row>
    <row r="1343" spans="38:49">
      <c r="AL1343" s="5"/>
      <c r="AM1343" s="5"/>
      <c r="AW1343" s="5"/>
    </row>
    <row r="1344" spans="38:49">
      <c r="AL1344" s="5"/>
      <c r="AM1344" s="5"/>
      <c r="AW1344" s="5"/>
    </row>
    <row r="1345" spans="38:49">
      <c r="AL1345" s="5"/>
      <c r="AM1345" s="5"/>
      <c r="AW1345" s="5"/>
    </row>
    <row r="1346" spans="38:49">
      <c r="AL1346" s="5"/>
      <c r="AM1346" s="5"/>
      <c r="AW1346" s="5"/>
    </row>
    <row r="1347" spans="38:49">
      <c r="AL1347" s="5"/>
      <c r="AM1347" s="5"/>
      <c r="AW1347" s="5"/>
    </row>
    <row r="1348" spans="38:49">
      <c r="AL1348" s="5"/>
      <c r="AM1348" s="5"/>
      <c r="AW1348" s="5"/>
    </row>
    <row r="1349" spans="38:49">
      <c r="AL1349" s="5"/>
      <c r="AM1349" s="5"/>
      <c r="AW1349" s="5"/>
    </row>
    <row r="1350" spans="38:49">
      <c r="AL1350" s="5"/>
      <c r="AM1350" s="5"/>
      <c r="AW1350" s="5"/>
    </row>
    <row r="1351" spans="38:49">
      <c r="AL1351" s="5"/>
      <c r="AM1351" s="5"/>
      <c r="AW1351" s="5"/>
    </row>
    <row r="1352" spans="38:49">
      <c r="AL1352" s="5"/>
      <c r="AM1352" s="5"/>
      <c r="AW1352" s="5"/>
    </row>
    <row r="1353" spans="38:49">
      <c r="AL1353" s="5"/>
      <c r="AM1353" s="5"/>
      <c r="AW1353" s="5"/>
    </row>
    <row r="1354" spans="38:49">
      <c r="AL1354" s="5"/>
      <c r="AM1354" s="5"/>
      <c r="AW1354" s="5"/>
    </row>
    <row r="1355" spans="38:49">
      <c r="AL1355" s="5"/>
      <c r="AM1355" s="5"/>
      <c r="AW1355" s="5"/>
    </row>
    <row r="1356" spans="38:49">
      <c r="AL1356" s="5"/>
      <c r="AM1356" s="5"/>
      <c r="AW1356" s="5"/>
    </row>
    <row r="1357" spans="38:49">
      <c r="AL1357" s="5"/>
      <c r="AM1357" s="5"/>
      <c r="AW1357" s="5"/>
    </row>
    <row r="1358" spans="38:49">
      <c r="AL1358" s="5"/>
      <c r="AM1358" s="5"/>
      <c r="AW1358" s="5"/>
    </row>
    <row r="1359" spans="38:49">
      <c r="AL1359" s="5"/>
      <c r="AM1359" s="5"/>
      <c r="AW1359" s="5"/>
    </row>
    <row r="1360" spans="38:49">
      <c r="AL1360" s="5"/>
      <c r="AM1360" s="5"/>
      <c r="AW1360" s="5"/>
    </row>
    <row r="1361" spans="38:49">
      <c r="AL1361" s="5"/>
      <c r="AM1361" s="5"/>
      <c r="AW1361" s="5"/>
    </row>
    <row r="1362" spans="38:49">
      <c r="AL1362" s="5"/>
      <c r="AM1362" s="5"/>
      <c r="AW1362" s="5"/>
    </row>
    <row r="1363" spans="38:49">
      <c r="AL1363" s="5"/>
      <c r="AM1363" s="5"/>
      <c r="AW1363" s="5"/>
    </row>
    <row r="1364" spans="38:49">
      <c r="AL1364" s="5"/>
      <c r="AM1364" s="5"/>
      <c r="AW1364" s="5"/>
    </row>
    <row r="1365" spans="38:49">
      <c r="AL1365" s="5"/>
      <c r="AM1365" s="5"/>
      <c r="AW1365" s="5"/>
    </row>
    <row r="1366" spans="38:49">
      <c r="AL1366" s="5"/>
      <c r="AM1366" s="5"/>
      <c r="AW1366" s="5"/>
    </row>
    <row r="1367" spans="38:49">
      <c r="AL1367" s="5"/>
      <c r="AM1367" s="5"/>
      <c r="AW1367" s="5"/>
    </row>
    <row r="1368" spans="38:49">
      <c r="AL1368" s="5"/>
      <c r="AM1368" s="5"/>
      <c r="AW1368" s="5"/>
    </row>
    <row r="1369" spans="38:49">
      <c r="AL1369" s="5"/>
      <c r="AM1369" s="5"/>
      <c r="AW1369" s="5"/>
    </row>
    <row r="1370" spans="38:49">
      <c r="AL1370" s="5"/>
      <c r="AM1370" s="5"/>
      <c r="AW1370" s="5"/>
    </row>
    <row r="1371" spans="38:49">
      <c r="AL1371" s="5"/>
      <c r="AM1371" s="5"/>
      <c r="AW1371" s="5"/>
    </row>
    <row r="1372" spans="38:49">
      <c r="AL1372" s="5"/>
      <c r="AM1372" s="5"/>
      <c r="AW1372" s="5"/>
    </row>
    <row r="1373" spans="38:49">
      <c r="AL1373" s="5"/>
      <c r="AM1373" s="5"/>
      <c r="AW1373" s="5"/>
    </row>
    <row r="1374" spans="38:49">
      <c r="AL1374" s="5"/>
      <c r="AM1374" s="5"/>
      <c r="AW1374" s="5"/>
    </row>
    <row r="1375" spans="38:49">
      <c r="AL1375" s="5"/>
      <c r="AM1375" s="5"/>
      <c r="AW1375" s="5"/>
    </row>
    <row r="1376" spans="38:49">
      <c r="AL1376" s="5"/>
      <c r="AM1376" s="5"/>
      <c r="AW1376" s="5"/>
    </row>
    <row r="1377" spans="38:49">
      <c r="AL1377" s="5"/>
      <c r="AM1377" s="5"/>
      <c r="AW1377" s="5"/>
    </row>
    <row r="1378" spans="38:49">
      <c r="AL1378" s="5"/>
      <c r="AM1378" s="5"/>
      <c r="AW1378" s="5"/>
    </row>
    <row r="1379" spans="38:49">
      <c r="AL1379" s="5"/>
      <c r="AM1379" s="5"/>
      <c r="AW1379" s="5"/>
    </row>
    <row r="1380" spans="38:49">
      <c r="AL1380" s="5"/>
      <c r="AM1380" s="5"/>
      <c r="AW1380" s="5"/>
    </row>
    <row r="1381" spans="38:49">
      <c r="AL1381" s="5"/>
      <c r="AM1381" s="5"/>
      <c r="AW1381" s="5"/>
    </row>
    <row r="1382" spans="38:49">
      <c r="AL1382" s="5"/>
      <c r="AM1382" s="5"/>
      <c r="AW1382" s="5"/>
    </row>
    <row r="1383" spans="38:49">
      <c r="AL1383" s="5"/>
      <c r="AM1383" s="5"/>
      <c r="AW1383" s="5"/>
    </row>
    <row r="1384" spans="38:49">
      <c r="AL1384" s="5"/>
      <c r="AM1384" s="5"/>
      <c r="AW1384" s="5"/>
    </row>
    <row r="1385" spans="38:49">
      <c r="AL1385" s="5"/>
      <c r="AM1385" s="5"/>
      <c r="AW1385" s="5"/>
    </row>
    <row r="1386" spans="38:49">
      <c r="AL1386" s="5"/>
      <c r="AM1386" s="5"/>
      <c r="AW1386" s="5"/>
    </row>
    <row r="1387" spans="38:49">
      <c r="AL1387" s="5"/>
      <c r="AM1387" s="5"/>
      <c r="AW1387" s="5"/>
    </row>
    <row r="1388" spans="38:49">
      <c r="AL1388" s="5"/>
      <c r="AM1388" s="5"/>
      <c r="AW1388" s="5"/>
    </row>
    <row r="1389" spans="38:49">
      <c r="AL1389" s="5"/>
      <c r="AM1389" s="5"/>
      <c r="AW1389" s="5"/>
    </row>
    <row r="1390" spans="38:49">
      <c r="AL1390" s="5"/>
      <c r="AM1390" s="5"/>
      <c r="AW1390" s="5"/>
    </row>
    <row r="1391" spans="38:49">
      <c r="AL1391" s="5"/>
      <c r="AM1391" s="5"/>
      <c r="AW1391" s="5"/>
    </row>
    <row r="1392" spans="38:49">
      <c r="AL1392" s="5"/>
      <c r="AM1392" s="5"/>
      <c r="AW1392" s="5"/>
    </row>
    <row r="1393" spans="38:49">
      <c r="AL1393" s="5"/>
      <c r="AM1393" s="5"/>
      <c r="AW1393" s="5"/>
    </row>
    <row r="1394" spans="38:49">
      <c r="AL1394" s="5"/>
      <c r="AM1394" s="5"/>
      <c r="AW1394" s="5"/>
    </row>
    <row r="1395" spans="38:49">
      <c r="AL1395" s="5"/>
      <c r="AM1395" s="5"/>
      <c r="AW1395" s="5"/>
    </row>
    <row r="1396" spans="38:49">
      <c r="AL1396" s="5"/>
      <c r="AM1396" s="5"/>
      <c r="AW1396" s="5"/>
    </row>
    <row r="1397" spans="38:49">
      <c r="AL1397" s="5"/>
      <c r="AM1397" s="5"/>
      <c r="AW1397" s="5"/>
    </row>
    <row r="1398" spans="38:49">
      <c r="AL1398" s="5"/>
      <c r="AM1398" s="5"/>
      <c r="AW1398" s="5"/>
    </row>
    <row r="1399" spans="38:49">
      <c r="AL1399" s="5"/>
      <c r="AM1399" s="5"/>
      <c r="AW1399" s="5"/>
    </row>
    <row r="1400" spans="38:49">
      <c r="AL1400" s="5"/>
      <c r="AM1400" s="5"/>
      <c r="AW1400" s="5"/>
    </row>
    <row r="1401" spans="38:49">
      <c r="AL1401" s="5"/>
      <c r="AM1401" s="5"/>
      <c r="AW1401" s="5"/>
    </row>
    <row r="1402" spans="38:49">
      <c r="AL1402" s="5"/>
      <c r="AM1402" s="5"/>
      <c r="AW1402" s="5"/>
    </row>
    <row r="1403" spans="38:49">
      <c r="AL1403" s="5"/>
      <c r="AM1403" s="5"/>
      <c r="AW1403" s="5"/>
    </row>
    <row r="1404" spans="38:49">
      <c r="AL1404" s="5"/>
      <c r="AM1404" s="5"/>
      <c r="AW1404" s="5"/>
    </row>
    <row r="1405" spans="38:49">
      <c r="AL1405" s="5"/>
      <c r="AM1405" s="5"/>
      <c r="AW1405" s="5"/>
    </row>
    <row r="1406" spans="38:49">
      <c r="AL1406" s="5"/>
      <c r="AM1406" s="5"/>
      <c r="AW1406" s="5"/>
    </row>
    <row r="1407" spans="38:49">
      <c r="AL1407" s="5"/>
      <c r="AM1407" s="5"/>
      <c r="AW1407" s="5"/>
    </row>
    <row r="1408" spans="38:49">
      <c r="AL1408" s="5"/>
      <c r="AM1408" s="5"/>
      <c r="AW1408" s="5"/>
    </row>
    <row r="1409" spans="38:49">
      <c r="AL1409" s="5"/>
      <c r="AM1409" s="5"/>
      <c r="AW1409" s="5"/>
    </row>
    <row r="1410" spans="38:49">
      <c r="AL1410" s="5"/>
      <c r="AM1410" s="5"/>
      <c r="AW1410" s="5"/>
    </row>
    <row r="1411" spans="38:49">
      <c r="AL1411" s="5"/>
      <c r="AM1411" s="5"/>
      <c r="AW1411" s="5"/>
    </row>
    <row r="1412" spans="38:49">
      <c r="AL1412" s="5"/>
      <c r="AM1412" s="5"/>
      <c r="AW1412" s="5"/>
    </row>
    <row r="1413" spans="38:49">
      <c r="AL1413" s="5"/>
      <c r="AM1413" s="5"/>
      <c r="AW1413" s="5"/>
    </row>
    <row r="1414" spans="38:49">
      <c r="AL1414" s="5"/>
      <c r="AM1414" s="5"/>
      <c r="AW1414" s="5"/>
    </row>
    <row r="1415" spans="38:49">
      <c r="AL1415" s="5"/>
      <c r="AM1415" s="5"/>
      <c r="AW1415" s="5"/>
    </row>
    <row r="1416" spans="38:49">
      <c r="AL1416" s="5"/>
      <c r="AM1416" s="5"/>
      <c r="AW1416" s="5"/>
    </row>
    <row r="1417" spans="38:49">
      <c r="AL1417" s="5"/>
      <c r="AM1417" s="5"/>
      <c r="AW1417" s="5"/>
    </row>
    <row r="1418" spans="38:49">
      <c r="AL1418" s="5"/>
      <c r="AM1418" s="5"/>
      <c r="AW1418" s="5"/>
    </row>
    <row r="1419" spans="38:49">
      <c r="AL1419" s="5"/>
      <c r="AM1419" s="5"/>
      <c r="AW1419" s="5"/>
    </row>
    <row r="1420" spans="38:49">
      <c r="AL1420" s="5"/>
      <c r="AM1420" s="5"/>
      <c r="AW1420" s="5"/>
    </row>
    <row r="1421" spans="38:49">
      <c r="AL1421" s="5"/>
      <c r="AM1421" s="5"/>
      <c r="AW1421" s="5"/>
    </row>
    <row r="1422" spans="38:49">
      <c r="AL1422" s="5"/>
      <c r="AM1422" s="5"/>
      <c r="AW1422" s="5"/>
    </row>
    <row r="1423" spans="38:49">
      <c r="AL1423" s="5"/>
      <c r="AM1423" s="5"/>
      <c r="AW1423" s="5"/>
    </row>
    <row r="1424" spans="38:49">
      <c r="AL1424" s="5"/>
      <c r="AM1424" s="5"/>
      <c r="AW1424" s="5"/>
    </row>
    <row r="1425" spans="38:49">
      <c r="AL1425" s="5"/>
      <c r="AM1425" s="5"/>
      <c r="AW1425" s="5"/>
    </row>
    <row r="1426" spans="38:49">
      <c r="AL1426" s="5"/>
      <c r="AM1426" s="5"/>
      <c r="AW1426" s="5"/>
    </row>
    <row r="1427" spans="38:49">
      <c r="AL1427" s="5"/>
      <c r="AM1427" s="5"/>
      <c r="AW1427" s="5"/>
    </row>
    <row r="1428" spans="38:49">
      <c r="AL1428" s="5"/>
      <c r="AM1428" s="5"/>
      <c r="AW1428" s="5"/>
    </row>
    <row r="1429" spans="38:49">
      <c r="AL1429" s="5"/>
      <c r="AM1429" s="5"/>
      <c r="AW1429" s="5"/>
    </row>
    <row r="1430" spans="38:49">
      <c r="AL1430" s="5"/>
      <c r="AM1430" s="5"/>
      <c r="AW1430" s="5"/>
    </row>
    <row r="1431" spans="38:49">
      <c r="AL1431" s="5"/>
      <c r="AM1431" s="5"/>
      <c r="AW1431" s="5"/>
    </row>
    <row r="1432" spans="38:49">
      <c r="AL1432" s="5"/>
      <c r="AM1432" s="5"/>
      <c r="AW1432" s="5"/>
    </row>
    <row r="1433" spans="38:49">
      <c r="AL1433" s="5"/>
      <c r="AM1433" s="5"/>
      <c r="AW1433" s="5"/>
    </row>
    <row r="1434" spans="38:49">
      <c r="AL1434" s="5"/>
      <c r="AM1434" s="5"/>
      <c r="AW1434" s="5"/>
    </row>
    <row r="1435" spans="38:49">
      <c r="AL1435" s="5"/>
      <c r="AM1435" s="5"/>
      <c r="AW1435" s="5"/>
    </row>
    <row r="1436" spans="38:49">
      <c r="AL1436" s="5"/>
      <c r="AM1436" s="5"/>
      <c r="AW1436" s="5"/>
    </row>
    <row r="1437" spans="38:49">
      <c r="AL1437" s="5"/>
      <c r="AM1437" s="5"/>
      <c r="AW1437" s="5"/>
    </row>
    <row r="1438" spans="38:49">
      <c r="AL1438" s="5"/>
      <c r="AM1438" s="5"/>
      <c r="AW1438" s="5"/>
    </row>
    <row r="1439" spans="38:49">
      <c r="AL1439" s="5"/>
      <c r="AM1439" s="5"/>
      <c r="AW1439" s="5"/>
    </row>
    <row r="1440" spans="38:49">
      <c r="AL1440" s="5"/>
      <c r="AM1440" s="5"/>
      <c r="AW1440" s="5"/>
    </row>
    <row r="1441" spans="38:49">
      <c r="AL1441" s="5"/>
      <c r="AM1441" s="5"/>
      <c r="AW1441" s="5"/>
    </row>
    <row r="1442" spans="38:49">
      <c r="AL1442" s="5"/>
      <c r="AM1442" s="5"/>
      <c r="AW1442" s="5"/>
    </row>
    <row r="1443" spans="38:49">
      <c r="AL1443" s="5"/>
      <c r="AM1443" s="5"/>
      <c r="AW1443" s="5"/>
    </row>
    <row r="1444" spans="38:49">
      <c r="AL1444" s="5"/>
      <c r="AM1444" s="5"/>
      <c r="AW1444" s="5"/>
    </row>
    <row r="1445" spans="38:49">
      <c r="AL1445" s="5"/>
      <c r="AM1445" s="5"/>
      <c r="AW1445" s="5"/>
    </row>
    <row r="1446" spans="38:49">
      <c r="AL1446" s="5"/>
      <c r="AM1446" s="5"/>
      <c r="AW1446" s="5"/>
    </row>
    <row r="1447" spans="38:49">
      <c r="AL1447" s="5"/>
      <c r="AM1447" s="5"/>
      <c r="AW1447" s="5"/>
    </row>
    <row r="1448" spans="38:49">
      <c r="AL1448" s="5"/>
      <c r="AM1448" s="5"/>
      <c r="AW1448" s="5"/>
    </row>
    <row r="1449" spans="38:49">
      <c r="AL1449" s="5"/>
      <c r="AM1449" s="5"/>
      <c r="AW1449" s="5"/>
    </row>
    <row r="1450" spans="38:49">
      <c r="AL1450" s="5"/>
      <c r="AM1450" s="5"/>
      <c r="AW1450" s="5"/>
    </row>
    <row r="1451" spans="38:49">
      <c r="AL1451" s="5"/>
      <c r="AM1451" s="5"/>
      <c r="AW1451" s="5"/>
    </row>
    <row r="1452" spans="38:49">
      <c r="AL1452" s="5"/>
      <c r="AM1452" s="5"/>
      <c r="AW1452" s="5"/>
    </row>
    <row r="1453" spans="38:49">
      <c r="AL1453" s="5"/>
      <c r="AM1453" s="5"/>
      <c r="AW1453" s="5"/>
    </row>
    <row r="1454" spans="38:49">
      <c r="AL1454" s="5"/>
      <c r="AM1454" s="5"/>
      <c r="AW1454" s="5"/>
    </row>
    <row r="1455" spans="38:49">
      <c r="AL1455" s="5"/>
      <c r="AM1455" s="5"/>
      <c r="AW1455" s="5"/>
    </row>
    <row r="1456" spans="38:49">
      <c r="AL1456" s="5"/>
      <c r="AM1456" s="5"/>
      <c r="AW1456" s="5"/>
    </row>
    <row r="1457" spans="38:49">
      <c r="AL1457" s="5"/>
      <c r="AM1457" s="5"/>
      <c r="AW1457" s="5"/>
    </row>
    <row r="1458" spans="38:49">
      <c r="AL1458" s="5"/>
      <c r="AM1458" s="5"/>
      <c r="AW1458" s="5"/>
    </row>
    <row r="1459" spans="38:49">
      <c r="AL1459" s="5"/>
      <c r="AM1459" s="5"/>
      <c r="AW1459" s="5"/>
    </row>
    <row r="1460" spans="38:49">
      <c r="AL1460" s="5"/>
      <c r="AM1460" s="5"/>
      <c r="AW1460" s="5"/>
    </row>
    <row r="1461" spans="38:49">
      <c r="AL1461" s="5"/>
      <c r="AM1461" s="5"/>
      <c r="AW1461" s="5"/>
    </row>
    <row r="1462" spans="38:49">
      <c r="AL1462" s="5"/>
      <c r="AM1462" s="5"/>
      <c r="AW1462" s="5"/>
    </row>
    <row r="1463" spans="38:49">
      <c r="AL1463" s="5"/>
      <c r="AM1463" s="5"/>
      <c r="AW1463" s="5"/>
    </row>
    <row r="1464" spans="38:49">
      <c r="AL1464" s="5"/>
      <c r="AM1464" s="5"/>
      <c r="AW1464" s="5"/>
    </row>
    <row r="1465" spans="38:49">
      <c r="AL1465" s="5"/>
      <c r="AM1465" s="5"/>
      <c r="AW1465" s="5"/>
    </row>
    <row r="1466" spans="38:49">
      <c r="AL1466" s="5"/>
      <c r="AM1466" s="5"/>
      <c r="AW1466" s="5"/>
    </row>
    <row r="1467" spans="38:49">
      <c r="AL1467" s="5"/>
      <c r="AM1467" s="5"/>
      <c r="AW1467" s="5"/>
    </row>
    <row r="1468" spans="38:49">
      <c r="AL1468" s="5"/>
      <c r="AM1468" s="5"/>
      <c r="AW1468" s="5"/>
    </row>
    <row r="1469" spans="38:49">
      <c r="AL1469" s="5"/>
      <c r="AM1469" s="5"/>
      <c r="AW1469" s="5"/>
    </row>
    <row r="1470" spans="38:49">
      <c r="AL1470" s="5"/>
      <c r="AM1470" s="5"/>
      <c r="AW1470" s="5"/>
    </row>
    <row r="1471" spans="38:49">
      <c r="AL1471" s="5"/>
      <c r="AM1471" s="5"/>
      <c r="AW1471" s="5"/>
    </row>
    <row r="1472" spans="38:49">
      <c r="AL1472" s="5"/>
      <c r="AM1472" s="5"/>
      <c r="AW1472" s="5"/>
    </row>
    <row r="1473" spans="38:49">
      <c r="AL1473" s="5"/>
      <c r="AM1473" s="5"/>
      <c r="AW1473" s="5"/>
    </row>
    <row r="1474" spans="38:49">
      <c r="AL1474" s="5"/>
      <c r="AM1474" s="5"/>
      <c r="AW1474" s="5"/>
    </row>
    <row r="1475" spans="38:49">
      <c r="AL1475" s="5"/>
      <c r="AM1475" s="5"/>
      <c r="AW1475" s="5"/>
    </row>
    <row r="1476" spans="38:49">
      <c r="AL1476" s="5"/>
      <c r="AM1476" s="5"/>
      <c r="AW1476" s="5"/>
    </row>
    <row r="1477" spans="38:49">
      <c r="AL1477" s="5"/>
      <c r="AM1477" s="5"/>
      <c r="AW1477" s="5"/>
    </row>
    <row r="1478" spans="38:49">
      <c r="AL1478" s="5"/>
      <c r="AM1478" s="5"/>
      <c r="AW1478" s="5"/>
    </row>
    <row r="1479" spans="38:49">
      <c r="AL1479" s="5"/>
      <c r="AM1479" s="5"/>
      <c r="AW1479" s="5"/>
    </row>
    <row r="1480" spans="38:49">
      <c r="AL1480" s="5"/>
      <c r="AM1480" s="5"/>
      <c r="AW1480" s="5"/>
    </row>
    <row r="1481" spans="38:49">
      <c r="AL1481" s="5"/>
      <c r="AM1481" s="5"/>
      <c r="AW1481" s="5"/>
    </row>
    <row r="1482" spans="38:49">
      <c r="AL1482" s="5"/>
      <c r="AM1482" s="5"/>
      <c r="AW1482" s="5"/>
    </row>
    <row r="1483" spans="38:49">
      <c r="AL1483" s="5"/>
      <c r="AM1483" s="5"/>
      <c r="AW1483" s="5"/>
    </row>
    <row r="1484" spans="38:49">
      <c r="AL1484" s="5"/>
      <c r="AM1484" s="5"/>
      <c r="AW1484" s="5"/>
    </row>
    <row r="1485" spans="38:49">
      <c r="AL1485" s="5"/>
      <c r="AM1485" s="5"/>
      <c r="AW1485" s="5"/>
    </row>
    <row r="1486" spans="38:49">
      <c r="AL1486" s="5"/>
      <c r="AM1486" s="5"/>
      <c r="AW1486" s="5"/>
    </row>
    <row r="1487" spans="38:49">
      <c r="AL1487" s="5"/>
      <c r="AM1487" s="5"/>
      <c r="AW1487" s="5"/>
    </row>
    <row r="1488" spans="38:49">
      <c r="AL1488" s="5"/>
      <c r="AM1488" s="5"/>
      <c r="AW1488" s="5"/>
    </row>
    <row r="1489" spans="38:49">
      <c r="AL1489" s="5"/>
      <c r="AM1489" s="5"/>
      <c r="AW1489" s="5"/>
    </row>
    <row r="1490" spans="38:49">
      <c r="AL1490" s="5"/>
      <c r="AM1490" s="5"/>
      <c r="AW1490" s="5"/>
    </row>
    <row r="1491" spans="38:49">
      <c r="AL1491" s="5"/>
      <c r="AM1491" s="5"/>
      <c r="AW1491" s="5"/>
    </row>
    <row r="1492" spans="38:49">
      <c r="AL1492" s="5"/>
      <c r="AM1492" s="5"/>
      <c r="AW1492" s="5"/>
    </row>
    <row r="1493" spans="38:49">
      <c r="AL1493" s="5"/>
      <c r="AM1493" s="5"/>
      <c r="AW1493" s="5"/>
    </row>
    <row r="1494" spans="38:49">
      <c r="AL1494" s="5"/>
      <c r="AM1494" s="5"/>
      <c r="AW1494" s="5"/>
    </row>
    <row r="1495" spans="38:49">
      <c r="AL1495" s="5"/>
      <c r="AM1495" s="5"/>
      <c r="AW1495" s="5"/>
    </row>
    <row r="1496" spans="38:49">
      <c r="AL1496" s="5"/>
      <c r="AM1496" s="5"/>
      <c r="AW1496" s="5"/>
    </row>
    <row r="1497" spans="38:49">
      <c r="AL1497" s="5"/>
      <c r="AM1497" s="5"/>
      <c r="AW1497" s="5"/>
    </row>
    <row r="1498" spans="38:49">
      <c r="AL1498" s="5"/>
      <c r="AM1498" s="5"/>
      <c r="AW1498" s="5"/>
    </row>
    <row r="1499" spans="38:49">
      <c r="AL1499" s="5"/>
      <c r="AM1499" s="5"/>
      <c r="AW1499" s="5"/>
    </row>
    <row r="1500" spans="38:49">
      <c r="AL1500" s="5"/>
      <c r="AM1500" s="5"/>
      <c r="AW1500" s="5"/>
    </row>
    <row r="1501" spans="38:49">
      <c r="AL1501" s="5"/>
      <c r="AM1501" s="5"/>
      <c r="AW1501" s="5"/>
    </row>
    <row r="1502" spans="38:49">
      <c r="AL1502" s="5"/>
      <c r="AM1502" s="5"/>
      <c r="AW1502" s="5"/>
    </row>
    <row r="1503" spans="38:49">
      <c r="AL1503" s="5"/>
      <c r="AM1503" s="5"/>
      <c r="AW1503" s="5"/>
    </row>
    <row r="1504" spans="38:49">
      <c r="AL1504" s="5"/>
      <c r="AM1504" s="5"/>
      <c r="AW1504" s="5"/>
    </row>
    <row r="1505" spans="38:49">
      <c r="AL1505" s="5"/>
      <c r="AM1505" s="5"/>
      <c r="AW1505" s="5"/>
    </row>
    <row r="1506" spans="38:49">
      <c r="AL1506" s="5"/>
      <c r="AM1506" s="5"/>
      <c r="AW1506" s="5"/>
    </row>
    <row r="1507" spans="38:49">
      <c r="AL1507" s="5"/>
      <c r="AM1507" s="5"/>
      <c r="AW1507" s="5"/>
    </row>
    <row r="1508" spans="38:49">
      <c r="AL1508" s="5"/>
      <c r="AM1508" s="5"/>
      <c r="AW1508" s="5"/>
    </row>
    <row r="1509" spans="38:49">
      <c r="AL1509" s="5"/>
      <c r="AM1509" s="5"/>
      <c r="AW1509" s="5"/>
    </row>
    <row r="1510" spans="38:49">
      <c r="AL1510" s="5"/>
      <c r="AM1510" s="5"/>
      <c r="AW1510" s="5"/>
    </row>
    <row r="1511" spans="38:49">
      <c r="AL1511" s="5"/>
      <c r="AM1511" s="5"/>
      <c r="AW1511" s="5"/>
    </row>
    <row r="1512" spans="38:49">
      <c r="AL1512" s="5"/>
      <c r="AM1512" s="5"/>
      <c r="AW1512" s="5"/>
    </row>
    <row r="1513" spans="38:49">
      <c r="AL1513" s="5"/>
      <c r="AM1513" s="5"/>
      <c r="AW1513" s="5"/>
    </row>
    <row r="1514" spans="38:49">
      <c r="AL1514" s="5"/>
      <c r="AM1514" s="5"/>
      <c r="AW1514" s="5"/>
    </row>
    <row r="1515" spans="38:49">
      <c r="AL1515" s="5"/>
      <c r="AM1515" s="5"/>
      <c r="AW1515" s="5"/>
    </row>
    <row r="1516" spans="38:49">
      <c r="AL1516" s="5"/>
      <c r="AM1516" s="5"/>
      <c r="AW1516" s="5"/>
    </row>
    <row r="1517" spans="38:49">
      <c r="AL1517" s="5"/>
      <c r="AM1517" s="5"/>
      <c r="AW1517" s="5"/>
    </row>
    <row r="1518" spans="38:49">
      <c r="AL1518" s="5"/>
      <c r="AM1518" s="5"/>
      <c r="AW1518" s="5"/>
    </row>
    <row r="1519" spans="38:49">
      <c r="AL1519" s="5"/>
      <c r="AM1519" s="5"/>
      <c r="AW1519" s="5"/>
    </row>
    <row r="1520" spans="38:49">
      <c r="AL1520" s="5"/>
      <c r="AM1520" s="5"/>
      <c r="AW1520" s="5"/>
    </row>
    <row r="1521" spans="38:49">
      <c r="AL1521" s="5"/>
      <c r="AM1521" s="5"/>
      <c r="AW1521" s="5"/>
    </row>
    <row r="1522" spans="38:49">
      <c r="AL1522" s="5"/>
      <c r="AM1522" s="5"/>
      <c r="AW1522" s="5"/>
    </row>
    <row r="1523" spans="38:49">
      <c r="AL1523" s="5"/>
      <c r="AM1523" s="5"/>
      <c r="AW1523" s="5"/>
    </row>
    <row r="1524" spans="38:49">
      <c r="AL1524" s="5"/>
      <c r="AM1524" s="5"/>
      <c r="AW1524" s="5"/>
    </row>
    <row r="1525" spans="38:49">
      <c r="AL1525" s="5"/>
      <c r="AM1525" s="5"/>
      <c r="AW1525" s="5"/>
    </row>
    <row r="1526" spans="38:49">
      <c r="AL1526" s="5"/>
      <c r="AM1526" s="5"/>
      <c r="AW1526" s="5"/>
    </row>
    <row r="1527" spans="38:49">
      <c r="AL1527" s="5"/>
      <c r="AM1527" s="5"/>
      <c r="AW1527" s="5"/>
    </row>
    <row r="1528" spans="38:49">
      <c r="AL1528" s="5"/>
      <c r="AM1528" s="5"/>
      <c r="AW1528" s="5"/>
    </row>
    <row r="1529" spans="38:49">
      <c r="AL1529" s="5"/>
      <c r="AM1529" s="5"/>
      <c r="AW1529" s="5"/>
    </row>
    <row r="1530" spans="38:49">
      <c r="AL1530" s="5"/>
      <c r="AM1530" s="5"/>
      <c r="AW1530" s="5"/>
    </row>
    <row r="1531" spans="38:49">
      <c r="AL1531" s="5"/>
      <c r="AM1531" s="5"/>
      <c r="AW1531" s="5"/>
    </row>
    <row r="1532" spans="38:49">
      <c r="AL1532" s="5"/>
      <c r="AM1532" s="5"/>
      <c r="AW1532" s="5"/>
    </row>
    <row r="1533" spans="38:49">
      <c r="AL1533" s="5"/>
      <c r="AM1533" s="5"/>
      <c r="AW1533" s="5"/>
    </row>
    <row r="1534" spans="38:49">
      <c r="AL1534" s="5"/>
      <c r="AM1534" s="5"/>
      <c r="AW1534" s="5"/>
    </row>
    <row r="1535" spans="38:49">
      <c r="AL1535" s="5"/>
      <c r="AM1535" s="5"/>
      <c r="AW1535" s="5"/>
    </row>
    <row r="1536" spans="38:49">
      <c r="AL1536" s="5"/>
      <c r="AM1536" s="5"/>
      <c r="AW1536" s="5"/>
    </row>
    <row r="1537" spans="38:49">
      <c r="AL1537" s="5"/>
      <c r="AM1537" s="5"/>
      <c r="AW1537" s="5"/>
    </row>
    <row r="1538" spans="38:49">
      <c r="AL1538" s="5"/>
      <c r="AM1538" s="5"/>
      <c r="AW1538" s="5"/>
    </row>
    <row r="1539" spans="38:49">
      <c r="AL1539" s="5"/>
      <c r="AM1539" s="5"/>
      <c r="AW1539" s="5"/>
    </row>
    <row r="1540" spans="38:49">
      <c r="AL1540" s="5"/>
      <c r="AM1540" s="5"/>
      <c r="AW1540" s="5"/>
    </row>
    <row r="1541" spans="38:49">
      <c r="AL1541" s="5"/>
      <c r="AM1541" s="5"/>
      <c r="AW1541" s="5"/>
    </row>
    <row r="1542" spans="38:49">
      <c r="AL1542" s="5"/>
      <c r="AM1542" s="5"/>
      <c r="AW1542" s="5"/>
    </row>
    <row r="1543" spans="38:49">
      <c r="AL1543" s="5"/>
      <c r="AM1543" s="5"/>
      <c r="AW1543" s="5"/>
    </row>
    <row r="1544" spans="38:49">
      <c r="AL1544" s="5"/>
      <c r="AM1544" s="5"/>
      <c r="AW1544" s="5"/>
    </row>
    <row r="1545" spans="38:49">
      <c r="AL1545" s="5"/>
      <c r="AM1545" s="5"/>
      <c r="AW1545" s="5"/>
    </row>
    <row r="1546" spans="38:49">
      <c r="AL1546" s="5"/>
      <c r="AM1546" s="5"/>
      <c r="AW1546" s="5"/>
    </row>
    <row r="1547" spans="38:49">
      <c r="AL1547" s="5"/>
      <c r="AM1547" s="5"/>
      <c r="AW1547" s="5"/>
    </row>
    <row r="1548" spans="38:49">
      <c r="AL1548" s="5"/>
      <c r="AM1548" s="5"/>
      <c r="AW1548" s="5"/>
    </row>
    <row r="1549" spans="38:49">
      <c r="AL1549" s="5"/>
      <c r="AM1549" s="5"/>
      <c r="AW1549" s="5"/>
    </row>
    <row r="1550" spans="38:49">
      <c r="AL1550" s="5"/>
      <c r="AM1550" s="5"/>
      <c r="AW1550" s="5"/>
    </row>
    <row r="1551" spans="38:49">
      <c r="AL1551" s="5"/>
      <c r="AM1551" s="5"/>
      <c r="AW1551" s="5"/>
    </row>
    <row r="1552" spans="38:49">
      <c r="AL1552" s="5"/>
      <c r="AM1552" s="5"/>
      <c r="AW1552" s="5"/>
    </row>
    <row r="1553" spans="38:49">
      <c r="AL1553" s="5"/>
      <c r="AM1553" s="5"/>
      <c r="AW1553" s="5"/>
    </row>
    <row r="1554" spans="38:49">
      <c r="AL1554" s="5"/>
      <c r="AM1554" s="5"/>
      <c r="AW1554" s="5"/>
    </row>
    <row r="1555" spans="38:49">
      <c r="AL1555" s="5"/>
      <c r="AM1555" s="5"/>
      <c r="AW1555" s="5"/>
    </row>
    <row r="1556" spans="38:49">
      <c r="AL1556" s="5"/>
      <c r="AM1556" s="5"/>
      <c r="AW1556" s="5"/>
    </row>
    <row r="1557" spans="38:49">
      <c r="AL1557" s="5"/>
      <c r="AM1557" s="5"/>
      <c r="AW1557" s="5"/>
    </row>
    <row r="1558" spans="38:49">
      <c r="AL1558" s="5"/>
      <c r="AM1558" s="5"/>
      <c r="AW1558" s="5"/>
    </row>
    <row r="1559" spans="38:49">
      <c r="AL1559" s="5"/>
      <c r="AM1559" s="5"/>
      <c r="AW1559" s="5"/>
    </row>
    <row r="1560" spans="38:49">
      <c r="AL1560" s="5"/>
      <c r="AM1560" s="5"/>
      <c r="AW1560" s="5"/>
    </row>
    <row r="1561" spans="38:49">
      <c r="AL1561" s="5"/>
      <c r="AM1561" s="5"/>
      <c r="AW1561" s="5"/>
    </row>
    <row r="1562" spans="38:49">
      <c r="AL1562" s="5"/>
      <c r="AM1562" s="5"/>
      <c r="AW1562" s="5"/>
    </row>
    <row r="1563" spans="38:49">
      <c r="AL1563" s="5"/>
      <c r="AM1563" s="5"/>
      <c r="AW1563" s="5"/>
    </row>
    <row r="1564" spans="38:49">
      <c r="AL1564" s="5"/>
      <c r="AM1564" s="5"/>
      <c r="AW1564" s="5"/>
    </row>
    <row r="1565" spans="38:49">
      <c r="AL1565" s="5"/>
      <c r="AM1565" s="5"/>
      <c r="AW1565" s="5"/>
    </row>
    <row r="1566" spans="38:49">
      <c r="AL1566" s="5"/>
      <c r="AM1566" s="5"/>
      <c r="AW1566" s="5"/>
    </row>
    <row r="1567" spans="38:49">
      <c r="AL1567" s="5"/>
      <c r="AM1567" s="5"/>
      <c r="AW1567" s="5"/>
    </row>
    <row r="1568" spans="38:49">
      <c r="AL1568" s="5"/>
      <c r="AM1568" s="5"/>
      <c r="AW1568" s="5"/>
    </row>
    <row r="1569" spans="38:49">
      <c r="AL1569" s="5"/>
      <c r="AM1569" s="5"/>
      <c r="AW1569" s="5"/>
    </row>
    <row r="1570" spans="38:49">
      <c r="AL1570" s="5"/>
      <c r="AM1570" s="5"/>
      <c r="AW1570" s="5"/>
    </row>
    <row r="1571" spans="38:49">
      <c r="AL1571" s="5"/>
      <c r="AM1571" s="5"/>
      <c r="AW1571" s="5"/>
    </row>
    <row r="1572" spans="38:49">
      <c r="AL1572" s="5"/>
      <c r="AM1572" s="5"/>
      <c r="AW1572" s="5"/>
    </row>
    <row r="1573" spans="38:49">
      <c r="AL1573" s="5"/>
      <c r="AM1573" s="5"/>
      <c r="AW1573" s="5"/>
    </row>
    <row r="1574" spans="38:49">
      <c r="AL1574" s="5"/>
      <c r="AM1574" s="5"/>
      <c r="AW1574" s="5"/>
    </row>
    <row r="1575" spans="38:49">
      <c r="AL1575" s="5"/>
      <c r="AM1575" s="5"/>
      <c r="AW1575" s="5"/>
    </row>
    <row r="1576" spans="38:49">
      <c r="AL1576" s="5"/>
      <c r="AM1576" s="5"/>
      <c r="AW1576" s="5"/>
    </row>
    <row r="1577" spans="38:49">
      <c r="AL1577" s="5"/>
      <c r="AM1577" s="5"/>
      <c r="AW1577" s="5"/>
    </row>
    <row r="1578" spans="38:49">
      <c r="AL1578" s="5"/>
      <c r="AM1578" s="5"/>
      <c r="AW1578" s="5"/>
    </row>
    <row r="1579" spans="38:49">
      <c r="AL1579" s="5"/>
      <c r="AM1579" s="5"/>
      <c r="AW1579" s="5"/>
    </row>
    <row r="1580" spans="38:49">
      <c r="AL1580" s="5"/>
      <c r="AM1580" s="5"/>
      <c r="AW1580" s="5"/>
    </row>
    <row r="1581" spans="38:49">
      <c r="AL1581" s="5"/>
      <c r="AM1581" s="5"/>
      <c r="AW1581" s="5"/>
    </row>
    <row r="1582" spans="38:49">
      <c r="AL1582" s="5"/>
      <c r="AM1582" s="5"/>
      <c r="AW1582" s="5"/>
    </row>
    <row r="1583" spans="38:49">
      <c r="AL1583" s="5"/>
      <c r="AM1583" s="5"/>
      <c r="AW1583" s="5"/>
    </row>
    <row r="1584" spans="38:49">
      <c r="AL1584" s="5"/>
      <c r="AM1584" s="5"/>
      <c r="AW1584" s="5"/>
    </row>
    <row r="1585" spans="38:49">
      <c r="AL1585" s="5"/>
      <c r="AM1585" s="5"/>
      <c r="AW1585" s="5"/>
    </row>
    <row r="1586" spans="38:49">
      <c r="AL1586" s="5"/>
      <c r="AM1586" s="5"/>
      <c r="AW1586" s="5"/>
    </row>
    <row r="1587" spans="38:49">
      <c r="AL1587" s="5"/>
      <c r="AM1587" s="5"/>
      <c r="AW1587" s="5"/>
    </row>
    <row r="1588" spans="38:49">
      <c r="AL1588" s="5"/>
      <c r="AM1588" s="5"/>
      <c r="AW1588" s="5"/>
    </row>
    <row r="1589" spans="38:49">
      <c r="AL1589" s="5"/>
      <c r="AM1589" s="5"/>
      <c r="AW1589" s="5"/>
    </row>
    <row r="1590" spans="38:49">
      <c r="AL1590" s="5"/>
      <c r="AM1590" s="5"/>
      <c r="AW1590" s="5"/>
    </row>
    <row r="1591" spans="38:49">
      <c r="AL1591" s="5"/>
      <c r="AM1591" s="5"/>
      <c r="AW1591" s="5"/>
    </row>
    <row r="1592" spans="38:49">
      <c r="AL1592" s="5"/>
      <c r="AM1592" s="5"/>
      <c r="AW1592" s="5"/>
    </row>
    <row r="1593" spans="38:49">
      <c r="AL1593" s="5"/>
      <c r="AM1593" s="5"/>
      <c r="AW1593" s="5"/>
    </row>
    <row r="1594" spans="38:49">
      <c r="AL1594" s="5"/>
      <c r="AM1594" s="5"/>
      <c r="AW1594" s="5"/>
    </row>
    <row r="1595" spans="38:49">
      <c r="AL1595" s="5"/>
      <c r="AM1595" s="5"/>
      <c r="AW1595" s="5"/>
    </row>
    <row r="1596" spans="38:49">
      <c r="AL1596" s="5"/>
      <c r="AM1596" s="5"/>
      <c r="AW1596" s="5"/>
    </row>
    <row r="1597" spans="38:49">
      <c r="AL1597" s="5"/>
      <c r="AM1597" s="5"/>
      <c r="AW1597" s="5"/>
    </row>
    <row r="1598" spans="38:49">
      <c r="AL1598" s="5"/>
      <c r="AM1598" s="5"/>
      <c r="AW1598" s="5"/>
    </row>
    <row r="1599" spans="38:49">
      <c r="AL1599" s="5"/>
      <c r="AM1599" s="5"/>
      <c r="AW1599" s="5"/>
    </row>
    <row r="1600" spans="38:49">
      <c r="AL1600" s="5"/>
      <c r="AM1600" s="5"/>
      <c r="AW1600" s="5"/>
    </row>
    <row r="1601" spans="38:49">
      <c r="AL1601" s="5"/>
      <c r="AM1601" s="5"/>
      <c r="AW1601" s="5"/>
    </row>
    <row r="1602" spans="38:49">
      <c r="AL1602" s="5"/>
      <c r="AM1602" s="5"/>
      <c r="AW1602" s="5"/>
    </row>
    <row r="1603" spans="38:49">
      <c r="AL1603" s="5"/>
      <c r="AM1603" s="5"/>
      <c r="AW1603" s="5"/>
    </row>
    <row r="1604" spans="38:49">
      <c r="AL1604" s="5"/>
      <c r="AM1604" s="5"/>
      <c r="AW1604" s="5"/>
    </row>
    <row r="1605" spans="38:49">
      <c r="AL1605" s="5"/>
      <c r="AM1605" s="5"/>
      <c r="AW1605" s="5"/>
    </row>
    <row r="1606" spans="38:49">
      <c r="AL1606" s="5"/>
      <c r="AM1606" s="5"/>
      <c r="AW1606" s="5"/>
    </row>
    <row r="1607" spans="38:49">
      <c r="AL1607" s="5"/>
      <c r="AM1607" s="5"/>
      <c r="AW1607" s="5"/>
    </row>
    <row r="1608" spans="38:49">
      <c r="AL1608" s="5"/>
      <c r="AM1608" s="5"/>
      <c r="AW1608" s="5"/>
    </row>
    <row r="1609" spans="38:49">
      <c r="AL1609" s="5"/>
      <c r="AM1609" s="5"/>
      <c r="AW1609" s="5"/>
    </row>
    <row r="1610" spans="38:49">
      <c r="AL1610" s="5"/>
      <c r="AM1610" s="5"/>
      <c r="AW1610" s="5"/>
    </row>
    <row r="1611" spans="38:49">
      <c r="AL1611" s="5"/>
      <c r="AM1611" s="5"/>
      <c r="AW1611" s="5"/>
    </row>
    <row r="1612" spans="38:49">
      <c r="AL1612" s="5"/>
      <c r="AM1612" s="5"/>
      <c r="AW1612" s="5"/>
    </row>
    <row r="1613" spans="38:49">
      <c r="AL1613" s="5"/>
      <c r="AM1613" s="5"/>
      <c r="AW1613" s="5"/>
    </row>
    <row r="1614" spans="38:49">
      <c r="AL1614" s="5"/>
      <c r="AM1614" s="5"/>
      <c r="AW1614" s="5"/>
    </row>
    <row r="1615" spans="38:49">
      <c r="AL1615" s="5"/>
      <c r="AM1615" s="5"/>
      <c r="AW1615" s="5"/>
    </row>
    <row r="1616" spans="38:49">
      <c r="AL1616" s="5"/>
      <c r="AM1616" s="5"/>
      <c r="AW1616" s="5"/>
    </row>
    <row r="1617" spans="38:49">
      <c r="AL1617" s="5"/>
      <c r="AM1617" s="5"/>
      <c r="AW1617" s="5"/>
    </row>
    <row r="1618" spans="38:49">
      <c r="AL1618" s="5"/>
      <c r="AM1618" s="5"/>
      <c r="AW1618" s="5"/>
    </row>
    <row r="1619" spans="38:49">
      <c r="AL1619" s="5"/>
      <c r="AM1619" s="5"/>
      <c r="AW1619" s="5"/>
    </row>
    <row r="1620" spans="38:49">
      <c r="AL1620" s="5"/>
      <c r="AM1620" s="5"/>
      <c r="AW1620" s="5"/>
    </row>
    <row r="1621" spans="38:49">
      <c r="AL1621" s="5"/>
      <c r="AM1621" s="5"/>
      <c r="AW1621" s="5"/>
    </row>
    <row r="1622" spans="38:49">
      <c r="AL1622" s="5"/>
      <c r="AM1622" s="5"/>
      <c r="AW1622" s="5"/>
    </row>
    <row r="1623" spans="38:49">
      <c r="AL1623" s="5"/>
      <c r="AM1623" s="5"/>
      <c r="AW1623" s="5"/>
    </row>
    <row r="1624" spans="38:49">
      <c r="AL1624" s="5"/>
      <c r="AM1624" s="5"/>
      <c r="AW1624" s="5"/>
    </row>
    <row r="1625" spans="38:49">
      <c r="AL1625" s="5"/>
      <c r="AM1625" s="5"/>
      <c r="AW1625" s="5"/>
    </row>
    <row r="1626" spans="38:49">
      <c r="AL1626" s="5"/>
      <c r="AM1626" s="5"/>
      <c r="AW1626" s="5"/>
    </row>
    <row r="1627" spans="38:49">
      <c r="AL1627" s="5"/>
      <c r="AM1627" s="5"/>
      <c r="AW1627" s="5"/>
    </row>
    <row r="1628" spans="38:49">
      <c r="AL1628" s="5"/>
      <c r="AM1628" s="5"/>
      <c r="AW1628" s="5"/>
    </row>
    <row r="1629" spans="38:49">
      <c r="AL1629" s="5"/>
      <c r="AM1629" s="5"/>
      <c r="AW1629" s="5"/>
    </row>
    <row r="1630" spans="38:49">
      <c r="AL1630" s="5"/>
      <c r="AM1630" s="5"/>
      <c r="AW1630" s="5"/>
    </row>
    <row r="1631" spans="38:49">
      <c r="AL1631" s="5"/>
      <c r="AM1631" s="5"/>
      <c r="AW1631" s="5"/>
    </row>
    <row r="1632" spans="38:49">
      <c r="AL1632" s="5"/>
      <c r="AM1632" s="5"/>
      <c r="AW1632" s="5"/>
    </row>
    <row r="1633" spans="38:49">
      <c r="AL1633" s="5"/>
      <c r="AM1633" s="5"/>
      <c r="AW1633" s="5"/>
    </row>
    <row r="1634" spans="38:49">
      <c r="AL1634" s="5"/>
      <c r="AM1634" s="5"/>
      <c r="AW1634" s="5"/>
    </row>
    <row r="1635" spans="38:49">
      <c r="AL1635" s="5"/>
      <c r="AM1635" s="5"/>
      <c r="AW1635" s="5"/>
    </row>
    <row r="1636" spans="38:49">
      <c r="AL1636" s="5"/>
      <c r="AM1636" s="5"/>
      <c r="AW1636" s="5"/>
    </row>
    <row r="1637" spans="38:49">
      <c r="AL1637" s="5"/>
      <c r="AM1637" s="5"/>
      <c r="AW1637" s="5"/>
    </row>
    <row r="1638" spans="38:49">
      <c r="AL1638" s="5"/>
      <c r="AM1638" s="5"/>
      <c r="AW1638" s="5"/>
    </row>
    <row r="1639" spans="38:49">
      <c r="AL1639" s="5"/>
      <c r="AM1639" s="5"/>
      <c r="AW1639" s="5"/>
    </row>
    <row r="1640" spans="38:49">
      <c r="AL1640" s="5"/>
      <c r="AM1640" s="5"/>
      <c r="AW1640" s="5"/>
    </row>
    <row r="1641" spans="38:49">
      <c r="AL1641" s="5"/>
      <c r="AM1641" s="5"/>
      <c r="AW1641" s="5"/>
    </row>
    <row r="1642" spans="38:49">
      <c r="AL1642" s="5"/>
      <c r="AM1642" s="5"/>
      <c r="AW1642" s="5"/>
    </row>
    <row r="1643" spans="38:49">
      <c r="AL1643" s="5"/>
      <c r="AM1643" s="5"/>
      <c r="AW1643" s="5"/>
    </row>
    <row r="1644" spans="38:49">
      <c r="AL1644" s="5"/>
      <c r="AM1644" s="5"/>
      <c r="AW1644" s="5"/>
    </row>
    <row r="1645" spans="38:49">
      <c r="AL1645" s="5"/>
      <c r="AM1645" s="5"/>
      <c r="AW1645" s="5"/>
    </row>
    <row r="1646" spans="38:49">
      <c r="AL1646" s="5"/>
      <c r="AM1646" s="5"/>
      <c r="AW1646" s="5"/>
    </row>
    <row r="1647" spans="38:49">
      <c r="AL1647" s="5"/>
      <c r="AM1647" s="5"/>
      <c r="AW1647" s="5"/>
    </row>
    <row r="1648" spans="38:49">
      <c r="AL1648" s="5"/>
      <c r="AM1648" s="5"/>
      <c r="AW1648" s="5"/>
    </row>
    <row r="1649" spans="38:49">
      <c r="AL1649" s="5"/>
      <c r="AM1649" s="5"/>
      <c r="AW1649" s="5"/>
    </row>
    <row r="1650" spans="38:49">
      <c r="AL1650" s="5"/>
      <c r="AM1650" s="5"/>
      <c r="AW1650" s="5"/>
    </row>
    <row r="1651" spans="38:49">
      <c r="AL1651" s="5"/>
      <c r="AM1651" s="5"/>
      <c r="AW1651" s="5"/>
    </row>
    <row r="1652" spans="38:49">
      <c r="AL1652" s="5"/>
      <c r="AM1652" s="5"/>
      <c r="AW1652" s="5"/>
    </row>
    <row r="1653" spans="38:49">
      <c r="AL1653" s="5"/>
      <c r="AM1653" s="5"/>
      <c r="AW1653" s="5"/>
    </row>
    <row r="1654" spans="38:49">
      <c r="AL1654" s="5"/>
      <c r="AM1654" s="5"/>
      <c r="AW1654" s="5"/>
    </row>
    <row r="1655" spans="38:49">
      <c r="AL1655" s="5"/>
      <c r="AM1655" s="5"/>
      <c r="AW1655" s="5"/>
    </row>
    <row r="1656" spans="38:49">
      <c r="AL1656" s="5"/>
      <c r="AM1656" s="5"/>
      <c r="AW1656" s="5"/>
    </row>
    <row r="1657" spans="38:49">
      <c r="AL1657" s="5"/>
      <c r="AM1657" s="5"/>
      <c r="AW1657" s="5"/>
    </row>
    <row r="1658" spans="38:49">
      <c r="AL1658" s="5"/>
      <c r="AM1658" s="5"/>
      <c r="AW1658" s="5"/>
    </row>
    <row r="1659" spans="38:49">
      <c r="AL1659" s="5"/>
      <c r="AM1659" s="5"/>
      <c r="AW1659" s="5"/>
    </row>
    <row r="1660" spans="38:49">
      <c r="AL1660" s="5"/>
      <c r="AM1660" s="5"/>
      <c r="AW1660" s="5"/>
    </row>
    <row r="1661" spans="38:49">
      <c r="AL1661" s="5"/>
      <c r="AM1661" s="5"/>
      <c r="AW1661" s="5"/>
    </row>
    <row r="1662" spans="38:49">
      <c r="AL1662" s="5"/>
      <c r="AM1662" s="5"/>
      <c r="AW1662" s="5"/>
    </row>
    <row r="1663" spans="38:49">
      <c r="AL1663" s="5"/>
      <c r="AM1663" s="5"/>
      <c r="AW1663" s="5"/>
    </row>
    <row r="1664" spans="38:49">
      <c r="AL1664" s="5"/>
      <c r="AM1664" s="5"/>
      <c r="AW1664" s="5"/>
    </row>
    <row r="1665" spans="38:49">
      <c r="AL1665" s="5"/>
      <c r="AM1665" s="5"/>
      <c r="AW1665" s="5"/>
    </row>
    <row r="1666" spans="38:49">
      <c r="AL1666" s="5"/>
      <c r="AM1666" s="5"/>
      <c r="AW1666" s="5"/>
    </row>
    <row r="1667" spans="38:49">
      <c r="AL1667" s="5"/>
      <c r="AM1667" s="5"/>
      <c r="AW1667" s="5"/>
    </row>
    <row r="1668" spans="38:49">
      <c r="AL1668" s="5"/>
      <c r="AM1668" s="5"/>
      <c r="AW1668" s="5"/>
    </row>
    <row r="1669" spans="38:49">
      <c r="AL1669" s="5"/>
      <c r="AM1669" s="5"/>
      <c r="AW1669" s="5"/>
    </row>
    <row r="1670" spans="38:49">
      <c r="AL1670" s="5"/>
      <c r="AM1670" s="5"/>
      <c r="AW1670" s="5"/>
    </row>
    <row r="1671" spans="38:49">
      <c r="AL1671" s="5"/>
      <c r="AM1671" s="5"/>
      <c r="AW1671" s="5"/>
    </row>
    <row r="1672" spans="38:49">
      <c r="AL1672" s="5"/>
      <c r="AM1672" s="5"/>
      <c r="AW1672" s="5"/>
    </row>
    <row r="1673" spans="38:49">
      <c r="AL1673" s="5"/>
      <c r="AM1673" s="5"/>
      <c r="AW1673" s="5"/>
    </row>
    <row r="1674" spans="38:49">
      <c r="AL1674" s="5"/>
      <c r="AM1674" s="5"/>
      <c r="AW1674" s="5"/>
    </row>
    <row r="1675" spans="38:49">
      <c r="AL1675" s="5"/>
      <c r="AM1675" s="5"/>
      <c r="AW1675" s="5"/>
    </row>
    <row r="1676" spans="38:49">
      <c r="AL1676" s="5"/>
      <c r="AM1676" s="5"/>
      <c r="AW1676" s="5"/>
    </row>
    <row r="1677" spans="38:49">
      <c r="AL1677" s="5"/>
      <c r="AM1677" s="5"/>
      <c r="AW1677" s="5"/>
    </row>
    <row r="1678" spans="38:49">
      <c r="AL1678" s="5"/>
      <c r="AM1678" s="5"/>
      <c r="AW1678" s="5"/>
    </row>
    <row r="1679" spans="38:49">
      <c r="AL1679" s="5"/>
      <c r="AM1679" s="5"/>
      <c r="AW1679" s="5"/>
    </row>
    <row r="1680" spans="38:49">
      <c r="AL1680" s="5"/>
      <c r="AM1680" s="5"/>
      <c r="AW1680" s="5"/>
    </row>
    <row r="1681" spans="38:49">
      <c r="AL1681" s="5"/>
      <c r="AM1681" s="5"/>
      <c r="AW1681" s="5"/>
    </row>
    <row r="1682" spans="38:49">
      <c r="AL1682" s="5"/>
      <c r="AM1682" s="5"/>
      <c r="AW1682" s="5"/>
    </row>
    <row r="1683" spans="38:49">
      <c r="AL1683" s="5"/>
      <c r="AM1683" s="5"/>
      <c r="AW1683" s="5"/>
    </row>
    <row r="1684" spans="38:49">
      <c r="AL1684" s="5"/>
      <c r="AM1684" s="5"/>
      <c r="AW1684" s="5"/>
    </row>
    <row r="1685" spans="38:49">
      <c r="AL1685" s="5"/>
      <c r="AM1685" s="5"/>
      <c r="AW1685" s="5"/>
    </row>
    <row r="1686" spans="38:49">
      <c r="AL1686" s="5"/>
      <c r="AM1686" s="5"/>
      <c r="AW1686" s="5"/>
    </row>
    <row r="1687" spans="38:49">
      <c r="AL1687" s="5"/>
      <c r="AM1687" s="5"/>
      <c r="AW1687" s="5"/>
    </row>
    <row r="1688" spans="38:49">
      <c r="AL1688" s="5"/>
      <c r="AM1688" s="5"/>
      <c r="AW1688" s="5"/>
    </row>
    <row r="1689" spans="38:49">
      <c r="AL1689" s="5"/>
      <c r="AM1689" s="5"/>
      <c r="AW1689" s="5"/>
    </row>
    <row r="1690" spans="38:49">
      <c r="AL1690" s="5"/>
      <c r="AM1690" s="5"/>
      <c r="AW1690" s="5"/>
    </row>
    <row r="1691" spans="38:49">
      <c r="AL1691" s="5"/>
      <c r="AM1691" s="5"/>
      <c r="AW1691" s="5"/>
    </row>
    <row r="1692" spans="38:49">
      <c r="AL1692" s="5"/>
      <c r="AM1692" s="5"/>
      <c r="AW1692" s="5"/>
    </row>
    <row r="1693" spans="38:49">
      <c r="AL1693" s="5"/>
      <c r="AM1693" s="5"/>
      <c r="AW1693" s="5"/>
    </row>
    <row r="1694" spans="38:49">
      <c r="AL1694" s="5"/>
      <c r="AM1694" s="5"/>
      <c r="AW1694" s="5"/>
    </row>
    <row r="1695" spans="38:49">
      <c r="AL1695" s="5"/>
      <c r="AM1695" s="5"/>
      <c r="AW1695" s="5"/>
    </row>
    <row r="1696" spans="38:49">
      <c r="AL1696" s="5"/>
      <c r="AM1696" s="5"/>
      <c r="AW1696" s="5"/>
    </row>
    <row r="1697" spans="38:49">
      <c r="AL1697" s="5"/>
      <c r="AM1697" s="5"/>
      <c r="AW1697" s="5"/>
    </row>
    <row r="1698" spans="38:49">
      <c r="AL1698" s="5"/>
      <c r="AM1698" s="5"/>
      <c r="AW1698" s="5"/>
    </row>
    <row r="1699" spans="38:49">
      <c r="AL1699" s="5"/>
      <c r="AM1699" s="5"/>
      <c r="AW1699" s="5"/>
    </row>
    <row r="1700" spans="38:49">
      <c r="AL1700" s="5"/>
      <c r="AM1700" s="5"/>
      <c r="AW1700" s="5"/>
    </row>
    <row r="1701" spans="38:49">
      <c r="AL1701" s="5"/>
      <c r="AM1701" s="5"/>
      <c r="AW1701" s="5"/>
    </row>
    <row r="1702" spans="38:49">
      <c r="AL1702" s="5"/>
      <c r="AM1702" s="5"/>
      <c r="AW1702" s="5"/>
    </row>
    <row r="1703" spans="38:49">
      <c r="AL1703" s="5"/>
      <c r="AM1703" s="5"/>
      <c r="AW1703" s="5"/>
    </row>
    <row r="1704" spans="38:49">
      <c r="AL1704" s="5"/>
      <c r="AM1704" s="5"/>
      <c r="AW1704" s="5"/>
    </row>
    <row r="1705" spans="38:49">
      <c r="AL1705" s="5"/>
      <c r="AM1705" s="5"/>
      <c r="AW1705" s="5"/>
    </row>
    <row r="1706" spans="38:49">
      <c r="AL1706" s="5"/>
      <c r="AM1706" s="5"/>
      <c r="AW1706" s="5"/>
    </row>
    <row r="1707" spans="38:49">
      <c r="AL1707" s="5"/>
      <c r="AM1707" s="5"/>
      <c r="AW1707" s="5"/>
    </row>
    <row r="1708" spans="38:49">
      <c r="AL1708" s="5"/>
      <c r="AM1708" s="5"/>
      <c r="AW1708" s="5"/>
    </row>
    <row r="1709" spans="38:49">
      <c r="AL1709" s="5"/>
      <c r="AM1709" s="5"/>
      <c r="AW1709" s="5"/>
    </row>
    <row r="1710" spans="38:49">
      <c r="AL1710" s="5"/>
      <c r="AM1710" s="5"/>
      <c r="AW1710" s="5"/>
    </row>
    <row r="1711" spans="38:49">
      <c r="AL1711" s="5"/>
      <c r="AM1711" s="5"/>
      <c r="AW1711" s="5"/>
    </row>
    <row r="1712" spans="38:49">
      <c r="AL1712" s="5"/>
      <c r="AM1712" s="5"/>
      <c r="AW1712" s="5"/>
    </row>
    <row r="1713" spans="38:49">
      <c r="AL1713" s="5"/>
      <c r="AM1713" s="5"/>
      <c r="AW1713" s="5"/>
    </row>
    <row r="1714" spans="38:49">
      <c r="AL1714" s="5"/>
      <c r="AM1714" s="5"/>
      <c r="AW1714" s="5"/>
    </row>
    <row r="1715" spans="38:49">
      <c r="AL1715" s="5"/>
      <c r="AM1715" s="5"/>
      <c r="AW1715" s="5"/>
    </row>
    <row r="1716" spans="38:49">
      <c r="AL1716" s="5"/>
      <c r="AM1716" s="5"/>
      <c r="AW1716" s="5"/>
    </row>
    <row r="1717" spans="38:49">
      <c r="AL1717" s="5"/>
      <c r="AM1717" s="5"/>
      <c r="AW1717" s="5"/>
    </row>
    <row r="1718" spans="38:49">
      <c r="AL1718" s="5"/>
      <c r="AM1718" s="5"/>
      <c r="AW1718" s="5"/>
    </row>
    <row r="1719" spans="38:49">
      <c r="AL1719" s="5"/>
      <c r="AM1719" s="5"/>
      <c r="AW1719" s="5"/>
    </row>
    <row r="1720" spans="38:49">
      <c r="AL1720" s="5"/>
      <c r="AM1720" s="5"/>
      <c r="AW1720" s="5"/>
    </row>
    <row r="1721" spans="38:49">
      <c r="AL1721" s="5"/>
      <c r="AM1721" s="5"/>
      <c r="AW1721" s="5"/>
    </row>
    <row r="1722" spans="38:49">
      <c r="AL1722" s="5"/>
      <c r="AM1722" s="5"/>
      <c r="AW1722" s="5"/>
    </row>
    <row r="1723" spans="38:49">
      <c r="AL1723" s="5"/>
      <c r="AM1723" s="5"/>
      <c r="AW1723" s="5"/>
    </row>
    <row r="1724" spans="38:49">
      <c r="AL1724" s="5"/>
      <c r="AM1724" s="5"/>
      <c r="AW1724" s="5"/>
    </row>
    <row r="1725" spans="38:49">
      <c r="AL1725" s="5"/>
      <c r="AM1725" s="5"/>
      <c r="AW1725" s="5"/>
    </row>
    <row r="1726" spans="38:49">
      <c r="AL1726" s="5"/>
      <c r="AM1726" s="5"/>
      <c r="AW1726" s="5"/>
    </row>
    <row r="1727" spans="38:49">
      <c r="AL1727" s="5"/>
      <c r="AM1727" s="5"/>
      <c r="AW1727" s="5"/>
    </row>
    <row r="1728" spans="38:49">
      <c r="AL1728" s="5"/>
      <c r="AM1728" s="5"/>
      <c r="AW1728" s="5"/>
    </row>
    <row r="1729" spans="38:49">
      <c r="AL1729" s="5"/>
      <c r="AM1729" s="5"/>
      <c r="AW1729" s="5"/>
    </row>
    <row r="1730" spans="38:49">
      <c r="AL1730" s="5"/>
      <c r="AM1730" s="5"/>
      <c r="AW1730" s="5"/>
    </row>
    <row r="1731" spans="38:49">
      <c r="AL1731" s="5"/>
      <c r="AM1731" s="5"/>
      <c r="AW1731" s="5"/>
    </row>
    <row r="1732" spans="38:49">
      <c r="AL1732" s="5"/>
      <c r="AM1732" s="5"/>
      <c r="AW1732" s="5"/>
    </row>
    <row r="1733" spans="38:49">
      <c r="AL1733" s="5"/>
      <c r="AM1733" s="5"/>
      <c r="AW1733" s="5"/>
    </row>
    <row r="1734" spans="38:49">
      <c r="AL1734" s="5"/>
      <c r="AM1734" s="5"/>
      <c r="AW1734" s="5"/>
    </row>
    <row r="1735" spans="38:49">
      <c r="AL1735" s="5"/>
      <c r="AM1735" s="5"/>
      <c r="AW1735" s="5"/>
    </row>
    <row r="1736" spans="38:49">
      <c r="AL1736" s="5"/>
      <c r="AM1736" s="5"/>
      <c r="AW1736" s="5"/>
    </row>
    <row r="1737" spans="38:49">
      <c r="AL1737" s="5"/>
      <c r="AM1737" s="5"/>
      <c r="AW1737" s="5"/>
    </row>
    <row r="1738" spans="38:49">
      <c r="AL1738" s="5"/>
      <c r="AM1738" s="5"/>
      <c r="AW1738" s="5"/>
    </row>
    <row r="1739" spans="38:49">
      <c r="AL1739" s="5"/>
      <c r="AM1739" s="5"/>
      <c r="AW1739" s="5"/>
    </row>
    <row r="1740" spans="38:49">
      <c r="AL1740" s="5"/>
      <c r="AM1740" s="5"/>
      <c r="AW1740" s="5"/>
    </row>
    <row r="1741" spans="38:49">
      <c r="AL1741" s="5"/>
      <c r="AM1741" s="5"/>
      <c r="AW1741" s="5"/>
    </row>
    <row r="1742" spans="38:49">
      <c r="AL1742" s="5"/>
      <c r="AM1742" s="5"/>
      <c r="AW1742" s="5"/>
    </row>
    <row r="1743" spans="38:49">
      <c r="AL1743" s="5"/>
      <c r="AM1743" s="5"/>
      <c r="AW1743" s="5"/>
    </row>
    <row r="1744" spans="38:49">
      <c r="AL1744" s="5"/>
      <c r="AM1744" s="5"/>
      <c r="AW1744" s="5"/>
    </row>
    <row r="1745" spans="38:49">
      <c r="AL1745" s="5"/>
      <c r="AM1745" s="5"/>
      <c r="AW1745" s="5"/>
    </row>
    <row r="1746" spans="38:49">
      <c r="AL1746" s="5"/>
      <c r="AM1746" s="5"/>
      <c r="AW1746" s="5"/>
    </row>
    <row r="1747" spans="38:49">
      <c r="AL1747" s="5"/>
      <c r="AM1747" s="5"/>
      <c r="AW1747" s="5"/>
    </row>
    <row r="1748" spans="38:49">
      <c r="AL1748" s="5"/>
      <c r="AM1748" s="5"/>
      <c r="AW1748" s="5"/>
    </row>
    <row r="1749" spans="38:49">
      <c r="AL1749" s="5"/>
      <c r="AM1749" s="5"/>
      <c r="AW1749" s="5"/>
    </row>
    <row r="1750" spans="38:49">
      <c r="AL1750" s="5"/>
      <c r="AM1750" s="5"/>
      <c r="AW1750" s="5"/>
    </row>
    <row r="1751" spans="38:49">
      <c r="AL1751" s="5"/>
      <c r="AM1751" s="5"/>
      <c r="AW1751" s="5"/>
    </row>
    <row r="1752" spans="38:49">
      <c r="AL1752" s="5"/>
      <c r="AM1752" s="5"/>
      <c r="AW1752" s="5"/>
    </row>
    <row r="1753" spans="38:49">
      <c r="AL1753" s="5"/>
      <c r="AM1753" s="5"/>
      <c r="AW1753" s="5"/>
    </row>
    <row r="1754" spans="38:49">
      <c r="AL1754" s="5"/>
      <c r="AM1754" s="5"/>
      <c r="AW1754" s="5"/>
    </row>
    <row r="1755" spans="38:49">
      <c r="AL1755" s="5"/>
      <c r="AM1755" s="5"/>
      <c r="AW1755" s="5"/>
    </row>
    <row r="1756" spans="38:49">
      <c r="AL1756" s="5"/>
      <c r="AM1756" s="5"/>
      <c r="AW1756" s="5"/>
    </row>
    <row r="1757" spans="38:49">
      <c r="AL1757" s="5"/>
      <c r="AM1757" s="5"/>
      <c r="AW1757" s="5"/>
    </row>
    <row r="1758" spans="38:49">
      <c r="AL1758" s="5"/>
      <c r="AM1758" s="5"/>
      <c r="AW1758" s="5"/>
    </row>
    <row r="1759" spans="38:49">
      <c r="AL1759" s="5"/>
      <c r="AM1759" s="5"/>
      <c r="AW1759" s="5"/>
    </row>
    <row r="1760" spans="38:49">
      <c r="AL1760" s="5"/>
      <c r="AM1760" s="5"/>
      <c r="AW1760" s="5"/>
    </row>
    <row r="1761" spans="38:49">
      <c r="AL1761" s="5"/>
      <c r="AM1761" s="5"/>
      <c r="AW1761" s="5"/>
    </row>
    <row r="1762" spans="38:49">
      <c r="AL1762" s="5"/>
      <c r="AM1762" s="5"/>
      <c r="AW1762" s="5"/>
    </row>
    <row r="1763" spans="38:49">
      <c r="AL1763" s="5"/>
      <c r="AM1763" s="5"/>
      <c r="AW1763" s="5"/>
    </row>
    <row r="1764" spans="38:49">
      <c r="AL1764" s="5"/>
      <c r="AM1764" s="5"/>
      <c r="AW1764" s="5"/>
    </row>
    <row r="1765" spans="38:49">
      <c r="AL1765" s="5"/>
      <c r="AM1765" s="5"/>
      <c r="AW1765" s="5"/>
    </row>
    <row r="1766" spans="38:49">
      <c r="AL1766" s="5"/>
      <c r="AM1766" s="5"/>
      <c r="AW1766" s="5"/>
    </row>
    <row r="1767" spans="38:49">
      <c r="AL1767" s="5"/>
      <c r="AM1767" s="5"/>
      <c r="AW1767" s="5"/>
    </row>
    <row r="1768" spans="38:49">
      <c r="AL1768" s="5"/>
      <c r="AM1768" s="5"/>
      <c r="AW1768" s="5"/>
    </row>
    <row r="1769" spans="38:49">
      <c r="AL1769" s="5"/>
      <c r="AM1769" s="5"/>
      <c r="AW1769" s="5"/>
    </row>
    <row r="1770" spans="38:49">
      <c r="AL1770" s="5"/>
      <c r="AM1770" s="5"/>
      <c r="AW1770" s="5"/>
    </row>
    <row r="1771" spans="38:49">
      <c r="AL1771" s="5"/>
      <c r="AM1771" s="5"/>
      <c r="AW1771" s="5"/>
    </row>
    <row r="1772" spans="38:49">
      <c r="AL1772" s="5"/>
      <c r="AM1772" s="5"/>
      <c r="AW1772" s="5"/>
    </row>
    <row r="1773" spans="38:49">
      <c r="AL1773" s="5"/>
      <c r="AM1773" s="5"/>
      <c r="AW1773" s="5"/>
    </row>
    <row r="1774" spans="38:49">
      <c r="AL1774" s="5"/>
      <c r="AM1774" s="5"/>
      <c r="AW1774" s="5"/>
    </row>
    <row r="1775" spans="38:49">
      <c r="AL1775" s="5"/>
      <c r="AM1775" s="5"/>
      <c r="AW1775" s="5"/>
    </row>
    <row r="1776" spans="38:49">
      <c r="AL1776" s="5"/>
      <c r="AM1776" s="5"/>
      <c r="AW1776" s="5"/>
    </row>
    <row r="1777" spans="38:49">
      <c r="AL1777" s="5"/>
      <c r="AM1777" s="5"/>
      <c r="AW1777" s="5"/>
    </row>
    <row r="1778" spans="38:49">
      <c r="AL1778" s="5"/>
      <c r="AM1778" s="5"/>
      <c r="AW1778" s="5"/>
    </row>
    <row r="1779" spans="38:49">
      <c r="AL1779" s="5"/>
      <c r="AM1779" s="5"/>
      <c r="AW1779" s="5"/>
    </row>
    <row r="1780" spans="38:49">
      <c r="AL1780" s="5"/>
      <c r="AM1780" s="5"/>
      <c r="AW1780" s="5"/>
    </row>
    <row r="1781" spans="38:49">
      <c r="AL1781" s="5"/>
      <c r="AM1781" s="5"/>
      <c r="AW1781" s="5"/>
    </row>
    <row r="1782" spans="38:49">
      <c r="AL1782" s="5"/>
      <c r="AM1782" s="5"/>
      <c r="AW1782" s="5"/>
    </row>
    <row r="1783" spans="38:49">
      <c r="AL1783" s="5"/>
      <c r="AM1783" s="5"/>
      <c r="AW1783" s="5"/>
    </row>
    <row r="1784" spans="38:49">
      <c r="AL1784" s="5"/>
      <c r="AM1784" s="5"/>
      <c r="AW1784" s="5"/>
    </row>
    <row r="1785" spans="38:49">
      <c r="AL1785" s="5"/>
      <c r="AM1785" s="5"/>
      <c r="AW1785" s="5"/>
    </row>
    <row r="1786" spans="38:49">
      <c r="AL1786" s="5"/>
      <c r="AM1786" s="5"/>
      <c r="AW1786" s="5"/>
    </row>
    <row r="1787" spans="38:49">
      <c r="AL1787" s="5"/>
      <c r="AM1787" s="5"/>
      <c r="AW1787" s="5"/>
    </row>
    <row r="1788" spans="38:49">
      <c r="AL1788" s="5"/>
      <c r="AM1788" s="5"/>
      <c r="AW1788" s="5"/>
    </row>
    <row r="1789" spans="38:49">
      <c r="AL1789" s="5"/>
      <c r="AM1789" s="5"/>
      <c r="AW1789" s="5"/>
    </row>
    <row r="1790" spans="38:49">
      <c r="AL1790" s="5"/>
      <c r="AM1790" s="5"/>
      <c r="AW1790" s="5"/>
    </row>
    <row r="1791" spans="38:49">
      <c r="AL1791" s="5"/>
      <c r="AM1791" s="5"/>
      <c r="AW1791" s="5"/>
    </row>
    <row r="1792" spans="38:49">
      <c r="AL1792" s="5"/>
      <c r="AM1792" s="5"/>
      <c r="AW1792" s="5"/>
    </row>
    <row r="1793" spans="38:49">
      <c r="AL1793" s="5"/>
      <c r="AM1793" s="5"/>
      <c r="AW1793" s="5"/>
    </row>
    <row r="1794" spans="38:49">
      <c r="AL1794" s="5"/>
      <c r="AM1794" s="5"/>
      <c r="AW1794" s="5"/>
    </row>
    <row r="1795" spans="38:49">
      <c r="AL1795" s="5"/>
      <c r="AM1795" s="5"/>
      <c r="AW1795" s="5"/>
    </row>
    <row r="1796" spans="38:49">
      <c r="AL1796" s="5"/>
      <c r="AM1796" s="5"/>
      <c r="AW1796" s="5"/>
    </row>
    <row r="1797" spans="38:49">
      <c r="AL1797" s="5"/>
      <c r="AM1797" s="5"/>
      <c r="AW1797" s="5"/>
    </row>
    <row r="1798" spans="38:49">
      <c r="AL1798" s="5"/>
      <c r="AM1798" s="5"/>
      <c r="AW1798" s="5"/>
    </row>
    <row r="1799" spans="38:49">
      <c r="AL1799" s="5"/>
      <c r="AM1799" s="5"/>
      <c r="AW1799" s="5"/>
    </row>
    <row r="1800" spans="38:49">
      <c r="AL1800" s="5"/>
      <c r="AM1800" s="5"/>
      <c r="AW1800" s="5"/>
    </row>
    <row r="1801" spans="38:49">
      <c r="AL1801" s="5"/>
      <c r="AM1801" s="5"/>
      <c r="AW1801" s="5"/>
    </row>
    <row r="1802" spans="38:49">
      <c r="AL1802" s="5"/>
      <c r="AM1802" s="5"/>
      <c r="AW1802" s="5"/>
    </row>
    <row r="1803" spans="38:49">
      <c r="AL1803" s="5"/>
      <c r="AM1803" s="5"/>
      <c r="AW1803" s="5"/>
    </row>
    <row r="1804" spans="38:49">
      <c r="AL1804" s="5"/>
      <c r="AM1804" s="5"/>
      <c r="AW1804" s="5"/>
    </row>
    <row r="1805" spans="38:49">
      <c r="AL1805" s="5"/>
      <c r="AM1805" s="5"/>
      <c r="AW1805" s="5"/>
    </row>
    <row r="1806" spans="38:49">
      <c r="AL1806" s="5"/>
      <c r="AM1806" s="5"/>
      <c r="AW1806" s="5"/>
    </row>
    <row r="1807" spans="38:49">
      <c r="AL1807" s="5"/>
      <c r="AM1807" s="5"/>
      <c r="AW1807" s="5"/>
    </row>
    <row r="1808" spans="38:49">
      <c r="AL1808" s="5"/>
      <c r="AM1808" s="5"/>
      <c r="AW1808" s="5"/>
    </row>
    <row r="1809" spans="38:49">
      <c r="AL1809" s="5"/>
      <c r="AM1809" s="5"/>
      <c r="AW1809" s="5"/>
    </row>
    <row r="1810" spans="38:49">
      <c r="AL1810" s="5"/>
      <c r="AM1810" s="5"/>
      <c r="AW1810" s="5"/>
    </row>
    <row r="1811" spans="38:49">
      <c r="AL1811" s="5"/>
      <c r="AM1811" s="5"/>
      <c r="AW1811" s="5"/>
    </row>
    <row r="1812" spans="38:49">
      <c r="AL1812" s="5"/>
      <c r="AM1812" s="5"/>
      <c r="AW1812" s="5"/>
    </row>
    <row r="1813" spans="38:49">
      <c r="AL1813" s="5"/>
      <c r="AM1813" s="5"/>
      <c r="AW1813" s="5"/>
    </row>
    <row r="1814" spans="38:49">
      <c r="AL1814" s="5"/>
      <c r="AM1814" s="5"/>
      <c r="AW1814" s="5"/>
    </row>
    <row r="1815" spans="38:49">
      <c r="AL1815" s="5"/>
      <c r="AM1815" s="5"/>
      <c r="AW1815" s="5"/>
    </row>
    <row r="1816" spans="38:49">
      <c r="AL1816" s="5"/>
      <c r="AM1816" s="5"/>
      <c r="AW1816" s="5"/>
    </row>
    <row r="1817" spans="38:49">
      <c r="AL1817" s="5"/>
      <c r="AM1817" s="5"/>
      <c r="AW1817" s="5"/>
    </row>
    <row r="1818" spans="38:49">
      <c r="AL1818" s="5"/>
      <c r="AM1818" s="5"/>
      <c r="AW1818" s="5"/>
    </row>
    <row r="1819" spans="38:49">
      <c r="AL1819" s="5"/>
      <c r="AM1819" s="5"/>
      <c r="AW1819" s="5"/>
    </row>
    <row r="1820" spans="38:49">
      <c r="AL1820" s="5"/>
      <c r="AM1820" s="5"/>
      <c r="AW1820" s="5"/>
    </row>
    <row r="1821" spans="38:49">
      <c r="AL1821" s="5"/>
      <c r="AM1821" s="5"/>
      <c r="AW1821" s="5"/>
    </row>
    <row r="1822" spans="38:49">
      <c r="AL1822" s="5"/>
      <c r="AM1822" s="5"/>
      <c r="AW1822" s="5"/>
    </row>
    <row r="1823" spans="38:49">
      <c r="AL1823" s="5"/>
      <c r="AM1823" s="5"/>
      <c r="AW1823" s="5"/>
    </row>
    <row r="1824" spans="38:49">
      <c r="AL1824" s="5"/>
      <c r="AM1824" s="5"/>
      <c r="AW1824" s="5"/>
    </row>
    <row r="1825" spans="38:49">
      <c r="AL1825" s="5"/>
      <c r="AM1825" s="5"/>
      <c r="AW1825" s="5"/>
    </row>
    <row r="1826" spans="38:49">
      <c r="AL1826" s="5"/>
      <c r="AM1826" s="5"/>
      <c r="AW1826" s="5"/>
    </row>
    <row r="1827" spans="38:49">
      <c r="AL1827" s="5"/>
      <c r="AM1827" s="5"/>
      <c r="AW1827" s="5"/>
    </row>
    <row r="1828" spans="38:49">
      <c r="AL1828" s="5"/>
      <c r="AM1828" s="5"/>
      <c r="AW1828" s="5"/>
    </row>
    <row r="1829" spans="38:49">
      <c r="AL1829" s="5"/>
      <c r="AM1829" s="5"/>
      <c r="AW1829" s="5"/>
    </row>
    <row r="1830" spans="38:49">
      <c r="AL1830" s="5"/>
      <c r="AM1830" s="5"/>
      <c r="AW1830" s="5"/>
    </row>
    <row r="1831" spans="38:49">
      <c r="AL1831" s="5"/>
      <c r="AM1831" s="5"/>
      <c r="AW1831" s="5"/>
    </row>
    <row r="1832" spans="38:49">
      <c r="AL1832" s="5"/>
      <c r="AM1832" s="5"/>
      <c r="AW1832" s="5"/>
    </row>
    <row r="1833" spans="38:49">
      <c r="AL1833" s="5"/>
      <c r="AM1833" s="5"/>
      <c r="AW1833" s="5"/>
    </row>
    <row r="1834" spans="38:49">
      <c r="AL1834" s="5"/>
      <c r="AM1834" s="5"/>
      <c r="AW1834" s="5"/>
    </row>
    <row r="1835" spans="38:49">
      <c r="AL1835" s="5"/>
      <c r="AM1835" s="5"/>
      <c r="AW1835" s="5"/>
    </row>
    <row r="1836" spans="38:49">
      <c r="AL1836" s="5"/>
      <c r="AM1836" s="5"/>
      <c r="AW1836" s="5"/>
    </row>
    <row r="1837" spans="38:49">
      <c r="AL1837" s="5"/>
      <c r="AM1837" s="5"/>
      <c r="AW1837" s="5"/>
    </row>
    <row r="1838" spans="38:49">
      <c r="AL1838" s="5"/>
      <c r="AM1838" s="5"/>
      <c r="AW1838" s="5"/>
    </row>
    <row r="1839" spans="38:49">
      <c r="AL1839" s="5"/>
      <c r="AM1839" s="5"/>
      <c r="AW1839" s="5"/>
    </row>
    <row r="1840" spans="38:49">
      <c r="AL1840" s="5"/>
      <c r="AM1840" s="5"/>
      <c r="AW1840" s="5"/>
    </row>
    <row r="1841" spans="38:49">
      <c r="AL1841" s="5"/>
      <c r="AM1841" s="5"/>
      <c r="AW1841" s="5"/>
    </row>
    <row r="1842" spans="38:49">
      <c r="AL1842" s="5"/>
      <c r="AM1842" s="5"/>
      <c r="AW1842" s="5"/>
    </row>
    <row r="1843" spans="38:49">
      <c r="AL1843" s="5"/>
      <c r="AM1843" s="5"/>
      <c r="AW1843" s="5"/>
    </row>
    <row r="1844" spans="38:49">
      <c r="AL1844" s="5"/>
      <c r="AM1844" s="5"/>
      <c r="AW1844" s="5"/>
    </row>
    <row r="1845" spans="38:49">
      <c r="AL1845" s="5"/>
      <c r="AM1845" s="5"/>
      <c r="AW1845" s="5"/>
    </row>
    <row r="1846" spans="38:49">
      <c r="AL1846" s="5"/>
      <c r="AM1846" s="5"/>
      <c r="AW1846" s="5"/>
    </row>
    <row r="1847" spans="38:49">
      <c r="AL1847" s="5"/>
      <c r="AM1847" s="5"/>
      <c r="AW1847" s="5"/>
    </row>
    <row r="1848" spans="38:49">
      <c r="AL1848" s="5"/>
      <c r="AM1848" s="5"/>
      <c r="AW1848" s="5"/>
    </row>
    <row r="1849" spans="38:49">
      <c r="AL1849" s="5"/>
      <c r="AM1849" s="5"/>
      <c r="AW1849" s="5"/>
    </row>
    <row r="1850" spans="38:49">
      <c r="AL1850" s="5"/>
      <c r="AM1850" s="5"/>
      <c r="AW1850" s="5"/>
    </row>
    <row r="1851" spans="38:49">
      <c r="AL1851" s="5"/>
      <c r="AM1851" s="5"/>
      <c r="AW1851" s="5"/>
    </row>
    <row r="1852" spans="38:49">
      <c r="AL1852" s="5"/>
      <c r="AM1852" s="5"/>
      <c r="AW1852" s="5"/>
    </row>
    <row r="1853" spans="38:49">
      <c r="AL1853" s="5"/>
      <c r="AM1853" s="5"/>
      <c r="AW1853" s="5"/>
    </row>
    <row r="1854" spans="38:49">
      <c r="AL1854" s="5"/>
      <c r="AM1854" s="5"/>
      <c r="AW1854" s="5"/>
    </row>
    <row r="1855" spans="38:49">
      <c r="AL1855" s="5"/>
      <c r="AM1855" s="5"/>
      <c r="AW1855" s="5"/>
    </row>
    <row r="1856" spans="38:49">
      <c r="AL1856" s="5"/>
      <c r="AM1856" s="5"/>
      <c r="AW1856" s="5"/>
    </row>
    <row r="1857" spans="38:49">
      <c r="AL1857" s="5"/>
      <c r="AM1857" s="5"/>
      <c r="AW1857" s="5"/>
    </row>
    <row r="1858" spans="38:49">
      <c r="AL1858" s="5"/>
      <c r="AM1858" s="5"/>
      <c r="AW1858" s="5"/>
    </row>
    <row r="1859" spans="38:49">
      <c r="AL1859" s="5"/>
      <c r="AM1859" s="5"/>
      <c r="AW1859" s="5"/>
    </row>
    <row r="1860" spans="38:49">
      <c r="AL1860" s="5"/>
      <c r="AM1860" s="5"/>
      <c r="AW1860" s="5"/>
    </row>
    <row r="1861" spans="38:49">
      <c r="AL1861" s="5"/>
      <c r="AM1861" s="5"/>
      <c r="AW1861" s="5"/>
    </row>
    <row r="1862" spans="38:49">
      <c r="AL1862" s="5"/>
      <c r="AM1862" s="5"/>
      <c r="AW1862" s="5"/>
    </row>
    <row r="1863" spans="38:49">
      <c r="AL1863" s="5"/>
      <c r="AM1863" s="5"/>
      <c r="AW1863" s="5"/>
    </row>
    <row r="1864" spans="38:49">
      <c r="AL1864" s="5"/>
      <c r="AM1864" s="5"/>
      <c r="AW1864" s="5"/>
    </row>
    <row r="1865" spans="38:49">
      <c r="AL1865" s="5"/>
      <c r="AM1865" s="5"/>
      <c r="AW1865" s="5"/>
    </row>
    <row r="1866" spans="38:49">
      <c r="AL1866" s="5"/>
      <c r="AM1866" s="5"/>
      <c r="AW1866" s="5"/>
    </row>
    <row r="1867" spans="38:49">
      <c r="AL1867" s="5"/>
      <c r="AM1867" s="5"/>
      <c r="AW1867" s="5"/>
    </row>
    <row r="1868" spans="38:49">
      <c r="AL1868" s="5"/>
      <c r="AM1868" s="5"/>
      <c r="AW1868" s="5"/>
    </row>
    <row r="1869" spans="38:49">
      <c r="AL1869" s="5"/>
      <c r="AM1869" s="5"/>
      <c r="AW1869" s="5"/>
    </row>
    <row r="1870" spans="38:49">
      <c r="AL1870" s="5"/>
      <c r="AM1870" s="5"/>
      <c r="AW1870" s="5"/>
    </row>
    <row r="1871" spans="38:49">
      <c r="AL1871" s="5"/>
      <c r="AM1871" s="5"/>
      <c r="AW1871" s="5"/>
    </row>
    <row r="1872" spans="38:49">
      <c r="AL1872" s="5"/>
      <c r="AM1872" s="5"/>
      <c r="AW1872" s="5"/>
    </row>
    <row r="1873" spans="38:49">
      <c r="AL1873" s="5"/>
      <c r="AM1873" s="5"/>
      <c r="AW1873" s="5"/>
    </row>
    <row r="1874" spans="38:49">
      <c r="AL1874" s="5"/>
      <c r="AM1874" s="5"/>
      <c r="AW1874" s="5"/>
    </row>
    <row r="1875" spans="38:49">
      <c r="AL1875" s="5"/>
      <c r="AM1875" s="5"/>
      <c r="AW1875" s="5"/>
    </row>
    <row r="1876" spans="38:49">
      <c r="AL1876" s="5"/>
      <c r="AM1876" s="5"/>
      <c r="AW1876" s="5"/>
    </row>
    <row r="1877" spans="38:49">
      <c r="AL1877" s="5"/>
      <c r="AM1877" s="5"/>
      <c r="AW1877" s="5"/>
    </row>
    <row r="1878" spans="38:49">
      <c r="AL1878" s="5"/>
      <c r="AM1878" s="5"/>
      <c r="AW1878" s="5"/>
    </row>
    <row r="1879" spans="38:49">
      <c r="AL1879" s="5"/>
      <c r="AM1879" s="5"/>
      <c r="AW1879" s="5"/>
    </row>
    <row r="1880" spans="38:49">
      <c r="AL1880" s="5"/>
      <c r="AM1880" s="5"/>
      <c r="AW1880" s="5"/>
    </row>
    <row r="1881" spans="38:49">
      <c r="AL1881" s="5"/>
      <c r="AM1881" s="5"/>
      <c r="AW1881" s="5"/>
    </row>
    <row r="1882" spans="38:49">
      <c r="AL1882" s="5"/>
      <c r="AM1882" s="5"/>
      <c r="AW1882" s="5"/>
    </row>
    <row r="1883" spans="38:49">
      <c r="AL1883" s="5"/>
      <c r="AM1883" s="5"/>
      <c r="AW1883" s="5"/>
    </row>
    <row r="1884" spans="38:49">
      <c r="AL1884" s="5"/>
      <c r="AM1884" s="5"/>
      <c r="AW1884" s="5"/>
    </row>
    <row r="1885" spans="38:49">
      <c r="AL1885" s="5"/>
      <c r="AM1885" s="5"/>
      <c r="AW1885" s="5"/>
    </row>
    <row r="1886" spans="38:49">
      <c r="AL1886" s="5"/>
      <c r="AM1886" s="5"/>
      <c r="AW1886" s="5"/>
    </row>
    <row r="1887" spans="38:49">
      <c r="AL1887" s="5"/>
      <c r="AM1887" s="5"/>
      <c r="AW1887" s="5"/>
    </row>
    <row r="1888" spans="38:49">
      <c r="AL1888" s="5"/>
      <c r="AM1888" s="5"/>
      <c r="AW1888" s="5"/>
    </row>
    <row r="1889" spans="38:49">
      <c r="AL1889" s="5"/>
      <c r="AM1889" s="5"/>
      <c r="AW1889" s="5"/>
    </row>
    <row r="1890" spans="38:49">
      <c r="AL1890" s="5"/>
      <c r="AM1890" s="5"/>
      <c r="AW1890" s="5"/>
    </row>
    <row r="1891" spans="38:49">
      <c r="AL1891" s="5"/>
      <c r="AM1891" s="5"/>
      <c r="AW1891" s="5"/>
    </row>
    <row r="1892" spans="38:49">
      <c r="AL1892" s="5"/>
      <c r="AM1892" s="5"/>
      <c r="AW1892" s="5"/>
    </row>
    <row r="1893" spans="38:49">
      <c r="AL1893" s="5"/>
      <c r="AM1893" s="5"/>
      <c r="AW1893" s="5"/>
    </row>
    <row r="1894" spans="38:49">
      <c r="AL1894" s="5"/>
      <c r="AM1894" s="5"/>
      <c r="AW1894" s="5"/>
    </row>
    <row r="1895" spans="38:49">
      <c r="AL1895" s="5"/>
      <c r="AM1895" s="5"/>
      <c r="AW1895" s="5"/>
    </row>
    <row r="1896" spans="38:49">
      <c r="AL1896" s="5"/>
      <c r="AM1896" s="5"/>
      <c r="AW1896" s="5"/>
    </row>
    <row r="1897" spans="38:49">
      <c r="AL1897" s="5"/>
      <c r="AM1897" s="5"/>
      <c r="AW1897" s="5"/>
    </row>
    <row r="1898" spans="38:49">
      <c r="AL1898" s="5"/>
      <c r="AM1898" s="5"/>
      <c r="AW1898" s="5"/>
    </row>
    <row r="1899" spans="38:49">
      <c r="AL1899" s="5"/>
      <c r="AM1899" s="5"/>
      <c r="AW1899" s="5"/>
    </row>
    <row r="1900" spans="38:49">
      <c r="AL1900" s="5"/>
      <c r="AM1900" s="5"/>
      <c r="AW1900" s="5"/>
    </row>
    <row r="1901" spans="38:49">
      <c r="AL1901" s="5"/>
      <c r="AM1901" s="5"/>
      <c r="AW1901" s="5"/>
    </row>
    <row r="1902" spans="38:49">
      <c r="AL1902" s="5"/>
      <c r="AM1902" s="5"/>
      <c r="AW1902" s="5"/>
    </row>
    <row r="1903" spans="38:49">
      <c r="AL1903" s="5"/>
      <c r="AM1903" s="5"/>
      <c r="AW1903" s="5"/>
    </row>
    <row r="1904" spans="38:49">
      <c r="AL1904" s="5"/>
      <c r="AM1904" s="5"/>
      <c r="AW1904" s="5"/>
    </row>
    <row r="1905" spans="38:49">
      <c r="AL1905" s="5"/>
      <c r="AM1905" s="5"/>
      <c r="AW1905" s="5"/>
    </row>
    <row r="1906" spans="38:49">
      <c r="AL1906" s="5"/>
      <c r="AM1906" s="5"/>
      <c r="AW1906" s="5"/>
    </row>
    <row r="1907" spans="38:49">
      <c r="AL1907" s="5"/>
      <c r="AM1907" s="5"/>
      <c r="AW1907" s="5"/>
    </row>
    <row r="1908" spans="38:49">
      <c r="AL1908" s="5"/>
      <c r="AM1908" s="5"/>
      <c r="AW1908" s="5"/>
    </row>
    <row r="1909" spans="38:49">
      <c r="AL1909" s="5"/>
      <c r="AM1909" s="5"/>
      <c r="AW1909" s="5"/>
    </row>
    <row r="1910" spans="38:49">
      <c r="AL1910" s="5"/>
      <c r="AM1910" s="5"/>
      <c r="AW1910" s="5"/>
    </row>
    <row r="1911" spans="38:49">
      <c r="AL1911" s="5"/>
      <c r="AM1911" s="5"/>
      <c r="AW1911" s="5"/>
    </row>
    <row r="1912" spans="38:49">
      <c r="AL1912" s="5"/>
      <c r="AM1912" s="5"/>
      <c r="AW1912" s="5"/>
    </row>
    <row r="1913" spans="38:49">
      <c r="AL1913" s="5"/>
      <c r="AM1913" s="5"/>
      <c r="AW1913" s="5"/>
    </row>
    <row r="1914" spans="38:49">
      <c r="AL1914" s="5"/>
      <c r="AM1914" s="5"/>
      <c r="AW1914" s="5"/>
    </row>
    <row r="1915" spans="38:49">
      <c r="AL1915" s="5"/>
      <c r="AM1915" s="5"/>
      <c r="AW1915" s="5"/>
    </row>
    <row r="1916" spans="38:49">
      <c r="AL1916" s="5"/>
      <c r="AM1916" s="5"/>
      <c r="AW1916" s="5"/>
    </row>
    <row r="1917" spans="38:49">
      <c r="AL1917" s="5"/>
      <c r="AM1917" s="5"/>
      <c r="AW1917" s="5"/>
    </row>
    <row r="1918" spans="38:49">
      <c r="AL1918" s="5"/>
      <c r="AM1918" s="5"/>
      <c r="AW1918" s="5"/>
    </row>
    <row r="1919" spans="38:49">
      <c r="AL1919" s="5"/>
      <c r="AM1919" s="5"/>
      <c r="AW1919" s="5"/>
    </row>
    <row r="1920" spans="38:49">
      <c r="AL1920" s="5"/>
      <c r="AM1920" s="5"/>
      <c r="AW1920" s="5"/>
    </row>
    <row r="1921" spans="38:49">
      <c r="AL1921" s="5"/>
      <c r="AM1921" s="5"/>
      <c r="AW1921" s="5"/>
    </row>
    <row r="1922" spans="38:49">
      <c r="AL1922" s="5"/>
      <c r="AM1922" s="5"/>
      <c r="AW1922" s="5"/>
    </row>
    <row r="1923" spans="38:49">
      <c r="AL1923" s="5"/>
      <c r="AM1923" s="5"/>
      <c r="AW1923" s="5"/>
    </row>
    <row r="1924" spans="38:49">
      <c r="AL1924" s="5"/>
      <c r="AM1924" s="5"/>
      <c r="AW1924" s="5"/>
    </row>
    <row r="1925" spans="38:49">
      <c r="AL1925" s="5"/>
      <c r="AM1925" s="5"/>
      <c r="AW1925" s="5"/>
    </row>
    <row r="1926" spans="38:49">
      <c r="AL1926" s="5"/>
      <c r="AM1926" s="5"/>
      <c r="AW1926" s="5"/>
    </row>
    <row r="1927" spans="38:49">
      <c r="AL1927" s="5"/>
      <c r="AM1927" s="5"/>
      <c r="AW1927" s="5"/>
    </row>
    <row r="1928" spans="38:49">
      <c r="AL1928" s="5"/>
      <c r="AM1928" s="5"/>
      <c r="AW1928" s="5"/>
    </row>
    <row r="1929" spans="38:49">
      <c r="AL1929" s="5"/>
      <c r="AM1929" s="5"/>
      <c r="AW1929" s="5"/>
    </row>
    <row r="1930" spans="38:49">
      <c r="AL1930" s="5"/>
      <c r="AM1930" s="5"/>
      <c r="AW1930" s="5"/>
    </row>
    <row r="1931" spans="38:49">
      <c r="AL1931" s="5"/>
      <c r="AM1931" s="5"/>
      <c r="AW1931" s="5"/>
    </row>
    <row r="1932" spans="38:49">
      <c r="AL1932" s="5"/>
      <c r="AM1932" s="5"/>
      <c r="AW1932" s="5"/>
    </row>
    <row r="1933" spans="38:49">
      <c r="AL1933" s="5"/>
      <c r="AM1933" s="5"/>
      <c r="AW1933" s="5"/>
    </row>
    <row r="1934" spans="38:49">
      <c r="AL1934" s="5"/>
      <c r="AM1934" s="5"/>
      <c r="AW1934" s="5"/>
    </row>
    <row r="1935" spans="38:49">
      <c r="AL1935" s="5"/>
      <c r="AM1935" s="5"/>
      <c r="AW1935" s="5"/>
    </row>
    <row r="1936" spans="38:49">
      <c r="AL1936" s="5"/>
      <c r="AM1936" s="5"/>
      <c r="AW1936" s="5"/>
    </row>
    <row r="1937" spans="38:49">
      <c r="AL1937" s="5"/>
      <c r="AM1937" s="5"/>
      <c r="AW1937" s="5"/>
    </row>
    <row r="1938" spans="38:49">
      <c r="AL1938" s="5"/>
      <c r="AM1938" s="5"/>
      <c r="AW1938" s="5"/>
    </row>
    <row r="1939" spans="38:49">
      <c r="AL1939" s="5"/>
      <c r="AM1939" s="5"/>
      <c r="AW1939" s="5"/>
    </row>
    <row r="1940" spans="38:49">
      <c r="AL1940" s="5"/>
      <c r="AM1940" s="5"/>
      <c r="AW1940" s="5"/>
    </row>
    <row r="1941" spans="38:49">
      <c r="AL1941" s="5"/>
      <c r="AM1941" s="5"/>
      <c r="AW1941" s="5"/>
    </row>
    <row r="1942" spans="38:49">
      <c r="AL1942" s="5"/>
      <c r="AM1942" s="5"/>
      <c r="AW1942" s="5"/>
    </row>
    <row r="1943" spans="38:49">
      <c r="AL1943" s="5"/>
      <c r="AM1943" s="5"/>
      <c r="AW1943" s="5"/>
    </row>
    <row r="1944" spans="38:49">
      <c r="AL1944" s="5"/>
      <c r="AM1944" s="5"/>
      <c r="AW1944" s="5"/>
    </row>
    <row r="1945" spans="38:49">
      <c r="AL1945" s="5"/>
      <c r="AM1945" s="5"/>
      <c r="AW1945" s="5"/>
    </row>
    <row r="1946" spans="38:49">
      <c r="AL1946" s="5"/>
      <c r="AM1946" s="5"/>
      <c r="AW1946" s="5"/>
    </row>
    <row r="1947" spans="38:49">
      <c r="AL1947" s="5"/>
      <c r="AM1947" s="5"/>
      <c r="AW1947" s="5"/>
    </row>
    <row r="1948" spans="38:49">
      <c r="AL1948" s="5"/>
      <c r="AM1948" s="5"/>
      <c r="AW1948" s="5"/>
    </row>
    <row r="1949" spans="38:49">
      <c r="AL1949" s="5"/>
      <c r="AM1949" s="5"/>
      <c r="AW1949" s="5"/>
    </row>
    <row r="1950" spans="38:49">
      <c r="AL1950" s="5"/>
      <c r="AM1950" s="5"/>
      <c r="AW1950" s="5"/>
    </row>
    <row r="1951" spans="38:49">
      <c r="AL1951" s="5"/>
      <c r="AM1951" s="5"/>
      <c r="AW1951" s="5"/>
    </row>
    <row r="1952" spans="38:49">
      <c r="AL1952" s="5"/>
      <c r="AM1952" s="5"/>
      <c r="AW1952" s="5"/>
    </row>
    <row r="1953" spans="38:49">
      <c r="AL1953" s="5"/>
      <c r="AM1953" s="5"/>
      <c r="AW1953" s="5"/>
    </row>
    <row r="1954" spans="38:49">
      <c r="AL1954" s="5"/>
      <c r="AM1954" s="5"/>
      <c r="AW1954" s="5"/>
    </row>
    <row r="1955" spans="38:49">
      <c r="AL1955" s="5"/>
      <c r="AM1955" s="5"/>
      <c r="AW1955" s="5"/>
    </row>
    <row r="1956" spans="38:49">
      <c r="AL1956" s="5"/>
      <c r="AM1956" s="5"/>
      <c r="AW1956" s="5"/>
    </row>
    <row r="1957" spans="38:49">
      <c r="AL1957" s="5"/>
      <c r="AM1957" s="5"/>
      <c r="AW1957" s="5"/>
    </row>
    <row r="1958" spans="38:49">
      <c r="AL1958" s="5"/>
      <c r="AM1958" s="5"/>
      <c r="AW1958" s="5"/>
    </row>
    <row r="1959" spans="38:49">
      <c r="AL1959" s="5"/>
      <c r="AM1959" s="5"/>
      <c r="AW1959" s="5"/>
    </row>
    <row r="1960" spans="38:49">
      <c r="AL1960" s="5"/>
      <c r="AM1960" s="5"/>
      <c r="AW1960" s="5"/>
    </row>
    <row r="1961" spans="38:49">
      <c r="AL1961" s="5"/>
      <c r="AM1961" s="5"/>
      <c r="AW1961" s="5"/>
    </row>
    <row r="1962" spans="38:49">
      <c r="AL1962" s="5"/>
      <c r="AM1962" s="5"/>
      <c r="AW1962" s="5"/>
    </row>
    <row r="1963" spans="38:49">
      <c r="AL1963" s="5"/>
      <c r="AM1963" s="5"/>
      <c r="AW1963" s="5"/>
    </row>
    <row r="1964" spans="38:49">
      <c r="AL1964" s="5"/>
      <c r="AM1964" s="5"/>
      <c r="AW1964" s="5"/>
    </row>
    <row r="1965" spans="38:49">
      <c r="AL1965" s="5"/>
      <c r="AM1965" s="5"/>
      <c r="AW1965" s="5"/>
    </row>
    <row r="1966" spans="38:49">
      <c r="AL1966" s="5"/>
      <c r="AM1966" s="5"/>
      <c r="AW1966" s="5"/>
    </row>
    <row r="1967" spans="38:49">
      <c r="AL1967" s="5"/>
      <c r="AM1967" s="5"/>
      <c r="AW1967" s="5"/>
    </row>
    <row r="1968" spans="38:49">
      <c r="AL1968" s="5"/>
      <c r="AM1968" s="5"/>
      <c r="AW1968" s="5"/>
    </row>
    <row r="1969" spans="38:49">
      <c r="AL1969" s="5"/>
      <c r="AM1969" s="5"/>
      <c r="AW1969" s="5"/>
    </row>
    <row r="1970" spans="38:49">
      <c r="AL1970" s="5"/>
      <c r="AM1970" s="5"/>
      <c r="AW1970" s="5"/>
    </row>
    <row r="1971" spans="38:49">
      <c r="AL1971" s="5"/>
      <c r="AM1971" s="5"/>
      <c r="AW1971" s="5"/>
    </row>
    <row r="1972" spans="38:49">
      <c r="AL1972" s="5"/>
      <c r="AM1972" s="5"/>
      <c r="AW1972" s="5"/>
    </row>
    <row r="1973" spans="38:49">
      <c r="AL1973" s="5"/>
      <c r="AM1973" s="5"/>
      <c r="AW1973" s="5"/>
    </row>
    <row r="1974" spans="38:49">
      <c r="AL1974" s="5"/>
      <c r="AM1974" s="5"/>
      <c r="AW1974" s="5"/>
    </row>
    <row r="1975" spans="38:49">
      <c r="AL1975" s="5"/>
      <c r="AM1975" s="5"/>
      <c r="AW1975" s="5"/>
    </row>
    <row r="1976" spans="38:49">
      <c r="AL1976" s="5"/>
      <c r="AM1976" s="5"/>
      <c r="AW1976" s="5"/>
    </row>
    <row r="1977" spans="38:49">
      <c r="AL1977" s="5"/>
      <c r="AM1977" s="5"/>
      <c r="AW1977" s="5"/>
    </row>
    <row r="1978" spans="38:49">
      <c r="AL1978" s="5"/>
      <c r="AM1978" s="5"/>
      <c r="AW1978" s="5"/>
    </row>
    <row r="1979" spans="38:49">
      <c r="AL1979" s="5"/>
      <c r="AM1979" s="5"/>
      <c r="AW1979" s="5"/>
    </row>
    <row r="1980" spans="38:49">
      <c r="AL1980" s="5"/>
      <c r="AM1980" s="5"/>
      <c r="AW1980" s="5"/>
    </row>
    <row r="1981" spans="38:49">
      <c r="AL1981" s="5"/>
      <c r="AM1981" s="5"/>
      <c r="AW1981" s="5"/>
    </row>
    <row r="1982" spans="38:49">
      <c r="AL1982" s="5"/>
      <c r="AM1982" s="5"/>
      <c r="AW1982" s="5"/>
    </row>
    <row r="1983" spans="38:49">
      <c r="AL1983" s="5"/>
      <c r="AM1983" s="5"/>
      <c r="AW1983" s="5"/>
    </row>
    <row r="1984" spans="38:49">
      <c r="AL1984" s="5"/>
      <c r="AM1984" s="5"/>
      <c r="AW1984" s="5"/>
    </row>
    <row r="1985" spans="38:49">
      <c r="AL1985" s="5"/>
      <c r="AM1985" s="5"/>
      <c r="AW1985" s="5"/>
    </row>
    <row r="1986" spans="38:49">
      <c r="AL1986" s="5"/>
      <c r="AM1986" s="5"/>
      <c r="AW1986" s="5"/>
    </row>
    <row r="1987" spans="38:49">
      <c r="AL1987" s="5"/>
      <c r="AM1987" s="5"/>
      <c r="AW1987" s="5"/>
    </row>
    <row r="1988" spans="38:49">
      <c r="AL1988" s="5"/>
      <c r="AM1988" s="5"/>
      <c r="AW1988" s="5"/>
    </row>
    <row r="1989" spans="38:49">
      <c r="AL1989" s="5"/>
      <c r="AM1989" s="5"/>
      <c r="AW1989" s="5"/>
    </row>
    <row r="1990" spans="38:49">
      <c r="AL1990" s="5"/>
      <c r="AM1990" s="5"/>
      <c r="AW1990" s="5"/>
    </row>
    <row r="1991" spans="38:49">
      <c r="AL1991" s="5"/>
      <c r="AM1991" s="5"/>
      <c r="AW1991" s="5"/>
    </row>
    <row r="1992" spans="38:49">
      <c r="AL1992" s="5"/>
      <c r="AM1992" s="5"/>
      <c r="AW1992" s="5"/>
    </row>
    <row r="1993" spans="38:49">
      <c r="AL1993" s="5"/>
      <c r="AM1993" s="5"/>
      <c r="AW1993" s="5"/>
    </row>
    <row r="1994" spans="38:49">
      <c r="AL1994" s="5"/>
      <c r="AM1994" s="5"/>
      <c r="AW1994" s="5"/>
    </row>
    <row r="1995" spans="38:49">
      <c r="AL1995" s="5"/>
      <c r="AM1995" s="5"/>
      <c r="AW1995" s="5"/>
    </row>
    <row r="1996" spans="38:49">
      <c r="AL1996" s="5"/>
      <c r="AM1996" s="5"/>
      <c r="AW1996" s="5"/>
    </row>
    <row r="1997" spans="38:49">
      <c r="AL1997" s="5"/>
      <c r="AM1997" s="5"/>
      <c r="AW1997" s="5"/>
    </row>
    <row r="1998" spans="38:49">
      <c r="AL1998" s="5"/>
      <c r="AM1998" s="5"/>
      <c r="AW1998" s="5"/>
    </row>
    <row r="1999" spans="38:49">
      <c r="AL1999" s="5"/>
      <c r="AM1999" s="5"/>
      <c r="AW1999" s="5"/>
    </row>
    <row r="2000" spans="38:49">
      <c r="AL2000" s="5"/>
      <c r="AM2000" s="5"/>
      <c r="AW2000" s="5"/>
    </row>
    <row r="2001" spans="38:49">
      <c r="AL2001" s="5"/>
      <c r="AM2001" s="5"/>
      <c r="AW2001" s="5"/>
    </row>
    <row r="2002" spans="38:49">
      <c r="AL2002" s="5"/>
      <c r="AM2002" s="5"/>
      <c r="AW2002" s="5"/>
    </row>
    <row r="2003" spans="38:49">
      <c r="AL2003" s="5"/>
      <c r="AM2003" s="5"/>
      <c r="AW2003" s="5"/>
    </row>
    <row r="2004" spans="38:49">
      <c r="AL2004" s="5"/>
      <c r="AM2004" s="5"/>
      <c r="AW2004" s="5"/>
    </row>
    <row r="2005" spans="38:49">
      <c r="AL2005" s="5"/>
      <c r="AM2005" s="5"/>
      <c r="AW2005" s="5"/>
    </row>
    <row r="2006" spans="38:49">
      <c r="AL2006" s="5"/>
      <c r="AM2006" s="5"/>
      <c r="AW2006" s="5"/>
    </row>
    <row r="2007" spans="38:49">
      <c r="AL2007" s="5"/>
      <c r="AM2007" s="5"/>
      <c r="AW2007" s="5"/>
    </row>
    <row r="2008" spans="38:49">
      <c r="AL2008" s="5"/>
      <c r="AM2008" s="5"/>
      <c r="AW2008" s="5"/>
    </row>
    <row r="2009" spans="38:49">
      <c r="AL2009" s="5"/>
      <c r="AM2009" s="5"/>
      <c r="AW2009" s="5"/>
    </row>
    <row r="2010" spans="38:49">
      <c r="AL2010" s="5"/>
      <c r="AM2010" s="5"/>
      <c r="AW2010" s="5"/>
    </row>
    <row r="2011" spans="38:49">
      <c r="AL2011" s="5"/>
      <c r="AM2011" s="5"/>
      <c r="AW2011" s="5"/>
    </row>
    <row r="2012" spans="38:49">
      <c r="AL2012" s="5"/>
      <c r="AM2012" s="5"/>
      <c r="AW2012" s="5"/>
    </row>
    <row r="2013" spans="38:49">
      <c r="AL2013" s="5"/>
      <c r="AM2013" s="5"/>
      <c r="AW2013" s="5"/>
    </row>
    <row r="2014" spans="38:49">
      <c r="AL2014" s="5"/>
      <c r="AM2014" s="5"/>
      <c r="AW2014" s="5"/>
    </row>
    <row r="2015" spans="38:49">
      <c r="AL2015" s="5"/>
      <c r="AM2015" s="5"/>
      <c r="AW2015" s="5"/>
    </row>
    <row r="2016" spans="38:49">
      <c r="AL2016" s="5"/>
      <c r="AM2016" s="5"/>
      <c r="AW2016" s="5"/>
    </row>
    <row r="2017" spans="38:49">
      <c r="AL2017" s="5"/>
      <c r="AM2017" s="5"/>
      <c r="AW2017" s="5"/>
    </row>
    <row r="2018" spans="38:49">
      <c r="AL2018" s="5"/>
      <c r="AM2018" s="5"/>
      <c r="AW2018" s="5"/>
    </row>
    <row r="2019" spans="38:49">
      <c r="AL2019" s="5"/>
      <c r="AM2019" s="5"/>
      <c r="AW2019" s="5"/>
    </row>
    <row r="2020" spans="38:49">
      <c r="AL2020" s="5"/>
      <c r="AM2020" s="5"/>
      <c r="AW2020" s="5"/>
    </row>
    <row r="2021" spans="38:49">
      <c r="AL2021" s="5"/>
      <c r="AM2021" s="5"/>
      <c r="AW2021" s="5"/>
    </row>
    <row r="2022" spans="38:49">
      <c r="AL2022" s="5"/>
      <c r="AM2022" s="5"/>
      <c r="AW2022" s="5"/>
    </row>
    <row r="2023" spans="38:49">
      <c r="AL2023" s="5"/>
      <c r="AM2023" s="5"/>
      <c r="AW2023" s="5"/>
    </row>
    <row r="2024" spans="38:49">
      <c r="AL2024" s="5"/>
      <c r="AM2024" s="5"/>
      <c r="AW2024" s="5"/>
    </row>
    <row r="2025" spans="38:49">
      <c r="AL2025" s="5"/>
      <c r="AM2025" s="5"/>
      <c r="AW2025" s="5"/>
    </row>
    <row r="2026" spans="38:49">
      <c r="AL2026" s="5"/>
      <c r="AM2026" s="5"/>
      <c r="AW2026" s="5"/>
    </row>
    <row r="2027" spans="38:49">
      <c r="AL2027" s="5"/>
      <c r="AM2027" s="5"/>
      <c r="AW2027" s="5"/>
    </row>
    <row r="2028" spans="38:49">
      <c r="AL2028" s="5"/>
      <c r="AM2028" s="5"/>
      <c r="AW2028" s="5"/>
    </row>
    <row r="2029" spans="38:49">
      <c r="AL2029" s="5"/>
      <c r="AM2029" s="5"/>
      <c r="AW2029" s="5"/>
    </row>
    <row r="2030" spans="38:49">
      <c r="AL2030" s="5"/>
      <c r="AM2030" s="5"/>
      <c r="AW2030" s="5"/>
    </row>
    <row r="2031" spans="38:49">
      <c r="AL2031" s="5"/>
      <c r="AM2031" s="5"/>
      <c r="AW2031" s="5"/>
    </row>
    <row r="2032" spans="38:49">
      <c r="AL2032" s="5"/>
      <c r="AM2032" s="5"/>
      <c r="AW2032" s="5"/>
    </row>
    <row r="2033" spans="38:49">
      <c r="AL2033" s="5"/>
      <c r="AM2033" s="5"/>
      <c r="AW2033" s="5"/>
    </row>
    <row r="2034" spans="38:49">
      <c r="AL2034" s="5"/>
      <c r="AM2034" s="5"/>
      <c r="AW2034" s="5"/>
    </row>
    <row r="2035" spans="38:49">
      <c r="AL2035" s="5"/>
      <c r="AM2035" s="5"/>
      <c r="AW2035" s="5"/>
    </row>
    <row r="2036" spans="38:49">
      <c r="AL2036" s="5"/>
      <c r="AM2036" s="5"/>
      <c r="AW2036" s="5"/>
    </row>
    <row r="2037" spans="38:49">
      <c r="AL2037" s="5"/>
      <c r="AM2037" s="5"/>
      <c r="AW2037" s="5"/>
    </row>
    <row r="2038" spans="38:49">
      <c r="AL2038" s="5"/>
      <c r="AM2038" s="5"/>
      <c r="AW2038" s="5"/>
    </row>
    <row r="2039" spans="38:49">
      <c r="AL2039" s="5"/>
      <c r="AM2039" s="5"/>
      <c r="AW2039" s="5"/>
    </row>
    <row r="2040" spans="38:49">
      <c r="AL2040" s="5"/>
      <c r="AM2040" s="5"/>
      <c r="AW2040" s="5"/>
    </row>
    <row r="2041" spans="38:49">
      <c r="AL2041" s="5"/>
      <c r="AM2041" s="5"/>
      <c r="AW2041" s="5"/>
    </row>
    <row r="2042" spans="38:49">
      <c r="AL2042" s="5"/>
      <c r="AM2042" s="5"/>
      <c r="AW2042" s="5"/>
    </row>
    <row r="2043" spans="38:49">
      <c r="AL2043" s="5"/>
      <c r="AM2043" s="5"/>
      <c r="AW2043" s="5"/>
    </row>
    <row r="2044" spans="38:49">
      <c r="AL2044" s="5"/>
      <c r="AM2044" s="5"/>
      <c r="AW2044" s="5"/>
    </row>
    <row r="2045" spans="38:49">
      <c r="AL2045" s="5"/>
      <c r="AM2045" s="5"/>
      <c r="AW2045" s="5"/>
    </row>
    <row r="2046" spans="38:49">
      <c r="AL2046" s="5"/>
      <c r="AM2046" s="5"/>
      <c r="AW2046" s="5"/>
    </row>
    <row r="2047" spans="38:49">
      <c r="AL2047" s="5"/>
      <c r="AM2047" s="5"/>
      <c r="AW2047" s="5"/>
    </row>
    <row r="2048" spans="38:49">
      <c r="AL2048" s="5"/>
      <c r="AM2048" s="5"/>
      <c r="AW2048" s="5"/>
    </row>
    <row r="2049" spans="38:49">
      <c r="AL2049" s="5"/>
      <c r="AM2049" s="5"/>
      <c r="AW2049" s="5"/>
    </row>
    <row r="2050" spans="38:49">
      <c r="AL2050" s="5"/>
      <c r="AM2050" s="5"/>
      <c r="AW2050" s="5"/>
    </row>
    <row r="2051" spans="38:49">
      <c r="AL2051" s="5"/>
      <c r="AM2051" s="5"/>
      <c r="AW2051" s="5"/>
    </row>
    <row r="2052" spans="38:49">
      <c r="AL2052" s="5"/>
      <c r="AM2052" s="5"/>
      <c r="AW2052" s="5"/>
    </row>
    <row r="2053" spans="38:49">
      <c r="AL2053" s="5"/>
      <c r="AM2053" s="5"/>
      <c r="AW2053" s="5"/>
    </row>
    <row r="2054" spans="38:49">
      <c r="AL2054" s="5"/>
      <c r="AM2054" s="5"/>
      <c r="AW2054" s="5"/>
    </row>
    <row r="2055" spans="38:49">
      <c r="AL2055" s="5"/>
      <c r="AM2055" s="5"/>
      <c r="AW2055" s="5"/>
    </row>
    <row r="2056" spans="38:49">
      <c r="AL2056" s="5"/>
      <c r="AM2056" s="5"/>
      <c r="AW2056" s="5"/>
    </row>
    <row r="2057" spans="38:49">
      <c r="AL2057" s="5"/>
      <c r="AM2057" s="5"/>
      <c r="AW2057" s="5"/>
    </row>
    <row r="2058" spans="38:49">
      <c r="AL2058" s="5"/>
      <c r="AM2058" s="5"/>
      <c r="AW2058" s="5"/>
    </row>
    <row r="2059" spans="38:49">
      <c r="AL2059" s="5"/>
      <c r="AM2059" s="5"/>
      <c r="AW2059" s="5"/>
    </row>
    <row r="2060" spans="38:49">
      <c r="AL2060" s="5"/>
      <c r="AM2060" s="5"/>
      <c r="AW2060" s="5"/>
    </row>
    <row r="2061" spans="38:49">
      <c r="AL2061" s="5"/>
      <c r="AM2061" s="5"/>
      <c r="AW2061" s="5"/>
    </row>
    <row r="2062" spans="38:49">
      <c r="AL2062" s="5"/>
      <c r="AM2062" s="5"/>
      <c r="AW2062" s="5"/>
    </row>
    <row r="2063" spans="38:49">
      <c r="AL2063" s="5"/>
      <c r="AM2063" s="5"/>
      <c r="AW2063" s="5"/>
    </row>
    <row r="2064" spans="38:49">
      <c r="AL2064" s="5"/>
      <c r="AM2064" s="5"/>
      <c r="AW2064" s="5"/>
    </row>
    <row r="2065" spans="38:49">
      <c r="AL2065" s="5"/>
      <c r="AM2065" s="5"/>
      <c r="AW2065" s="5"/>
    </row>
    <row r="2066" spans="38:49">
      <c r="AL2066" s="5"/>
      <c r="AM2066" s="5"/>
      <c r="AW2066" s="5"/>
    </row>
    <row r="2067" spans="38:49">
      <c r="AL2067" s="5"/>
      <c r="AM2067" s="5"/>
      <c r="AW2067" s="5"/>
    </row>
    <row r="2068" spans="38:49">
      <c r="AL2068" s="5"/>
      <c r="AM2068" s="5"/>
      <c r="AW2068" s="5"/>
    </row>
    <row r="2069" spans="38:49">
      <c r="AL2069" s="5"/>
      <c r="AM2069" s="5"/>
      <c r="AW2069" s="5"/>
    </row>
    <row r="2070" spans="38:49">
      <c r="AL2070" s="5"/>
      <c r="AM2070" s="5"/>
      <c r="AW2070" s="5"/>
    </row>
    <row r="2071" spans="38:49">
      <c r="AL2071" s="5"/>
      <c r="AM2071" s="5"/>
      <c r="AW2071" s="5"/>
    </row>
    <row r="2072" spans="38:49">
      <c r="AL2072" s="5"/>
      <c r="AM2072" s="5"/>
      <c r="AW2072" s="5"/>
    </row>
    <row r="2073" spans="38:49">
      <c r="AL2073" s="5"/>
      <c r="AM2073" s="5"/>
      <c r="AW2073" s="5"/>
    </row>
    <row r="2074" spans="38:49">
      <c r="AL2074" s="5"/>
      <c r="AM2074" s="5"/>
      <c r="AW2074" s="5"/>
    </row>
    <row r="2075" spans="38:49">
      <c r="AL2075" s="5"/>
      <c r="AM2075" s="5"/>
      <c r="AW2075" s="5"/>
    </row>
    <row r="2076" spans="38:49">
      <c r="AL2076" s="5"/>
      <c r="AM2076" s="5"/>
      <c r="AW2076" s="5"/>
    </row>
    <row r="2077" spans="38:49">
      <c r="AL2077" s="5"/>
      <c r="AM2077" s="5"/>
      <c r="AW2077" s="5"/>
    </row>
    <row r="2078" spans="38:49">
      <c r="AL2078" s="5"/>
      <c r="AM2078" s="5"/>
      <c r="AW2078" s="5"/>
    </row>
    <row r="2079" spans="38:49">
      <c r="AL2079" s="5"/>
      <c r="AM2079" s="5"/>
      <c r="AW2079" s="5"/>
    </row>
    <row r="2080" spans="38:49">
      <c r="AL2080" s="5"/>
      <c r="AM2080" s="5"/>
      <c r="AW2080" s="5"/>
    </row>
    <row r="2081" spans="38:49">
      <c r="AL2081" s="5"/>
      <c r="AM2081" s="5"/>
      <c r="AW2081" s="5"/>
    </row>
    <row r="2082" spans="38:49">
      <c r="AL2082" s="5"/>
      <c r="AM2082" s="5"/>
      <c r="AW2082" s="5"/>
    </row>
    <row r="2083" spans="38:49">
      <c r="AL2083" s="5"/>
      <c r="AM2083" s="5"/>
      <c r="AW2083" s="5"/>
    </row>
    <row r="2084" spans="38:49">
      <c r="AL2084" s="5"/>
      <c r="AM2084" s="5"/>
      <c r="AW2084" s="5"/>
    </row>
    <row r="2085" spans="38:49">
      <c r="AL2085" s="5"/>
      <c r="AM2085" s="5"/>
      <c r="AW2085" s="5"/>
    </row>
    <row r="2086" spans="38:49">
      <c r="AL2086" s="5"/>
      <c r="AM2086" s="5"/>
      <c r="AW2086" s="5"/>
    </row>
    <row r="2087" spans="38:49">
      <c r="AL2087" s="5"/>
      <c r="AM2087" s="5"/>
      <c r="AW2087" s="5"/>
    </row>
    <row r="2088" spans="38:49">
      <c r="AL2088" s="5"/>
      <c r="AM2088" s="5"/>
      <c r="AW2088" s="5"/>
    </row>
    <row r="2089" spans="38:49">
      <c r="AL2089" s="5"/>
      <c r="AM2089" s="5"/>
      <c r="AW2089" s="5"/>
    </row>
    <row r="2090" spans="38:49">
      <c r="AL2090" s="5"/>
      <c r="AM2090" s="5"/>
      <c r="AW2090" s="5"/>
    </row>
    <row r="2091" spans="38:49">
      <c r="AL2091" s="5"/>
      <c r="AM2091" s="5"/>
      <c r="AW2091" s="5"/>
    </row>
    <row r="2092" spans="38:49">
      <c r="AL2092" s="5"/>
      <c r="AM2092" s="5"/>
      <c r="AW2092" s="5"/>
    </row>
    <row r="2093" spans="38:49">
      <c r="AL2093" s="5"/>
      <c r="AM2093" s="5"/>
      <c r="AW2093" s="5"/>
    </row>
    <row r="2094" spans="38:49">
      <c r="AL2094" s="5"/>
      <c r="AM2094" s="5"/>
      <c r="AW2094" s="5"/>
    </row>
    <row r="2095" spans="38:49">
      <c r="AL2095" s="5"/>
      <c r="AM2095" s="5"/>
      <c r="AW2095" s="5"/>
    </row>
    <row r="2096" spans="38:49">
      <c r="AL2096" s="5"/>
      <c r="AM2096" s="5"/>
      <c r="AW2096" s="5"/>
    </row>
    <row r="2097" spans="38:49">
      <c r="AL2097" s="5"/>
      <c r="AM2097" s="5"/>
      <c r="AW2097" s="5"/>
    </row>
    <row r="2098" spans="38:49">
      <c r="AL2098" s="5"/>
      <c r="AM2098" s="5"/>
      <c r="AW2098" s="5"/>
    </row>
    <row r="2099" spans="38:49">
      <c r="AL2099" s="5"/>
      <c r="AM2099" s="5"/>
      <c r="AW2099" s="5"/>
    </row>
    <row r="2100" spans="38:49">
      <c r="AL2100" s="5"/>
      <c r="AM2100" s="5"/>
      <c r="AW2100" s="5"/>
    </row>
    <row r="2101" spans="38:49">
      <c r="AL2101" s="5"/>
      <c r="AM2101" s="5"/>
      <c r="AW2101" s="5"/>
    </row>
    <row r="2102" spans="38:49">
      <c r="AL2102" s="5"/>
      <c r="AM2102" s="5"/>
      <c r="AW2102" s="5"/>
    </row>
    <row r="2103" spans="38:49">
      <c r="AL2103" s="5"/>
      <c r="AM2103" s="5"/>
      <c r="AW2103" s="5"/>
    </row>
    <row r="2104" spans="38:49">
      <c r="AL2104" s="5"/>
      <c r="AM2104" s="5"/>
      <c r="AW2104" s="5"/>
    </row>
    <row r="2105" spans="38:49">
      <c r="AL2105" s="5"/>
      <c r="AM2105" s="5"/>
      <c r="AW2105" s="5"/>
    </row>
    <row r="2106" spans="38:49">
      <c r="AL2106" s="5"/>
      <c r="AM2106" s="5"/>
      <c r="AW2106" s="5"/>
    </row>
    <row r="2107" spans="38:49">
      <c r="AL2107" s="5"/>
      <c r="AM2107" s="5"/>
      <c r="AW2107" s="5"/>
    </row>
    <row r="2108" spans="38:49">
      <c r="AL2108" s="5"/>
      <c r="AM2108" s="5"/>
      <c r="AW2108" s="5"/>
    </row>
    <row r="2109" spans="38:49">
      <c r="AL2109" s="5"/>
      <c r="AM2109" s="5"/>
      <c r="AW2109" s="5"/>
    </row>
    <row r="2110" spans="38:49">
      <c r="AL2110" s="5"/>
      <c r="AM2110" s="5"/>
      <c r="AW2110" s="5"/>
    </row>
    <row r="2111" spans="38:49">
      <c r="AL2111" s="5"/>
      <c r="AM2111" s="5"/>
      <c r="AW2111" s="5"/>
    </row>
    <row r="2112" spans="38:49">
      <c r="AL2112" s="5"/>
      <c r="AM2112" s="5"/>
      <c r="AW2112" s="5"/>
    </row>
    <row r="2113" spans="38:49">
      <c r="AL2113" s="5"/>
      <c r="AM2113" s="5"/>
      <c r="AW2113" s="5"/>
    </row>
    <row r="2114" spans="38:49">
      <c r="AL2114" s="5"/>
      <c r="AM2114" s="5"/>
      <c r="AW2114" s="5"/>
    </row>
    <row r="2115" spans="38:49">
      <c r="AL2115" s="5"/>
      <c r="AM2115" s="5"/>
      <c r="AW2115" s="5"/>
    </row>
    <row r="2116" spans="38:49">
      <c r="AL2116" s="5"/>
      <c r="AM2116" s="5"/>
      <c r="AW2116" s="5"/>
    </row>
    <row r="2117" spans="38:49">
      <c r="AL2117" s="5"/>
      <c r="AM2117" s="5"/>
      <c r="AW2117" s="5"/>
    </row>
    <row r="2118" spans="38:49">
      <c r="AL2118" s="5"/>
      <c r="AM2118" s="5"/>
      <c r="AW2118" s="5"/>
    </row>
    <row r="2119" spans="38:49">
      <c r="AL2119" s="5"/>
      <c r="AM2119" s="5"/>
      <c r="AW2119" s="5"/>
    </row>
    <row r="2120" spans="38:49">
      <c r="AL2120" s="5"/>
      <c r="AM2120" s="5"/>
      <c r="AW2120" s="5"/>
    </row>
    <row r="2121" spans="38:49">
      <c r="AL2121" s="5"/>
      <c r="AM2121" s="5"/>
      <c r="AW2121" s="5"/>
    </row>
    <row r="2122" spans="38:49">
      <c r="AL2122" s="5"/>
      <c r="AM2122" s="5"/>
      <c r="AW2122" s="5"/>
    </row>
    <row r="2123" spans="38:49">
      <c r="AL2123" s="5"/>
      <c r="AM2123" s="5"/>
      <c r="AW2123" s="5"/>
    </row>
    <row r="2124" spans="38:49">
      <c r="AL2124" s="5"/>
      <c r="AM2124" s="5"/>
      <c r="AW2124" s="5"/>
    </row>
    <row r="2125" spans="38:49">
      <c r="AL2125" s="5"/>
      <c r="AM2125" s="5"/>
      <c r="AW2125" s="5"/>
    </row>
    <row r="2126" spans="38:49">
      <c r="AL2126" s="5"/>
      <c r="AM2126" s="5"/>
      <c r="AW2126" s="5"/>
    </row>
    <row r="2127" spans="38:49">
      <c r="AL2127" s="5"/>
      <c r="AM2127" s="5"/>
      <c r="AW2127" s="5"/>
    </row>
    <row r="2128" spans="38:49">
      <c r="AL2128" s="5"/>
      <c r="AM2128" s="5"/>
      <c r="AW2128" s="5"/>
    </row>
    <row r="2129" spans="38:49">
      <c r="AL2129" s="5"/>
      <c r="AM2129" s="5"/>
      <c r="AW2129" s="5"/>
    </row>
    <row r="2130" spans="38:49">
      <c r="AL2130" s="5"/>
      <c r="AM2130" s="5"/>
      <c r="AW2130" s="5"/>
    </row>
    <row r="2131" spans="38:49">
      <c r="AL2131" s="5"/>
      <c r="AM2131" s="5"/>
      <c r="AW2131" s="5"/>
    </row>
    <row r="2132" spans="38:49">
      <c r="AL2132" s="5"/>
      <c r="AM2132" s="5"/>
      <c r="AW2132" s="5"/>
    </row>
    <row r="2133" spans="38:49">
      <c r="AL2133" s="5"/>
      <c r="AM2133" s="5"/>
      <c r="AW2133" s="5"/>
    </row>
    <row r="2134" spans="38:49">
      <c r="AL2134" s="5"/>
      <c r="AM2134" s="5"/>
      <c r="AW2134" s="5"/>
    </row>
    <row r="2135" spans="38:49">
      <c r="AL2135" s="5"/>
      <c r="AM2135" s="5"/>
      <c r="AW2135" s="5"/>
    </row>
    <row r="2136" spans="38:49">
      <c r="AL2136" s="5"/>
      <c r="AM2136" s="5"/>
      <c r="AW2136" s="5"/>
    </row>
    <row r="2137" spans="38:49">
      <c r="AL2137" s="5"/>
      <c r="AM2137" s="5"/>
      <c r="AW2137" s="5"/>
    </row>
    <row r="2138" spans="38:49">
      <c r="AL2138" s="5"/>
      <c r="AM2138" s="5"/>
      <c r="AW2138" s="5"/>
    </row>
    <row r="2139" spans="38:49">
      <c r="AL2139" s="5"/>
      <c r="AM2139" s="5"/>
      <c r="AW2139" s="5"/>
    </row>
    <row r="2140" spans="38:49">
      <c r="AL2140" s="5"/>
      <c r="AM2140" s="5"/>
      <c r="AW2140" s="5"/>
    </row>
    <row r="2141" spans="38:49">
      <c r="AL2141" s="5"/>
      <c r="AM2141" s="5"/>
      <c r="AW2141" s="5"/>
    </row>
    <row r="2142" spans="38:49">
      <c r="AL2142" s="5"/>
      <c r="AM2142" s="5"/>
      <c r="AW2142" s="5"/>
    </row>
    <row r="2143" spans="38:49">
      <c r="AL2143" s="5"/>
      <c r="AM2143" s="5"/>
      <c r="AW2143" s="5"/>
    </row>
    <row r="2144" spans="38:49">
      <c r="AL2144" s="5"/>
      <c r="AM2144" s="5"/>
      <c r="AW2144" s="5"/>
    </row>
    <row r="2145" spans="38:49">
      <c r="AL2145" s="5"/>
      <c r="AM2145" s="5"/>
      <c r="AW2145" s="5"/>
    </row>
    <row r="2146" spans="38:49">
      <c r="AL2146" s="5"/>
      <c r="AM2146" s="5"/>
      <c r="AW2146" s="5"/>
    </row>
    <row r="2147" spans="38:49">
      <c r="AL2147" s="5"/>
      <c r="AM2147" s="5"/>
      <c r="AW2147" s="5"/>
    </row>
    <row r="2148" spans="38:49">
      <c r="AL2148" s="5"/>
      <c r="AM2148" s="5"/>
      <c r="AW2148" s="5"/>
    </row>
    <row r="2149" spans="38:49">
      <c r="AL2149" s="5"/>
      <c r="AM2149" s="5"/>
      <c r="AW2149" s="5"/>
    </row>
    <row r="2150" spans="38:49">
      <c r="AL2150" s="5"/>
      <c r="AM2150" s="5"/>
      <c r="AW2150" s="5"/>
    </row>
    <row r="2151" spans="38:49">
      <c r="AL2151" s="5"/>
      <c r="AM2151" s="5"/>
      <c r="AW2151" s="5"/>
    </row>
    <row r="2152" spans="38:49">
      <c r="AL2152" s="5"/>
      <c r="AM2152" s="5"/>
      <c r="AW2152" s="5"/>
    </row>
    <row r="2153" spans="38:49">
      <c r="AL2153" s="5"/>
      <c r="AM2153" s="5"/>
      <c r="AW2153" s="5"/>
    </row>
    <row r="2154" spans="38:49">
      <c r="AL2154" s="5"/>
      <c r="AM2154" s="5"/>
      <c r="AW2154" s="5"/>
    </row>
    <row r="2155" spans="38:49">
      <c r="AL2155" s="5"/>
      <c r="AM2155" s="5"/>
      <c r="AW2155" s="5"/>
    </row>
    <row r="2156" spans="38:49">
      <c r="AL2156" s="5"/>
      <c r="AM2156" s="5"/>
      <c r="AW2156" s="5"/>
    </row>
    <row r="2157" spans="38:49">
      <c r="AL2157" s="5"/>
      <c r="AM2157" s="5"/>
      <c r="AW2157" s="5"/>
    </row>
    <row r="2158" spans="38:49">
      <c r="AL2158" s="5"/>
      <c r="AM2158" s="5"/>
      <c r="AW2158" s="5"/>
    </row>
    <row r="2159" spans="38:49">
      <c r="AL2159" s="5"/>
      <c r="AM2159" s="5"/>
      <c r="AW2159" s="5"/>
    </row>
    <row r="2160" spans="38:49">
      <c r="AL2160" s="5"/>
      <c r="AM2160" s="5"/>
      <c r="AW2160" s="5"/>
    </row>
    <row r="2161" spans="38:49">
      <c r="AL2161" s="5"/>
      <c r="AM2161" s="5"/>
      <c r="AW2161" s="5"/>
    </row>
    <row r="2162" spans="38:49">
      <c r="AL2162" s="5"/>
      <c r="AM2162" s="5"/>
      <c r="AW2162" s="5"/>
    </row>
    <row r="2163" spans="38:49">
      <c r="AL2163" s="5"/>
      <c r="AM2163" s="5"/>
      <c r="AW2163" s="5"/>
    </row>
    <row r="2164" spans="38:49">
      <c r="AL2164" s="5"/>
      <c r="AM2164" s="5"/>
      <c r="AW2164" s="5"/>
    </row>
    <row r="2165" spans="38:49">
      <c r="AL2165" s="5"/>
      <c r="AM2165" s="5"/>
      <c r="AW2165" s="5"/>
    </row>
    <row r="2166" spans="38:49">
      <c r="AL2166" s="5"/>
      <c r="AM2166" s="5"/>
      <c r="AW2166" s="5"/>
    </row>
    <row r="2167" spans="38:49">
      <c r="AL2167" s="5"/>
      <c r="AM2167" s="5"/>
      <c r="AW2167" s="5"/>
    </row>
    <row r="2168" spans="38:49">
      <c r="AL2168" s="5"/>
      <c r="AM2168" s="5"/>
      <c r="AW2168" s="5"/>
    </row>
    <row r="2169" spans="38:49">
      <c r="AL2169" s="5"/>
      <c r="AM2169" s="5"/>
      <c r="AW2169" s="5"/>
    </row>
    <row r="2170" spans="38:49">
      <c r="AL2170" s="5"/>
      <c r="AM2170" s="5"/>
      <c r="AW2170" s="5"/>
    </row>
    <row r="2171" spans="38:49">
      <c r="AL2171" s="5"/>
      <c r="AM2171" s="5"/>
      <c r="AW2171" s="5"/>
    </row>
    <row r="2172" spans="38:49">
      <c r="AL2172" s="5"/>
      <c r="AM2172" s="5"/>
      <c r="AW2172" s="5"/>
    </row>
    <row r="2173" spans="38:49">
      <c r="AL2173" s="5"/>
      <c r="AM2173" s="5"/>
      <c r="AW2173" s="5"/>
    </row>
    <row r="2174" spans="38:49">
      <c r="AL2174" s="5"/>
      <c r="AM2174" s="5"/>
      <c r="AW2174" s="5"/>
    </row>
    <row r="2175" spans="38:49">
      <c r="AL2175" s="5"/>
      <c r="AM2175" s="5"/>
      <c r="AW2175" s="5"/>
    </row>
    <row r="2176" spans="38:49">
      <c r="AL2176" s="5"/>
      <c r="AM2176" s="5"/>
      <c r="AW2176" s="5"/>
    </row>
    <row r="2177" spans="38:49">
      <c r="AL2177" s="5"/>
      <c r="AM2177" s="5"/>
      <c r="AW2177" s="5"/>
    </row>
    <row r="2178" spans="38:49">
      <c r="AL2178" s="5"/>
      <c r="AM2178" s="5"/>
      <c r="AW2178" s="5"/>
    </row>
    <row r="2179" spans="38:49">
      <c r="AL2179" s="5"/>
      <c r="AM2179" s="5"/>
      <c r="AW2179" s="5"/>
    </row>
    <row r="2180" spans="38:49">
      <c r="AL2180" s="5"/>
      <c r="AM2180" s="5"/>
      <c r="AW2180" s="5"/>
    </row>
    <row r="2181" spans="38:49">
      <c r="AL2181" s="5"/>
      <c r="AM2181" s="5"/>
      <c r="AW2181" s="5"/>
    </row>
    <row r="2182" spans="38:49">
      <c r="AL2182" s="5"/>
      <c r="AM2182" s="5"/>
      <c r="AW2182" s="5"/>
    </row>
    <row r="2183" spans="38:49">
      <c r="AL2183" s="5"/>
      <c r="AM2183" s="5"/>
      <c r="AW2183" s="5"/>
    </row>
    <row r="2184" spans="38:49">
      <c r="AL2184" s="5"/>
      <c r="AM2184" s="5"/>
      <c r="AW2184" s="5"/>
    </row>
    <row r="2185" spans="38:49">
      <c r="AL2185" s="5"/>
      <c r="AM2185" s="5"/>
      <c r="AW2185" s="5"/>
    </row>
    <row r="2186" spans="38:49">
      <c r="AL2186" s="5"/>
      <c r="AM2186" s="5"/>
      <c r="AW2186" s="5"/>
    </row>
    <row r="2187" spans="38:49">
      <c r="AL2187" s="5"/>
      <c r="AM2187" s="5"/>
      <c r="AW2187" s="5"/>
    </row>
    <row r="2188" spans="38:49">
      <c r="AL2188" s="5"/>
      <c r="AM2188" s="5"/>
      <c r="AW2188" s="5"/>
    </row>
    <row r="2189" spans="38:49">
      <c r="AL2189" s="5"/>
      <c r="AM2189" s="5"/>
      <c r="AW2189" s="5"/>
    </row>
    <row r="2190" spans="38:49">
      <c r="AL2190" s="5"/>
      <c r="AM2190" s="5"/>
      <c r="AW2190" s="5"/>
    </row>
    <row r="2191" spans="38:49">
      <c r="AL2191" s="5"/>
      <c r="AM2191" s="5"/>
      <c r="AW2191" s="5"/>
    </row>
    <row r="2192" spans="38:49">
      <c r="AL2192" s="5"/>
      <c r="AM2192" s="5"/>
      <c r="AW2192" s="5"/>
    </row>
    <row r="2193" spans="38:49">
      <c r="AL2193" s="5"/>
      <c r="AM2193" s="5"/>
      <c r="AW2193" s="5"/>
    </row>
    <row r="2194" spans="38:49">
      <c r="AL2194" s="5"/>
      <c r="AM2194" s="5"/>
      <c r="AW2194" s="5"/>
    </row>
    <row r="2195" spans="38:49">
      <c r="AL2195" s="5"/>
      <c r="AM2195" s="5"/>
      <c r="AW2195" s="5"/>
    </row>
    <row r="2196" spans="38:49">
      <c r="AL2196" s="5"/>
      <c r="AM2196" s="5"/>
      <c r="AW2196" s="5"/>
    </row>
    <row r="2197" spans="38:49">
      <c r="AL2197" s="5"/>
      <c r="AM2197" s="5"/>
      <c r="AW2197" s="5"/>
    </row>
    <row r="2198" spans="38:49">
      <c r="AL2198" s="5"/>
      <c r="AM2198" s="5"/>
      <c r="AW2198" s="5"/>
    </row>
    <row r="2199" spans="38:49">
      <c r="AL2199" s="5"/>
      <c r="AM2199" s="5"/>
      <c r="AW2199" s="5"/>
    </row>
    <row r="2200" spans="38:49">
      <c r="AL2200" s="5"/>
      <c r="AM2200" s="5"/>
      <c r="AW2200" s="5"/>
    </row>
    <row r="2201" spans="38:49">
      <c r="AL2201" s="5"/>
      <c r="AM2201" s="5"/>
      <c r="AW2201" s="5"/>
    </row>
    <row r="2202" spans="38:49">
      <c r="AL2202" s="5"/>
      <c r="AM2202" s="5"/>
      <c r="AW2202" s="5"/>
    </row>
    <row r="2203" spans="38:49">
      <c r="AL2203" s="5"/>
      <c r="AM2203" s="5"/>
      <c r="AW2203" s="5"/>
    </row>
    <row r="2204" spans="38:49">
      <c r="AL2204" s="5"/>
      <c r="AM2204" s="5"/>
      <c r="AW2204" s="5"/>
    </row>
    <row r="2205" spans="38:49">
      <c r="AL2205" s="5"/>
      <c r="AM2205" s="5"/>
      <c r="AW2205" s="5"/>
    </row>
    <row r="2206" spans="38:49">
      <c r="AL2206" s="5"/>
      <c r="AM2206" s="5"/>
      <c r="AW2206" s="5"/>
    </row>
    <row r="2207" spans="38:49">
      <c r="AL2207" s="5"/>
      <c r="AM2207" s="5"/>
      <c r="AW2207" s="5"/>
    </row>
    <row r="2208" spans="38:49">
      <c r="AL2208" s="5"/>
      <c r="AM2208" s="5"/>
      <c r="AW2208" s="5"/>
    </row>
    <row r="2209" spans="38:49">
      <c r="AL2209" s="5"/>
      <c r="AM2209" s="5"/>
      <c r="AW2209" s="5"/>
    </row>
    <row r="2210" spans="38:49">
      <c r="AL2210" s="5"/>
      <c r="AM2210" s="5"/>
      <c r="AW2210" s="5"/>
    </row>
    <row r="2211" spans="38:49">
      <c r="AL2211" s="5"/>
      <c r="AM2211" s="5"/>
      <c r="AW2211" s="5"/>
    </row>
    <row r="2212" spans="38:49">
      <c r="AL2212" s="5"/>
      <c r="AM2212" s="5"/>
      <c r="AW2212" s="5"/>
    </row>
    <row r="2213" spans="38:49">
      <c r="AL2213" s="5"/>
      <c r="AM2213" s="5"/>
      <c r="AW2213" s="5"/>
    </row>
    <row r="2214" spans="38:49">
      <c r="AL2214" s="5"/>
      <c r="AM2214" s="5"/>
      <c r="AW2214" s="5"/>
    </row>
    <row r="2215" spans="38:49">
      <c r="AL2215" s="5"/>
      <c r="AM2215" s="5"/>
      <c r="AW2215" s="5"/>
    </row>
    <row r="2216" spans="38:49">
      <c r="AL2216" s="5"/>
      <c r="AM2216" s="5"/>
      <c r="AW2216" s="5"/>
    </row>
    <row r="2217" spans="38:49">
      <c r="AL2217" s="5"/>
      <c r="AM2217" s="5"/>
      <c r="AW2217" s="5"/>
    </row>
    <row r="2218" spans="38:49">
      <c r="AL2218" s="5"/>
      <c r="AM2218" s="5"/>
      <c r="AW2218" s="5"/>
    </row>
    <row r="2219" spans="38:49">
      <c r="AL2219" s="5"/>
      <c r="AM2219" s="5"/>
      <c r="AW2219" s="5"/>
    </row>
    <row r="2220" spans="38:49">
      <c r="AL2220" s="5"/>
      <c r="AM2220" s="5"/>
      <c r="AW2220" s="5"/>
    </row>
    <row r="2221" spans="38:49">
      <c r="AL2221" s="5"/>
      <c r="AM2221" s="5"/>
      <c r="AW2221" s="5"/>
    </row>
    <row r="2222" spans="38:49">
      <c r="AL2222" s="5"/>
      <c r="AM2222" s="5"/>
      <c r="AW2222" s="5"/>
    </row>
    <row r="2223" spans="38:49">
      <c r="AL2223" s="5"/>
      <c r="AM2223" s="5"/>
      <c r="AW2223" s="5"/>
    </row>
    <row r="2224" spans="38:49">
      <c r="AL2224" s="5"/>
      <c r="AM2224" s="5"/>
      <c r="AW2224" s="5"/>
    </row>
    <row r="2225" spans="38:49">
      <c r="AL2225" s="5"/>
      <c r="AM2225" s="5"/>
      <c r="AW2225" s="5"/>
    </row>
    <row r="2226" spans="38:49">
      <c r="AL2226" s="5"/>
      <c r="AM2226" s="5"/>
      <c r="AW2226" s="5"/>
    </row>
    <row r="2227" spans="38:49">
      <c r="AL2227" s="5"/>
      <c r="AM2227" s="5"/>
      <c r="AW2227" s="5"/>
    </row>
    <row r="2228" spans="38:49">
      <c r="AL2228" s="5"/>
      <c r="AM2228" s="5"/>
      <c r="AW2228" s="5"/>
    </row>
    <row r="2229" spans="38:49">
      <c r="AL2229" s="5"/>
      <c r="AM2229" s="5"/>
      <c r="AW2229" s="5"/>
    </row>
    <row r="2230" spans="38:49">
      <c r="AL2230" s="5"/>
      <c r="AM2230" s="5"/>
      <c r="AW2230" s="5"/>
    </row>
    <row r="2231" spans="38:49">
      <c r="AL2231" s="5"/>
      <c r="AM2231" s="5"/>
      <c r="AW2231" s="5"/>
    </row>
    <row r="2232" spans="38:49">
      <c r="AL2232" s="5"/>
      <c r="AM2232" s="5"/>
      <c r="AW2232" s="5"/>
    </row>
    <row r="2233" spans="38:49">
      <c r="AL2233" s="5"/>
      <c r="AM2233" s="5"/>
      <c r="AW2233" s="5"/>
    </row>
    <row r="2234" spans="38:49">
      <c r="AL2234" s="5"/>
      <c r="AM2234" s="5"/>
      <c r="AW2234" s="5"/>
    </row>
    <row r="2235" spans="38:49">
      <c r="AL2235" s="5"/>
      <c r="AM2235" s="5"/>
      <c r="AW2235" s="5"/>
    </row>
    <row r="2236" spans="38:49">
      <c r="AL2236" s="5"/>
      <c r="AM2236" s="5"/>
      <c r="AW2236" s="5"/>
    </row>
    <row r="2237" spans="38:49">
      <c r="AL2237" s="5"/>
      <c r="AM2237" s="5"/>
      <c r="AW2237" s="5"/>
    </row>
    <row r="2238" spans="38:49">
      <c r="AL2238" s="5"/>
      <c r="AM2238" s="5"/>
      <c r="AW2238" s="5"/>
    </row>
    <row r="2239" spans="38:49">
      <c r="AL2239" s="5"/>
      <c r="AM2239" s="5"/>
      <c r="AW2239" s="5"/>
    </row>
    <row r="2240" spans="38:49">
      <c r="AL2240" s="5"/>
      <c r="AM2240" s="5"/>
      <c r="AW2240" s="5"/>
    </row>
    <row r="2241" spans="38:49">
      <c r="AL2241" s="5"/>
      <c r="AM2241" s="5"/>
      <c r="AW2241" s="5"/>
    </row>
    <row r="2242" spans="38:49">
      <c r="AL2242" s="5"/>
      <c r="AM2242" s="5"/>
      <c r="AW2242" s="5"/>
    </row>
    <row r="2243" spans="38:49">
      <c r="AL2243" s="5"/>
      <c r="AM2243" s="5"/>
      <c r="AW2243" s="5"/>
    </row>
    <row r="2244" spans="38:49">
      <c r="AL2244" s="5"/>
      <c r="AM2244" s="5"/>
      <c r="AW2244" s="5"/>
    </row>
    <row r="2245" spans="38:49">
      <c r="AL2245" s="5"/>
      <c r="AM2245" s="5"/>
      <c r="AW2245" s="5"/>
    </row>
    <row r="2246" spans="38:49">
      <c r="AL2246" s="5"/>
      <c r="AM2246" s="5"/>
      <c r="AW2246" s="5"/>
    </row>
    <row r="2247" spans="38:49">
      <c r="AL2247" s="5"/>
      <c r="AM2247" s="5"/>
      <c r="AW2247" s="5"/>
    </row>
    <row r="2248" spans="38:49">
      <c r="AL2248" s="5"/>
      <c r="AM2248" s="5"/>
      <c r="AW2248" s="5"/>
    </row>
    <row r="2249" spans="38:49">
      <c r="AL2249" s="5"/>
      <c r="AM2249" s="5"/>
      <c r="AW2249" s="5"/>
    </row>
    <row r="2250" spans="38:49">
      <c r="AL2250" s="5"/>
      <c r="AM2250" s="5"/>
      <c r="AW2250" s="5"/>
    </row>
    <row r="2251" spans="38:49">
      <c r="AL2251" s="5"/>
      <c r="AM2251" s="5"/>
      <c r="AW2251" s="5"/>
    </row>
    <row r="2252" spans="38:49">
      <c r="AL2252" s="5"/>
      <c r="AM2252" s="5"/>
      <c r="AW2252" s="5"/>
    </row>
    <row r="2253" spans="38:49">
      <c r="AL2253" s="5"/>
      <c r="AM2253" s="5"/>
      <c r="AW2253" s="5"/>
    </row>
    <row r="2254" spans="38:49">
      <c r="AL2254" s="5"/>
      <c r="AM2254" s="5"/>
      <c r="AW2254" s="5"/>
    </row>
    <row r="2255" spans="38:49">
      <c r="AL2255" s="5"/>
      <c r="AM2255" s="5"/>
      <c r="AW2255" s="5"/>
    </row>
    <row r="2256" spans="38:49">
      <c r="AL2256" s="5"/>
      <c r="AM2256" s="5"/>
      <c r="AW2256" s="5"/>
    </row>
    <row r="2257" spans="38:49">
      <c r="AL2257" s="5"/>
      <c r="AM2257" s="5"/>
      <c r="AW2257" s="5"/>
    </row>
    <row r="2258" spans="38:49">
      <c r="AL2258" s="5"/>
      <c r="AM2258" s="5"/>
      <c r="AW2258" s="5"/>
    </row>
    <row r="2259" spans="38:49">
      <c r="AL2259" s="5"/>
      <c r="AM2259" s="5"/>
      <c r="AW2259" s="5"/>
    </row>
    <row r="2260" spans="38:49">
      <c r="AL2260" s="5"/>
      <c r="AM2260" s="5"/>
      <c r="AW2260" s="5"/>
    </row>
    <row r="2261" spans="38:49">
      <c r="AL2261" s="5"/>
      <c r="AM2261" s="5"/>
      <c r="AW2261" s="5"/>
    </row>
    <row r="2262" spans="38:49">
      <c r="AL2262" s="5"/>
      <c r="AM2262" s="5"/>
      <c r="AW2262" s="5"/>
    </row>
    <row r="2263" spans="38:49">
      <c r="AL2263" s="5"/>
      <c r="AM2263" s="5"/>
      <c r="AW2263" s="5"/>
    </row>
    <row r="2264" spans="38:49">
      <c r="AL2264" s="5"/>
      <c r="AM2264" s="5"/>
      <c r="AW2264" s="5"/>
    </row>
    <row r="2265" spans="38:49">
      <c r="AL2265" s="5"/>
      <c r="AM2265" s="5"/>
      <c r="AW2265" s="5"/>
    </row>
    <row r="2266" spans="38:49">
      <c r="AL2266" s="5"/>
      <c r="AM2266" s="5"/>
      <c r="AW2266" s="5"/>
    </row>
    <row r="2267" spans="38:49">
      <c r="AL2267" s="5"/>
      <c r="AM2267" s="5"/>
      <c r="AW2267" s="5"/>
    </row>
    <row r="2268" spans="38:49">
      <c r="AL2268" s="5"/>
      <c r="AM2268" s="5"/>
      <c r="AW2268" s="5"/>
    </row>
    <row r="2269" spans="38:49">
      <c r="AL2269" s="5"/>
      <c r="AM2269" s="5"/>
      <c r="AW2269" s="5"/>
    </row>
    <row r="2270" spans="38:49">
      <c r="AL2270" s="5"/>
      <c r="AM2270" s="5"/>
      <c r="AW2270" s="5"/>
    </row>
    <row r="2271" spans="38:49">
      <c r="AL2271" s="5"/>
      <c r="AM2271" s="5"/>
      <c r="AW2271" s="5"/>
    </row>
    <row r="2272" spans="38:49">
      <c r="AL2272" s="5"/>
      <c r="AM2272" s="5"/>
      <c r="AW2272" s="5"/>
    </row>
    <row r="2273" spans="38:49">
      <c r="AL2273" s="5"/>
      <c r="AM2273" s="5"/>
      <c r="AW2273" s="5"/>
    </row>
    <row r="2274" spans="38:49">
      <c r="AL2274" s="5"/>
      <c r="AM2274" s="5"/>
      <c r="AW2274" s="5"/>
    </row>
    <row r="2275" spans="38:49">
      <c r="AL2275" s="5"/>
      <c r="AM2275" s="5"/>
      <c r="AW2275" s="5"/>
    </row>
    <row r="2276" spans="38:49">
      <c r="AL2276" s="5"/>
      <c r="AM2276" s="5"/>
      <c r="AW2276" s="5"/>
    </row>
    <row r="2277" spans="38:49">
      <c r="AL2277" s="5"/>
      <c r="AM2277" s="5"/>
      <c r="AW2277" s="5"/>
    </row>
    <row r="2278" spans="38:49">
      <c r="AL2278" s="5"/>
      <c r="AM2278" s="5"/>
      <c r="AW2278" s="5"/>
    </row>
    <row r="2279" spans="38:49">
      <c r="AL2279" s="5"/>
      <c r="AM2279" s="5"/>
      <c r="AW2279" s="5"/>
    </row>
    <row r="2280" spans="38:49">
      <c r="AL2280" s="5"/>
      <c r="AM2280" s="5"/>
      <c r="AW2280" s="5"/>
    </row>
    <row r="2281" spans="38:49">
      <c r="AL2281" s="5"/>
      <c r="AM2281" s="5"/>
      <c r="AW2281" s="5"/>
    </row>
    <row r="2282" spans="38:49">
      <c r="AL2282" s="5"/>
      <c r="AM2282" s="5"/>
      <c r="AW2282" s="5"/>
    </row>
    <row r="2283" spans="38:49">
      <c r="AL2283" s="5"/>
      <c r="AM2283" s="5"/>
      <c r="AW2283" s="5"/>
    </row>
    <row r="2284" spans="38:49">
      <c r="AL2284" s="5"/>
      <c r="AM2284" s="5"/>
      <c r="AW2284" s="5"/>
    </row>
    <row r="2285" spans="38:49">
      <c r="AL2285" s="5"/>
      <c r="AM2285" s="5"/>
      <c r="AW2285" s="5"/>
    </row>
    <row r="2286" spans="38:49">
      <c r="AL2286" s="5"/>
      <c r="AM2286" s="5"/>
      <c r="AW2286" s="5"/>
    </row>
    <row r="2287" spans="38:49">
      <c r="AL2287" s="5"/>
      <c r="AM2287" s="5"/>
      <c r="AW2287" s="5"/>
    </row>
    <row r="2288" spans="38:49">
      <c r="AL2288" s="5"/>
      <c r="AM2288" s="5"/>
      <c r="AW2288" s="5"/>
    </row>
    <row r="2289" spans="38:49">
      <c r="AL2289" s="5"/>
      <c r="AM2289" s="5"/>
      <c r="AW2289" s="5"/>
    </row>
    <row r="2290" spans="38:49">
      <c r="AL2290" s="5"/>
      <c r="AM2290" s="5"/>
      <c r="AW2290" s="5"/>
    </row>
    <row r="2291" spans="38:49">
      <c r="AL2291" s="5"/>
      <c r="AM2291" s="5"/>
      <c r="AW2291" s="5"/>
    </row>
    <row r="2292" spans="38:49">
      <c r="AL2292" s="5"/>
      <c r="AM2292" s="5"/>
      <c r="AW2292" s="5"/>
    </row>
    <row r="2293" spans="38:49">
      <c r="AL2293" s="5"/>
      <c r="AM2293" s="5"/>
      <c r="AW2293" s="5"/>
    </row>
    <row r="2294" spans="38:49">
      <c r="AL2294" s="5"/>
      <c r="AM2294" s="5"/>
      <c r="AW2294" s="5"/>
    </row>
    <row r="2295" spans="38:49">
      <c r="AL2295" s="5"/>
      <c r="AM2295" s="5"/>
      <c r="AW2295" s="5"/>
    </row>
    <row r="2296" spans="38:49">
      <c r="AL2296" s="5"/>
      <c r="AM2296" s="5"/>
      <c r="AW2296" s="5"/>
    </row>
    <row r="2297" spans="38:49">
      <c r="AL2297" s="5"/>
      <c r="AM2297" s="5"/>
      <c r="AW2297" s="5"/>
    </row>
    <row r="2298" spans="38:49">
      <c r="AL2298" s="5"/>
      <c r="AM2298" s="5"/>
      <c r="AW2298" s="5"/>
    </row>
    <row r="2299" spans="38:49">
      <c r="AL2299" s="5"/>
      <c r="AM2299" s="5"/>
      <c r="AW2299" s="5"/>
    </row>
    <row r="2300" spans="38:49">
      <c r="AL2300" s="5"/>
      <c r="AM2300" s="5"/>
      <c r="AW2300" s="5"/>
    </row>
    <row r="2301" spans="38:49">
      <c r="AL2301" s="5"/>
      <c r="AM2301" s="5"/>
      <c r="AW2301" s="5"/>
    </row>
    <row r="2302" spans="38:49">
      <c r="AL2302" s="5"/>
      <c r="AM2302" s="5"/>
      <c r="AW2302" s="5"/>
    </row>
    <row r="2303" spans="38:49">
      <c r="AL2303" s="5"/>
      <c r="AM2303" s="5"/>
      <c r="AW2303" s="5"/>
    </row>
    <row r="2304" spans="38:49">
      <c r="AL2304" s="5"/>
      <c r="AM2304" s="5"/>
      <c r="AW2304" s="5"/>
    </row>
    <row r="2305" spans="38:49">
      <c r="AL2305" s="5"/>
      <c r="AM2305" s="5"/>
      <c r="AW2305" s="5"/>
    </row>
    <row r="2306" spans="38:49">
      <c r="AL2306" s="5"/>
      <c r="AM2306" s="5"/>
      <c r="AW2306" s="5"/>
    </row>
    <row r="2307" spans="38:49">
      <c r="AL2307" s="5"/>
      <c r="AM2307" s="5"/>
      <c r="AW2307" s="5"/>
    </row>
    <row r="2308" spans="38:49">
      <c r="AL2308" s="5"/>
      <c r="AM2308" s="5"/>
      <c r="AW2308" s="5"/>
    </row>
    <row r="2309" spans="38:49">
      <c r="AL2309" s="5"/>
      <c r="AM2309" s="5"/>
      <c r="AW2309" s="5"/>
    </row>
    <row r="2310" spans="38:49">
      <c r="AL2310" s="5"/>
      <c r="AM2310" s="5"/>
      <c r="AW2310" s="5"/>
    </row>
    <row r="2311" spans="38:49">
      <c r="AL2311" s="5"/>
      <c r="AM2311" s="5"/>
      <c r="AW2311" s="5"/>
    </row>
    <row r="2312" spans="38:49">
      <c r="AL2312" s="5"/>
      <c r="AM2312" s="5"/>
      <c r="AW2312" s="5"/>
    </row>
    <row r="2313" spans="38:49">
      <c r="AL2313" s="5"/>
      <c r="AM2313" s="5"/>
      <c r="AW2313" s="5"/>
    </row>
    <row r="2314" spans="38:49">
      <c r="AL2314" s="5"/>
      <c r="AM2314" s="5"/>
      <c r="AW2314" s="5"/>
    </row>
    <row r="2315" spans="38:49">
      <c r="AL2315" s="5"/>
      <c r="AM2315" s="5"/>
      <c r="AW2315" s="5"/>
    </row>
    <row r="2316" spans="38:49">
      <c r="AL2316" s="5"/>
      <c r="AM2316" s="5"/>
      <c r="AW2316" s="5"/>
    </row>
    <row r="2317" spans="38:49">
      <c r="AL2317" s="5"/>
      <c r="AM2317" s="5"/>
      <c r="AW2317" s="5"/>
    </row>
    <row r="2318" spans="38:49">
      <c r="AL2318" s="5"/>
      <c r="AM2318" s="5"/>
      <c r="AW2318" s="5"/>
    </row>
    <row r="2319" spans="38:49">
      <c r="AL2319" s="5"/>
      <c r="AM2319" s="5"/>
      <c r="AW2319" s="5"/>
    </row>
    <row r="2320" spans="38:49">
      <c r="AL2320" s="5"/>
      <c r="AM2320" s="5"/>
      <c r="AW2320" s="5"/>
    </row>
    <row r="2321" spans="38:49">
      <c r="AL2321" s="5"/>
      <c r="AM2321" s="5"/>
      <c r="AW2321" s="5"/>
    </row>
    <row r="2322" spans="38:49">
      <c r="AL2322" s="5"/>
      <c r="AM2322" s="5"/>
      <c r="AW2322" s="5"/>
    </row>
    <row r="2323" spans="38:49">
      <c r="AL2323" s="5"/>
      <c r="AM2323" s="5"/>
      <c r="AW2323" s="5"/>
    </row>
    <row r="2324" spans="38:49">
      <c r="AL2324" s="5"/>
      <c r="AM2324" s="5"/>
      <c r="AW2324" s="5"/>
    </row>
    <row r="2325" spans="38:49">
      <c r="AL2325" s="5"/>
      <c r="AM2325" s="5"/>
      <c r="AW2325" s="5"/>
    </row>
    <row r="2326" spans="38:49">
      <c r="AL2326" s="5"/>
      <c r="AM2326" s="5"/>
      <c r="AW2326" s="5"/>
    </row>
    <row r="2327" spans="38:49">
      <c r="AL2327" s="5"/>
      <c r="AM2327" s="5"/>
      <c r="AW2327" s="5"/>
    </row>
    <row r="2328" spans="38:49">
      <c r="AL2328" s="5"/>
      <c r="AM2328" s="5"/>
      <c r="AW2328" s="5"/>
    </row>
    <row r="2329" spans="38:49">
      <c r="AL2329" s="5"/>
      <c r="AM2329" s="5"/>
      <c r="AW2329" s="5"/>
    </row>
    <row r="2330" spans="38:49">
      <c r="AL2330" s="5"/>
      <c r="AM2330" s="5"/>
      <c r="AW2330" s="5"/>
    </row>
    <row r="2331" spans="38:49">
      <c r="AL2331" s="5"/>
      <c r="AM2331" s="5"/>
      <c r="AW2331" s="5"/>
    </row>
    <row r="2332" spans="38:49">
      <c r="AL2332" s="5"/>
      <c r="AM2332" s="5"/>
      <c r="AW2332" s="5"/>
    </row>
    <row r="2333" spans="38:49">
      <c r="AL2333" s="5"/>
      <c r="AM2333" s="5"/>
      <c r="AW2333" s="5"/>
    </row>
    <row r="2334" spans="38:49">
      <c r="AL2334" s="5"/>
      <c r="AM2334" s="5"/>
      <c r="AW2334" s="5"/>
    </row>
    <row r="2335" spans="38:49">
      <c r="AL2335" s="5"/>
      <c r="AM2335" s="5"/>
      <c r="AW2335" s="5"/>
    </row>
    <row r="2336" spans="38:49">
      <c r="AL2336" s="5"/>
      <c r="AM2336" s="5"/>
      <c r="AW2336" s="5"/>
    </row>
    <row r="2337" spans="38:49">
      <c r="AL2337" s="5"/>
      <c r="AM2337" s="5"/>
      <c r="AW2337" s="5"/>
    </row>
    <row r="2338" spans="38:49">
      <c r="AL2338" s="5"/>
      <c r="AM2338" s="5"/>
      <c r="AW2338" s="5"/>
    </row>
    <row r="2339" spans="38:49">
      <c r="AL2339" s="5"/>
      <c r="AM2339" s="5"/>
      <c r="AW2339" s="5"/>
    </row>
    <row r="2340" spans="38:49">
      <c r="AL2340" s="5"/>
      <c r="AM2340" s="5"/>
      <c r="AW2340" s="5"/>
    </row>
    <row r="2341" spans="38:49">
      <c r="AL2341" s="5"/>
      <c r="AM2341" s="5"/>
      <c r="AW2341" s="5"/>
    </row>
    <row r="2342" spans="38:49">
      <c r="AL2342" s="5"/>
      <c r="AM2342" s="5"/>
      <c r="AW2342" s="5"/>
    </row>
    <row r="2343" spans="38:49">
      <c r="AL2343" s="5"/>
      <c r="AM2343" s="5"/>
      <c r="AW2343" s="5"/>
    </row>
    <row r="2344" spans="38:49">
      <c r="AL2344" s="5"/>
      <c r="AM2344" s="5"/>
      <c r="AW2344" s="5"/>
    </row>
    <row r="2345" spans="38:49">
      <c r="AL2345" s="5"/>
      <c r="AM2345" s="5"/>
      <c r="AW2345" s="5"/>
    </row>
    <row r="2346" spans="38:49">
      <c r="AL2346" s="5"/>
      <c r="AM2346" s="5"/>
      <c r="AW2346" s="5"/>
    </row>
    <row r="2347" spans="38:49">
      <c r="AL2347" s="5"/>
      <c r="AM2347" s="5"/>
      <c r="AW2347" s="5"/>
    </row>
    <row r="2348" spans="38:49">
      <c r="AL2348" s="5"/>
      <c r="AM2348" s="5"/>
      <c r="AW2348" s="5"/>
    </row>
    <row r="2349" spans="38:49">
      <c r="AL2349" s="5"/>
      <c r="AM2349" s="5"/>
      <c r="AW2349" s="5"/>
    </row>
    <row r="2350" spans="38:49">
      <c r="AL2350" s="5"/>
      <c r="AM2350" s="5"/>
      <c r="AW2350" s="5"/>
    </row>
    <row r="2351" spans="38:49">
      <c r="AL2351" s="5"/>
      <c r="AM2351" s="5"/>
      <c r="AW2351" s="5"/>
    </row>
    <row r="2352" spans="38:49">
      <c r="AL2352" s="5"/>
      <c r="AM2352" s="5"/>
      <c r="AW2352" s="5"/>
    </row>
    <row r="2353" spans="38:49">
      <c r="AL2353" s="5"/>
      <c r="AM2353" s="5"/>
      <c r="AW2353" s="5"/>
    </row>
    <row r="2354" spans="38:49">
      <c r="AL2354" s="5"/>
      <c r="AM2354" s="5"/>
      <c r="AW2354" s="5"/>
    </row>
    <row r="2355" spans="38:49">
      <c r="AL2355" s="5"/>
      <c r="AM2355" s="5"/>
      <c r="AW2355" s="5"/>
    </row>
    <row r="2356" spans="38:49">
      <c r="AL2356" s="5"/>
      <c r="AM2356" s="5"/>
      <c r="AW2356" s="5"/>
    </row>
    <row r="2357" spans="38:49">
      <c r="AL2357" s="5"/>
      <c r="AM2357" s="5"/>
      <c r="AW2357" s="5"/>
    </row>
    <row r="2358" spans="38:49">
      <c r="AL2358" s="5"/>
      <c r="AM2358" s="5"/>
      <c r="AW2358" s="5"/>
    </row>
    <row r="2359" spans="38:49">
      <c r="AL2359" s="5"/>
      <c r="AM2359" s="5"/>
      <c r="AW2359" s="5"/>
    </row>
    <row r="2360" spans="38:49">
      <c r="AL2360" s="5"/>
      <c r="AM2360" s="5"/>
      <c r="AW2360" s="5"/>
    </row>
    <row r="2361" spans="38:49">
      <c r="AL2361" s="5"/>
      <c r="AM2361" s="5"/>
      <c r="AW2361" s="5"/>
    </row>
    <row r="2362" spans="38:49">
      <c r="AL2362" s="5"/>
      <c r="AM2362" s="5"/>
      <c r="AW2362" s="5"/>
    </row>
    <row r="2363" spans="38:49">
      <c r="AL2363" s="5"/>
      <c r="AM2363" s="5"/>
      <c r="AW2363" s="5"/>
    </row>
    <row r="2364" spans="38:49">
      <c r="AL2364" s="5"/>
      <c r="AM2364" s="5"/>
      <c r="AW2364" s="5"/>
    </row>
    <row r="2365" spans="38:49">
      <c r="AL2365" s="5"/>
      <c r="AM2365" s="5"/>
      <c r="AW2365" s="5"/>
    </row>
    <row r="2366" spans="38:49">
      <c r="AL2366" s="5"/>
      <c r="AM2366" s="5"/>
      <c r="AW2366" s="5"/>
    </row>
    <row r="2367" spans="38:49">
      <c r="AL2367" s="5"/>
      <c r="AM2367" s="5"/>
      <c r="AW2367" s="5"/>
    </row>
    <row r="2368" spans="38:49">
      <c r="AL2368" s="5"/>
      <c r="AM2368" s="5"/>
      <c r="AW2368" s="5"/>
    </row>
    <row r="2369" spans="38:49">
      <c r="AL2369" s="5"/>
      <c r="AM2369" s="5"/>
      <c r="AW2369" s="5"/>
    </row>
    <row r="2370" spans="38:49">
      <c r="AL2370" s="5"/>
      <c r="AM2370" s="5"/>
      <c r="AW2370" s="5"/>
    </row>
    <row r="2371" spans="38:49">
      <c r="AL2371" s="5"/>
      <c r="AM2371" s="5"/>
      <c r="AW2371" s="5"/>
    </row>
    <row r="2372" spans="38:49">
      <c r="AL2372" s="5"/>
      <c r="AM2372" s="5"/>
      <c r="AW2372" s="5"/>
    </row>
    <row r="2373" spans="38:49">
      <c r="AL2373" s="5"/>
      <c r="AM2373" s="5"/>
      <c r="AW2373" s="5"/>
    </row>
    <row r="2374" spans="38:49">
      <c r="AL2374" s="5"/>
      <c r="AM2374" s="5"/>
      <c r="AW2374" s="5"/>
    </row>
    <row r="2375" spans="38:49">
      <c r="AL2375" s="5"/>
      <c r="AM2375" s="5"/>
      <c r="AW2375" s="5"/>
    </row>
    <row r="2376" spans="38:49">
      <c r="AL2376" s="5"/>
      <c r="AM2376" s="5"/>
      <c r="AW2376" s="5"/>
    </row>
    <row r="2377" spans="38:49">
      <c r="AL2377" s="5"/>
      <c r="AM2377" s="5"/>
      <c r="AW2377" s="5"/>
    </row>
    <row r="2378" spans="38:49">
      <c r="AL2378" s="5"/>
      <c r="AM2378" s="5"/>
      <c r="AW2378" s="5"/>
    </row>
    <row r="2379" spans="38:49">
      <c r="AL2379" s="5"/>
      <c r="AM2379" s="5"/>
      <c r="AW2379" s="5"/>
    </row>
    <row r="2380" spans="38:49">
      <c r="AL2380" s="5"/>
      <c r="AM2380" s="5"/>
      <c r="AW2380" s="5"/>
    </row>
    <row r="2381" spans="38:49">
      <c r="AL2381" s="5"/>
      <c r="AM2381" s="5"/>
      <c r="AW2381" s="5"/>
    </row>
    <row r="2382" spans="38:49">
      <c r="AL2382" s="5"/>
      <c r="AM2382" s="5"/>
      <c r="AW2382" s="5"/>
    </row>
    <row r="2383" spans="38:49">
      <c r="AL2383" s="5"/>
      <c r="AM2383" s="5"/>
      <c r="AW2383" s="5"/>
    </row>
    <row r="2384" spans="38:49">
      <c r="AL2384" s="5"/>
      <c r="AM2384" s="5"/>
      <c r="AW2384" s="5"/>
    </row>
    <row r="2385" spans="38:49">
      <c r="AL2385" s="5"/>
      <c r="AM2385" s="5"/>
      <c r="AW2385" s="5"/>
    </row>
    <row r="2386" spans="38:49">
      <c r="AL2386" s="5"/>
      <c r="AM2386" s="5"/>
      <c r="AW2386" s="5"/>
    </row>
    <row r="2387" spans="38:49">
      <c r="AL2387" s="5"/>
      <c r="AM2387" s="5"/>
      <c r="AW2387" s="5"/>
    </row>
    <row r="2388" spans="38:49">
      <c r="AL2388" s="5"/>
      <c r="AM2388" s="5"/>
      <c r="AW2388" s="5"/>
    </row>
    <row r="2389" spans="38:49">
      <c r="AL2389" s="5"/>
      <c r="AM2389" s="5"/>
      <c r="AW2389" s="5"/>
    </row>
    <row r="2390" spans="38:49">
      <c r="AL2390" s="5"/>
      <c r="AM2390" s="5"/>
      <c r="AW2390" s="5"/>
    </row>
    <row r="2391" spans="38:49">
      <c r="AL2391" s="5"/>
      <c r="AM2391" s="5"/>
      <c r="AW2391" s="5"/>
    </row>
    <row r="2392" spans="38:49">
      <c r="AL2392" s="5"/>
      <c r="AM2392" s="5"/>
      <c r="AW2392" s="5"/>
    </row>
    <row r="2393" spans="38:49">
      <c r="AL2393" s="5"/>
      <c r="AM2393" s="5"/>
      <c r="AW2393" s="5"/>
    </row>
    <row r="2394" spans="38:49">
      <c r="AL2394" s="5"/>
      <c r="AM2394" s="5"/>
      <c r="AW2394" s="5"/>
    </row>
    <row r="2395" spans="38:49">
      <c r="AL2395" s="5"/>
      <c r="AM2395" s="5"/>
      <c r="AW2395" s="5"/>
    </row>
    <row r="2396" spans="38:49">
      <c r="AL2396" s="5"/>
      <c r="AM2396" s="5"/>
      <c r="AW2396" s="5"/>
    </row>
    <row r="2397" spans="38:49">
      <c r="AL2397" s="5"/>
      <c r="AM2397" s="5"/>
      <c r="AW2397" s="5"/>
    </row>
    <row r="2398" spans="38:49">
      <c r="AL2398" s="5"/>
      <c r="AM2398" s="5"/>
      <c r="AW2398" s="5"/>
    </row>
    <row r="2399" spans="38:49">
      <c r="AL2399" s="5"/>
      <c r="AM2399" s="5"/>
      <c r="AW2399" s="5"/>
    </row>
    <row r="2400" spans="38:49">
      <c r="AL2400" s="5"/>
      <c r="AM2400" s="5"/>
      <c r="AW2400" s="5"/>
    </row>
    <row r="2401" spans="38:49">
      <c r="AL2401" s="5"/>
      <c r="AM2401" s="5"/>
      <c r="AW2401" s="5"/>
    </row>
    <row r="2402" spans="38:49">
      <c r="AL2402" s="5"/>
      <c r="AM2402" s="5"/>
      <c r="AW2402" s="5"/>
    </row>
    <row r="2403" spans="38:49">
      <c r="AL2403" s="5"/>
      <c r="AM2403" s="5"/>
      <c r="AW2403" s="5"/>
    </row>
    <row r="2404" spans="38:49">
      <c r="AL2404" s="5"/>
      <c r="AM2404" s="5"/>
      <c r="AW2404" s="5"/>
    </row>
    <row r="2405" spans="38:49">
      <c r="AL2405" s="5"/>
      <c r="AM2405" s="5"/>
      <c r="AW2405" s="5"/>
    </row>
    <row r="2406" spans="38:49">
      <c r="AL2406" s="5"/>
      <c r="AM2406" s="5"/>
      <c r="AW2406" s="5"/>
    </row>
    <row r="2407" spans="38:49">
      <c r="AL2407" s="5"/>
      <c r="AM2407" s="5"/>
      <c r="AW2407" s="5"/>
    </row>
    <row r="2408" spans="38:49">
      <c r="AL2408" s="5"/>
      <c r="AM2408" s="5"/>
      <c r="AW2408" s="5"/>
    </row>
    <row r="2409" spans="38:49">
      <c r="AL2409" s="5"/>
      <c r="AM2409" s="5"/>
      <c r="AW2409" s="5"/>
    </row>
    <row r="2410" spans="38:49">
      <c r="AL2410" s="5"/>
      <c r="AM2410" s="5"/>
      <c r="AW2410" s="5"/>
    </row>
    <row r="2411" spans="38:49">
      <c r="AL2411" s="5"/>
      <c r="AM2411" s="5"/>
      <c r="AW2411" s="5"/>
    </row>
    <row r="2412" spans="38:49">
      <c r="AL2412" s="5"/>
      <c r="AM2412" s="5"/>
      <c r="AW2412" s="5"/>
    </row>
    <row r="2413" spans="38:49">
      <c r="AL2413" s="5"/>
      <c r="AM2413" s="5"/>
      <c r="AW2413" s="5"/>
    </row>
    <row r="2414" spans="38:49">
      <c r="AL2414" s="5"/>
      <c r="AM2414" s="5"/>
      <c r="AW2414" s="5"/>
    </row>
    <row r="2415" spans="38:49">
      <c r="AL2415" s="5"/>
      <c r="AM2415" s="5"/>
      <c r="AW2415" s="5"/>
    </row>
    <row r="2416" spans="38:49">
      <c r="AL2416" s="5"/>
      <c r="AM2416" s="5"/>
      <c r="AW2416" s="5"/>
    </row>
    <row r="2417" spans="38:49">
      <c r="AL2417" s="5"/>
      <c r="AM2417" s="5"/>
      <c r="AW2417" s="5"/>
    </row>
    <row r="2418" spans="38:49">
      <c r="AL2418" s="5"/>
      <c r="AM2418" s="5"/>
      <c r="AW2418" s="5"/>
    </row>
    <row r="2419" spans="38:49">
      <c r="AL2419" s="5"/>
      <c r="AM2419" s="5"/>
      <c r="AW2419" s="5"/>
    </row>
    <row r="2420" spans="38:49">
      <c r="AL2420" s="5"/>
      <c r="AM2420" s="5"/>
      <c r="AW2420" s="5"/>
    </row>
    <row r="2421" spans="38:49">
      <c r="AL2421" s="5"/>
      <c r="AM2421" s="5"/>
      <c r="AW2421" s="5"/>
    </row>
    <row r="2422" spans="38:49">
      <c r="AL2422" s="5"/>
      <c r="AM2422" s="5"/>
      <c r="AW2422" s="5"/>
    </row>
    <row r="2423" spans="38:49">
      <c r="AL2423" s="5"/>
      <c r="AM2423" s="5"/>
      <c r="AW2423" s="5"/>
    </row>
    <row r="2424" spans="38:49">
      <c r="AL2424" s="5"/>
      <c r="AM2424" s="5"/>
      <c r="AW2424" s="5"/>
    </row>
    <row r="2425" spans="38:49">
      <c r="AL2425" s="5"/>
      <c r="AM2425" s="5"/>
      <c r="AW2425" s="5"/>
    </row>
    <row r="2426" spans="38:49">
      <c r="AL2426" s="5"/>
      <c r="AM2426" s="5"/>
      <c r="AW2426" s="5"/>
    </row>
    <row r="2427" spans="38:49">
      <c r="AL2427" s="5"/>
      <c r="AM2427" s="5"/>
      <c r="AW2427" s="5"/>
    </row>
    <row r="2428" spans="38:49">
      <c r="AL2428" s="5"/>
      <c r="AM2428" s="5"/>
      <c r="AW2428" s="5"/>
    </row>
    <row r="2429" spans="38:49">
      <c r="AL2429" s="5"/>
      <c r="AM2429" s="5"/>
      <c r="AW2429" s="5"/>
    </row>
    <row r="2430" spans="38:49">
      <c r="AL2430" s="5"/>
      <c r="AM2430" s="5"/>
      <c r="AW2430" s="5"/>
    </row>
    <row r="2431" spans="38:49">
      <c r="AL2431" s="5"/>
      <c r="AM2431" s="5"/>
      <c r="AW2431" s="5"/>
    </row>
    <row r="2432" spans="38:49">
      <c r="AL2432" s="5"/>
      <c r="AM2432" s="5"/>
      <c r="AW2432" s="5"/>
    </row>
    <row r="2433" spans="38:49">
      <c r="AL2433" s="5"/>
      <c r="AM2433" s="5"/>
      <c r="AW2433" s="5"/>
    </row>
    <row r="2434" spans="38:49">
      <c r="AL2434" s="5"/>
      <c r="AM2434" s="5"/>
      <c r="AW2434" s="5"/>
    </row>
    <row r="2435" spans="38:49">
      <c r="AL2435" s="5"/>
      <c r="AM2435" s="5"/>
      <c r="AW2435" s="5"/>
    </row>
    <row r="2436" spans="38:49">
      <c r="AL2436" s="5"/>
      <c r="AM2436" s="5"/>
      <c r="AW2436" s="5"/>
    </row>
    <row r="2437" spans="38:49">
      <c r="AL2437" s="5"/>
      <c r="AM2437" s="5"/>
      <c r="AW2437" s="5"/>
    </row>
    <row r="2438" spans="38:49">
      <c r="AL2438" s="5"/>
      <c r="AM2438" s="5"/>
      <c r="AW2438" s="5"/>
    </row>
    <row r="2439" spans="38:49">
      <c r="AL2439" s="5"/>
      <c r="AM2439" s="5"/>
      <c r="AW2439" s="5"/>
    </row>
    <row r="2440" spans="38:49">
      <c r="AL2440" s="5"/>
      <c r="AM2440" s="5"/>
      <c r="AW2440" s="5"/>
    </row>
    <row r="2441" spans="38:49">
      <c r="AL2441" s="5"/>
      <c r="AM2441" s="5"/>
      <c r="AW2441" s="5"/>
    </row>
    <row r="2442" spans="38:49">
      <c r="AL2442" s="5"/>
      <c r="AM2442" s="5"/>
      <c r="AW2442" s="5"/>
    </row>
    <row r="2443" spans="38:49">
      <c r="AL2443" s="5"/>
      <c r="AM2443" s="5"/>
      <c r="AW2443" s="5"/>
    </row>
    <row r="2444" spans="38:49">
      <c r="AL2444" s="5"/>
      <c r="AM2444" s="5"/>
      <c r="AW2444" s="5"/>
    </row>
    <row r="2445" spans="38:49">
      <c r="AL2445" s="5"/>
      <c r="AM2445" s="5"/>
      <c r="AW2445" s="5"/>
    </row>
    <row r="2446" spans="38:49">
      <c r="AL2446" s="5"/>
      <c r="AM2446" s="5"/>
      <c r="AW2446" s="5"/>
    </row>
    <row r="2447" spans="38:49">
      <c r="AL2447" s="5"/>
      <c r="AM2447" s="5"/>
      <c r="AW2447" s="5"/>
    </row>
    <row r="2448" spans="38:49">
      <c r="AL2448" s="5"/>
      <c r="AM2448" s="5"/>
      <c r="AW2448" s="5"/>
    </row>
    <row r="2449" spans="38:49">
      <c r="AL2449" s="5"/>
      <c r="AM2449" s="5"/>
      <c r="AW2449" s="5"/>
    </row>
    <row r="2450" spans="38:49">
      <c r="AL2450" s="5"/>
      <c r="AM2450" s="5"/>
      <c r="AW2450" s="5"/>
    </row>
    <row r="2451" spans="38:49">
      <c r="AL2451" s="5"/>
      <c r="AM2451" s="5"/>
      <c r="AW2451" s="5"/>
    </row>
    <row r="2452" spans="38:49">
      <c r="AL2452" s="5"/>
      <c r="AM2452" s="5"/>
      <c r="AW2452" s="5"/>
    </row>
    <row r="2453" spans="38:49">
      <c r="AL2453" s="5"/>
      <c r="AM2453" s="5"/>
      <c r="AW2453" s="5"/>
    </row>
    <row r="2454" spans="38:49">
      <c r="AL2454" s="5"/>
      <c r="AM2454" s="5"/>
      <c r="AW2454" s="5"/>
    </row>
    <row r="2455" spans="38:49">
      <c r="AL2455" s="5"/>
      <c r="AM2455" s="5"/>
      <c r="AW2455" s="5"/>
    </row>
    <row r="2456" spans="38:49">
      <c r="AL2456" s="5"/>
      <c r="AM2456" s="5"/>
      <c r="AW2456" s="5"/>
    </row>
    <row r="2457" spans="38:49">
      <c r="AL2457" s="5"/>
      <c r="AM2457" s="5"/>
      <c r="AW2457" s="5"/>
    </row>
    <row r="2458" spans="38:49">
      <c r="AL2458" s="5"/>
      <c r="AM2458" s="5"/>
      <c r="AW2458" s="5"/>
    </row>
    <row r="2459" spans="38:49">
      <c r="AL2459" s="5"/>
      <c r="AM2459" s="5"/>
      <c r="AW2459" s="5"/>
    </row>
    <row r="2460" spans="38:49">
      <c r="AL2460" s="5"/>
      <c r="AM2460" s="5"/>
      <c r="AW2460" s="5"/>
    </row>
    <row r="2461" spans="38:49">
      <c r="AL2461" s="5"/>
      <c r="AM2461" s="5"/>
      <c r="AW2461" s="5"/>
    </row>
    <row r="2462" spans="38:49">
      <c r="AL2462" s="5"/>
      <c r="AM2462" s="5"/>
      <c r="AW2462" s="5"/>
    </row>
    <row r="2463" spans="38:49">
      <c r="AL2463" s="5"/>
      <c r="AM2463" s="5"/>
      <c r="AW2463" s="5"/>
    </row>
    <row r="2464" spans="38:49">
      <c r="AL2464" s="5"/>
      <c r="AM2464" s="5"/>
      <c r="AW2464" s="5"/>
    </row>
    <row r="2465" spans="38:49">
      <c r="AL2465" s="5"/>
      <c r="AM2465" s="5"/>
      <c r="AW2465" s="5"/>
    </row>
    <row r="2466" spans="38:49">
      <c r="AL2466" s="5"/>
      <c r="AM2466" s="5"/>
      <c r="AW2466" s="5"/>
    </row>
    <row r="2467" spans="38:49">
      <c r="AL2467" s="5"/>
      <c r="AM2467" s="5"/>
      <c r="AW2467" s="5"/>
    </row>
    <row r="2468" spans="38:49">
      <c r="AL2468" s="5"/>
      <c r="AM2468" s="5"/>
      <c r="AW2468" s="5"/>
    </row>
    <row r="2469" spans="38:49">
      <c r="AL2469" s="5"/>
      <c r="AM2469" s="5"/>
      <c r="AW2469" s="5"/>
    </row>
    <row r="2470" spans="38:49">
      <c r="AL2470" s="5"/>
      <c r="AM2470" s="5"/>
      <c r="AW2470" s="5"/>
    </row>
    <row r="2471" spans="38:49">
      <c r="AL2471" s="5"/>
      <c r="AM2471" s="5"/>
      <c r="AW2471" s="5"/>
    </row>
    <row r="2472" spans="38:49">
      <c r="AL2472" s="5"/>
      <c r="AM2472" s="5"/>
      <c r="AW2472" s="5"/>
    </row>
    <row r="2473" spans="38:49">
      <c r="AL2473" s="5"/>
      <c r="AM2473" s="5"/>
      <c r="AW2473" s="5"/>
    </row>
    <row r="2474" spans="38:49">
      <c r="AL2474" s="5"/>
      <c r="AM2474" s="5"/>
      <c r="AW2474" s="5"/>
    </row>
    <row r="2475" spans="38:49">
      <c r="AL2475" s="5"/>
      <c r="AM2475" s="5"/>
      <c r="AW2475" s="5"/>
    </row>
    <row r="2476" spans="38:49">
      <c r="AL2476" s="5"/>
      <c r="AM2476" s="5"/>
      <c r="AW2476" s="5"/>
    </row>
    <row r="2477" spans="38:49">
      <c r="AL2477" s="5"/>
      <c r="AM2477" s="5"/>
      <c r="AW2477" s="5"/>
    </row>
    <row r="2478" spans="38:49">
      <c r="AL2478" s="5"/>
      <c r="AM2478" s="5"/>
      <c r="AW2478" s="5"/>
    </row>
    <row r="2479" spans="38:49">
      <c r="AL2479" s="5"/>
      <c r="AM2479" s="5"/>
      <c r="AW2479" s="5"/>
    </row>
    <row r="2480" spans="38:49">
      <c r="AL2480" s="5"/>
      <c r="AM2480" s="5"/>
      <c r="AW2480" s="5"/>
    </row>
    <row r="2481" spans="38:49">
      <c r="AL2481" s="5"/>
      <c r="AM2481" s="5"/>
      <c r="AW2481" s="5"/>
    </row>
    <row r="2482" spans="38:49">
      <c r="AL2482" s="5"/>
      <c r="AM2482" s="5"/>
      <c r="AW2482" s="5"/>
    </row>
    <row r="2483" spans="38:49">
      <c r="AL2483" s="5"/>
      <c r="AM2483" s="5"/>
      <c r="AW2483" s="5"/>
    </row>
    <row r="2484" spans="38:49">
      <c r="AL2484" s="5"/>
      <c r="AM2484" s="5"/>
      <c r="AW2484" s="5"/>
    </row>
    <row r="2485" spans="38:49">
      <c r="AL2485" s="5"/>
      <c r="AM2485" s="5"/>
      <c r="AW2485" s="5"/>
    </row>
    <row r="2486" spans="38:49">
      <c r="AL2486" s="5"/>
      <c r="AM2486" s="5"/>
      <c r="AW2486" s="5"/>
    </row>
    <row r="2487" spans="38:49">
      <c r="AL2487" s="5"/>
      <c r="AM2487" s="5"/>
      <c r="AW2487" s="5"/>
    </row>
    <row r="2488" spans="38:49">
      <c r="AL2488" s="5"/>
      <c r="AM2488" s="5"/>
      <c r="AW2488" s="5"/>
    </row>
    <row r="2489" spans="38:49">
      <c r="AL2489" s="5"/>
      <c r="AM2489" s="5"/>
      <c r="AW2489" s="5"/>
    </row>
    <row r="2490" spans="38:49">
      <c r="AL2490" s="5"/>
      <c r="AM2490" s="5"/>
      <c r="AW2490" s="5"/>
    </row>
    <row r="2491" spans="38:49">
      <c r="AL2491" s="5"/>
      <c r="AM2491" s="5"/>
      <c r="AW2491" s="5"/>
    </row>
    <row r="2492" spans="38:49">
      <c r="AL2492" s="5"/>
      <c r="AM2492" s="5"/>
      <c r="AW2492" s="5"/>
    </row>
    <row r="2493" spans="38:49">
      <c r="AL2493" s="5"/>
      <c r="AM2493" s="5"/>
      <c r="AW2493" s="5"/>
    </row>
    <row r="2494" spans="38:49">
      <c r="AL2494" s="5"/>
      <c r="AM2494" s="5"/>
      <c r="AW2494" s="5"/>
    </row>
    <row r="2495" spans="38:49">
      <c r="AL2495" s="5"/>
      <c r="AM2495" s="5"/>
      <c r="AW2495" s="5"/>
    </row>
    <row r="2496" spans="38:49">
      <c r="AL2496" s="5"/>
      <c r="AM2496" s="5"/>
      <c r="AW2496" s="5"/>
    </row>
    <row r="2497" spans="38:49">
      <c r="AL2497" s="5"/>
      <c r="AM2497" s="5"/>
      <c r="AW2497" s="5"/>
    </row>
    <row r="2498" spans="38:49">
      <c r="AL2498" s="5"/>
      <c r="AM2498" s="5"/>
      <c r="AW2498" s="5"/>
    </row>
    <row r="2499" spans="38:49">
      <c r="AL2499" s="5"/>
      <c r="AM2499" s="5"/>
      <c r="AW2499" s="5"/>
    </row>
    <row r="2500" spans="38:49">
      <c r="AL2500" s="5"/>
      <c r="AM2500" s="5"/>
      <c r="AW2500" s="5"/>
    </row>
    <row r="2501" spans="38:49">
      <c r="AL2501" s="5"/>
      <c r="AM2501" s="5"/>
      <c r="AW2501" s="5"/>
    </row>
    <row r="2502" spans="38:49">
      <c r="AL2502" s="5"/>
      <c r="AM2502" s="5"/>
      <c r="AW2502" s="5"/>
    </row>
    <row r="2503" spans="38:49">
      <c r="AL2503" s="5"/>
      <c r="AM2503" s="5"/>
      <c r="AW2503" s="5"/>
    </row>
    <row r="2504" spans="38:49">
      <c r="AL2504" s="5"/>
      <c r="AM2504" s="5"/>
      <c r="AW2504" s="5"/>
    </row>
    <row r="2505" spans="38:49">
      <c r="AL2505" s="5"/>
      <c r="AM2505" s="5"/>
      <c r="AW2505" s="5"/>
    </row>
    <row r="2506" spans="38:49">
      <c r="AL2506" s="5"/>
      <c r="AM2506" s="5"/>
      <c r="AW2506" s="5"/>
    </row>
    <row r="2507" spans="38:49">
      <c r="AL2507" s="5"/>
      <c r="AM2507" s="5"/>
      <c r="AW2507" s="5"/>
    </row>
    <row r="2508" spans="38:49">
      <c r="AL2508" s="5"/>
      <c r="AM2508" s="5"/>
      <c r="AW2508" s="5"/>
    </row>
    <row r="2509" spans="38:49">
      <c r="AL2509" s="5"/>
      <c r="AM2509" s="5"/>
      <c r="AW2509" s="5"/>
    </row>
    <row r="2510" spans="38:49">
      <c r="AL2510" s="5"/>
      <c r="AM2510" s="5"/>
      <c r="AW2510" s="5"/>
    </row>
    <row r="2511" spans="38:49">
      <c r="AL2511" s="5"/>
      <c r="AM2511" s="5"/>
      <c r="AW2511" s="5"/>
    </row>
    <row r="2512" spans="38:49">
      <c r="AL2512" s="5"/>
      <c r="AM2512" s="5"/>
      <c r="AW2512" s="5"/>
    </row>
    <row r="2513" spans="38:49">
      <c r="AL2513" s="5"/>
      <c r="AM2513" s="5"/>
      <c r="AW2513" s="5"/>
    </row>
    <row r="2514" spans="38:49">
      <c r="AL2514" s="5"/>
      <c r="AM2514" s="5"/>
      <c r="AW2514" s="5"/>
    </row>
    <row r="2515" spans="38:49">
      <c r="AL2515" s="5"/>
      <c r="AM2515" s="5"/>
      <c r="AW2515" s="5"/>
    </row>
    <row r="2516" spans="38:49">
      <c r="AL2516" s="5"/>
      <c r="AM2516" s="5"/>
      <c r="AW2516" s="5"/>
    </row>
    <row r="2517" spans="38:49">
      <c r="AL2517" s="5"/>
      <c r="AM2517" s="5"/>
      <c r="AW2517" s="5"/>
    </row>
    <row r="2518" spans="38:49">
      <c r="AL2518" s="5"/>
      <c r="AM2518" s="5"/>
      <c r="AW2518" s="5"/>
    </row>
    <row r="2519" spans="38:49">
      <c r="AL2519" s="5"/>
      <c r="AM2519" s="5"/>
      <c r="AW2519" s="5"/>
    </row>
    <row r="2520" spans="38:49">
      <c r="AL2520" s="5"/>
      <c r="AM2520" s="5"/>
      <c r="AW2520" s="5"/>
    </row>
    <row r="2521" spans="38:49">
      <c r="AL2521" s="5"/>
      <c r="AM2521" s="5"/>
      <c r="AW2521" s="5"/>
    </row>
    <row r="2522" spans="38:49">
      <c r="AL2522" s="5"/>
      <c r="AM2522" s="5"/>
      <c r="AW2522" s="5"/>
    </row>
    <row r="2523" spans="38:49">
      <c r="AL2523" s="5"/>
      <c r="AM2523" s="5"/>
      <c r="AW2523" s="5"/>
    </row>
    <row r="2524" spans="38:49">
      <c r="AL2524" s="5"/>
      <c r="AM2524" s="5"/>
      <c r="AW2524" s="5"/>
    </row>
    <row r="2525" spans="38:49">
      <c r="AL2525" s="5"/>
      <c r="AM2525" s="5"/>
      <c r="AW2525" s="5"/>
    </row>
    <row r="2526" spans="38:49">
      <c r="AL2526" s="5"/>
      <c r="AM2526" s="5"/>
      <c r="AW2526" s="5"/>
    </row>
    <row r="2527" spans="38:49">
      <c r="AL2527" s="5"/>
      <c r="AM2527" s="5"/>
      <c r="AW2527" s="5"/>
    </row>
    <row r="2528" spans="38:49">
      <c r="AL2528" s="5"/>
      <c r="AM2528" s="5"/>
      <c r="AW2528" s="5"/>
    </row>
    <row r="2529" spans="38:49">
      <c r="AL2529" s="5"/>
      <c r="AM2529" s="5"/>
      <c r="AW2529" s="5"/>
    </row>
    <row r="2530" spans="38:49">
      <c r="AL2530" s="5"/>
      <c r="AM2530" s="5"/>
      <c r="AW2530" s="5"/>
    </row>
    <row r="2531" spans="38:49">
      <c r="AL2531" s="5"/>
      <c r="AM2531" s="5"/>
      <c r="AW2531" s="5"/>
    </row>
    <row r="2532" spans="38:49">
      <c r="AL2532" s="5"/>
      <c r="AM2532" s="5"/>
      <c r="AW2532" s="5"/>
    </row>
    <row r="2533" spans="38:49">
      <c r="AL2533" s="5"/>
      <c r="AM2533" s="5"/>
      <c r="AW2533" s="5"/>
    </row>
    <row r="2534" spans="38:49">
      <c r="AL2534" s="5"/>
      <c r="AM2534" s="5"/>
      <c r="AW2534" s="5"/>
    </row>
    <row r="2535" spans="38:49">
      <c r="AL2535" s="5"/>
      <c r="AM2535" s="5"/>
      <c r="AW2535" s="5"/>
    </row>
    <row r="2536" spans="38:49">
      <c r="AL2536" s="5"/>
      <c r="AM2536" s="5"/>
      <c r="AW2536" s="5"/>
    </row>
    <row r="2537" spans="38:49">
      <c r="AL2537" s="5"/>
      <c r="AM2537" s="5"/>
      <c r="AW2537" s="5"/>
    </row>
    <row r="2538" spans="38:49">
      <c r="AL2538" s="5"/>
      <c r="AM2538" s="5"/>
      <c r="AW2538" s="5"/>
    </row>
    <row r="2539" spans="38:49">
      <c r="AL2539" s="5"/>
      <c r="AM2539" s="5"/>
      <c r="AW2539" s="5"/>
    </row>
    <row r="2540" spans="38:49">
      <c r="AL2540" s="5"/>
      <c r="AM2540" s="5"/>
      <c r="AW2540" s="5"/>
    </row>
    <row r="2541" spans="38:49">
      <c r="AL2541" s="5"/>
      <c r="AM2541" s="5"/>
      <c r="AW2541" s="5"/>
    </row>
    <row r="2542" spans="38:49">
      <c r="AL2542" s="5"/>
      <c r="AM2542" s="5"/>
      <c r="AW2542" s="5"/>
    </row>
    <row r="2543" spans="38:49">
      <c r="AL2543" s="5"/>
      <c r="AM2543" s="5"/>
      <c r="AW2543" s="5"/>
    </row>
    <row r="2544" spans="38:49">
      <c r="AL2544" s="5"/>
      <c r="AM2544" s="5"/>
      <c r="AW2544" s="5"/>
    </row>
    <row r="2545" spans="38:49">
      <c r="AL2545" s="5"/>
      <c r="AM2545" s="5"/>
      <c r="AW2545" s="5"/>
    </row>
    <row r="2546" spans="38:49">
      <c r="AL2546" s="5"/>
      <c r="AM2546" s="5"/>
      <c r="AW2546" s="5"/>
    </row>
    <row r="2547" spans="38:49">
      <c r="AL2547" s="5"/>
      <c r="AM2547" s="5"/>
      <c r="AW2547" s="5"/>
    </row>
    <row r="2548" spans="38:49">
      <c r="AL2548" s="5"/>
      <c r="AM2548" s="5"/>
      <c r="AW2548" s="5"/>
    </row>
    <row r="2549" spans="38:49">
      <c r="AL2549" s="5"/>
      <c r="AM2549" s="5"/>
      <c r="AW2549" s="5"/>
    </row>
    <row r="2550" spans="38:49">
      <c r="AL2550" s="5"/>
      <c r="AM2550" s="5"/>
      <c r="AW2550" s="5"/>
    </row>
    <row r="2551" spans="38:49">
      <c r="AL2551" s="5"/>
      <c r="AM2551" s="5"/>
      <c r="AW2551" s="5"/>
    </row>
    <row r="2552" spans="38:49">
      <c r="AL2552" s="5"/>
      <c r="AM2552" s="5"/>
      <c r="AW2552" s="5"/>
    </row>
    <row r="2553" spans="38:49">
      <c r="AL2553" s="5"/>
      <c r="AM2553" s="5"/>
      <c r="AW2553" s="5"/>
    </row>
    <row r="2554" spans="38:49">
      <c r="AL2554" s="5"/>
      <c r="AM2554" s="5"/>
      <c r="AW2554" s="5"/>
    </row>
    <row r="2555" spans="38:49">
      <c r="AL2555" s="5"/>
      <c r="AM2555" s="5"/>
      <c r="AW2555" s="5"/>
    </row>
    <row r="2556" spans="38:49">
      <c r="AL2556" s="5"/>
      <c r="AM2556" s="5"/>
      <c r="AW2556" s="5"/>
    </row>
    <row r="2557" spans="38:49">
      <c r="AL2557" s="5"/>
      <c r="AM2557" s="5"/>
      <c r="AW2557" s="5"/>
    </row>
    <row r="2558" spans="38:49">
      <c r="AL2558" s="5"/>
      <c r="AM2558" s="5"/>
      <c r="AW2558" s="5"/>
    </row>
    <row r="2559" spans="38:49">
      <c r="AL2559" s="5"/>
      <c r="AM2559" s="5"/>
      <c r="AW2559" s="5"/>
    </row>
    <row r="2560" spans="38:49">
      <c r="AL2560" s="5"/>
      <c r="AM2560" s="5"/>
      <c r="AW2560" s="5"/>
    </row>
    <row r="2561" spans="38:49">
      <c r="AL2561" s="5"/>
      <c r="AM2561" s="5"/>
      <c r="AW2561" s="5"/>
    </row>
    <row r="2562" spans="38:49">
      <c r="AL2562" s="5"/>
      <c r="AM2562" s="5"/>
      <c r="AW2562" s="5"/>
    </row>
    <row r="2563" spans="38:49">
      <c r="AL2563" s="5"/>
      <c r="AM2563" s="5"/>
      <c r="AW2563" s="5"/>
    </row>
    <row r="2564" spans="38:49">
      <c r="AL2564" s="5"/>
      <c r="AM2564" s="5"/>
      <c r="AW2564" s="5"/>
    </row>
    <row r="2565" spans="38:49">
      <c r="AL2565" s="5"/>
      <c r="AM2565" s="5"/>
      <c r="AW2565" s="5"/>
    </row>
    <row r="2566" spans="38:49">
      <c r="AL2566" s="5"/>
      <c r="AM2566" s="5"/>
      <c r="AW2566" s="5"/>
    </row>
    <row r="2567" spans="38:49">
      <c r="AL2567" s="5"/>
      <c r="AM2567" s="5"/>
      <c r="AW2567" s="5"/>
    </row>
    <row r="2568" spans="38:49">
      <c r="AL2568" s="5"/>
      <c r="AM2568" s="5"/>
      <c r="AW2568" s="5"/>
    </row>
    <row r="2569" spans="38:49">
      <c r="AL2569" s="5"/>
      <c r="AM2569" s="5"/>
      <c r="AW2569" s="5"/>
    </row>
    <row r="2570" spans="38:49">
      <c r="AL2570" s="5"/>
      <c r="AM2570" s="5"/>
      <c r="AW2570" s="5"/>
    </row>
    <row r="2571" spans="38:49">
      <c r="AL2571" s="5"/>
      <c r="AM2571" s="5"/>
      <c r="AW2571" s="5"/>
    </row>
    <row r="2572" spans="38:49">
      <c r="AL2572" s="5"/>
      <c r="AM2572" s="5"/>
      <c r="AW2572" s="5"/>
    </row>
    <row r="2573" spans="38:49">
      <c r="AL2573" s="5"/>
      <c r="AM2573" s="5"/>
      <c r="AW2573" s="5"/>
    </row>
    <row r="2574" spans="38:49">
      <c r="AL2574" s="5"/>
      <c r="AM2574" s="5"/>
      <c r="AW2574" s="5"/>
    </row>
    <row r="2575" spans="38:49">
      <c r="AL2575" s="5"/>
      <c r="AM2575" s="5"/>
      <c r="AW2575" s="5"/>
    </row>
    <row r="2576" spans="38:49">
      <c r="AL2576" s="5"/>
      <c r="AM2576" s="5"/>
      <c r="AW2576" s="5"/>
    </row>
    <row r="2577" spans="38:49">
      <c r="AL2577" s="5"/>
      <c r="AM2577" s="5"/>
      <c r="AW2577" s="5"/>
    </row>
    <row r="2578" spans="38:49">
      <c r="AL2578" s="5"/>
      <c r="AM2578" s="5"/>
      <c r="AW2578" s="5"/>
    </row>
    <row r="2579" spans="38:49">
      <c r="AL2579" s="5"/>
      <c r="AM2579" s="5"/>
      <c r="AW2579" s="5"/>
    </row>
    <row r="2580" spans="38:49">
      <c r="AL2580" s="5"/>
      <c r="AM2580" s="5"/>
      <c r="AW2580" s="5"/>
    </row>
    <row r="2581" spans="38:49">
      <c r="AL2581" s="5"/>
      <c r="AM2581" s="5"/>
      <c r="AW2581" s="5"/>
    </row>
    <row r="2582" spans="38:49">
      <c r="AL2582" s="5"/>
      <c r="AM2582" s="5"/>
      <c r="AW2582" s="5"/>
    </row>
    <row r="2583" spans="38:49">
      <c r="AL2583" s="5"/>
      <c r="AM2583" s="5"/>
      <c r="AW2583" s="5"/>
    </row>
    <row r="2584" spans="38:49">
      <c r="AL2584" s="5"/>
      <c r="AM2584" s="5"/>
      <c r="AW2584" s="5"/>
    </row>
    <row r="2585" spans="38:49">
      <c r="AL2585" s="5"/>
      <c r="AM2585" s="5"/>
      <c r="AW2585" s="5"/>
    </row>
    <row r="2586" spans="38:49">
      <c r="AL2586" s="5"/>
      <c r="AM2586" s="5"/>
      <c r="AW2586" s="5"/>
    </row>
    <row r="2587" spans="38:49">
      <c r="AL2587" s="5"/>
      <c r="AM2587" s="5"/>
      <c r="AW2587" s="5"/>
    </row>
    <row r="2588" spans="38:49">
      <c r="AL2588" s="5"/>
      <c r="AM2588" s="5"/>
      <c r="AW2588" s="5"/>
    </row>
    <row r="2589" spans="38:49">
      <c r="AL2589" s="5"/>
      <c r="AM2589" s="5"/>
      <c r="AW2589" s="5"/>
    </row>
    <row r="2590" spans="38:49">
      <c r="AL2590" s="5"/>
      <c r="AM2590" s="5"/>
      <c r="AW2590" s="5"/>
    </row>
    <row r="2591" spans="38:49">
      <c r="AL2591" s="5"/>
      <c r="AM2591" s="5"/>
      <c r="AW2591" s="5"/>
    </row>
    <row r="2592" spans="38:49">
      <c r="AL2592" s="5"/>
      <c r="AM2592" s="5"/>
      <c r="AW2592" s="5"/>
    </row>
    <row r="2593" spans="38:49">
      <c r="AL2593" s="5"/>
      <c r="AM2593" s="5"/>
      <c r="AW2593" s="5"/>
    </row>
    <row r="2594" spans="38:49">
      <c r="AL2594" s="5"/>
      <c r="AM2594" s="5"/>
      <c r="AW2594" s="5"/>
    </row>
    <row r="2595" spans="38:49">
      <c r="AL2595" s="5"/>
      <c r="AM2595" s="5"/>
      <c r="AW2595" s="5"/>
    </row>
    <row r="2596" spans="38:49">
      <c r="AL2596" s="5"/>
      <c r="AM2596" s="5"/>
      <c r="AW2596" s="5"/>
    </row>
    <row r="2597" spans="38:49">
      <c r="AL2597" s="5"/>
      <c r="AM2597" s="5"/>
      <c r="AW2597" s="5"/>
    </row>
    <row r="2598" spans="38:49">
      <c r="AL2598" s="5"/>
      <c r="AM2598" s="5"/>
      <c r="AW2598" s="5"/>
    </row>
    <row r="2599" spans="38:49">
      <c r="AL2599" s="5"/>
      <c r="AM2599" s="5"/>
      <c r="AW2599" s="5"/>
    </row>
    <row r="2600" spans="38:49">
      <c r="AL2600" s="5"/>
      <c r="AM2600" s="5"/>
      <c r="AW2600" s="5"/>
    </row>
    <row r="2601" spans="38:49">
      <c r="AL2601" s="5"/>
      <c r="AM2601" s="5"/>
      <c r="AW2601" s="5"/>
    </row>
    <row r="2602" spans="38:49">
      <c r="AL2602" s="5"/>
      <c r="AM2602" s="5"/>
      <c r="AW2602" s="5"/>
    </row>
    <row r="2603" spans="38:49">
      <c r="AL2603" s="5"/>
      <c r="AM2603" s="5"/>
      <c r="AW2603" s="5"/>
    </row>
    <row r="2604" spans="38:49">
      <c r="AL2604" s="5"/>
      <c r="AM2604" s="5"/>
      <c r="AW2604" s="5"/>
    </row>
    <row r="2605" spans="38:49">
      <c r="AL2605" s="5"/>
      <c r="AM2605" s="5"/>
      <c r="AW2605" s="5"/>
    </row>
    <row r="2606" spans="38:49">
      <c r="AL2606" s="5"/>
      <c r="AM2606" s="5"/>
      <c r="AW2606" s="5"/>
    </row>
    <row r="2607" spans="38:49">
      <c r="AL2607" s="5"/>
      <c r="AM2607" s="5"/>
      <c r="AW2607" s="5"/>
    </row>
    <row r="2608" spans="38:49">
      <c r="AL2608" s="5"/>
      <c r="AM2608" s="5"/>
      <c r="AW2608" s="5"/>
    </row>
    <row r="2609" spans="38:49">
      <c r="AL2609" s="5"/>
      <c r="AM2609" s="5"/>
      <c r="AW2609" s="5"/>
    </row>
    <row r="2610" spans="38:49">
      <c r="AL2610" s="5"/>
      <c r="AM2610" s="5"/>
      <c r="AW2610" s="5"/>
    </row>
    <row r="2611" spans="38:49">
      <c r="AL2611" s="5"/>
      <c r="AM2611" s="5"/>
      <c r="AW2611" s="5"/>
    </row>
    <row r="2612" spans="38:49">
      <c r="AL2612" s="5"/>
      <c r="AM2612" s="5"/>
      <c r="AW2612" s="5"/>
    </row>
    <row r="2613" spans="38:49">
      <c r="AL2613" s="5"/>
      <c r="AM2613" s="5"/>
      <c r="AW2613" s="5"/>
    </row>
    <row r="2614" spans="38:49">
      <c r="AL2614" s="5"/>
      <c r="AM2614" s="5"/>
      <c r="AW2614" s="5"/>
    </row>
    <row r="2615" spans="38:49">
      <c r="AL2615" s="5"/>
      <c r="AM2615" s="5"/>
      <c r="AW2615" s="5"/>
    </row>
    <row r="2616" spans="38:49">
      <c r="AL2616" s="5"/>
      <c r="AM2616" s="5"/>
      <c r="AW2616" s="5"/>
    </row>
    <row r="2617" spans="38:49">
      <c r="AL2617" s="5"/>
      <c r="AM2617" s="5"/>
      <c r="AW2617" s="5"/>
    </row>
    <row r="2618" spans="38:49">
      <c r="AL2618" s="5"/>
      <c r="AM2618" s="5"/>
      <c r="AW2618" s="5"/>
    </row>
    <row r="2619" spans="38:49">
      <c r="AL2619" s="5"/>
      <c r="AM2619" s="5"/>
      <c r="AW2619" s="5"/>
    </row>
    <row r="2620" spans="38:49">
      <c r="AL2620" s="5"/>
      <c r="AM2620" s="5"/>
      <c r="AW2620" s="5"/>
    </row>
    <row r="2621" spans="38:49">
      <c r="AL2621" s="5"/>
      <c r="AM2621" s="5"/>
      <c r="AW2621" s="5"/>
    </row>
    <row r="2622" spans="38:49">
      <c r="AL2622" s="5"/>
      <c r="AM2622" s="5"/>
      <c r="AW2622" s="5"/>
    </row>
    <row r="2623" spans="38:49">
      <c r="AL2623" s="5"/>
      <c r="AM2623" s="5"/>
      <c r="AW2623" s="5"/>
    </row>
    <row r="2624" spans="38:49">
      <c r="AL2624" s="5"/>
      <c r="AM2624" s="5"/>
      <c r="AW2624" s="5"/>
    </row>
    <row r="2625" spans="38:49">
      <c r="AL2625" s="5"/>
      <c r="AM2625" s="5"/>
      <c r="AW2625" s="5"/>
    </row>
    <row r="2626" spans="38:49">
      <c r="AL2626" s="5"/>
      <c r="AM2626" s="5"/>
      <c r="AW2626" s="5"/>
    </row>
    <row r="2627" spans="38:49">
      <c r="AL2627" s="5"/>
      <c r="AM2627" s="5"/>
      <c r="AW2627" s="5"/>
    </row>
    <row r="2628" spans="38:49">
      <c r="AL2628" s="5"/>
      <c r="AM2628" s="5"/>
      <c r="AW2628" s="5"/>
    </row>
    <row r="2629" spans="38:49">
      <c r="AL2629" s="5"/>
      <c r="AM2629" s="5"/>
      <c r="AW2629" s="5"/>
    </row>
    <row r="2630" spans="38:49">
      <c r="AL2630" s="5"/>
      <c r="AM2630" s="5"/>
      <c r="AW2630" s="5"/>
    </row>
    <row r="2631" spans="38:49">
      <c r="AL2631" s="5"/>
      <c r="AM2631" s="5"/>
      <c r="AW2631" s="5"/>
    </row>
    <row r="2632" spans="38:49">
      <c r="AL2632" s="5"/>
      <c r="AM2632" s="5"/>
      <c r="AW2632" s="5"/>
    </row>
    <row r="2633" spans="38:49">
      <c r="AL2633" s="5"/>
      <c r="AM2633" s="5"/>
      <c r="AW2633" s="5"/>
    </row>
    <row r="2634" spans="38:49">
      <c r="AL2634" s="5"/>
      <c r="AM2634" s="5"/>
      <c r="AW2634" s="5"/>
    </row>
    <row r="2635" spans="38:49">
      <c r="AL2635" s="5"/>
      <c r="AM2635" s="5"/>
      <c r="AW2635" s="5"/>
    </row>
    <row r="2636" spans="38:49">
      <c r="AL2636" s="5"/>
      <c r="AM2636" s="5"/>
      <c r="AW2636" s="5"/>
    </row>
    <row r="2637" spans="38:49">
      <c r="AL2637" s="5"/>
      <c r="AM2637" s="5"/>
      <c r="AW2637" s="5"/>
    </row>
    <row r="2638" spans="38:49">
      <c r="AL2638" s="5"/>
      <c r="AM2638" s="5"/>
      <c r="AW2638" s="5"/>
    </row>
    <row r="2639" spans="38:49">
      <c r="AL2639" s="5"/>
      <c r="AM2639" s="5"/>
      <c r="AW2639" s="5"/>
    </row>
    <row r="2640" spans="38:49">
      <c r="AL2640" s="5"/>
      <c r="AM2640" s="5"/>
      <c r="AW2640" s="5"/>
    </row>
    <row r="2641" spans="38:49">
      <c r="AL2641" s="5"/>
      <c r="AM2641" s="5"/>
      <c r="AW2641" s="5"/>
    </row>
    <row r="2642" spans="38:49">
      <c r="AL2642" s="5"/>
      <c r="AM2642" s="5"/>
      <c r="AW2642" s="5"/>
    </row>
    <row r="2643" spans="38:49">
      <c r="AL2643" s="5"/>
      <c r="AM2643" s="5"/>
      <c r="AW2643" s="5"/>
    </row>
    <row r="2644" spans="38:49">
      <c r="AL2644" s="5"/>
      <c r="AM2644" s="5"/>
      <c r="AW2644" s="5"/>
    </row>
    <row r="2645" spans="38:49">
      <c r="AL2645" s="5"/>
      <c r="AM2645" s="5"/>
      <c r="AW2645" s="5"/>
    </row>
    <row r="2646" spans="38:49">
      <c r="AL2646" s="5"/>
      <c r="AM2646" s="5"/>
      <c r="AW2646" s="5"/>
    </row>
    <row r="2647" spans="38:49">
      <c r="AL2647" s="5"/>
      <c r="AM2647" s="5"/>
      <c r="AW2647" s="5"/>
    </row>
    <row r="2648" spans="38:49">
      <c r="AL2648" s="5"/>
      <c r="AM2648" s="5"/>
      <c r="AW2648" s="5"/>
    </row>
    <row r="2649" spans="38:49">
      <c r="AL2649" s="5"/>
      <c r="AM2649" s="5"/>
      <c r="AW2649" s="5"/>
    </row>
    <row r="2650" spans="38:49">
      <c r="AL2650" s="5"/>
      <c r="AM2650" s="5"/>
      <c r="AW2650" s="5"/>
    </row>
    <row r="2651" spans="38:49">
      <c r="AL2651" s="5"/>
      <c r="AM2651" s="5"/>
      <c r="AW2651" s="5"/>
    </row>
    <row r="2652" spans="38:49">
      <c r="AL2652" s="5"/>
      <c r="AM2652" s="5"/>
      <c r="AW2652" s="5"/>
    </row>
    <row r="2653" spans="38:49">
      <c r="AL2653" s="5"/>
      <c r="AM2653" s="5"/>
      <c r="AW2653" s="5"/>
    </row>
    <row r="2654" spans="38:49">
      <c r="AL2654" s="5"/>
      <c r="AM2654" s="5"/>
      <c r="AW2654" s="5"/>
    </row>
    <row r="2655" spans="38:49">
      <c r="AL2655" s="5"/>
      <c r="AM2655" s="5"/>
      <c r="AW2655" s="5"/>
    </row>
    <row r="2656" spans="38:49">
      <c r="AL2656" s="5"/>
      <c r="AM2656" s="5"/>
      <c r="AW2656" s="5"/>
    </row>
    <row r="2657" spans="38:49">
      <c r="AL2657" s="5"/>
      <c r="AM2657" s="5"/>
      <c r="AW2657" s="5"/>
    </row>
    <row r="2658" spans="38:49">
      <c r="AL2658" s="5"/>
      <c r="AM2658" s="5"/>
      <c r="AW2658" s="5"/>
    </row>
    <row r="2659" spans="38:49">
      <c r="AL2659" s="5"/>
      <c r="AM2659" s="5"/>
      <c r="AW2659" s="5"/>
    </row>
    <row r="2660" spans="38:49">
      <c r="AL2660" s="5"/>
      <c r="AM2660" s="5"/>
      <c r="AW2660" s="5"/>
    </row>
    <row r="2661" spans="38:49">
      <c r="AL2661" s="5"/>
      <c r="AM2661" s="5"/>
      <c r="AW2661" s="5"/>
    </row>
    <row r="2662" spans="38:49">
      <c r="AL2662" s="5"/>
      <c r="AM2662" s="5"/>
      <c r="AW2662" s="5"/>
    </row>
    <row r="2663" spans="38:49">
      <c r="AL2663" s="5"/>
      <c r="AM2663" s="5"/>
      <c r="AW2663" s="5"/>
    </row>
    <row r="2664" spans="38:49">
      <c r="AL2664" s="5"/>
      <c r="AM2664" s="5"/>
      <c r="AW2664" s="5"/>
    </row>
    <row r="2665" spans="38:49">
      <c r="AL2665" s="5"/>
      <c r="AM2665" s="5"/>
      <c r="AW2665" s="5"/>
    </row>
    <row r="2666" spans="38:49">
      <c r="AL2666" s="5"/>
      <c r="AM2666" s="5"/>
      <c r="AW2666" s="5"/>
    </row>
    <row r="2667" spans="38:49">
      <c r="AL2667" s="5"/>
      <c r="AM2667" s="5"/>
      <c r="AW2667" s="5"/>
    </row>
    <row r="2668" spans="38:49">
      <c r="AL2668" s="5"/>
      <c r="AM2668" s="5"/>
      <c r="AW2668" s="5"/>
    </row>
    <row r="2669" spans="38:49">
      <c r="AL2669" s="5"/>
      <c r="AM2669" s="5"/>
      <c r="AW2669" s="5"/>
    </row>
    <row r="2670" spans="38:49">
      <c r="AL2670" s="5"/>
      <c r="AM2670" s="5"/>
      <c r="AW2670" s="5"/>
    </row>
    <row r="2671" spans="38:49">
      <c r="AL2671" s="5"/>
      <c r="AM2671" s="5"/>
      <c r="AW2671" s="5"/>
    </row>
    <row r="2672" spans="38:49">
      <c r="AL2672" s="5"/>
      <c r="AM2672" s="5"/>
      <c r="AW2672" s="5"/>
    </row>
    <row r="2673" spans="38:49">
      <c r="AL2673" s="5"/>
      <c r="AM2673" s="5"/>
      <c r="AW2673" s="5"/>
    </row>
    <row r="2674" spans="38:49">
      <c r="AL2674" s="5"/>
      <c r="AM2674" s="5"/>
      <c r="AW2674" s="5"/>
    </row>
    <row r="2675" spans="38:49">
      <c r="AL2675" s="5"/>
      <c r="AM2675" s="5"/>
      <c r="AW2675" s="5"/>
    </row>
    <row r="2676" spans="38:49">
      <c r="AL2676" s="5"/>
      <c r="AM2676" s="5"/>
      <c r="AW2676" s="5"/>
    </row>
    <row r="2677" spans="38:49">
      <c r="AL2677" s="5"/>
      <c r="AM2677" s="5"/>
      <c r="AW2677" s="5"/>
    </row>
    <row r="2678" spans="38:49">
      <c r="AL2678" s="5"/>
      <c r="AM2678" s="5"/>
      <c r="AW2678" s="5"/>
    </row>
    <row r="2679" spans="38:49">
      <c r="AL2679" s="5"/>
      <c r="AM2679" s="5"/>
      <c r="AW2679" s="5"/>
    </row>
    <row r="2680" spans="38:49">
      <c r="AL2680" s="5"/>
      <c r="AM2680" s="5"/>
      <c r="AW2680" s="5"/>
    </row>
    <row r="2681" spans="38:49">
      <c r="AL2681" s="5"/>
      <c r="AM2681" s="5"/>
      <c r="AW2681" s="5"/>
    </row>
    <row r="2682" spans="38:49">
      <c r="AL2682" s="5"/>
      <c r="AM2682" s="5"/>
      <c r="AW2682" s="5"/>
    </row>
    <row r="2683" spans="38:49">
      <c r="AL2683" s="5"/>
      <c r="AM2683" s="5"/>
      <c r="AW2683" s="5"/>
    </row>
    <row r="2684" spans="38:49">
      <c r="AL2684" s="5"/>
      <c r="AM2684" s="5"/>
      <c r="AW2684" s="5"/>
    </row>
    <row r="2685" spans="38:49">
      <c r="AL2685" s="5"/>
      <c r="AM2685" s="5"/>
      <c r="AW2685" s="5"/>
    </row>
    <row r="2686" spans="38:49">
      <c r="AL2686" s="5"/>
      <c r="AM2686" s="5"/>
      <c r="AW2686" s="5"/>
    </row>
    <row r="2687" spans="38:49">
      <c r="AL2687" s="5"/>
      <c r="AM2687" s="5"/>
      <c r="AW2687" s="5"/>
    </row>
    <row r="2688" spans="38:49">
      <c r="AL2688" s="5"/>
      <c r="AM2688" s="5"/>
      <c r="AW2688" s="5"/>
    </row>
    <row r="2689" spans="38:49">
      <c r="AL2689" s="5"/>
      <c r="AM2689" s="5"/>
      <c r="AW2689" s="5"/>
    </row>
    <row r="2690" spans="38:49">
      <c r="AL2690" s="5"/>
      <c r="AM2690" s="5"/>
      <c r="AW2690" s="5"/>
    </row>
    <row r="2691" spans="38:49">
      <c r="AL2691" s="5"/>
      <c r="AM2691" s="5"/>
      <c r="AW2691" s="5"/>
    </row>
    <row r="2692" spans="38:49">
      <c r="AL2692" s="5"/>
      <c r="AM2692" s="5"/>
      <c r="AW2692" s="5"/>
    </row>
    <row r="2693" spans="38:49">
      <c r="AL2693" s="5"/>
      <c r="AM2693" s="5"/>
      <c r="AW2693" s="5"/>
    </row>
    <row r="2694" spans="38:49">
      <c r="AL2694" s="5"/>
      <c r="AM2694" s="5"/>
      <c r="AW2694" s="5"/>
    </row>
    <row r="2695" spans="38:49">
      <c r="AL2695" s="5"/>
      <c r="AM2695" s="5"/>
      <c r="AW2695" s="5"/>
    </row>
    <row r="2696" spans="38:49">
      <c r="AL2696" s="5"/>
      <c r="AM2696" s="5"/>
      <c r="AW2696" s="5"/>
    </row>
    <row r="2697" spans="38:49">
      <c r="AL2697" s="5"/>
      <c r="AM2697" s="5"/>
      <c r="AW2697" s="5"/>
    </row>
    <row r="2698" spans="38:49">
      <c r="AL2698" s="5"/>
      <c r="AM2698" s="5"/>
      <c r="AW2698" s="5"/>
    </row>
    <row r="2699" spans="38:49">
      <c r="AL2699" s="5"/>
      <c r="AM2699" s="5"/>
      <c r="AW2699" s="5"/>
    </row>
    <row r="2700" spans="38:49">
      <c r="AL2700" s="5"/>
      <c r="AM2700" s="5"/>
      <c r="AW2700" s="5"/>
    </row>
    <row r="2701" spans="38:49">
      <c r="AL2701" s="5"/>
      <c r="AM2701" s="5"/>
      <c r="AW2701" s="5"/>
    </row>
    <row r="2702" spans="38:49">
      <c r="AL2702" s="5"/>
      <c r="AM2702" s="5"/>
      <c r="AW2702" s="5"/>
    </row>
    <row r="2703" spans="38:49">
      <c r="AL2703" s="5"/>
      <c r="AM2703" s="5"/>
      <c r="AW2703" s="5"/>
    </row>
    <row r="2704" spans="38:49">
      <c r="AL2704" s="5"/>
      <c r="AM2704" s="5"/>
      <c r="AW2704" s="5"/>
    </row>
    <row r="2705" spans="38:49">
      <c r="AL2705" s="5"/>
      <c r="AM2705" s="5"/>
      <c r="AW2705" s="5"/>
    </row>
    <row r="2706" spans="38:49">
      <c r="AL2706" s="5"/>
      <c r="AM2706" s="5"/>
      <c r="AW2706" s="5"/>
    </row>
    <row r="2707" spans="38:49">
      <c r="AL2707" s="5"/>
      <c r="AM2707" s="5"/>
      <c r="AW2707" s="5"/>
    </row>
    <row r="2708" spans="38:49">
      <c r="AL2708" s="5"/>
      <c r="AM2708" s="5"/>
      <c r="AW2708" s="5"/>
    </row>
    <row r="2709" spans="38:49">
      <c r="AL2709" s="5"/>
      <c r="AM2709" s="5"/>
      <c r="AW2709" s="5"/>
    </row>
    <row r="2710" spans="38:49">
      <c r="AL2710" s="5"/>
      <c r="AM2710" s="5"/>
      <c r="AW2710" s="5"/>
    </row>
    <row r="2711" spans="38:49">
      <c r="AL2711" s="5"/>
      <c r="AM2711" s="5"/>
      <c r="AW2711" s="5"/>
    </row>
    <row r="2712" spans="38:49">
      <c r="AL2712" s="5"/>
      <c r="AM2712" s="5"/>
      <c r="AW2712" s="5"/>
    </row>
    <row r="2713" spans="38:49">
      <c r="AL2713" s="5"/>
      <c r="AM2713" s="5"/>
      <c r="AW2713" s="5"/>
    </row>
    <row r="2714" spans="38:49">
      <c r="AL2714" s="5"/>
      <c r="AM2714" s="5"/>
      <c r="AW2714" s="5"/>
    </row>
    <row r="2715" spans="38:49">
      <c r="AL2715" s="5"/>
      <c r="AM2715" s="5"/>
      <c r="AW2715" s="5"/>
    </row>
    <row r="2716" spans="38:49">
      <c r="AL2716" s="5"/>
      <c r="AM2716" s="5"/>
      <c r="AW2716" s="5"/>
    </row>
    <row r="2717" spans="38:49">
      <c r="AL2717" s="5"/>
      <c r="AM2717" s="5"/>
      <c r="AW2717" s="5"/>
    </row>
    <row r="2718" spans="38:49">
      <c r="AL2718" s="5"/>
      <c r="AM2718" s="5"/>
      <c r="AW2718" s="5"/>
    </row>
    <row r="2719" spans="38:49">
      <c r="AL2719" s="5"/>
      <c r="AM2719" s="5"/>
      <c r="AW2719" s="5"/>
    </row>
    <row r="2720" spans="38:49">
      <c r="AL2720" s="5"/>
      <c r="AM2720" s="5"/>
      <c r="AW2720" s="5"/>
    </row>
    <row r="2721" spans="38:49">
      <c r="AL2721" s="5"/>
      <c r="AM2721" s="5"/>
      <c r="AW2721" s="5"/>
    </row>
    <row r="2722" spans="38:49">
      <c r="AL2722" s="5"/>
      <c r="AM2722" s="5"/>
      <c r="AW2722" s="5"/>
    </row>
    <row r="2723" spans="38:49">
      <c r="AL2723" s="5"/>
      <c r="AM2723" s="5"/>
      <c r="AW2723" s="5"/>
    </row>
    <row r="2724" spans="38:49">
      <c r="AL2724" s="5"/>
      <c r="AM2724" s="5"/>
      <c r="AW2724" s="5"/>
    </row>
    <row r="2725" spans="38:49">
      <c r="AL2725" s="5"/>
      <c r="AM2725" s="5"/>
      <c r="AW2725" s="5"/>
    </row>
    <row r="2726" spans="38:49">
      <c r="AL2726" s="5"/>
      <c r="AM2726" s="5"/>
      <c r="AW2726" s="5"/>
    </row>
    <row r="2727" spans="38:49">
      <c r="AL2727" s="5"/>
      <c r="AM2727" s="5"/>
      <c r="AW2727" s="5"/>
    </row>
    <row r="2728" spans="38:49">
      <c r="AL2728" s="5"/>
      <c r="AM2728" s="5"/>
      <c r="AW2728" s="5"/>
    </row>
    <row r="2729" spans="38:49">
      <c r="AL2729" s="5"/>
      <c r="AM2729" s="5"/>
      <c r="AW2729" s="5"/>
    </row>
    <row r="2730" spans="38:49">
      <c r="AL2730" s="5"/>
      <c r="AM2730" s="5"/>
      <c r="AW2730" s="5"/>
    </row>
    <row r="2731" spans="38:49">
      <c r="AL2731" s="5"/>
      <c r="AM2731" s="5"/>
      <c r="AW2731" s="5"/>
    </row>
    <row r="2732" spans="38:49">
      <c r="AL2732" s="5"/>
      <c r="AM2732" s="5"/>
      <c r="AW2732" s="5"/>
    </row>
    <row r="2733" spans="38:49">
      <c r="AL2733" s="5"/>
      <c r="AM2733" s="5"/>
      <c r="AW2733" s="5"/>
    </row>
    <row r="2734" spans="38:49">
      <c r="AL2734" s="5"/>
      <c r="AM2734" s="5"/>
      <c r="AW2734" s="5"/>
    </row>
    <row r="2735" spans="38:49">
      <c r="AL2735" s="5"/>
      <c r="AM2735" s="5"/>
      <c r="AW2735" s="5"/>
    </row>
    <row r="2736" spans="38:49">
      <c r="AL2736" s="5"/>
      <c r="AM2736" s="5"/>
      <c r="AW2736" s="5"/>
    </row>
    <row r="2737" spans="38:49">
      <c r="AL2737" s="5"/>
      <c r="AM2737" s="5"/>
      <c r="AW2737" s="5"/>
    </row>
    <row r="2738" spans="38:49">
      <c r="AL2738" s="5"/>
      <c r="AM2738" s="5"/>
      <c r="AW2738" s="5"/>
    </row>
    <row r="2739" spans="38:49">
      <c r="AL2739" s="5"/>
      <c r="AM2739" s="5"/>
      <c r="AW2739" s="5"/>
    </row>
    <row r="2740" spans="38:49">
      <c r="AL2740" s="5"/>
      <c r="AM2740" s="5"/>
      <c r="AW2740" s="5"/>
    </row>
    <row r="2741" spans="38:49">
      <c r="AL2741" s="5"/>
      <c r="AM2741" s="5"/>
      <c r="AW2741" s="5"/>
    </row>
    <row r="2742" spans="38:49">
      <c r="AL2742" s="5"/>
      <c r="AM2742" s="5"/>
      <c r="AW2742" s="5"/>
    </row>
    <row r="2743" spans="38:49">
      <c r="AL2743" s="5"/>
      <c r="AM2743" s="5"/>
      <c r="AW2743" s="5"/>
    </row>
    <row r="2744" spans="38:49">
      <c r="AL2744" s="5"/>
      <c r="AM2744" s="5"/>
      <c r="AW2744" s="5"/>
    </row>
    <row r="2745" spans="38:49">
      <c r="AL2745" s="5"/>
      <c r="AM2745" s="5"/>
      <c r="AW2745" s="5"/>
    </row>
    <row r="2746" spans="38:49">
      <c r="AL2746" s="5"/>
      <c r="AM2746" s="5"/>
      <c r="AW2746" s="5"/>
    </row>
    <row r="2747" spans="38:49">
      <c r="AL2747" s="5"/>
      <c r="AM2747" s="5"/>
      <c r="AW2747" s="5"/>
    </row>
    <row r="2748" spans="38:49">
      <c r="AL2748" s="5"/>
      <c r="AM2748" s="5"/>
      <c r="AW2748" s="5"/>
    </row>
    <row r="2749" spans="38:49">
      <c r="AL2749" s="5"/>
      <c r="AM2749" s="5"/>
      <c r="AW2749" s="5"/>
    </row>
    <row r="2750" spans="38:49">
      <c r="AL2750" s="5"/>
      <c r="AM2750" s="5"/>
      <c r="AW2750" s="5"/>
    </row>
    <row r="2751" spans="38:49">
      <c r="AL2751" s="5"/>
      <c r="AM2751" s="5"/>
      <c r="AW2751" s="5"/>
    </row>
    <row r="2752" spans="38:49">
      <c r="AL2752" s="5"/>
      <c r="AM2752" s="5"/>
      <c r="AW2752" s="5"/>
    </row>
    <row r="2753" spans="38:49">
      <c r="AL2753" s="5"/>
      <c r="AM2753" s="5"/>
      <c r="AW2753" s="5"/>
    </row>
    <row r="2754" spans="38:49">
      <c r="AL2754" s="5"/>
      <c r="AM2754" s="5"/>
      <c r="AW2754" s="5"/>
    </row>
    <row r="2755" spans="38:49">
      <c r="AL2755" s="5"/>
      <c r="AM2755" s="5"/>
      <c r="AW2755" s="5"/>
    </row>
    <row r="2756" spans="38:49">
      <c r="AL2756" s="5"/>
      <c r="AM2756" s="5"/>
      <c r="AW2756" s="5"/>
    </row>
    <row r="2757" spans="38:49">
      <c r="AL2757" s="5"/>
      <c r="AM2757" s="5"/>
      <c r="AW2757" s="5"/>
    </row>
    <row r="2758" spans="38:49">
      <c r="AL2758" s="5"/>
      <c r="AM2758" s="5"/>
      <c r="AW2758" s="5"/>
    </row>
    <row r="2759" spans="38:49">
      <c r="AL2759" s="5"/>
      <c r="AM2759" s="5"/>
      <c r="AW2759" s="5"/>
    </row>
    <row r="2760" spans="38:49">
      <c r="AL2760" s="5"/>
      <c r="AM2760" s="5"/>
      <c r="AW2760" s="5"/>
    </row>
    <row r="2761" spans="38:49">
      <c r="AL2761" s="5"/>
      <c r="AM2761" s="5"/>
      <c r="AW2761" s="5"/>
    </row>
    <row r="2762" spans="38:49">
      <c r="AL2762" s="5"/>
      <c r="AM2762" s="5"/>
      <c r="AW2762" s="5"/>
    </row>
    <row r="2763" spans="38:49">
      <c r="AL2763" s="5"/>
      <c r="AM2763" s="5"/>
      <c r="AW2763" s="5"/>
    </row>
    <row r="2764" spans="38:49">
      <c r="AL2764" s="5"/>
      <c r="AM2764" s="5"/>
      <c r="AW2764" s="5"/>
    </row>
    <row r="2765" spans="38:49">
      <c r="AL2765" s="5"/>
      <c r="AM2765" s="5"/>
      <c r="AW2765" s="5"/>
    </row>
    <row r="2766" spans="38:49">
      <c r="AL2766" s="5"/>
      <c r="AM2766" s="5"/>
      <c r="AW2766" s="5"/>
    </row>
    <row r="2767" spans="38:49">
      <c r="AL2767" s="5"/>
      <c r="AM2767" s="5"/>
      <c r="AW2767" s="5"/>
    </row>
    <row r="2768" spans="38:49">
      <c r="AL2768" s="5"/>
      <c r="AM2768" s="5"/>
      <c r="AW2768" s="5"/>
    </row>
    <row r="2769" spans="38:49">
      <c r="AL2769" s="5"/>
      <c r="AM2769" s="5"/>
      <c r="AW2769" s="5"/>
    </row>
    <row r="2770" spans="38:49">
      <c r="AL2770" s="5"/>
      <c r="AM2770" s="5"/>
      <c r="AW2770" s="5"/>
    </row>
    <row r="2771" spans="38:49">
      <c r="AL2771" s="5"/>
      <c r="AM2771" s="5"/>
      <c r="AW2771" s="5"/>
    </row>
    <row r="2772" spans="38:49">
      <c r="AL2772" s="5"/>
      <c r="AM2772" s="5"/>
      <c r="AW2772" s="5"/>
    </row>
    <row r="2773" spans="38:49">
      <c r="AL2773" s="5"/>
      <c r="AM2773" s="5"/>
      <c r="AW2773" s="5"/>
    </row>
    <row r="2774" spans="38:49">
      <c r="AL2774" s="5"/>
      <c r="AM2774" s="5"/>
      <c r="AW2774" s="5"/>
    </row>
    <row r="2775" spans="38:49">
      <c r="AL2775" s="5"/>
      <c r="AM2775" s="5"/>
      <c r="AW2775" s="5"/>
    </row>
    <row r="2776" spans="38:49">
      <c r="AL2776" s="5"/>
      <c r="AM2776" s="5"/>
      <c r="AW2776" s="5"/>
    </row>
    <row r="2777" spans="38:49">
      <c r="AL2777" s="5"/>
      <c r="AM2777" s="5"/>
      <c r="AW2777" s="5"/>
    </row>
    <row r="2778" spans="38:49">
      <c r="AL2778" s="5"/>
      <c r="AM2778" s="5"/>
      <c r="AW2778" s="5"/>
    </row>
    <row r="2779" spans="38:49">
      <c r="AL2779" s="5"/>
      <c r="AM2779" s="5"/>
      <c r="AW2779" s="5"/>
    </row>
    <row r="2780" spans="38:49">
      <c r="AL2780" s="5"/>
      <c r="AM2780" s="5"/>
      <c r="AW2780" s="5"/>
    </row>
    <row r="2781" spans="38:49">
      <c r="AL2781" s="5"/>
      <c r="AM2781" s="5"/>
      <c r="AW2781" s="5"/>
    </row>
    <row r="2782" spans="38:49">
      <c r="AL2782" s="5"/>
      <c r="AM2782" s="5"/>
      <c r="AW2782" s="5"/>
    </row>
    <row r="2783" spans="38:49">
      <c r="AL2783" s="5"/>
      <c r="AM2783" s="5"/>
      <c r="AW2783" s="5"/>
    </row>
    <row r="2784" spans="38:49">
      <c r="AL2784" s="5"/>
      <c r="AM2784" s="5"/>
      <c r="AW2784" s="5"/>
    </row>
    <row r="2785" spans="38:49">
      <c r="AL2785" s="5"/>
      <c r="AM2785" s="5"/>
      <c r="AW2785" s="5"/>
    </row>
    <row r="2786" spans="38:49">
      <c r="AL2786" s="5"/>
      <c r="AM2786" s="5"/>
      <c r="AW2786" s="5"/>
    </row>
    <row r="2787" spans="38:49">
      <c r="AL2787" s="5"/>
      <c r="AM2787" s="5"/>
      <c r="AW2787" s="5"/>
    </row>
    <row r="2788" spans="38:49">
      <c r="AL2788" s="5"/>
      <c r="AM2788" s="5"/>
      <c r="AW2788" s="5"/>
    </row>
    <row r="2789" spans="38:49">
      <c r="AL2789" s="5"/>
      <c r="AM2789" s="5"/>
      <c r="AW2789" s="5"/>
    </row>
    <row r="2790" spans="38:49">
      <c r="AL2790" s="5"/>
      <c r="AM2790" s="5"/>
      <c r="AW2790" s="5"/>
    </row>
    <row r="2791" spans="38:49">
      <c r="AL2791" s="5"/>
      <c r="AM2791" s="5"/>
      <c r="AW2791" s="5"/>
    </row>
    <row r="2792" spans="38:49">
      <c r="AL2792" s="5"/>
      <c r="AM2792" s="5"/>
      <c r="AW2792" s="5"/>
    </row>
    <row r="2793" spans="38:49">
      <c r="AL2793" s="5"/>
      <c r="AM2793" s="5"/>
      <c r="AW2793" s="5"/>
    </row>
    <row r="2794" spans="38:49">
      <c r="AL2794" s="5"/>
      <c r="AM2794" s="5"/>
      <c r="AW2794" s="5"/>
    </row>
    <row r="2795" spans="38:49">
      <c r="AL2795" s="5"/>
      <c r="AM2795" s="5"/>
      <c r="AW2795" s="5"/>
    </row>
    <row r="2796" spans="38:49">
      <c r="AL2796" s="5"/>
      <c r="AM2796" s="5"/>
      <c r="AW2796" s="5"/>
    </row>
    <row r="2797" spans="38:49">
      <c r="AL2797" s="5"/>
      <c r="AM2797" s="5"/>
      <c r="AW2797" s="5"/>
    </row>
    <row r="2798" spans="38:49">
      <c r="AL2798" s="5"/>
      <c r="AM2798" s="5"/>
      <c r="AW2798" s="5"/>
    </row>
    <row r="2799" spans="38:49">
      <c r="AL2799" s="5"/>
      <c r="AM2799" s="5"/>
      <c r="AW2799" s="5"/>
    </row>
    <row r="2800" spans="38:49">
      <c r="AL2800" s="5"/>
      <c r="AM2800" s="5"/>
      <c r="AW2800" s="5"/>
    </row>
    <row r="2801" spans="38:49">
      <c r="AL2801" s="5"/>
      <c r="AM2801" s="5"/>
      <c r="AW2801" s="5"/>
    </row>
    <row r="2802" spans="38:49">
      <c r="AL2802" s="5"/>
      <c r="AM2802" s="5"/>
      <c r="AW2802" s="5"/>
    </row>
    <row r="2803" spans="38:49">
      <c r="AL2803" s="5"/>
      <c r="AM2803" s="5"/>
      <c r="AW2803" s="5"/>
    </row>
    <row r="2804" spans="38:49">
      <c r="AL2804" s="5"/>
      <c r="AM2804" s="5"/>
      <c r="AW2804" s="5"/>
    </row>
    <row r="2805" spans="38:49">
      <c r="AL2805" s="5"/>
      <c r="AM2805" s="5"/>
      <c r="AW2805" s="5"/>
    </row>
    <row r="2806" spans="38:49">
      <c r="AL2806" s="5"/>
      <c r="AM2806" s="5"/>
      <c r="AW2806" s="5"/>
    </row>
    <row r="2807" spans="38:49">
      <c r="AL2807" s="5"/>
      <c r="AM2807" s="5"/>
      <c r="AW2807" s="5"/>
    </row>
    <row r="2808" spans="38:49">
      <c r="AL2808" s="5"/>
      <c r="AM2808" s="5"/>
      <c r="AW2808" s="5"/>
    </row>
    <row r="2809" spans="38:49">
      <c r="AL2809" s="5"/>
      <c r="AM2809" s="5"/>
      <c r="AW2809" s="5"/>
    </row>
    <row r="2810" spans="38:49">
      <c r="AL2810" s="5"/>
      <c r="AM2810" s="5"/>
      <c r="AW2810" s="5"/>
    </row>
    <row r="2811" spans="38:49">
      <c r="AL2811" s="5"/>
      <c r="AM2811" s="5"/>
      <c r="AW2811" s="5"/>
    </row>
    <row r="2812" spans="38:49">
      <c r="AL2812" s="5"/>
      <c r="AM2812" s="5"/>
      <c r="AW2812" s="5"/>
    </row>
    <row r="2813" spans="38:49">
      <c r="AL2813" s="5"/>
      <c r="AM2813" s="5"/>
      <c r="AW2813" s="5"/>
    </row>
    <row r="2814" spans="38:49">
      <c r="AL2814" s="5"/>
      <c r="AM2814" s="5"/>
      <c r="AW2814" s="5"/>
    </row>
    <row r="2815" spans="38:49">
      <c r="AL2815" s="5"/>
      <c r="AM2815" s="5"/>
      <c r="AW2815" s="5"/>
    </row>
    <row r="2816" spans="38:49">
      <c r="AL2816" s="5"/>
      <c r="AM2816" s="5"/>
      <c r="AW2816" s="5"/>
    </row>
    <row r="2817" spans="38:49">
      <c r="AL2817" s="5"/>
      <c r="AM2817" s="5"/>
      <c r="AW2817" s="5"/>
    </row>
    <row r="2818" spans="38:49">
      <c r="AL2818" s="5"/>
      <c r="AM2818" s="5"/>
      <c r="AW2818" s="5"/>
    </row>
    <row r="2819" spans="38:49">
      <c r="AL2819" s="5"/>
      <c r="AM2819" s="5"/>
      <c r="AW2819" s="5"/>
    </row>
    <row r="2820" spans="38:49">
      <c r="AL2820" s="5"/>
      <c r="AM2820" s="5"/>
      <c r="AW2820" s="5"/>
    </row>
    <row r="2821" spans="38:49">
      <c r="AL2821" s="5"/>
      <c r="AM2821" s="5"/>
      <c r="AW2821" s="5"/>
    </row>
    <row r="2822" spans="38:49">
      <c r="AL2822" s="5"/>
      <c r="AM2822" s="5"/>
      <c r="AW2822" s="5"/>
    </row>
    <row r="2823" spans="38:49">
      <c r="AL2823" s="5"/>
      <c r="AM2823" s="5"/>
      <c r="AW2823" s="5"/>
    </row>
    <row r="2824" spans="38:49">
      <c r="AL2824" s="5"/>
      <c r="AM2824" s="5"/>
      <c r="AW2824" s="5"/>
    </row>
    <row r="2825" spans="38:49">
      <c r="AL2825" s="5"/>
      <c r="AM2825" s="5"/>
      <c r="AW2825" s="5"/>
    </row>
    <row r="2826" spans="38:49">
      <c r="AL2826" s="5"/>
      <c r="AM2826" s="5"/>
      <c r="AW2826" s="5"/>
    </row>
    <row r="2827" spans="38:49">
      <c r="AL2827" s="5"/>
      <c r="AM2827" s="5"/>
      <c r="AW2827" s="5"/>
    </row>
    <row r="2828" spans="38:49">
      <c r="AL2828" s="5"/>
      <c r="AM2828" s="5"/>
      <c r="AW2828" s="5"/>
    </row>
    <row r="2829" spans="38:49">
      <c r="AL2829" s="5"/>
      <c r="AM2829" s="5"/>
      <c r="AW2829" s="5"/>
    </row>
    <row r="2830" spans="38:49">
      <c r="AL2830" s="5"/>
      <c r="AM2830" s="5"/>
      <c r="AW2830" s="5"/>
    </row>
    <row r="2831" spans="38:49">
      <c r="AL2831" s="5"/>
      <c r="AM2831" s="5"/>
      <c r="AW2831" s="5"/>
    </row>
    <row r="2832" spans="38:49">
      <c r="AL2832" s="5"/>
      <c r="AM2832" s="5"/>
      <c r="AW2832" s="5"/>
    </row>
    <row r="2833" spans="38:49">
      <c r="AL2833" s="5"/>
      <c r="AM2833" s="5"/>
      <c r="AW2833" s="5"/>
    </row>
    <row r="2834" spans="38:49">
      <c r="AL2834" s="5"/>
      <c r="AM2834" s="5"/>
      <c r="AW2834" s="5"/>
    </row>
    <row r="2835" spans="38:49">
      <c r="AL2835" s="5"/>
      <c r="AM2835" s="5"/>
      <c r="AW2835" s="5"/>
    </row>
    <row r="2836" spans="38:49">
      <c r="AL2836" s="5"/>
      <c r="AM2836" s="5"/>
      <c r="AW2836" s="5"/>
    </row>
    <row r="2837" spans="38:49">
      <c r="AL2837" s="5"/>
      <c r="AM2837" s="5"/>
      <c r="AW2837" s="5"/>
    </row>
    <row r="2838" spans="38:49">
      <c r="AL2838" s="5"/>
      <c r="AM2838" s="5"/>
      <c r="AW2838" s="5"/>
    </row>
    <row r="2839" spans="38:49">
      <c r="AL2839" s="5"/>
      <c r="AM2839" s="5"/>
      <c r="AW2839" s="5"/>
    </row>
    <row r="2840" spans="38:49">
      <c r="AL2840" s="5"/>
      <c r="AM2840" s="5"/>
      <c r="AW2840" s="5"/>
    </row>
    <row r="2841" spans="38:49">
      <c r="AL2841" s="5"/>
      <c r="AM2841" s="5"/>
      <c r="AW2841" s="5"/>
    </row>
    <row r="2842" spans="38:49">
      <c r="AL2842" s="5"/>
      <c r="AM2842" s="5"/>
      <c r="AW2842" s="5"/>
    </row>
    <row r="2843" spans="38:49">
      <c r="AL2843" s="5"/>
      <c r="AM2843" s="5"/>
      <c r="AW2843" s="5"/>
    </row>
    <row r="2844" spans="38:49">
      <c r="AL2844" s="5"/>
      <c r="AM2844" s="5"/>
      <c r="AW2844" s="5"/>
    </row>
    <row r="2845" spans="38:49">
      <c r="AL2845" s="5"/>
      <c r="AM2845" s="5"/>
      <c r="AW2845" s="5"/>
    </row>
    <row r="2846" spans="38:49">
      <c r="AL2846" s="5"/>
      <c r="AM2846" s="5"/>
      <c r="AW2846" s="5"/>
    </row>
    <row r="2847" spans="38:49">
      <c r="AL2847" s="5"/>
      <c r="AM2847" s="5"/>
      <c r="AW2847" s="5"/>
    </row>
    <row r="2848" spans="38:49">
      <c r="AL2848" s="5"/>
      <c r="AM2848" s="5"/>
      <c r="AW2848" s="5"/>
    </row>
    <row r="2849" spans="38:49">
      <c r="AL2849" s="5"/>
      <c r="AM2849" s="5"/>
      <c r="AW2849" s="5"/>
    </row>
    <row r="2850" spans="38:49">
      <c r="AL2850" s="5"/>
      <c r="AM2850" s="5"/>
      <c r="AW2850" s="5"/>
    </row>
    <row r="2851" spans="38:49">
      <c r="AL2851" s="5"/>
      <c r="AM2851" s="5"/>
      <c r="AW2851" s="5"/>
    </row>
    <row r="2852" spans="38:49">
      <c r="AL2852" s="5"/>
      <c r="AM2852" s="5"/>
      <c r="AW2852" s="5"/>
    </row>
    <row r="2853" spans="38:49">
      <c r="AL2853" s="5"/>
      <c r="AM2853" s="5"/>
      <c r="AW2853" s="5"/>
    </row>
    <row r="2854" spans="38:49">
      <c r="AL2854" s="5"/>
      <c r="AM2854" s="5"/>
      <c r="AW2854" s="5"/>
    </row>
    <row r="2855" spans="38:49">
      <c r="AL2855" s="5"/>
      <c r="AM2855" s="5"/>
      <c r="AW2855" s="5"/>
    </row>
    <row r="2856" spans="38:49">
      <c r="AL2856" s="5"/>
      <c r="AM2856" s="5"/>
      <c r="AW2856" s="5"/>
    </row>
    <row r="2857" spans="38:49">
      <c r="AL2857" s="5"/>
      <c r="AM2857" s="5"/>
      <c r="AW2857" s="5"/>
    </row>
    <row r="2858" spans="38:49">
      <c r="AL2858" s="5"/>
      <c r="AM2858" s="5"/>
      <c r="AW2858" s="5"/>
    </row>
    <row r="2859" spans="38:49">
      <c r="AL2859" s="5"/>
      <c r="AM2859" s="5"/>
      <c r="AW2859" s="5"/>
    </row>
    <row r="2860" spans="38:49">
      <c r="AL2860" s="5"/>
      <c r="AM2860" s="5"/>
      <c r="AW2860" s="5"/>
    </row>
    <row r="2861" spans="38:49">
      <c r="AL2861" s="5"/>
      <c r="AM2861" s="5"/>
      <c r="AW2861" s="5"/>
    </row>
    <row r="2862" spans="38:49">
      <c r="AL2862" s="5"/>
      <c r="AM2862" s="5"/>
      <c r="AW2862" s="5"/>
    </row>
    <row r="2863" spans="38:49">
      <c r="AL2863" s="5"/>
      <c r="AM2863" s="5"/>
      <c r="AW2863" s="5"/>
    </row>
    <row r="2864" spans="38:49">
      <c r="AL2864" s="5"/>
      <c r="AM2864" s="5"/>
      <c r="AW2864" s="5"/>
    </row>
    <row r="2865" spans="38:49">
      <c r="AL2865" s="5"/>
      <c r="AM2865" s="5"/>
      <c r="AW2865" s="5"/>
    </row>
    <row r="2866" spans="38:49">
      <c r="AL2866" s="5"/>
      <c r="AM2866" s="5"/>
      <c r="AW2866" s="5"/>
    </row>
    <row r="2867" spans="38:49">
      <c r="AL2867" s="5"/>
      <c r="AM2867" s="5"/>
      <c r="AW2867" s="5"/>
    </row>
    <row r="2868" spans="38:49">
      <c r="AL2868" s="5"/>
      <c r="AM2868" s="5"/>
      <c r="AW2868" s="5"/>
    </row>
    <row r="2869" spans="38:49">
      <c r="AL2869" s="5"/>
      <c r="AM2869" s="5"/>
      <c r="AW2869" s="5"/>
    </row>
    <row r="2870" spans="38:49">
      <c r="AL2870" s="5"/>
      <c r="AM2870" s="5"/>
      <c r="AW2870" s="5"/>
    </row>
    <row r="2871" spans="38:49">
      <c r="AL2871" s="5"/>
      <c r="AM2871" s="5"/>
      <c r="AW2871" s="5"/>
    </row>
    <row r="2872" spans="38:49">
      <c r="AL2872" s="5"/>
      <c r="AM2872" s="5"/>
      <c r="AW2872" s="5"/>
    </row>
    <row r="2873" spans="38:49">
      <c r="AL2873" s="5"/>
      <c r="AM2873" s="5"/>
      <c r="AW2873" s="5"/>
    </row>
    <row r="2874" spans="38:49">
      <c r="AL2874" s="5"/>
      <c r="AM2874" s="5"/>
      <c r="AW2874" s="5"/>
    </row>
    <row r="2875" spans="38:49">
      <c r="AL2875" s="5"/>
      <c r="AM2875" s="5"/>
      <c r="AW2875" s="5"/>
    </row>
    <row r="2876" spans="38:49">
      <c r="AL2876" s="5"/>
      <c r="AM2876" s="5"/>
      <c r="AW2876" s="5"/>
    </row>
    <row r="2877" spans="38:49">
      <c r="AL2877" s="5"/>
      <c r="AM2877" s="5"/>
      <c r="AW2877" s="5"/>
    </row>
    <row r="2878" spans="38:49">
      <c r="AL2878" s="5"/>
      <c r="AM2878" s="5"/>
      <c r="AW2878" s="5"/>
    </row>
    <row r="2879" spans="38:49">
      <c r="AL2879" s="5"/>
      <c r="AM2879" s="5"/>
      <c r="AW2879" s="5"/>
    </row>
    <row r="2880" spans="38:49">
      <c r="AL2880" s="5"/>
      <c r="AM2880" s="5"/>
      <c r="AW2880" s="5"/>
    </row>
    <row r="2881" spans="38:49">
      <c r="AL2881" s="5"/>
      <c r="AM2881" s="5"/>
      <c r="AW2881" s="5"/>
    </row>
    <row r="2882" spans="38:49">
      <c r="AL2882" s="5"/>
      <c r="AM2882" s="5"/>
      <c r="AW2882" s="5"/>
    </row>
    <row r="2883" spans="38:49">
      <c r="AL2883" s="5"/>
      <c r="AM2883" s="5"/>
      <c r="AW2883" s="5"/>
    </row>
    <row r="2884" spans="38:49">
      <c r="AL2884" s="5"/>
      <c r="AM2884" s="5"/>
      <c r="AW2884" s="5"/>
    </row>
    <row r="2885" spans="38:49">
      <c r="AL2885" s="5"/>
      <c r="AM2885" s="5"/>
      <c r="AW2885" s="5"/>
    </row>
    <row r="2886" spans="38:49">
      <c r="AL2886" s="5"/>
      <c r="AM2886" s="5"/>
      <c r="AW2886" s="5"/>
    </row>
    <row r="2887" spans="38:49">
      <c r="AL2887" s="5"/>
      <c r="AM2887" s="5"/>
      <c r="AW2887" s="5"/>
    </row>
    <row r="2888" spans="38:49">
      <c r="AL2888" s="5"/>
      <c r="AM2888" s="5"/>
      <c r="AW2888" s="5"/>
    </row>
    <row r="2889" spans="38:49">
      <c r="AL2889" s="5"/>
      <c r="AM2889" s="5"/>
      <c r="AW2889" s="5"/>
    </row>
    <row r="2890" spans="38:49">
      <c r="AL2890" s="5"/>
      <c r="AM2890" s="5"/>
      <c r="AW2890" s="5"/>
    </row>
    <row r="2891" spans="38:49">
      <c r="AL2891" s="5"/>
      <c r="AM2891" s="5"/>
      <c r="AW2891" s="5"/>
    </row>
    <row r="2892" spans="38:49">
      <c r="AL2892" s="5"/>
      <c r="AM2892" s="5"/>
      <c r="AW2892" s="5"/>
    </row>
    <row r="2893" spans="38:49">
      <c r="AL2893" s="5"/>
      <c r="AM2893" s="5"/>
      <c r="AW2893" s="5"/>
    </row>
    <row r="2894" spans="38:49">
      <c r="AL2894" s="5"/>
      <c r="AM2894" s="5"/>
      <c r="AW2894" s="5"/>
    </row>
    <row r="2895" spans="38:49">
      <c r="AL2895" s="5"/>
      <c r="AM2895" s="5"/>
      <c r="AW2895" s="5"/>
    </row>
    <row r="2896" spans="38:49">
      <c r="AL2896" s="5"/>
      <c r="AM2896" s="5"/>
      <c r="AW2896" s="5"/>
    </row>
    <row r="2897" spans="38:49">
      <c r="AL2897" s="5"/>
      <c r="AM2897" s="5"/>
      <c r="AW2897" s="5"/>
    </row>
    <row r="2898" spans="38:49">
      <c r="AL2898" s="5"/>
      <c r="AM2898" s="5"/>
      <c r="AW2898" s="5"/>
    </row>
    <row r="2899" spans="38:49">
      <c r="AL2899" s="5"/>
      <c r="AM2899" s="5"/>
      <c r="AW2899" s="5"/>
    </row>
    <row r="2900" spans="38:49">
      <c r="AL2900" s="5"/>
      <c r="AM2900" s="5"/>
      <c r="AW2900" s="5"/>
    </row>
    <row r="2901" spans="38:49">
      <c r="AL2901" s="5"/>
      <c r="AM2901" s="5"/>
      <c r="AW2901" s="5"/>
    </row>
    <row r="2902" spans="38:49">
      <c r="AL2902" s="5"/>
      <c r="AM2902" s="5"/>
      <c r="AW2902" s="5"/>
    </row>
    <row r="2903" spans="38:49">
      <c r="AL2903" s="5"/>
      <c r="AM2903" s="5"/>
      <c r="AW2903" s="5"/>
    </row>
    <row r="2904" spans="38:49">
      <c r="AL2904" s="5"/>
      <c r="AM2904" s="5"/>
      <c r="AW2904" s="5"/>
    </row>
    <row r="2905" spans="38:49">
      <c r="AL2905" s="5"/>
      <c r="AM2905" s="5"/>
      <c r="AW2905" s="5"/>
    </row>
    <row r="2906" spans="38:49">
      <c r="AL2906" s="5"/>
      <c r="AM2906" s="5"/>
      <c r="AW2906" s="5"/>
    </row>
    <row r="2907" spans="38:49">
      <c r="AL2907" s="5"/>
      <c r="AM2907" s="5"/>
      <c r="AW2907" s="5"/>
    </row>
    <row r="2908" spans="38:49">
      <c r="AL2908" s="5"/>
      <c r="AM2908" s="5"/>
      <c r="AW2908" s="5"/>
    </row>
    <row r="2909" spans="38:49">
      <c r="AL2909" s="5"/>
      <c r="AM2909" s="5"/>
      <c r="AW2909" s="5"/>
    </row>
    <row r="2910" spans="38:49">
      <c r="AL2910" s="5"/>
      <c r="AM2910" s="5"/>
      <c r="AW2910" s="5"/>
    </row>
    <row r="2911" spans="38:49">
      <c r="AL2911" s="5"/>
      <c r="AM2911" s="5"/>
      <c r="AW2911" s="5"/>
    </row>
    <row r="2912" spans="38:49">
      <c r="AL2912" s="5"/>
      <c r="AM2912" s="5"/>
      <c r="AW2912" s="5"/>
    </row>
    <row r="2913" spans="38:49">
      <c r="AL2913" s="5"/>
      <c r="AM2913" s="5"/>
      <c r="AW2913" s="5"/>
    </row>
    <row r="2914" spans="38:49">
      <c r="AL2914" s="5"/>
      <c r="AM2914" s="5"/>
      <c r="AW2914" s="5"/>
    </row>
    <row r="2915" spans="38:49">
      <c r="AL2915" s="5"/>
      <c r="AM2915" s="5"/>
      <c r="AW2915" s="5"/>
    </row>
    <row r="2916" spans="38:49">
      <c r="AL2916" s="5"/>
      <c r="AM2916" s="5"/>
      <c r="AW2916" s="5"/>
    </row>
    <row r="2917" spans="38:49">
      <c r="AL2917" s="5"/>
      <c r="AM2917" s="5"/>
      <c r="AW2917" s="5"/>
    </row>
    <row r="2918" spans="38:49">
      <c r="AL2918" s="5"/>
      <c r="AM2918" s="5"/>
      <c r="AW2918" s="5"/>
    </row>
    <row r="2919" spans="38:49">
      <c r="AL2919" s="5"/>
      <c r="AM2919" s="5"/>
      <c r="AW2919" s="5"/>
    </row>
    <row r="2920" spans="38:49">
      <c r="AL2920" s="5"/>
      <c r="AM2920" s="5"/>
      <c r="AW2920" s="5"/>
    </row>
    <row r="2921" spans="38:49">
      <c r="AL2921" s="5"/>
      <c r="AM2921" s="5"/>
      <c r="AW2921" s="5"/>
    </row>
    <row r="2922" spans="38:49">
      <c r="AL2922" s="5"/>
      <c r="AM2922" s="5"/>
      <c r="AW2922" s="5"/>
    </row>
    <row r="2923" spans="38:49">
      <c r="AL2923" s="5"/>
      <c r="AM2923" s="5"/>
      <c r="AW2923" s="5"/>
    </row>
    <row r="2924" spans="38:49">
      <c r="AL2924" s="5"/>
      <c r="AM2924" s="5"/>
      <c r="AW2924" s="5"/>
    </row>
    <row r="2925" spans="38:49">
      <c r="AL2925" s="5"/>
      <c r="AM2925" s="5"/>
      <c r="AW2925" s="5"/>
    </row>
    <row r="2926" spans="38:49">
      <c r="AL2926" s="5"/>
      <c r="AM2926" s="5"/>
      <c r="AW2926" s="5"/>
    </row>
    <row r="2927" spans="38:49">
      <c r="AL2927" s="5"/>
      <c r="AM2927" s="5"/>
      <c r="AW2927" s="5"/>
    </row>
    <row r="2928" spans="38:49">
      <c r="AL2928" s="5"/>
      <c r="AM2928" s="5"/>
      <c r="AW2928" s="5"/>
    </row>
    <row r="2929" spans="38:49">
      <c r="AL2929" s="5"/>
      <c r="AM2929" s="5"/>
      <c r="AW2929" s="5"/>
    </row>
    <row r="2930" spans="38:49">
      <c r="AL2930" s="5"/>
      <c r="AM2930" s="5"/>
      <c r="AW2930" s="5"/>
    </row>
    <row r="2931" spans="38:49">
      <c r="AL2931" s="5"/>
      <c r="AM2931" s="5"/>
      <c r="AW2931" s="5"/>
    </row>
    <row r="2932" spans="38:49">
      <c r="AL2932" s="5"/>
      <c r="AM2932" s="5"/>
      <c r="AW2932" s="5"/>
    </row>
    <row r="2933" spans="38:49">
      <c r="AL2933" s="5"/>
      <c r="AM2933" s="5"/>
      <c r="AW2933" s="5"/>
    </row>
    <row r="2934" spans="38:49">
      <c r="AL2934" s="5"/>
      <c r="AM2934" s="5"/>
      <c r="AW2934" s="5"/>
    </row>
    <row r="2935" spans="38:49">
      <c r="AL2935" s="5"/>
      <c r="AM2935" s="5"/>
      <c r="AW2935" s="5"/>
    </row>
    <row r="2936" spans="38:49">
      <c r="AL2936" s="5"/>
      <c r="AM2936" s="5"/>
      <c r="AW2936" s="5"/>
    </row>
    <row r="2937" spans="38:49">
      <c r="AL2937" s="5"/>
      <c r="AM2937" s="5"/>
      <c r="AW2937" s="5"/>
    </row>
    <row r="2938" spans="38:49">
      <c r="AL2938" s="5"/>
      <c r="AM2938" s="5"/>
      <c r="AW2938" s="5"/>
    </row>
    <row r="2939" spans="38:49">
      <c r="AL2939" s="5"/>
      <c r="AM2939" s="5"/>
      <c r="AW2939" s="5"/>
    </row>
    <row r="2940" spans="38:49">
      <c r="AL2940" s="5"/>
      <c r="AM2940" s="5"/>
      <c r="AW2940" s="5"/>
    </row>
    <row r="2941" spans="38:49">
      <c r="AL2941" s="5"/>
      <c r="AM2941" s="5"/>
      <c r="AW2941" s="5"/>
    </row>
    <row r="2942" spans="38:49">
      <c r="AL2942" s="5"/>
      <c r="AM2942" s="5"/>
      <c r="AW2942" s="5"/>
    </row>
    <row r="2943" spans="38:49">
      <c r="AL2943" s="5"/>
      <c r="AM2943" s="5"/>
      <c r="AW2943" s="5"/>
    </row>
    <row r="2944" spans="38:49">
      <c r="AL2944" s="5"/>
      <c r="AM2944" s="5"/>
      <c r="AW2944" s="5"/>
    </row>
    <row r="2945" spans="38:49">
      <c r="AL2945" s="5"/>
      <c r="AM2945" s="5"/>
      <c r="AW2945" s="5"/>
    </row>
    <row r="2946" spans="38:49">
      <c r="AL2946" s="5"/>
      <c r="AM2946" s="5"/>
      <c r="AW2946" s="5"/>
    </row>
    <row r="2947" spans="38:49">
      <c r="AL2947" s="5"/>
      <c r="AM2947" s="5"/>
      <c r="AW2947" s="5"/>
    </row>
    <row r="2948" spans="38:49">
      <c r="AL2948" s="5"/>
      <c r="AM2948" s="5"/>
      <c r="AW2948" s="5"/>
    </row>
    <row r="2949" spans="38:49">
      <c r="AL2949" s="5"/>
      <c r="AM2949" s="5"/>
      <c r="AW2949" s="5"/>
    </row>
    <row r="2950" spans="38:49">
      <c r="AL2950" s="5"/>
      <c r="AM2950" s="5"/>
      <c r="AW2950" s="5"/>
    </row>
    <row r="2951" spans="38:49">
      <c r="AL2951" s="5"/>
      <c r="AM2951" s="5"/>
      <c r="AW2951" s="5"/>
    </row>
    <row r="2952" spans="38:49">
      <c r="AL2952" s="5"/>
      <c r="AM2952" s="5"/>
      <c r="AW2952" s="5"/>
    </row>
    <row r="2953" spans="38:49">
      <c r="AL2953" s="5"/>
      <c r="AM2953" s="5"/>
      <c r="AW2953" s="5"/>
    </row>
    <row r="2954" spans="38:49">
      <c r="AL2954" s="5"/>
      <c r="AM2954" s="5"/>
      <c r="AW2954" s="5"/>
    </row>
    <row r="2955" spans="38:49">
      <c r="AL2955" s="5"/>
      <c r="AM2955" s="5"/>
      <c r="AW2955" s="5"/>
    </row>
    <row r="2956" spans="38:49">
      <c r="AL2956" s="5"/>
      <c r="AM2956" s="5"/>
      <c r="AW2956" s="5"/>
    </row>
    <row r="2957" spans="38:49">
      <c r="AL2957" s="5"/>
      <c r="AM2957" s="5"/>
      <c r="AW2957" s="5"/>
    </row>
    <row r="2958" spans="38:49">
      <c r="AL2958" s="5"/>
      <c r="AM2958" s="5"/>
      <c r="AW2958" s="5"/>
    </row>
    <row r="2959" spans="38:49">
      <c r="AL2959" s="5"/>
      <c r="AM2959" s="5"/>
      <c r="AW2959" s="5"/>
    </row>
    <row r="2960" spans="38:49">
      <c r="AL2960" s="5"/>
      <c r="AM2960" s="5"/>
      <c r="AW2960" s="5"/>
    </row>
    <row r="2961" spans="38:49">
      <c r="AL2961" s="5"/>
      <c r="AM2961" s="5"/>
      <c r="AW2961" s="5"/>
    </row>
    <row r="2962" spans="38:49">
      <c r="AL2962" s="5"/>
      <c r="AM2962" s="5"/>
      <c r="AW2962" s="5"/>
    </row>
    <row r="2963" spans="38:49">
      <c r="AL2963" s="5"/>
      <c r="AM2963" s="5"/>
      <c r="AW2963" s="5"/>
    </row>
    <row r="2964" spans="38:49">
      <c r="AL2964" s="5"/>
      <c r="AM2964" s="5"/>
      <c r="AW2964" s="5"/>
    </row>
    <row r="2965" spans="38:49">
      <c r="AL2965" s="5"/>
      <c r="AM2965" s="5"/>
      <c r="AW2965" s="5"/>
    </row>
    <row r="2966" spans="38:49">
      <c r="AL2966" s="5"/>
      <c r="AM2966" s="5"/>
      <c r="AW2966" s="5"/>
    </row>
    <row r="2967" spans="38:49">
      <c r="AL2967" s="5"/>
      <c r="AM2967" s="5"/>
      <c r="AW2967" s="5"/>
    </row>
    <row r="2968" spans="38:49">
      <c r="AL2968" s="5"/>
      <c r="AM2968" s="5"/>
      <c r="AW2968" s="5"/>
    </row>
    <row r="2969" spans="38:49">
      <c r="AL2969" s="5"/>
      <c r="AM2969" s="5"/>
      <c r="AW2969" s="5"/>
    </row>
    <row r="2970" spans="38:49">
      <c r="AL2970" s="5"/>
      <c r="AM2970" s="5"/>
      <c r="AW2970" s="5"/>
    </row>
    <row r="2971" spans="38:49">
      <c r="AL2971" s="5"/>
      <c r="AM2971" s="5"/>
      <c r="AW2971" s="5"/>
    </row>
    <row r="2972" spans="38:49">
      <c r="AL2972" s="5"/>
      <c r="AM2972" s="5"/>
      <c r="AW2972" s="5"/>
    </row>
    <row r="2973" spans="38:49">
      <c r="AL2973" s="5"/>
      <c r="AM2973" s="5"/>
      <c r="AW2973" s="5"/>
    </row>
    <row r="2974" spans="38:49">
      <c r="AL2974" s="5"/>
      <c r="AM2974" s="5"/>
      <c r="AW2974" s="5"/>
    </row>
    <row r="2975" spans="38:49">
      <c r="AL2975" s="5"/>
      <c r="AM2975" s="5"/>
      <c r="AW2975" s="5"/>
    </row>
    <row r="2976" spans="38:49">
      <c r="AL2976" s="5"/>
      <c r="AM2976" s="5"/>
      <c r="AW2976" s="5"/>
    </row>
    <row r="2977" spans="38:49">
      <c r="AL2977" s="5"/>
      <c r="AM2977" s="5"/>
      <c r="AW2977" s="5"/>
    </row>
    <row r="2978" spans="38:49">
      <c r="AL2978" s="5"/>
      <c r="AM2978" s="5"/>
      <c r="AW2978" s="5"/>
    </row>
    <row r="2979" spans="38:49">
      <c r="AL2979" s="5"/>
      <c r="AM2979" s="5"/>
      <c r="AW2979" s="5"/>
    </row>
    <row r="2980" spans="38:49">
      <c r="AL2980" s="5"/>
      <c r="AM2980" s="5"/>
      <c r="AW2980" s="5"/>
    </row>
    <row r="2981" spans="38:49">
      <c r="AL2981" s="5"/>
      <c r="AM2981" s="5"/>
      <c r="AW2981" s="5"/>
    </row>
    <row r="2982" spans="38:49">
      <c r="AL2982" s="5"/>
      <c r="AM2982" s="5"/>
      <c r="AW2982" s="5"/>
    </row>
    <row r="2983" spans="38:49">
      <c r="AL2983" s="5"/>
      <c r="AM2983" s="5"/>
      <c r="AW2983" s="5"/>
    </row>
    <row r="2984" spans="38:49">
      <c r="AL2984" s="5"/>
      <c r="AM2984" s="5"/>
      <c r="AW2984" s="5"/>
    </row>
    <row r="2985" spans="38:49">
      <c r="AL2985" s="5"/>
      <c r="AM2985" s="5"/>
      <c r="AW2985" s="5"/>
    </row>
    <row r="2986" spans="38:49">
      <c r="AL2986" s="5"/>
      <c r="AM2986" s="5"/>
      <c r="AW2986" s="5"/>
    </row>
    <row r="2987" spans="38:49">
      <c r="AL2987" s="5"/>
      <c r="AM2987" s="5"/>
      <c r="AW2987" s="5"/>
    </row>
    <row r="2988" spans="38:49">
      <c r="AL2988" s="5"/>
      <c r="AM2988" s="5"/>
      <c r="AW2988" s="5"/>
    </row>
    <row r="2989" spans="38:49">
      <c r="AL2989" s="5"/>
      <c r="AM2989" s="5"/>
      <c r="AW2989" s="5"/>
    </row>
    <row r="2990" spans="38:49">
      <c r="AL2990" s="5"/>
      <c r="AM2990" s="5"/>
      <c r="AW2990" s="5"/>
    </row>
    <row r="2991" spans="38:49">
      <c r="AL2991" s="5"/>
      <c r="AM2991" s="5"/>
      <c r="AW2991" s="5"/>
    </row>
    <row r="2992" spans="38:49">
      <c r="AL2992" s="5"/>
      <c r="AM2992" s="5"/>
      <c r="AW2992" s="5"/>
    </row>
    <row r="2993" spans="38:49">
      <c r="AL2993" s="5"/>
      <c r="AM2993" s="5"/>
      <c r="AW2993" s="5"/>
    </row>
    <row r="2994" spans="38:49">
      <c r="AL2994" s="5"/>
      <c r="AM2994" s="5"/>
      <c r="AW2994" s="5"/>
    </row>
    <row r="2995" spans="38:49">
      <c r="AL2995" s="5"/>
      <c r="AM2995" s="5"/>
      <c r="AW2995" s="5"/>
    </row>
    <row r="2996" spans="38:49">
      <c r="AL2996" s="5"/>
      <c r="AM2996" s="5"/>
      <c r="AW2996" s="5"/>
    </row>
    <row r="2997" spans="38:49">
      <c r="AL2997" s="5"/>
      <c r="AM2997" s="5"/>
      <c r="AW2997" s="5"/>
    </row>
    <row r="2998" spans="38:49">
      <c r="AL2998" s="5"/>
      <c r="AM2998" s="5"/>
      <c r="AW2998" s="5"/>
    </row>
    <row r="2999" spans="38:49">
      <c r="AL2999" s="5"/>
      <c r="AM2999" s="5"/>
      <c r="AW2999" s="5"/>
    </row>
    <row r="3000" spans="38:49">
      <c r="AL3000" s="5"/>
      <c r="AM3000" s="5"/>
      <c r="AW3000" s="5"/>
    </row>
    <row r="3001" spans="38:49">
      <c r="AL3001" s="5"/>
      <c r="AM3001" s="5"/>
      <c r="AW3001" s="5"/>
    </row>
    <row r="3002" spans="38:49">
      <c r="AL3002" s="5"/>
      <c r="AM3002" s="5"/>
      <c r="AW3002" s="5"/>
    </row>
    <row r="3003" spans="38:49">
      <c r="AL3003" s="5"/>
      <c r="AM3003" s="5"/>
      <c r="AW3003" s="5"/>
    </row>
    <row r="3004" spans="38:49">
      <c r="AL3004" s="5"/>
      <c r="AM3004" s="5"/>
      <c r="AW3004" s="5"/>
    </row>
    <row r="3005" spans="38:49">
      <c r="AL3005" s="5"/>
      <c r="AM3005" s="5"/>
      <c r="AW3005" s="5"/>
    </row>
    <row r="3006" spans="38:49">
      <c r="AL3006" s="5"/>
      <c r="AM3006" s="5"/>
      <c r="AW3006" s="5"/>
    </row>
    <row r="3007" spans="38:49">
      <c r="AL3007" s="5"/>
      <c r="AM3007" s="5"/>
      <c r="AW3007" s="5"/>
    </row>
    <row r="3008" spans="38:49">
      <c r="AL3008" s="5"/>
      <c r="AM3008" s="5"/>
      <c r="AW3008" s="5"/>
    </row>
    <row r="3009" spans="38:49">
      <c r="AL3009" s="5"/>
      <c r="AM3009" s="5"/>
      <c r="AW3009" s="5"/>
    </row>
    <row r="3010" spans="38:49">
      <c r="AL3010" s="5"/>
      <c r="AM3010" s="5"/>
      <c r="AW3010" s="5"/>
    </row>
    <row r="3011" spans="38:49">
      <c r="AL3011" s="5"/>
      <c r="AM3011" s="5"/>
      <c r="AW3011" s="5"/>
    </row>
    <row r="3012" spans="38:49">
      <c r="AL3012" s="5"/>
      <c r="AM3012" s="5"/>
      <c r="AW3012" s="5"/>
    </row>
    <row r="3013" spans="38:49">
      <c r="AL3013" s="5"/>
      <c r="AM3013" s="5"/>
      <c r="AW3013" s="5"/>
    </row>
    <row r="3014" spans="38:49">
      <c r="AL3014" s="5"/>
      <c r="AM3014" s="5"/>
      <c r="AW3014" s="5"/>
    </row>
    <row r="3015" spans="38:49">
      <c r="AL3015" s="5"/>
      <c r="AM3015" s="5"/>
      <c r="AW3015" s="5"/>
    </row>
    <row r="3016" spans="38:49">
      <c r="AL3016" s="5"/>
      <c r="AM3016" s="5"/>
      <c r="AW3016" s="5"/>
    </row>
    <row r="3017" spans="38:49">
      <c r="AL3017" s="5"/>
      <c r="AM3017" s="5"/>
      <c r="AW3017" s="5"/>
    </row>
    <row r="3018" spans="38:49">
      <c r="AL3018" s="5"/>
      <c r="AM3018" s="5"/>
      <c r="AW3018" s="5"/>
    </row>
    <row r="3019" spans="38:49">
      <c r="AL3019" s="5"/>
      <c r="AM3019" s="5"/>
      <c r="AW3019" s="5"/>
    </row>
    <row r="3020" spans="38:49">
      <c r="AL3020" s="5"/>
      <c r="AM3020" s="5"/>
      <c r="AW3020" s="5"/>
    </row>
    <row r="3021" spans="38:49">
      <c r="AL3021" s="5"/>
      <c r="AM3021" s="5"/>
      <c r="AW3021" s="5"/>
    </row>
    <row r="3022" spans="38:49">
      <c r="AL3022" s="5"/>
      <c r="AM3022" s="5"/>
      <c r="AW3022" s="5"/>
    </row>
    <row r="3023" spans="38:49">
      <c r="AL3023" s="5"/>
      <c r="AM3023" s="5"/>
      <c r="AW3023" s="5"/>
    </row>
    <row r="3024" spans="38:49">
      <c r="AL3024" s="5"/>
      <c r="AM3024" s="5"/>
      <c r="AW3024" s="5"/>
    </row>
    <row r="3025" spans="38:49">
      <c r="AL3025" s="5"/>
      <c r="AM3025" s="5"/>
      <c r="AW3025" s="5"/>
    </row>
    <row r="3026" spans="38:49">
      <c r="AL3026" s="5"/>
      <c r="AM3026" s="5"/>
      <c r="AW3026" s="5"/>
    </row>
    <row r="3027" spans="38:49">
      <c r="AL3027" s="5"/>
      <c r="AM3027" s="5"/>
      <c r="AW3027" s="5"/>
    </row>
    <row r="3028" spans="38:49">
      <c r="AL3028" s="5"/>
      <c r="AM3028" s="5"/>
      <c r="AW3028" s="5"/>
    </row>
    <row r="3029" spans="38:49">
      <c r="AL3029" s="5"/>
      <c r="AM3029" s="5"/>
      <c r="AW3029" s="5"/>
    </row>
    <row r="3030" spans="38:49">
      <c r="AL3030" s="5"/>
      <c r="AM3030" s="5"/>
      <c r="AW3030" s="5"/>
    </row>
    <row r="3031" spans="38:49">
      <c r="AL3031" s="5"/>
      <c r="AM3031" s="5"/>
      <c r="AW3031" s="5"/>
    </row>
    <row r="3032" spans="38:49">
      <c r="AL3032" s="5"/>
      <c r="AM3032" s="5"/>
      <c r="AW3032" s="5"/>
    </row>
    <row r="3033" spans="38:49">
      <c r="AL3033" s="5"/>
      <c r="AM3033" s="5"/>
      <c r="AW3033" s="5"/>
    </row>
    <row r="3034" spans="38:49">
      <c r="AL3034" s="5"/>
      <c r="AM3034" s="5"/>
      <c r="AW3034" s="5"/>
    </row>
    <row r="3035" spans="38:49">
      <c r="AL3035" s="5"/>
      <c r="AM3035" s="5"/>
      <c r="AW3035" s="5"/>
    </row>
    <row r="3036" spans="38:49">
      <c r="AL3036" s="5"/>
      <c r="AM3036" s="5"/>
      <c r="AW3036" s="5"/>
    </row>
    <row r="3037" spans="38:49">
      <c r="AL3037" s="5"/>
      <c r="AM3037" s="5"/>
      <c r="AW3037" s="5"/>
    </row>
    <row r="3038" spans="38:49">
      <c r="AL3038" s="5"/>
      <c r="AM3038" s="5"/>
      <c r="AW3038" s="5"/>
    </row>
    <row r="3039" spans="38:49">
      <c r="AL3039" s="5"/>
      <c r="AM3039" s="5"/>
      <c r="AW3039" s="5"/>
    </row>
    <row r="3040" spans="38:49">
      <c r="AL3040" s="5"/>
      <c r="AM3040" s="5"/>
      <c r="AW3040" s="5"/>
    </row>
    <row r="3041" spans="38:49">
      <c r="AL3041" s="5"/>
      <c r="AM3041" s="5"/>
      <c r="AW3041" s="5"/>
    </row>
    <row r="3042" spans="38:49">
      <c r="AL3042" s="5"/>
      <c r="AM3042" s="5"/>
      <c r="AW3042" s="5"/>
    </row>
    <row r="3043" spans="38:49">
      <c r="AL3043" s="5"/>
      <c r="AM3043" s="5"/>
      <c r="AW3043" s="5"/>
    </row>
    <row r="3044" spans="38:49">
      <c r="AL3044" s="5"/>
      <c r="AM3044" s="5"/>
      <c r="AW3044" s="5"/>
    </row>
    <row r="3045" spans="38:49">
      <c r="AL3045" s="5"/>
      <c r="AM3045" s="5"/>
      <c r="AW3045" s="5"/>
    </row>
    <row r="3046" spans="38:49">
      <c r="AL3046" s="5"/>
      <c r="AM3046" s="5"/>
      <c r="AW3046" s="5"/>
    </row>
    <row r="3047" spans="38:49">
      <c r="AL3047" s="5"/>
      <c r="AM3047" s="5"/>
      <c r="AW3047" s="5"/>
    </row>
    <row r="3048" spans="38:49">
      <c r="AL3048" s="5"/>
      <c r="AM3048" s="5"/>
      <c r="AW3048" s="5"/>
    </row>
    <row r="3049" spans="38:49">
      <c r="AL3049" s="5"/>
      <c r="AM3049" s="5"/>
      <c r="AW3049" s="5"/>
    </row>
    <row r="3050" spans="38:49">
      <c r="AL3050" s="5"/>
      <c r="AM3050" s="5"/>
      <c r="AW3050" s="5"/>
    </row>
    <row r="3051" spans="38:49">
      <c r="AL3051" s="5"/>
      <c r="AM3051" s="5"/>
      <c r="AW3051" s="5"/>
    </row>
    <row r="3052" spans="38:49">
      <c r="AL3052" s="5"/>
      <c r="AM3052" s="5"/>
      <c r="AW3052" s="5"/>
    </row>
    <row r="3053" spans="38:49">
      <c r="AL3053" s="5"/>
      <c r="AM3053" s="5"/>
      <c r="AW3053" s="5"/>
    </row>
    <row r="3054" spans="38:49">
      <c r="AL3054" s="5"/>
      <c r="AM3054" s="5"/>
      <c r="AW3054" s="5"/>
    </row>
    <row r="3055" spans="38:49">
      <c r="AL3055" s="5"/>
      <c r="AM3055" s="5"/>
      <c r="AW3055" s="5"/>
    </row>
    <row r="3056" spans="38:49">
      <c r="AL3056" s="5"/>
      <c r="AM3056" s="5"/>
      <c r="AW3056" s="5"/>
    </row>
    <row r="3057" spans="38:49">
      <c r="AL3057" s="5"/>
      <c r="AM3057" s="5"/>
      <c r="AW3057" s="5"/>
    </row>
    <row r="3058" spans="38:49">
      <c r="AL3058" s="5"/>
      <c r="AM3058" s="5"/>
      <c r="AW3058" s="5"/>
    </row>
    <row r="3059" spans="38:49">
      <c r="AL3059" s="5"/>
      <c r="AM3059" s="5"/>
      <c r="AW3059" s="5"/>
    </row>
    <row r="3060" spans="38:49">
      <c r="AL3060" s="5"/>
      <c r="AM3060" s="5"/>
      <c r="AW3060" s="5"/>
    </row>
    <row r="3061" spans="38:49">
      <c r="AL3061" s="5"/>
      <c r="AM3061" s="5"/>
      <c r="AW3061" s="5"/>
    </row>
    <row r="3062" spans="38:49">
      <c r="AL3062" s="5"/>
      <c r="AM3062" s="5"/>
      <c r="AW3062" s="5"/>
    </row>
    <row r="3063" spans="38:49">
      <c r="AL3063" s="5"/>
      <c r="AM3063" s="5"/>
      <c r="AW3063" s="5"/>
    </row>
    <row r="3064" spans="38:49">
      <c r="AL3064" s="5"/>
      <c r="AM3064" s="5"/>
      <c r="AW3064" s="5"/>
    </row>
    <row r="3065" spans="38:49">
      <c r="AL3065" s="5"/>
      <c r="AM3065" s="5"/>
      <c r="AW3065" s="5"/>
    </row>
    <row r="3066" spans="38:49">
      <c r="AL3066" s="5"/>
      <c r="AM3066" s="5"/>
      <c r="AW3066" s="5"/>
    </row>
    <row r="3067" spans="38:49">
      <c r="AL3067" s="5"/>
      <c r="AM3067" s="5"/>
      <c r="AW3067" s="5"/>
    </row>
    <row r="3068" spans="38:49">
      <c r="AL3068" s="5"/>
      <c r="AM3068" s="5"/>
      <c r="AW3068" s="5"/>
    </row>
    <row r="3069" spans="38:49">
      <c r="AL3069" s="5"/>
      <c r="AM3069" s="5"/>
      <c r="AW3069" s="5"/>
    </row>
    <row r="3070" spans="38:49">
      <c r="AL3070" s="5"/>
      <c r="AM3070" s="5"/>
      <c r="AW3070" s="5"/>
    </row>
    <row r="3071" spans="38:49">
      <c r="AL3071" s="5"/>
      <c r="AM3071" s="5"/>
      <c r="AW3071" s="5"/>
    </row>
    <row r="3072" spans="38:49">
      <c r="AL3072" s="5"/>
      <c r="AM3072" s="5"/>
      <c r="AW3072" s="5"/>
    </row>
    <row r="3073" spans="38:49">
      <c r="AL3073" s="5"/>
      <c r="AM3073" s="5"/>
      <c r="AW3073" s="5"/>
    </row>
    <row r="3074" spans="38:49">
      <c r="AL3074" s="5"/>
      <c r="AM3074" s="5"/>
      <c r="AW3074" s="5"/>
    </row>
    <row r="3075" spans="38:49">
      <c r="AL3075" s="5"/>
      <c r="AM3075" s="5"/>
      <c r="AW3075" s="5"/>
    </row>
    <row r="3076" spans="38:49">
      <c r="AL3076" s="5"/>
      <c r="AM3076" s="5"/>
      <c r="AW3076" s="5"/>
    </row>
    <row r="3077" spans="38:49">
      <c r="AL3077" s="5"/>
      <c r="AM3077" s="5"/>
      <c r="AW3077" s="5"/>
    </row>
    <row r="3078" spans="38:49">
      <c r="AL3078" s="5"/>
      <c r="AM3078" s="5"/>
      <c r="AW3078" s="5"/>
    </row>
    <row r="3079" spans="38:49">
      <c r="AL3079" s="5"/>
      <c r="AM3079" s="5"/>
      <c r="AW3079" s="5"/>
    </row>
    <row r="3080" spans="38:49">
      <c r="AL3080" s="5"/>
      <c r="AM3080" s="5"/>
      <c r="AW3080" s="5"/>
    </row>
    <row r="3081" spans="38:49">
      <c r="AL3081" s="5"/>
      <c r="AM3081" s="5"/>
      <c r="AW3081" s="5"/>
    </row>
    <row r="3082" spans="38:49">
      <c r="AL3082" s="5"/>
      <c r="AM3082" s="5"/>
      <c r="AW3082" s="5"/>
    </row>
    <row r="3083" spans="38:49">
      <c r="AL3083" s="5"/>
      <c r="AM3083" s="5"/>
      <c r="AW3083" s="5"/>
    </row>
    <row r="3084" spans="38:49">
      <c r="AL3084" s="5"/>
      <c r="AM3084" s="5"/>
      <c r="AW3084" s="5"/>
    </row>
    <row r="3085" spans="38:49">
      <c r="AL3085" s="5"/>
      <c r="AM3085" s="5"/>
      <c r="AW3085" s="5"/>
    </row>
    <row r="3086" spans="38:49">
      <c r="AL3086" s="5"/>
      <c r="AM3086" s="5"/>
      <c r="AW3086" s="5"/>
    </row>
    <row r="3087" spans="38:49">
      <c r="AL3087" s="5"/>
      <c r="AM3087" s="5"/>
      <c r="AW3087" s="5"/>
    </row>
    <row r="3088" spans="38:49">
      <c r="AL3088" s="5"/>
      <c r="AM3088" s="5"/>
      <c r="AW3088" s="5"/>
    </row>
    <row r="3089" spans="38:49">
      <c r="AL3089" s="5"/>
      <c r="AM3089" s="5"/>
      <c r="AW3089" s="5"/>
    </row>
    <row r="3090" spans="38:49">
      <c r="AL3090" s="5"/>
      <c r="AM3090" s="5"/>
      <c r="AW3090" s="5"/>
    </row>
    <row r="3091" spans="38:49">
      <c r="AL3091" s="5"/>
      <c r="AM3091" s="5"/>
      <c r="AW3091" s="5"/>
    </row>
    <row r="3092" spans="38:49">
      <c r="AL3092" s="5"/>
      <c r="AM3092" s="5"/>
      <c r="AW3092" s="5"/>
    </row>
    <row r="3093" spans="38:49">
      <c r="AL3093" s="5"/>
      <c r="AM3093" s="5"/>
      <c r="AW3093" s="5"/>
    </row>
    <row r="3094" spans="38:49">
      <c r="AL3094" s="5"/>
      <c r="AM3094" s="5"/>
      <c r="AW3094" s="5"/>
    </row>
    <row r="3095" spans="38:49">
      <c r="AL3095" s="5"/>
      <c r="AM3095" s="5"/>
      <c r="AW3095" s="5"/>
    </row>
    <row r="3096" spans="38:49">
      <c r="AL3096" s="5"/>
      <c r="AM3096" s="5"/>
      <c r="AW3096" s="5"/>
    </row>
    <row r="3097" spans="38:49">
      <c r="AL3097" s="5"/>
      <c r="AM3097" s="5"/>
      <c r="AW3097" s="5"/>
    </row>
    <row r="3098" spans="38:49">
      <c r="AL3098" s="5"/>
      <c r="AM3098" s="5"/>
      <c r="AW3098" s="5"/>
    </row>
    <row r="3099" spans="38:49">
      <c r="AL3099" s="5"/>
      <c r="AM3099" s="5"/>
      <c r="AW3099" s="5"/>
    </row>
    <row r="3100" spans="38:49">
      <c r="AL3100" s="5"/>
      <c r="AM3100" s="5"/>
      <c r="AW3100" s="5"/>
    </row>
    <row r="3101" spans="38:49">
      <c r="AL3101" s="5"/>
      <c r="AM3101" s="5"/>
      <c r="AW3101" s="5"/>
    </row>
    <row r="3102" spans="38:49">
      <c r="AL3102" s="5"/>
      <c r="AM3102" s="5"/>
      <c r="AW3102" s="5"/>
    </row>
    <row r="3103" spans="38:49">
      <c r="AL3103" s="5"/>
      <c r="AM3103" s="5"/>
      <c r="AW3103" s="5"/>
    </row>
    <row r="3104" spans="38:49">
      <c r="AL3104" s="5"/>
      <c r="AM3104" s="5"/>
      <c r="AW3104" s="5"/>
    </row>
    <row r="3105" spans="38:49">
      <c r="AL3105" s="5"/>
      <c r="AM3105" s="5"/>
      <c r="AW3105" s="5"/>
    </row>
    <row r="3106" spans="38:49">
      <c r="AL3106" s="5"/>
      <c r="AM3106" s="5"/>
      <c r="AW3106" s="5"/>
    </row>
    <row r="3107" spans="38:49">
      <c r="AL3107" s="5"/>
      <c r="AM3107" s="5"/>
      <c r="AW3107" s="5"/>
    </row>
    <row r="3108" spans="38:49">
      <c r="AL3108" s="5"/>
      <c r="AM3108" s="5"/>
      <c r="AW3108" s="5"/>
    </row>
    <row r="3109" spans="38:49">
      <c r="AL3109" s="5"/>
      <c r="AM3109" s="5"/>
      <c r="AW3109" s="5"/>
    </row>
    <row r="3110" spans="38:49">
      <c r="AL3110" s="5"/>
      <c r="AM3110" s="5"/>
      <c r="AW3110" s="5"/>
    </row>
    <row r="3111" spans="38:49">
      <c r="AL3111" s="5"/>
      <c r="AM3111" s="5"/>
      <c r="AW3111" s="5"/>
    </row>
    <row r="3112" spans="38:49">
      <c r="AL3112" s="5"/>
      <c r="AM3112" s="5"/>
      <c r="AW3112" s="5"/>
    </row>
    <row r="3113" spans="38:49">
      <c r="AL3113" s="5"/>
      <c r="AM3113" s="5"/>
      <c r="AW3113" s="5"/>
    </row>
    <row r="3114" spans="38:49">
      <c r="AL3114" s="5"/>
      <c r="AM3114" s="5"/>
      <c r="AW3114" s="5"/>
    </row>
    <row r="3115" spans="38:49">
      <c r="AL3115" s="5"/>
      <c r="AM3115" s="5"/>
      <c r="AW3115" s="5"/>
    </row>
    <row r="3116" spans="38:49">
      <c r="AL3116" s="5"/>
      <c r="AM3116" s="5"/>
      <c r="AW3116" s="5"/>
    </row>
    <row r="3117" spans="38:49">
      <c r="AL3117" s="5"/>
      <c r="AM3117" s="5"/>
      <c r="AW3117" s="5"/>
    </row>
    <row r="3118" spans="38:49">
      <c r="AL3118" s="5"/>
      <c r="AM3118" s="5"/>
      <c r="AW3118" s="5"/>
    </row>
    <row r="3119" spans="38:49">
      <c r="AL3119" s="5"/>
      <c r="AM3119" s="5"/>
      <c r="AW3119" s="5"/>
    </row>
    <row r="3120" spans="38:49">
      <c r="AL3120" s="5"/>
      <c r="AM3120" s="5"/>
      <c r="AW3120" s="5"/>
    </row>
    <row r="3121" spans="38:49">
      <c r="AL3121" s="5"/>
      <c r="AM3121" s="5"/>
      <c r="AW3121" s="5"/>
    </row>
    <row r="3122" spans="38:49">
      <c r="AL3122" s="5"/>
      <c r="AM3122" s="5"/>
      <c r="AW3122" s="5"/>
    </row>
    <row r="3123" spans="38:49">
      <c r="AL3123" s="5"/>
      <c r="AM3123" s="5"/>
      <c r="AW3123" s="5"/>
    </row>
    <row r="3124" spans="38:49">
      <c r="AL3124" s="5"/>
      <c r="AM3124" s="5"/>
      <c r="AW3124" s="5"/>
    </row>
    <row r="3125" spans="38:49">
      <c r="AL3125" s="5"/>
      <c r="AM3125" s="5"/>
      <c r="AW3125" s="5"/>
    </row>
    <row r="3126" spans="38:49">
      <c r="AL3126" s="5"/>
      <c r="AM3126" s="5"/>
      <c r="AW3126" s="5"/>
    </row>
    <row r="3127" spans="38:49">
      <c r="AL3127" s="5"/>
      <c r="AM3127" s="5"/>
      <c r="AW3127" s="5"/>
    </row>
    <row r="3128" spans="38:49">
      <c r="AL3128" s="5"/>
      <c r="AM3128" s="5"/>
      <c r="AW3128" s="5"/>
    </row>
    <row r="3129" spans="38:49">
      <c r="AL3129" s="5"/>
      <c r="AM3129" s="5"/>
      <c r="AW3129" s="5"/>
    </row>
    <row r="3130" spans="38:49">
      <c r="AL3130" s="5"/>
      <c r="AM3130" s="5"/>
      <c r="AW3130" s="5"/>
    </row>
    <row r="3131" spans="38:49">
      <c r="AL3131" s="5"/>
      <c r="AM3131" s="5"/>
      <c r="AW3131" s="5"/>
    </row>
    <row r="3132" spans="38:49">
      <c r="AL3132" s="5"/>
      <c r="AM3132" s="5"/>
      <c r="AW3132" s="5"/>
    </row>
    <row r="3133" spans="38:49">
      <c r="AL3133" s="5"/>
      <c r="AM3133" s="5"/>
      <c r="AW3133" s="5"/>
    </row>
    <row r="3134" spans="38:49">
      <c r="AL3134" s="5"/>
      <c r="AM3134" s="5"/>
      <c r="AW3134" s="5"/>
    </row>
    <row r="3135" spans="38:49">
      <c r="AL3135" s="5"/>
      <c r="AM3135" s="5"/>
      <c r="AW3135" s="5"/>
    </row>
    <row r="3136" spans="38:49">
      <c r="AL3136" s="5"/>
      <c r="AM3136" s="5"/>
      <c r="AW3136" s="5"/>
    </row>
    <row r="3137" spans="38:49">
      <c r="AL3137" s="5"/>
      <c r="AM3137" s="5"/>
      <c r="AW3137" s="5"/>
    </row>
    <row r="3138" spans="38:49">
      <c r="AL3138" s="5"/>
      <c r="AM3138" s="5"/>
      <c r="AW3138" s="5"/>
    </row>
    <row r="3139" spans="38:49">
      <c r="AL3139" s="5"/>
      <c r="AM3139" s="5"/>
      <c r="AW3139" s="5"/>
    </row>
    <row r="3140" spans="38:49">
      <c r="AL3140" s="5"/>
      <c r="AM3140" s="5"/>
      <c r="AW3140" s="5"/>
    </row>
    <row r="3141" spans="38:49">
      <c r="AL3141" s="5"/>
      <c r="AM3141" s="5"/>
      <c r="AW3141" s="5"/>
    </row>
    <row r="3142" spans="38:49">
      <c r="AL3142" s="5"/>
      <c r="AM3142" s="5"/>
      <c r="AW3142" s="5"/>
    </row>
    <row r="3143" spans="38:49">
      <c r="AL3143" s="5"/>
      <c r="AM3143" s="5"/>
      <c r="AW3143" s="5"/>
    </row>
    <row r="3144" spans="38:49">
      <c r="AL3144" s="5"/>
      <c r="AM3144" s="5"/>
      <c r="AW3144" s="5"/>
    </row>
    <row r="3145" spans="38:49">
      <c r="AL3145" s="5"/>
      <c r="AM3145" s="5"/>
      <c r="AW3145" s="5"/>
    </row>
    <row r="3146" spans="38:49">
      <c r="AL3146" s="5"/>
      <c r="AM3146" s="5"/>
      <c r="AW3146" s="5"/>
    </row>
    <row r="3147" spans="38:49">
      <c r="AL3147" s="5"/>
      <c r="AM3147" s="5"/>
      <c r="AW3147" s="5"/>
    </row>
    <row r="3148" spans="38:49">
      <c r="AL3148" s="5"/>
      <c r="AM3148" s="5"/>
      <c r="AW3148" s="5"/>
    </row>
    <row r="3149" spans="38:49">
      <c r="AL3149" s="5"/>
      <c r="AM3149" s="5"/>
      <c r="AW3149" s="5"/>
    </row>
    <row r="3150" spans="38:49">
      <c r="AL3150" s="5"/>
      <c r="AM3150" s="5"/>
      <c r="AW3150" s="5"/>
    </row>
    <row r="3151" spans="38:49">
      <c r="AL3151" s="5"/>
      <c r="AM3151" s="5"/>
      <c r="AW3151" s="5"/>
    </row>
    <row r="3152" spans="38:49">
      <c r="AL3152" s="5"/>
      <c r="AM3152" s="5"/>
      <c r="AW3152" s="5"/>
    </row>
    <row r="3153" spans="38:49">
      <c r="AL3153" s="5"/>
      <c r="AM3153" s="5"/>
      <c r="AW3153" s="5"/>
    </row>
    <row r="3154" spans="38:49">
      <c r="AL3154" s="5"/>
      <c r="AM3154" s="5"/>
      <c r="AW3154" s="5"/>
    </row>
    <row r="3155" spans="38:49">
      <c r="AL3155" s="5"/>
      <c r="AM3155" s="5"/>
      <c r="AW3155" s="5"/>
    </row>
    <row r="3156" spans="38:49">
      <c r="AL3156" s="5"/>
      <c r="AM3156" s="5"/>
      <c r="AW3156" s="5"/>
    </row>
    <row r="3157" spans="38:49">
      <c r="AL3157" s="5"/>
      <c r="AM3157" s="5"/>
      <c r="AW3157" s="5"/>
    </row>
    <row r="3158" spans="38:49">
      <c r="AL3158" s="5"/>
      <c r="AM3158" s="5"/>
      <c r="AW3158" s="5"/>
    </row>
    <row r="3159" spans="38:49">
      <c r="AL3159" s="5"/>
      <c r="AM3159" s="5"/>
      <c r="AW3159" s="5"/>
    </row>
    <row r="3160" spans="38:49">
      <c r="AL3160" s="5"/>
      <c r="AM3160" s="5"/>
      <c r="AW3160" s="5"/>
    </row>
    <row r="3161" spans="38:49">
      <c r="AL3161" s="5"/>
      <c r="AM3161" s="5"/>
      <c r="AW3161" s="5"/>
    </row>
    <row r="3162" spans="38:49">
      <c r="AL3162" s="5"/>
      <c r="AM3162" s="5"/>
      <c r="AW3162" s="5"/>
    </row>
    <row r="3163" spans="38:49">
      <c r="AL3163" s="5"/>
      <c r="AM3163" s="5"/>
      <c r="AW3163" s="5"/>
    </row>
    <row r="3164" spans="38:49">
      <c r="AL3164" s="5"/>
      <c r="AM3164" s="5"/>
      <c r="AW3164" s="5"/>
    </row>
    <row r="3165" spans="38:49">
      <c r="AL3165" s="5"/>
      <c r="AM3165" s="5"/>
      <c r="AW3165" s="5"/>
    </row>
    <row r="3166" spans="38:49">
      <c r="AL3166" s="5"/>
      <c r="AM3166" s="5"/>
      <c r="AW3166" s="5"/>
    </row>
    <row r="3167" spans="38:49">
      <c r="AL3167" s="5"/>
      <c r="AM3167" s="5"/>
      <c r="AW3167" s="5"/>
    </row>
    <row r="3168" spans="38:49">
      <c r="AL3168" s="5"/>
      <c r="AM3168" s="5"/>
      <c r="AW3168" s="5"/>
    </row>
    <row r="3169" spans="38:49">
      <c r="AL3169" s="5"/>
      <c r="AM3169" s="5"/>
      <c r="AW3169" s="5"/>
    </row>
    <row r="3170" spans="38:49">
      <c r="AL3170" s="5"/>
      <c r="AM3170" s="5"/>
      <c r="AW3170" s="5"/>
    </row>
    <row r="3171" spans="38:49">
      <c r="AL3171" s="5"/>
      <c r="AM3171" s="5"/>
      <c r="AW3171" s="5"/>
    </row>
    <row r="3172" spans="38:49">
      <c r="AL3172" s="5"/>
      <c r="AM3172" s="5"/>
      <c r="AW3172" s="5"/>
    </row>
    <row r="3173" spans="38:49">
      <c r="AL3173" s="5"/>
      <c r="AM3173" s="5"/>
      <c r="AW3173" s="5"/>
    </row>
    <row r="3174" spans="38:49">
      <c r="AL3174" s="5"/>
      <c r="AM3174" s="5"/>
      <c r="AW3174" s="5"/>
    </row>
    <row r="3175" spans="38:49">
      <c r="AL3175" s="5"/>
      <c r="AM3175" s="5"/>
      <c r="AW3175" s="5"/>
    </row>
    <row r="3176" spans="38:49">
      <c r="AL3176" s="5"/>
      <c r="AM3176" s="5"/>
      <c r="AW3176" s="5"/>
    </row>
    <row r="3177" spans="38:49">
      <c r="AL3177" s="5"/>
      <c r="AM3177" s="5"/>
      <c r="AW3177" s="5"/>
    </row>
    <row r="3178" spans="38:49">
      <c r="AL3178" s="5"/>
      <c r="AM3178" s="5"/>
      <c r="AW3178" s="5"/>
    </row>
    <row r="3179" spans="38:49">
      <c r="AL3179" s="5"/>
      <c r="AM3179" s="5"/>
      <c r="AW3179" s="5"/>
    </row>
    <row r="3180" spans="38:49">
      <c r="AL3180" s="5"/>
      <c r="AM3180" s="5"/>
      <c r="AW3180" s="5"/>
    </row>
    <row r="3181" spans="38:49">
      <c r="AL3181" s="5"/>
      <c r="AM3181" s="5"/>
      <c r="AW3181" s="5"/>
    </row>
    <row r="3182" spans="38:49">
      <c r="AL3182" s="5"/>
      <c r="AM3182" s="5"/>
      <c r="AW3182" s="5"/>
    </row>
    <row r="3183" spans="38:49">
      <c r="AL3183" s="5"/>
      <c r="AM3183" s="5"/>
      <c r="AW3183" s="5"/>
    </row>
    <row r="3184" spans="38:49">
      <c r="AL3184" s="5"/>
      <c r="AM3184" s="5"/>
      <c r="AW3184" s="5"/>
    </row>
    <row r="3185" spans="38:49">
      <c r="AL3185" s="5"/>
      <c r="AM3185" s="5"/>
      <c r="AW3185" s="5"/>
    </row>
    <row r="3186" spans="38:49">
      <c r="AL3186" s="5"/>
      <c r="AM3186" s="5"/>
      <c r="AW3186" s="5"/>
    </row>
    <row r="3187" spans="38:49">
      <c r="AL3187" s="5"/>
      <c r="AM3187" s="5"/>
      <c r="AW3187" s="5"/>
    </row>
    <row r="3188" spans="38:49">
      <c r="AL3188" s="5"/>
      <c r="AM3188" s="5"/>
      <c r="AW3188" s="5"/>
    </row>
    <row r="3189" spans="38:49">
      <c r="AL3189" s="5"/>
      <c r="AM3189" s="5"/>
      <c r="AW3189" s="5"/>
    </row>
    <row r="3190" spans="38:49">
      <c r="AL3190" s="5"/>
      <c r="AM3190" s="5"/>
      <c r="AW3190" s="5"/>
    </row>
    <row r="3191" spans="38:49">
      <c r="AL3191" s="5"/>
      <c r="AM3191" s="5"/>
      <c r="AW3191" s="5"/>
    </row>
    <row r="3192" spans="38:49">
      <c r="AL3192" s="5"/>
      <c r="AM3192" s="5"/>
      <c r="AW3192" s="5"/>
    </row>
    <row r="3193" spans="38:49">
      <c r="AL3193" s="5"/>
      <c r="AM3193" s="5"/>
      <c r="AW3193" s="5"/>
    </row>
    <row r="3194" spans="38:49">
      <c r="AL3194" s="5"/>
      <c r="AM3194" s="5"/>
      <c r="AW3194" s="5"/>
    </row>
    <row r="3195" spans="38:49">
      <c r="AL3195" s="5"/>
      <c r="AM3195" s="5"/>
      <c r="AW3195" s="5"/>
    </row>
    <row r="3196" spans="38:49">
      <c r="AL3196" s="5"/>
      <c r="AM3196" s="5"/>
      <c r="AW3196" s="5"/>
    </row>
    <row r="3197" spans="38:49">
      <c r="AL3197" s="5"/>
      <c r="AM3197" s="5"/>
      <c r="AW3197" s="5"/>
    </row>
    <row r="3198" spans="38:49">
      <c r="AL3198" s="5"/>
      <c r="AM3198" s="5"/>
      <c r="AW3198" s="5"/>
    </row>
    <row r="3199" spans="38:49">
      <c r="AL3199" s="5"/>
      <c r="AM3199" s="5"/>
      <c r="AW3199" s="5"/>
    </row>
    <row r="3200" spans="38:49">
      <c r="AL3200" s="5"/>
      <c r="AM3200" s="5"/>
      <c r="AW3200" s="5"/>
    </row>
    <row r="3201" spans="38:49">
      <c r="AL3201" s="5"/>
      <c r="AM3201" s="5"/>
      <c r="AW3201" s="5"/>
    </row>
    <row r="3202" spans="38:49">
      <c r="AL3202" s="5"/>
      <c r="AM3202" s="5"/>
      <c r="AW3202" s="5"/>
    </row>
    <row r="3203" spans="38:49">
      <c r="AL3203" s="5"/>
      <c r="AM3203" s="5"/>
      <c r="AW3203" s="5"/>
    </row>
    <row r="3204" spans="38:49">
      <c r="AL3204" s="5"/>
      <c r="AM3204" s="5"/>
      <c r="AW3204" s="5"/>
    </row>
    <row r="3205" spans="38:49">
      <c r="AL3205" s="5"/>
      <c r="AM3205" s="5"/>
      <c r="AW3205" s="5"/>
    </row>
    <row r="3206" spans="38:49">
      <c r="AL3206" s="5"/>
      <c r="AM3206" s="5"/>
      <c r="AW3206" s="5"/>
    </row>
    <row r="3207" spans="38:49">
      <c r="AL3207" s="5"/>
      <c r="AM3207" s="5"/>
      <c r="AW3207" s="5"/>
    </row>
    <row r="3208" spans="38:49">
      <c r="AL3208" s="5"/>
      <c r="AM3208" s="5"/>
      <c r="AW3208" s="5"/>
    </row>
    <row r="3209" spans="38:49">
      <c r="AL3209" s="5"/>
      <c r="AM3209" s="5"/>
      <c r="AW3209" s="5"/>
    </row>
    <row r="3210" spans="38:49">
      <c r="AL3210" s="5"/>
      <c r="AM3210" s="5"/>
      <c r="AW3210" s="5"/>
    </row>
    <row r="3211" spans="38:49">
      <c r="AL3211" s="5"/>
      <c r="AM3211" s="5"/>
      <c r="AW3211" s="5"/>
    </row>
    <row r="3212" spans="38:49">
      <c r="AL3212" s="5"/>
      <c r="AM3212" s="5"/>
      <c r="AW3212" s="5"/>
    </row>
    <row r="3213" spans="38:49">
      <c r="AL3213" s="5"/>
      <c r="AM3213" s="5"/>
      <c r="AW3213" s="5"/>
    </row>
    <row r="3214" spans="38:49">
      <c r="AL3214" s="5"/>
      <c r="AM3214" s="5"/>
      <c r="AW3214" s="5"/>
    </row>
    <row r="3215" spans="38:49">
      <c r="AL3215" s="5"/>
      <c r="AM3215" s="5"/>
      <c r="AW3215" s="5"/>
    </row>
    <row r="3216" spans="38:49">
      <c r="AL3216" s="5"/>
      <c r="AM3216" s="5"/>
      <c r="AW3216" s="5"/>
    </row>
    <row r="3217" spans="38:49">
      <c r="AL3217" s="5"/>
      <c r="AM3217" s="5"/>
      <c r="AW3217" s="5"/>
    </row>
    <row r="3218" spans="38:49">
      <c r="AL3218" s="5"/>
      <c r="AM3218" s="5"/>
      <c r="AW3218" s="5"/>
    </row>
    <row r="3219" spans="38:49">
      <c r="AL3219" s="5"/>
      <c r="AM3219" s="5"/>
      <c r="AW3219" s="5"/>
    </row>
    <row r="3220" spans="38:49">
      <c r="AL3220" s="5"/>
      <c r="AM3220" s="5"/>
      <c r="AW3220" s="5"/>
    </row>
    <row r="3221" spans="38:49">
      <c r="AL3221" s="5"/>
      <c r="AM3221" s="5"/>
      <c r="AW3221" s="5"/>
    </row>
    <row r="3222" spans="38:49">
      <c r="AL3222" s="5"/>
      <c r="AM3222" s="5"/>
      <c r="AW3222" s="5"/>
    </row>
    <row r="3223" spans="38:49">
      <c r="AL3223" s="5"/>
      <c r="AM3223" s="5"/>
      <c r="AW3223" s="5"/>
    </row>
    <row r="3224" spans="38:49">
      <c r="AL3224" s="5"/>
      <c r="AM3224" s="5"/>
      <c r="AW3224" s="5"/>
    </row>
    <row r="3225" spans="38:49">
      <c r="AL3225" s="5"/>
      <c r="AM3225" s="5"/>
      <c r="AW3225" s="5"/>
    </row>
    <row r="3226" spans="38:49">
      <c r="AL3226" s="5"/>
      <c r="AM3226" s="5"/>
      <c r="AW3226" s="5"/>
    </row>
    <row r="3227" spans="38:49">
      <c r="AL3227" s="5"/>
      <c r="AM3227" s="5"/>
      <c r="AW3227" s="5"/>
    </row>
    <row r="3228" spans="38:49">
      <c r="AL3228" s="5"/>
      <c r="AM3228" s="5"/>
      <c r="AW3228" s="5"/>
    </row>
    <row r="3229" spans="38:49">
      <c r="AL3229" s="5"/>
      <c r="AM3229" s="5"/>
      <c r="AW3229" s="5"/>
    </row>
    <row r="3230" spans="38:49">
      <c r="AL3230" s="5"/>
      <c r="AM3230" s="5"/>
      <c r="AW3230" s="5"/>
    </row>
    <row r="3231" spans="38:49">
      <c r="AL3231" s="5"/>
      <c r="AM3231" s="5"/>
      <c r="AW3231" s="5"/>
    </row>
    <row r="3232" spans="38:49">
      <c r="AL3232" s="5"/>
      <c r="AM3232" s="5"/>
      <c r="AW3232" s="5"/>
    </row>
    <row r="3233" spans="38:49">
      <c r="AL3233" s="5"/>
      <c r="AM3233" s="5"/>
      <c r="AW3233" s="5"/>
    </row>
    <row r="3234" spans="38:49">
      <c r="AL3234" s="5"/>
      <c r="AM3234" s="5"/>
      <c r="AW3234" s="5"/>
    </row>
    <row r="3235" spans="38:49">
      <c r="AL3235" s="5"/>
      <c r="AM3235" s="5"/>
      <c r="AW3235" s="5"/>
    </row>
    <row r="3236" spans="38:49">
      <c r="AL3236" s="5"/>
      <c r="AM3236" s="5"/>
      <c r="AW3236" s="5"/>
    </row>
    <row r="3237" spans="38:49">
      <c r="AL3237" s="5"/>
      <c r="AM3237" s="5"/>
      <c r="AW3237" s="5"/>
    </row>
    <row r="3238" spans="38:49">
      <c r="AL3238" s="5"/>
      <c r="AM3238" s="5"/>
      <c r="AW3238" s="5"/>
    </row>
    <row r="3239" spans="38:49">
      <c r="AL3239" s="5"/>
      <c r="AM3239" s="5"/>
      <c r="AW3239" s="5"/>
    </row>
    <row r="3240" spans="38:49">
      <c r="AL3240" s="5"/>
      <c r="AM3240" s="5"/>
      <c r="AW3240" s="5"/>
    </row>
    <row r="3241" spans="38:49">
      <c r="AL3241" s="5"/>
      <c r="AM3241" s="5"/>
      <c r="AW3241" s="5"/>
    </row>
    <row r="3242" spans="38:49">
      <c r="AL3242" s="5"/>
      <c r="AM3242" s="5"/>
      <c r="AW3242" s="5"/>
    </row>
    <row r="3243" spans="38:49">
      <c r="AL3243" s="5"/>
      <c r="AM3243" s="5"/>
      <c r="AW3243" s="5"/>
    </row>
    <row r="3244" spans="38:49">
      <c r="AL3244" s="5"/>
      <c r="AM3244" s="5"/>
      <c r="AW3244" s="5"/>
    </row>
    <row r="3245" spans="38:49">
      <c r="AL3245" s="5"/>
      <c r="AM3245" s="5"/>
      <c r="AW3245" s="5"/>
    </row>
    <row r="3246" spans="38:49">
      <c r="AL3246" s="5"/>
      <c r="AM3246" s="5"/>
      <c r="AW3246" s="5"/>
    </row>
    <row r="3247" spans="38:49">
      <c r="AL3247" s="5"/>
      <c r="AM3247" s="5"/>
      <c r="AW3247" s="5"/>
    </row>
    <row r="3248" spans="38:49">
      <c r="AL3248" s="5"/>
      <c r="AM3248" s="5"/>
      <c r="AW3248" s="5"/>
    </row>
    <row r="3249" spans="38:49">
      <c r="AL3249" s="5"/>
      <c r="AM3249" s="5"/>
      <c r="AW3249" s="5"/>
    </row>
    <row r="3250" spans="38:49">
      <c r="AL3250" s="5"/>
      <c r="AM3250" s="5"/>
      <c r="AW3250" s="5"/>
    </row>
    <row r="3251" spans="38:49">
      <c r="AL3251" s="5"/>
      <c r="AM3251" s="5"/>
      <c r="AW3251" s="5"/>
    </row>
    <row r="3252" spans="38:49">
      <c r="AL3252" s="5"/>
      <c r="AM3252" s="5"/>
      <c r="AW3252" s="5"/>
    </row>
    <row r="3253" spans="38:49">
      <c r="AL3253" s="5"/>
      <c r="AM3253" s="5"/>
      <c r="AW3253" s="5"/>
    </row>
    <row r="3254" spans="38:49">
      <c r="AL3254" s="5"/>
      <c r="AM3254" s="5"/>
      <c r="AW3254" s="5"/>
    </row>
    <row r="3255" spans="38:49">
      <c r="AL3255" s="5"/>
      <c r="AM3255" s="5"/>
      <c r="AW3255" s="5"/>
    </row>
    <row r="3256" spans="38:49">
      <c r="AL3256" s="5"/>
      <c r="AM3256" s="5"/>
      <c r="AW3256" s="5"/>
    </row>
    <row r="3257" spans="38:49">
      <c r="AL3257" s="5"/>
      <c r="AM3257" s="5"/>
      <c r="AW3257" s="5"/>
    </row>
    <row r="3258" spans="38:49">
      <c r="AL3258" s="5"/>
      <c r="AM3258" s="5"/>
      <c r="AW3258" s="5"/>
    </row>
    <row r="3259" spans="38:49">
      <c r="AL3259" s="5"/>
      <c r="AM3259" s="5"/>
      <c r="AW3259" s="5"/>
    </row>
    <row r="3260" spans="38:49">
      <c r="AL3260" s="5"/>
      <c r="AM3260" s="5"/>
      <c r="AW3260" s="5"/>
    </row>
    <row r="3261" spans="38:49">
      <c r="AL3261" s="5"/>
      <c r="AM3261" s="5"/>
      <c r="AW3261" s="5"/>
    </row>
    <row r="3262" spans="38:49">
      <c r="AL3262" s="5"/>
      <c r="AM3262" s="5"/>
      <c r="AW3262" s="5"/>
    </row>
    <row r="3263" spans="38:49">
      <c r="AL3263" s="5"/>
      <c r="AM3263" s="5"/>
      <c r="AW3263" s="5"/>
    </row>
    <row r="3264" spans="38:49">
      <c r="AL3264" s="5"/>
      <c r="AM3264" s="5"/>
      <c r="AW3264" s="5"/>
    </row>
    <row r="3265" spans="38:49">
      <c r="AL3265" s="5"/>
      <c r="AM3265" s="5"/>
      <c r="AW3265" s="5"/>
    </row>
    <row r="3266" spans="38:49">
      <c r="AL3266" s="5"/>
      <c r="AM3266" s="5"/>
      <c r="AW3266" s="5"/>
    </row>
    <row r="3267" spans="38:49">
      <c r="AL3267" s="5"/>
      <c r="AM3267" s="5"/>
      <c r="AW3267" s="5"/>
    </row>
    <row r="3268" spans="38:49">
      <c r="AL3268" s="5"/>
      <c r="AM3268" s="5"/>
      <c r="AW3268" s="5"/>
    </row>
    <row r="3269" spans="38:49">
      <c r="AL3269" s="5"/>
      <c r="AM3269" s="5"/>
      <c r="AW3269" s="5"/>
    </row>
    <row r="3270" spans="38:49">
      <c r="AL3270" s="5"/>
      <c r="AM3270" s="5"/>
      <c r="AW3270" s="5"/>
    </row>
    <row r="3271" spans="38:49">
      <c r="AL3271" s="5"/>
      <c r="AM3271" s="5"/>
      <c r="AW3271" s="5"/>
    </row>
    <row r="3272" spans="38:49">
      <c r="AL3272" s="5"/>
      <c r="AM3272" s="5"/>
      <c r="AW3272" s="5"/>
    </row>
    <row r="3273" spans="38:49">
      <c r="AL3273" s="5"/>
      <c r="AM3273" s="5"/>
      <c r="AW3273" s="5"/>
    </row>
    <row r="3274" spans="38:49">
      <c r="AL3274" s="5"/>
      <c r="AM3274" s="5"/>
      <c r="AW3274" s="5"/>
    </row>
    <row r="3275" spans="38:49">
      <c r="AL3275" s="5"/>
      <c r="AM3275" s="5"/>
      <c r="AW3275" s="5"/>
    </row>
    <row r="3276" spans="38:49">
      <c r="AL3276" s="5"/>
      <c r="AM3276" s="5"/>
      <c r="AW3276" s="5"/>
    </row>
    <row r="3277" spans="38:49">
      <c r="AL3277" s="5"/>
      <c r="AM3277" s="5"/>
      <c r="AW3277" s="5"/>
    </row>
    <row r="3278" spans="38:49">
      <c r="AL3278" s="5"/>
      <c r="AM3278" s="5"/>
      <c r="AW3278" s="5"/>
    </row>
    <row r="3279" spans="38:49">
      <c r="AL3279" s="5"/>
      <c r="AM3279" s="5"/>
      <c r="AW3279" s="5"/>
    </row>
    <row r="3280" spans="38:49">
      <c r="AL3280" s="5"/>
      <c r="AM3280" s="5"/>
      <c r="AW3280" s="5"/>
    </row>
    <row r="3281" spans="38:49">
      <c r="AL3281" s="5"/>
      <c r="AM3281" s="5"/>
      <c r="AW3281" s="5"/>
    </row>
    <row r="3282" spans="38:49">
      <c r="AL3282" s="5"/>
      <c r="AM3282" s="5"/>
      <c r="AW3282" s="5"/>
    </row>
    <row r="3283" spans="38:49">
      <c r="AL3283" s="5"/>
      <c r="AM3283" s="5"/>
      <c r="AW3283" s="5"/>
    </row>
    <row r="3284" spans="38:49">
      <c r="AL3284" s="5"/>
      <c r="AM3284" s="5"/>
      <c r="AW3284" s="5"/>
    </row>
    <row r="3285" spans="38:49">
      <c r="AL3285" s="5"/>
      <c r="AM3285" s="5"/>
      <c r="AW3285" s="5"/>
    </row>
    <row r="3286" spans="38:49">
      <c r="AL3286" s="5"/>
      <c r="AM3286" s="5"/>
      <c r="AW3286" s="5"/>
    </row>
    <row r="3287" spans="38:49">
      <c r="AL3287" s="5"/>
      <c r="AM3287" s="5"/>
      <c r="AW3287" s="5"/>
    </row>
    <row r="3288" spans="38:49">
      <c r="AL3288" s="5"/>
      <c r="AM3288" s="5"/>
      <c r="AW3288" s="5"/>
    </row>
    <row r="3289" spans="38:49">
      <c r="AL3289" s="5"/>
      <c r="AM3289" s="5"/>
      <c r="AW3289" s="5"/>
    </row>
    <row r="3290" spans="38:49">
      <c r="AL3290" s="5"/>
      <c r="AM3290" s="5"/>
      <c r="AW3290" s="5"/>
    </row>
    <row r="3291" spans="38:49">
      <c r="AL3291" s="5"/>
      <c r="AM3291" s="5"/>
      <c r="AW3291" s="5"/>
    </row>
    <row r="3292" spans="38:49">
      <c r="AL3292" s="5"/>
      <c r="AM3292" s="5"/>
      <c r="AW3292" s="5"/>
    </row>
    <row r="3293" spans="38:49">
      <c r="AL3293" s="5"/>
      <c r="AM3293" s="5"/>
      <c r="AW3293" s="5"/>
    </row>
    <row r="3294" spans="38:49">
      <c r="AL3294" s="5"/>
      <c r="AM3294" s="5"/>
      <c r="AW3294" s="5"/>
    </row>
    <row r="3295" spans="38:49">
      <c r="AL3295" s="5"/>
      <c r="AM3295" s="5"/>
      <c r="AW3295" s="5"/>
    </row>
    <row r="3296" spans="38:49">
      <c r="AL3296" s="5"/>
      <c r="AM3296" s="5"/>
      <c r="AW3296" s="5"/>
    </row>
    <row r="3297" spans="38:49">
      <c r="AL3297" s="5"/>
      <c r="AM3297" s="5"/>
      <c r="AW3297" s="5"/>
    </row>
    <row r="3298" spans="38:49">
      <c r="AL3298" s="5"/>
      <c r="AM3298" s="5"/>
      <c r="AW3298" s="5"/>
    </row>
    <row r="3299" spans="38:49">
      <c r="AL3299" s="5"/>
      <c r="AM3299" s="5"/>
      <c r="AW3299" s="5"/>
    </row>
    <row r="3300" spans="38:49">
      <c r="AL3300" s="5"/>
      <c r="AM3300" s="5"/>
      <c r="AW3300" s="5"/>
    </row>
    <row r="3301" spans="38:49">
      <c r="AL3301" s="5"/>
      <c r="AM3301" s="5"/>
      <c r="AW3301" s="5"/>
    </row>
    <row r="3302" spans="38:49">
      <c r="AL3302" s="5"/>
      <c r="AM3302" s="5"/>
      <c r="AW3302" s="5"/>
    </row>
    <row r="3303" spans="38:49">
      <c r="AL3303" s="5"/>
      <c r="AM3303" s="5"/>
      <c r="AW3303" s="5"/>
    </row>
    <row r="3304" spans="38:49">
      <c r="AL3304" s="5"/>
      <c r="AM3304" s="5"/>
      <c r="AW3304" s="5"/>
    </row>
    <row r="3305" spans="38:49">
      <c r="AL3305" s="5"/>
      <c r="AM3305" s="5"/>
      <c r="AW3305" s="5"/>
    </row>
    <row r="3306" spans="38:49">
      <c r="AL3306" s="5"/>
      <c r="AM3306" s="5"/>
      <c r="AW3306" s="5"/>
    </row>
    <row r="3307" spans="38:49">
      <c r="AL3307" s="5"/>
      <c r="AM3307" s="5"/>
      <c r="AW3307" s="5"/>
    </row>
    <row r="3308" spans="38:49">
      <c r="AL3308" s="5"/>
      <c r="AM3308" s="5"/>
      <c r="AW3308" s="5"/>
    </row>
    <row r="3309" spans="38:49">
      <c r="AL3309" s="5"/>
      <c r="AM3309" s="5"/>
      <c r="AW3309" s="5"/>
    </row>
    <row r="3310" spans="38:49">
      <c r="AL3310" s="5"/>
      <c r="AM3310" s="5"/>
      <c r="AW3310" s="5"/>
    </row>
    <row r="3311" spans="38:49">
      <c r="AL3311" s="5"/>
      <c r="AM3311" s="5"/>
      <c r="AW3311" s="5"/>
    </row>
    <row r="3312" spans="38:49">
      <c r="AL3312" s="5"/>
      <c r="AM3312" s="5"/>
      <c r="AW3312" s="5"/>
    </row>
    <row r="3313" spans="38:49">
      <c r="AL3313" s="5"/>
      <c r="AM3313" s="5"/>
      <c r="AW3313" s="5"/>
    </row>
    <row r="3314" spans="38:49">
      <c r="AL3314" s="5"/>
      <c r="AM3314" s="5"/>
      <c r="AW3314" s="5"/>
    </row>
    <row r="3315" spans="38:49">
      <c r="AL3315" s="5"/>
      <c r="AM3315" s="5"/>
      <c r="AW3315" s="5"/>
    </row>
    <row r="3316" spans="38:49">
      <c r="AL3316" s="5"/>
      <c r="AM3316" s="5"/>
      <c r="AW3316" s="5"/>
    </row>
    <row r="3317" spans="38:49">
      <c r="AL3317" s="5"/>
      <c r="AM3317" s="5"/>
      <c r="AW3317" s="5"/>
    </row>
    <row r="3318" spans="38:49">
      <c r="AL3318" s="5"/>
      <c r="AM3318" s="5"/>
      <c r="AW3318" s="5"/>
    </row>
    <row r="3319" spans="38:49">
      <c r="AL3319" s="5"/>
      <c r="AM3319" s="5"/>
      <c r="AW3319" s="5"/>
    </row>
    <row r="3320" spans="38:49">
      <c r="AL3320" s="5"/>
      <c r="AM3320" s="5"/>
      <c r="AW3320" s="5"/>
    </row>
    <row r="3321" spans="38:49">
      <c r="AL3321" s="5"/>
      <c r="AM3321" s="5"/>
      <c r="AW3321" s="5"/>
    </row>
    <row r="3322" spans="38:49">
      <c r="AL3322" s="5"/>
      <c r="AM3322" s="5"/>
      <c r="AW3322" s="5"/>
    </row>
    <row r="3323" spans="38:49">
      <c r="AL3323" s="5"/>
      <c r="AM3323" s="5"/>
      <c r="AW3323" s="5"/>
    </row>
    <row r="3324" spans="38:49">
      <c r="AL3324" s="5"/>
      <c r="AM3324" s="5"/>
      <c r="AW3324" s="5"/>
    </row>
    <row r="3325" spans="38:49">
      <c r="AL3325" s="5"/>
      <c r="AM3325" s="5"/>
      <c r="AW3325" s="5"/>
    </row>
    <row r="3326" spans="38:49">
      <c r="AL3326" s="5"/>
      <c r="AM3326" s="5"/>
      <c r="AW3326" s="5"/>
    </row>
    <row r="3327" spans="38:49">
      <c r="AL3327" s="5"/>
      <c r="AM3327" s="5"/>
      <c r="AW3327" s="5"/>
    </row>
    <row r="3328" spans="38:49">
      <c r="AL3328" s="5"/>
      <c r="AM3328" s="5"/>
      <c r="AW3328" s="5"/>
    </row>
    <row r="3329" spans="38:49">
      <c r="AL3329" s="5"/>
      <c r="AM3329" s="5"/>
      <c r="AW3329" s="5"/>
    </row>
    <row r="3330" spans="38:49">
      <c r="AL3330" s="5"/>
      <c r="AM3330" s="5"/>
      <c r="AW3330" s="5"/>
    </row>
    <row r="3331" spans="38:49">
      <c r="AL3331" s="5"/>
      <c r="AM3331" s="5"/>
      <c r="AW3331" s="5"/>
    </row>
    <row r="3332" spans="38:49">
      <c r="AL3332" s="5"/>
      <c r="AM3332" s="5"/>
      <c r="AW3332" s="5"/>
    </row>
    <row r="3333" spans="38:49">
      <c r="AL3333" s="5"/>
      <c r="AM3333" s="5"/>
      <c r="AW3333" s="5"/>
    </row>
    <row r="3334" spans="38:49">
      <c r="AL3334" s="5"/>
      <c r="AM3334" s="5"/>
      <c r="AW3334" s="5"/>
    </row>
    <row r="3335" spans="38:49">
      <c r="AL3335" s="5"/>
      <c r="AM3335" s="5"/>
      <c r="AW3335" s="5"/>
    </row>
    <row r="3336" spans="38:49">
      <c r="AL3336" s="5"/>
      <c r="AM3336" s="5"/>
      <c r="AW3336" s="5"/>
    </row>
    <row r="3337" spans="38:49">
      <c r="AL3337" s="5"/>
      <c r="AM3337" s="5"/>
      <c r="AW3337" s="5"/>
    </row>
    <row r="3338" spans="38:49">
      <c r="AL3338" s="5"/>
      <c r="AM3338" s="5"/>
      <c r="AW3338" s="5"/>
    </row>
    <row r="3339" spans="38:49">
      <c r="AL3339" s="5"/>
      <c r="AM3339" s="5"/>
      <c r="AW3339" s="5"/>
    </row>
    <row r="3340" spans="38:49">
      <c r="AL3340" s="5"/>
      <c r="AM3340" s="5"/>
      <c r="AW3340" s="5"/>
    </row>
    <row r="3341" spans="38:49">
      <c r="AL3341" s="5"/>
      <c r="AM3341" s="5"/>
      <c r="AW3341" s="5"/>
    </row>
    <row r="3342" spans="38:49">
      <c r="AL3342" s="5"/>
      <c r="AM3342" s="5"/>
      <c r="AW3342" s="5"/>
    </row>
    <row r="3343" spans="38:49">
      <c r="AL3343" s="5"/>
      <c r="AM3343" s="5"/>
      <c r="AW3343" s="5"/>
    </row>
    <row r="3344" spans="38:49">
      <c r="AL3344" s="5"/>
      <c r="AM3344" s="5"/>
      <c r="AW3344" s="5"/>
    </row>
    <row r="3345" spans="38:49">
      <c r="AL3345" s="5"/>
      <c r="AM3345" s="5"/>
      <c r="AW3345" s="5"/>
    </row>
    <row r="3346" spans="38:49">
      <c r="AL3346" s="5"/>
      <c r="AM3346" s="5"/>
      <c r="AW3346" s="5"/>
    </row>
    <row r="3347" spans="38:49">
      <c r="AL3347" s="5"/>
      <c r="AM3347" s="5"/>
      <c r="AW3347" s="5"/>
    </row>
    <row r="3348" spans="38:49">
      <c r="AL3348" s="5"/>
      <c r="AM3348" s="5"/>
      <c r="AW3348" s="5"/>
    </row>
    <row r="3349" spans="38:49">
      <c r="AL3349" s="5"/>
      <c r="AM3349" s="5"/>
      <c r="AW3349" s="5"/>
    </row>
    <row r="3350" spans="38:49">
      <c r="AL3350" s="5"/>
      <c r="AM3350" s="5"/>
      <c r="AW3350" s="5"/>
    </row>
    <row r="3351" spans="38:49">
      <c r="AL3351" s="5"/>
      <c r="AM3351" s="5"/>
      <c r="AW3351" s="5"/>
    </row>
    <row r="3352" spans="38:49">
      <c r="AL3352" s="5"/>
      <c r="AM3352" s="5"/>
      <c r="AW3352" s="5"/>
    </row>
    <row r="3353" spans="38:49">
      <c r="AL3353" s="5"/>
      <c r="AM3353" s="5"/>
      <c r="AW3353" s="5"/>
    </row>
    <row r="3354" spans="38:49">
      <c r="AL3354" s="5"/>
      <c r="AM3354" s="5"/>
      <c r="AW3354" s="5"/>
    </row>
    <row r="3355" spans="38:49">
      <c r="AL3355" s="5"/>
      <c r="AM3355" s="5"/>
      <c r="AW3355" s="5"/>
    </row>
    <row r="3356" spans="38:49">
      <c r="AL3356" s="5"/>
      <c r="AM3356" s="5"/>
      <c r="AW3356" s="5"/>
    </row>
    <row r="3357" spans="38:49">
      <c r="AL3357" s="5"/>
      <c r="AM3357" s="5"/>
      <c r="AW3357" s="5"/>
    </row>
    <row r="3358" spans="38:49">
      <c r="AL3358" s="5"/>
      <c r="AM3358" s="5"/>
      <c r="AW3358" s="5"/>
    </row>
    <row r="3359" spans="38:49">
      <c r="AL3359" s="5"/>
      <c r="AM3359" s="5"/>
      <c r="AW3359" s="5"/>
    </row>
    <row r="3360" spans="38:49">
      <c r="AL3360" s="5"/>
      <c r="AM3360" s="5"/>
      <c r="AW3360" s="5"/>
    </row>
    <row r="3361" spans="38:49">
      <c r="AL3361" s="5"/>
      <c r="AM3361" s="5"/>
      <c r="AW3361" s="5"/>
    </row>
    <row r="3362" spans="38:49">
      <c r="AL3362" s="5"/>
      <c r="AM3362" s="5"/>
      <c r="AW3362" s="5"/>
    </row>
    <row r="3363" spans="38:49">
      <c r="AL3363" s="5"/>
      <c r="AM3363" s="5"/>
      <c r="AW3363" s="5"/>
    </row>
    <row r="3364" spans="38:49">
      <c r="AL3364" s="5"/>
      <c r="AM3364" s="5"/>
      <c r="AW3364" s="5"/>
    </row>
    <row r="3365" spans="38:49">
      <c r="AL3365" s="5"/>
      <c r="AM3365" s="5"/>
      <c r="AW3365" s="5"/>
    </row>
    <row r="3366" spans="38:49">
      <c r="AL3366" s="5"/>
      <c r="AM3366" s="5"/>
      <c r="AW3366" s="5"/>
    </row>
    <row r="3367" spans="38:49">
      <c r="AL3367" s="5"/>
      <c r="AM3367" s="5"/>
      <c r="AW3367" s="5"/>
    </row>
    <row r="3368" spans="38:49">
      <c r="AL3368" s="5"/>
      <c r="AM3368" s="5"/>
      <c r="AW3368" s="5"/>
    </row>
    <row r="3369" spans="38:49">
      <c r="AL3369" s="5"/>
      <c r="AM3369" s="5"/>
      <c r="AW3369" s="5"/>
    </row>
    <row r="3370" spans="38:49">
      <c r="AL3370" s="5"/>
      <c r="AM3370" s="5"/>
      <c r="AW3370" s="5"/>
    </row>
    <row r="3371" spans="38:49">
      <c r="AL3371" s="5"/>
      <c r="AM3371" s="5"/>
      <c r="AW3371" s="5"/>
    </row>
    <row r="3372" spans="38:49">
      <c r="AL3372" s="5"/>
      <c r="AM3372" s="5"/>
      <c r="AW3372" s="5"/>
    </row>
    <row r="3373" spans="38:49">
      <c r="AL3373" s="5"/>
      <c r="AM3373" s="5"/>
      <c r="AW3373" s="5"/>
    </row>
    <row r="3374" spans="38:49">
      <c r="AL3374" s="5"/>
      <c r="AM3374" s="5"/>
      <c r="AW3374" s="5"/>
    </row>
    <row r="3375" spans="38:49">
      <c r="AL3375" s="5"/>
      <c r="AM3375" s="5"/>
      <c r="AW3375" s="5"/>
    </row>
    <row r="3376" spans="38:49">
      <c r="AL3376" s="5"/>
      <c r="AM3376" s="5"/>
      <c r="AW3376" s="5"/>
    </row>
    <row r="3377" spans="38:49">
      <c r="AL3377" s="5"/>
      <c r="AM3377" s="5"/>
      <c r="AW3377" s="5"/>
    </row>
    <row r="3378" spans="38:49">
      <c r="AL3378" s="5"/>
      <c r="AM3378" s="5"/>
      <c r="AW3378" s="5"/>
    </row>
    <row r="3379" spans="38:49">
      <c r="AL3379" s="5"/>
      <c r="AM3379" s="5"/>
      <c r="AW3379" s="5"/>
    </row>
    <row r="3380" spans="38:49">
      <c r="AL3380" s="5"/>
      <c r="AM3380" s="5"/>
      <c r="AW3380" s="5"/>
    </row>
    <row r="3381" spans="38:49">
      <c r="AL3381" s="5"/>
      <c r="AM3381" s="5"/>
      <c r="AW3381" s="5"/>
    </row>
    <row r="3382" spans="38:49">
      <c r="AL3382" s="5"/>
      <c r="AM3382" s="5"/>
      <c r="AW3382" s="5"/>
    </row>
    <row r="3383" spans="38:49">
      <c r="AL3383" s="5"/>
      <c r="AM3383" s="5"/>
      <c r="AW3383" s="5"/>
    </row>
    <row r="3384" spans="38:49">
      <c r="AL3384" s="5"/>
      <c r="AM3384" s="5"/>
      <c r="AW3384" s="5"/>
    </row>
    <row r="3385" spans="38:49">
      <c r="AL3385" s="5"/>
      <c r="AM3385" s="5"/>
      <c r="AW3385" s="5"/>
    </row>
    <row r="3386" spans="38:49">
      <c r="AL3386" s="5"/>
      <c r="AM3386" s="5"/>
      <c r="AW3386" s="5"/>
    </row>
    <row r="3387" spans="38:49">
      <c r="AL3387" s="5"/>
      <c r="AM3387" s="5"/>
      <c r="AW3387" s="5"/>
    </row>
    <row r="3388" spans="38:49">
      <c r="AL3388" s="5"/>
      <c r="AM3388" s="5"/>
      <c r="AW3388" s="5"/>
    </row>
    <row r="3389" spans="38:49">
      <c r="AL3389" s="5"/>
      <c r="AM3389" s="5"/>
      <c r="AW3389" s="5"/>
    </row>
    <row r="3390" spans="38:49">
      <c r="AL3390" s="5"/>
      <c r="AM3390" s="5"/>
      <c r="AW3390" s="5"/>
    </row>
    <row r="3391" spans="38:49">
      <c r="AL3391" s="5"/>
      <c r="AM3391" s="5"/>
      <c r="AW3391" s="5"/>
    </row>
    <row r="3392" spans="38:49">
      <c r="AL3392" s="5"/>
      <c r="AM3392" s="5"/>
      <c r="AW3392" s="5"/>
    </row>
    <row r="3393" spans="38:49">
      <c r="AL3393" s="5"/>
      <c r="AM3393" s="5"/>
      <c r="AW3393" s="5"/>
    </row>
    <row r="3394" spans="38:49">
      <c r="AL3394" s="5"/>
      <c r="AM3394" s="5"/>
      <c r="AW3394" s="5"/>
    </row>
    <row r="3395" spans="38:49">
      <c r="AL3395" s="5"/>
      <c r="AM3395" s="5"/>
      <c r="AW3395" s="5"/>
    </row>
    <row r="3396" spans="38:49">
      <c r="AL3396" s="5"/>
      <c r="AM3396" s="5"/>
      <c r="AW3396" s="5"/>
    </row>
    <row r="3397" spans="38:49">
      <c r="AL3397" s="5"/>
      <c r="AM3397" s="5"/>
      <c r="AW3397" s="5"/>
    </row>
    <row r="3398" spans="38:49">
      <c r="AL3398" s="5"/>
      <c r="AM3398" s="5"/>
      <c r="AW3398" s="5"/>
    </row>
    <row r="3399" spans="38:49">
      <c r="AL3399" s="5"/>
      <c r="AM3399" s="5"/>
      <c r="AW3399" s="5"/>
    </row>
    <row r="3400" spans="38:49">
      <c r="AL3400" s="5"/>
      <c r="AM3400" s="5"/>
      <c r="AW3400" s="5"/>
    </row>
    <row r="3401" spans="38:49">
      <c r="AL3401" s="5"/>
      <c r="AM3401" s="5"/>
      <c r="AW3401" s="5"/>
    </row>
    <row r="3402" spans="38:49">
      <c r="AL3402" s="5"/>
      <c r="AM3402" s="5"/>
      <c r="AW3402" s="5"/>
    </row>
    <row r="3403" spans="38:49">
      <c r="AL3403" s="5"/>
      <c r="AM3403" s="5"/>
      <c r="AW3403" s="5"/>
    </row>
    <row r="3404" spans="38:49">
      <c r="AL3404" s="5"/>
      <c r="AM3404" s="5"/>
      <c r="AW3404" s="5"/>
    </row>
    <row r="3405" spans="38:49">
      <c r="AL3405" s="5"/>
      <c r="AM3405" s="5"/>
      <c r="AW3405" s="5"/>
    </row>
    <row r="3406" spans="38:49">
      <c r="AL3406" s="5"/>
      <c r="AM3406" s="5"/>
      <c r="AW3406" s="5"/>
    </row>
    <row r="3407" spans="38:49">
      <c r="AL3407" s="5"/>
      <c r="AM3407" s="5"/>
      <c r="AW3407" s="5"/>
    </row>
    <row r="3408" spans="38:49">
      <c r="AL3408" s="5"/>
      <c r="AM3408" s="5"/>
      <c r="AW3408" s="5"/>
    </row>
    <row r="3409" spans="38:49">
      <c r="AL3409" s="5"/>
      <c r="AM3409" s="5"/>
      <c r="AW3409" s="5"/>
    </row>
    <row r="3410" spans="38:49">
      <c r="AL3410" s="5"/>
      <c r="AM3410" s="5"/>
      <c r="AW3410" s="5"/>
    </row>
    <row r="3411" spans="38:49">
      <c r="AL3411" s="5"/>
      <c r="AM3411" s="5"/>
      <c r="AW3411" s="5"/>
    </row>
    <row r="3412" spans="38:49">
      <c r="AL3412" s="5"/>
      <c r="AM3412" s="5"/>
      <c r="AW3412" s="5"/>
    </row>
    <row r="3413" spans="38:49">
      <c r="AL3413" s="5"/>
      <c r="AM3413" s="5"/>
      <c r="AW3413" s="5"/>
    </row>
    <row r="3414" spans="38:49">
      <c r="AL3414" s="5"/>
      <c r="AM3414" s="5"/>
      <c r="AW3414" s="5"/>
    </row>
    <row r="3415" spans="38:49">
      <c r="AL3415" s="5"/>
      <c r="AM3415" s="5"/>
      <c r="AW3415" s="5"/>
    </row>
    <row r="3416" spans="38:49">
      <c r="AL3416" s="5"/>
      <c r="AM3416" s="5"/>
      <c r="AW3416" s="5"/>
    </row>
    <row r="3417" spans="38:49">
      <c r="AL3417" s="5"/>
      <c r="AM3417" s="5"/>
      <c r="AW3417" s="5"/>
    </row>
    <row r="3418" spans="38:49">
      <c r="AL3418" s="5"/>
      <c r="AM3418" s="5"/>
      <c r="AW3418" s="5"/>
    </row>
    <row r="3419" spans="38:49">
      <c r="AL3419" s="5"/>
      <c r="AM3419" s="5"/>
      <c r="AW3419" s="5"/>
    </row>
    <row r="3420" spans="38:49">
      <c r="AL3420" s="5"/>
      <c r="AM3420" s="5"/>
      <c r="AW3420" s="5"/>
    </row>
    <row r="3421" spans="38:49">
      <c r="AL3421" s="5"/>
      <c r="AM3421" s="5"/>
      <c r="AW3421" s="5"/>
    </row>
    <row r="3422" spans="38:49">
      <c r="AL3422" s="5"/>
      <c r="AM3422" s="5"/>
      <c r="AW3422" s="5"/>
    </row>
    <row r="3423" spans="38:49">
      <c r="AL3423" s="5"/>
      <c r="AM3423" s="5"/>
      <c r="AW3423" s="5"/>
    </row>
    <row r="3424" spans="38:49">
      <c r="AL3424" s="5"/>
      <c r="AM3424" s="5"/>
      <c r="AW3424" s="5"/>
    </row>
    <row r="3425" spans="38:49">
      <c r="AL3425" s="5"/>
      <c r="AM3425" s="5"/>
      <c r="AW3425" s="5"/>
    </row>
    <row r="3426" spans="38:49">
      <c r="AL3426" s="5"/>
      <c r="AM3426" s="5"/>
      <c r="AW3426" s="5"/>
    </row>
    <row r="3427" spans="38:49">
      <c r="AL3427" s="5"/>
      <c r="AM3427" s="5"/>
      <c r="AW3427" s="5"/>
    </row>
    <row r="3428" spans="38:49">
      <c r="AL3428" s="5"/>
      <c r="AM3428" s="5"/>
      <c r="AW3428" s="5"/>
    </row>
    <row r="3429" spans="38:49">
      <c r="AL3429" s="5"/>
      <c r="AM3429" s="5"/>
      <c r="AW3429" s="5"/>
    </row>
    <row r="3430" spans="38:49">
      <c r="AL3430" s="5"/>
      <c r="AM3430" s="5"/>
      <c r="AW3430" s="5"/>
    </row>
    <row r="3431" spans="38:49">
      <c r="AL3431" s="5"/>
      <c r="AM3431" s="5"/>
      <c r="AW3431" s="5"/>
    </row>
    <row r="3432" spans="38:49">
      <c r="AL3432" s="5"/>
      <c r="AM3432" s="5"/>
      <c r="AW3432" s="5"/>
    </row>
    <row r="3433" spans="38:49">
      <c r="AL3433" s="5"/>
      <c r="AM3433" s="5"/>
      <c r="AW3433" s="5"/>
    </row>
    <row r="3434" spans="38:49">
      <c r="AL3434" s="5"/>
      <c r="AM3434" s="5"/>
      <c r="AW3434" s="5"/>
    </row>
    <row r="3435" spans="38:49">
      <c r="AL3435" s="5"/>
      <c r="AM3435" s="5"/>
      <c r="AW3435" s="5"/>
    </row>
    <row r="3436" spans="38:49">
      <c r="AL3436" s="5"/>
      <c r="AM3436" s="5"/>
      <c r="AW3436" s="5"/>
    </row>
    <row r="3437" spans="38:49">
      <c r="AL3437" s="5"/>
      <c r="AM3437" s="5"/>
      <c r="AW3437" s="5"/>
    </row>
    <row r="3438" spans="38:49">
      <c r="AL3438" s="5"/>
      <c r="AM3438" s="5"/>
      <c r="AW3438" s="5"/>
    </row>
    <row r="3439" spans="38:49">
      <c r="AL3439" s="5"/>
      <c r="AM3439" s="5"/>
      <c r="AW3439" s="5"/>
    </row>
    <row r="3440" spans="38:49">
      <c r="AL3440" s="5"/>
      <c r="AM3440" s="5"/>
      <c r="AW3440" s="5"/>
    </row>
    <row r="3441" spans="38:49">
      <c r="AL3441" s="5"/>
      <c r="AM3441" s="5"/>
      <c r="AW3441" s="5"/>
    </row>
    <row r="3442" spans="38:49">
      <c r="AL3442" s="5"/>
      <c r="AM3442" s="5"/>
      <c r="AW3442" s="5"/>
    </row>
    <row r="3443" spans="38:49">
      <c r="AL3443" s="5"/>
      <c r="AM3443" s="5"/>
      <c r="AW3443" s="5"/>
    </row>
    <row r="3444" spans="38:49">
      <c r="AL3444" s="5"/>
      <c r="AM3444" s="5"/>
      <c r="AW3444" s="5"/>
    </row>
    <row r="3445" spans="38:49">
      <c r="AL3445" s="5"/>
      <c r="AM3445" s="5"/>
      <c r="AW3445" s="5"/>
    </row>
    <row r="3446" spans="38:49">
      <c r="AL3446" s="5"/>
      <c r="AM3446" s="5"/>
      <c r="AW3446" s="5"/>
    </row>
    <row r="3447" spans="38:49">
      <c r="AL3447" s="5"/>
      <c r="AM3447" s="5"/>
      <c r="AW3447" s="5"/>
    </row>
    <row r="3448" spans="38:49">
      <c r="AL3448" s="5"/>
      <c r="AM3448" s="5"/>
      <c r="AW3448" s="5"/>
    </row>
    <row r="3449" spans="38:49">
      <c r="AL3449" s="5"/>
      <c r="AM3449" s="5"/>
      <c r="AW3449" s="5"/>
    </row>
    <row r="3450" spans="38:49">
      <c r="AL3450" s="5"/>
      <c r="AM3450" s="5"/>
      <c r="AW3450" s="5"/>
    </row>
    <row r="3451" spans="38:49">
      <c r="AL3451" s="5"/>
      <c r="AM3451" s="5"/>
      <c r="AW3451" s="5"/>
    </row>
    <row r="3452" spans="38:49">
      <c r="AL3452" s="5"/>
      <c r="AM3452" s="5"/>
      <c r="AW3452" s="5"/>
    </row>
    <row r="3453" spans="38:49">
      <c r="AL3453" s="5"/>
      <c r="AM3453" s="5"/>
      <c r="AW3453" s="5"/>
    </row>
    <row r="3454" spans="38:49">
      <c r="AL3454" s="5"/>
      <c r="AM3454" s="5"/>
      <c r="AW3454" s="5"/>
    </row>
    <row r="3455" spans="38:49">
      <c r="AL3455" s="5"/>
      <c r="AM3455" s="5"/>
      <c r="AW3455" s="5"/>
    </row>
    <row r="3456" spans="38:49">
      <c r="AL3456" s="5"/>
      <c r="AM3456" s="5"/>
      <c r="AW3456" s="5"/>
    </row>
    <row r="3457" spans="38:49">
      <c r="AL3457" s="5"/>
      <c r="AM3457" s="5"/>
      <c r="AW3457" s="5"/>
    </row>
    <row r="3458" spans="38:49">
      <c r="AL3458" s="5"/>
      <c r="AM3458" s="5"/>
      <c r="AW3458" s="5"/>
    </row>
    <row r="3459" spans="38:49">
      <c r="AL3459" s="5"/>
      <c r="AM3459" s="5"/>
      <c r="AW3459" s="5"/>
    </row>
    <row r="3460" spans="38:49">
      <c r="AL3460" s="5"/>
      <c r="AM3460" s="5"/>
      <c r="AW3460" s="5"/>
    </row>
    <row r="3461" spans="38:49">
      <c r="AL3461" s="5"/>
      <c r="AM3461" s="5"/>
      <c r="AW3461" s="5"/>
    </row>
    <row r="3462" spans="38:49">
      <c r="AL3462" s="5"/>
      <c r="AM3462" s="5"/>
      <c r="AW3462" s="5"/>
    </row>
    <row r="3463" spans="38:49">
      <c r="AL3463" s="5"/>
      <c r="AM3463" s="5"/>
      <c r="AW3463" s="5"/>
    </row>
    <row r="3464" spans="38:49">
      <c r="AL3464" s="5"/>
      <c r="AM3464" s="5"/>
      <c r="AW3464" s="5"/>
    </row>
    <row r="3465" spans="38:49">
      <c r="AL3465" s="5"/>
      <c r="AM3465" s="5"/>
      <c r="AW3465" s="5"/>
    </row>
    <row r="3466" spans="38:49">
      <c r="AL3466" s="5"/>
      <c r="AM3466" s="5"/>
      <c r="AW3466" s="5"/>
    </row>
    <row r="3467" spans="38:49">
      <c r="AL3467" s="5"/>
      <c r="AM3467" s="5"/>
      <c r="AW3467" s="5"/>
    </row>
    <row r="3468" spans="38:49">
      <c r="AL3468" s="5"/>
      <c r="AM3468" s="5"/>
      <c r="AW3468" s="5"/>
    </row>
    <row r="3469" spans="38:49">
      <c r="AL3469" s="5"/>
      <c r="AM3469" s="5"/>
      <c r="AW3469" s="5"/>
    </row>
    <row r="3470" spans="38:49">
      <c r="AL3470" s="5"/>
      <c r="AM3470" s="5"/>
      <c r="AW3470" s="5"/>
    </row>
    <row r="3471" spans="38:49">
      <c r="AL3471" s="5"/>
      <c r="AM3471" s="5"/>
      <c r="AW3471" s="5"/>
    </row>
    <row r="3472" spans="38:49">
      <c r="AL3472" s="5"/>
      <c r="AM3472" s="5"/>
      <c r="AW3472" s="5"/>
    </row>
    <row r="3473" spans="38:49">
      <c r="AL3473" s="5"/>
      <c r="AM3473" s="5"/>
      <c r="AW3473" s="5"/>
    </row>
    <row r="3474" spans="38:49">
      <c r="AL3474" s="5"/>
      <c r="AM3474" s="5"/>
      <c r="AW3474" s="5"/>
    </row>
    <row r="3475" spans="38:49">
      <c r="AL3475" s="5"/>
      <c r="AM3475" s="5"/>
      <c r="AW3475" s="5"/>
    </row>
    <row r="3476" spans="38:49">
      <c r="AL3476" s="5"/>
      <c r="AM3476" s="5"/>
      <c r="AW3476" s="5"/>
    </row>
    <row r="3477" spans="38:49">
      <c r="AL3477" s="5"/>
      <c r="AM3477" s="5"/>
      <c r="AW3477" s="5"/>
    </row>
    <row r="3478" spans="38:49">
      <c r="AL3478" s="5"/>
      <c r="AM3478" s="5"/>
      <c r="AW3478" s="5"/>
    </row>
    <row r="3479" spans="38:49">
      <c r="AL3479" s="5"/>
      <c r="AM3479" s="5"/>
      <c r="AW3479" s="5"/>
    </row>
    <row r="3480" spans="38:49">
      <c r="AL3480" s="5"/>
      <c r="AM3480" s="5"/>
      <c r="AW3480" s="5"/>
    </row>
    <row r="3481" spans="38:49">
      <c r="AL3481" s="5"/>
      <c r="AM3481" s="5"/>
      <c r="AW3481" s="5"/>
    </row>
    <row r="3482" spans="38:49">
      <c r="AL3482" s="5"/>
      <c r="AM3482" s="5"/>
      <c r="AW3482" s="5"/>
    </row>
    <row r="3483" spans="38:49">
      <c r="AL3483" s="5"/>
      <c r="AM3483" s="5"/>
      <c r="AW3483" s="5"/>
    </row>
    <row r="3484" spans="38:49">
      <c r="AL3484" s="5"/>
      <c r="AM3484" s="5"/>
      <c r="AW3484" s="5"/>
    </row>
    <row r="3485" spans="38:49">
      <c r="AL3485" s="5"/>
      <c r="AM3485" s="5"/>
      <c r="AW3485" s="5"/>
    </row>
    <row r="3486" spans="38:49">
      <c r="AL3486" s="5"/>
      <c r="AM3486" s="5"/>
      <c r="AW3486" s="5"/>
    </row>
    <row r="3487" spans="38:49">
      <c r="AL3487" s="5"/>
      <c r="AM3487" s="5"/>
      <c r="AW3487" s="5"/>
    </row>
    <row r="3488" spans="38:49">
      <c r="AL3488" s="5"/>
      <c r="AM3488" s="5"/>
      <c r="AW3488" s="5"/>
    </row>
    <row r="3489" spans="38:49">
      <c r="AL3489" s="5"/>
      <c r="AM3489" s="5"/>
      <c r="AW3489" s="5"/>
    </row>
    <row r="3490" spans="38:49">
      <c r="AL3490" s="5"/>
      <c r="AM3490" s="5"/>
      <c r="AW3490" s="5"/>
    </row>
    <row r="3491" spans="38:49">
      <c r="AL3491" s="5"/>
      <c r="AM3491" s="5"/>
      <c r="AW3491" s="5"/>
    </row>
    <row r="3492" spans="38:49">
      <c r="AL3492" s="5"/>
      <c r="AM3492" s="5"/>
      <c r="AW3492" s="5"/>
    </row>
    <row r="3493" spans="38:49">
      <c r="AL3493" s="5"/>
      <c r="AM3493" s="5"/>
      <c r="AW3493" s="5"/>
    </row>
    <row r="3494" spans="38:49">
      <c r="AL3494" s="5"/>
      <c r="AM3494" s="5"/>
      <c r="AW3494" s="5"/>
    </row>
    <row r="3495" spans="38:49">
      <c r="AL3495" s="5"/>
      <c r="AM3495" s="5"/>
      <c r="AW3495" s="5"/>
    </row>
    <row r="3496" spans="38:49">
      <c r="AL3496" s="5"/>
      <c r="AM3496" s="5"/>
      <c r="AW3496" s="5"/>
    </row>
    <row r="3497" spans="38:49">
      <c r="AL3497" s="5"/>
      <c r="AM3497" s="5"/>
      <c r="AW3497" s="5"/>
    </row>
    <row r="3498" spans="38:49">
      <c r="AL3498" s="5"/>
      <c r="AM3498" s="5"/>
      <c r="AW3498" s="5"/>
    </row>
    <row r="3499" spans="38:49">
      <c r="AL3499" s="5"/>
      <c r="AM3499" s="5"/>
      <c r="AW3499" s="5"/>
    </row>
    <row r="3500" spans="38:49">
      <c r="AL3500" s="5"/>
      <c r="AM3500" s="5"/>
      <c r="AW3500" s="5"/>
    </row>
    <row r="3501" spans="38:49">
      <c r="AL3501" s="5"/>
      <c r="AM3501" s="5"/>
      <c r="AW3501" s="5"/>
    </row>
    <row r="3502" spans="38:49">
      <c r="AL3502" s="5"/>
      <c r="AM3502" s="5"/>
      <c r="AW3502" s="5"/>
    </row>
    <row r="3503" spans="38:49">
      <c r="AL3503" s="5"/>
      <c r="AM3503" s="5"/>
      <c r="AW3503" s="5"/>
    </row>
    <row r="3504" spans="38:49">
      <c r="AL3504" s="5"/>
      <c r="AM3504" s="5"/>
      <c r="AW3504" s="5"/>
    </row>
    <row r="3505" spans="38:49">
      <c r="AL3505" s="5"/>
      <c r="AM3505" s="5"/>
      <c r="AW3505" s="5"/>
    </row>
    <row r="3506" spans="38:49">
      <c r="AL3506" s="5"/>
      <c r="AM3506" s="5"/>
      <c r="AW3506" s="5"/>
    </row>
    <row r="3507" spans="38:49">
      <c r="AL3507" s="5"/>
      <c r="AM3507" s="5"/>
      <c r="AW3507" s="5"/>
    </row>
    <row r="3508" spans="38:49">
      <c r="AL3508" s="5"/>
      <c r="AM3508" s="5"/>
      <c r="AW3508" s="5"/>
    </row>
    <row r="3509" spans="38:49">
      <c r="AL3509" s="5"/>
      <c r="AM3509" s="5"/>
      <c r="AW3509" s="5"/>
    </row>
    <row r="3510" spans="38:49">
      <c r="AL3510" s="5"/>
      <c r="AM3510" s="5"/>
      <c r="AW3510" s="5"/>
    </row>
    <row r="3511" spans="38:49">
      <c r="AL3511" s="5"/>
      <c r="AM3511" s="5"/>
      <c r="AW3511" s="5"/>
    </row>
    <row r="3512" spans="38:49">
      <c r="AL3512" s="5"/>
      <c r="AM3512" s="5"/>
      <c r="AW3512" s="5"/>
    </row>
    <row r="3513" spans="38:49">
      <c r="AL3513" s="5"/>
      <c r="AM3513" s="5"/>
      <c r="AW3513" s="5"/>
    </row>
    <row r="3514" spans="38:49">
      <c r="AL3514" s="5"/>
      <c r="AM3514" s="5"/>
      <c r="AW3514" s="5"/>
    </row>
    <row r="3515" spans="38:49">
      <c r="AL3515" s="5"/>
      <c r="AM3515" s="5"/>
      <c r="AW3515" s="5"/>
    </row>
    <row r="3516" spans="38:49">
      <c r="AL3516" s="5"/>
      <c r="AM3516" s="5"/>
      <c r="AW3516" s="5"/>
    </row>
    <row r="3517" spans="38:49">
      <c r="AL3517" s="5"/>
      <c r="AM3517" s="5"/>
      <c r="AW3517" s="5"/>
    </row>
    <row r="3518" spans="38:49">
      <c r="AL3518" s="5"/>
      <c r="AM3518" s="5"/>
      <c r="AW3518" s="5"/>
    </row>
    <row r="3519" spans="38:49">
      <c r="AL3519" s="5"/>
      <c r="AM3519" s="5"/>
      <c r="AW3519" s="5"/>
    </row>
    <row r="3520" spans="38:49">
      <c r="AL3520" s="5"/>
      <c r="AM3520" s="5"/>
      <c r="AW3520" s="5"/>
    </row>
    <row r="3521" spans="38:49">
      <c r="AL3521" s="5"/>
      <c r="AM3521" s="5"/>
      <c r="AW3521" s="5"/>
    </row>
    <row r="3522" spans="38:49">
      <c r="AL3522" s="5"/>
      <c r="AM3522" s="5"/>
      <c r="AW3522" s="5"/>
    </row>
    <row r="3523" spans="38:49">
      <c r="AL3523" s="5"/>
      <c r="AM3523" s="5"/>
      <c r="AW3523" s="5"/>
    </row>
    <row r="3524" spans="38:49">
      <c r="AL3524" s="5"/>
      <c r="AM3524" s="5"/>
      <c r="AW3524" s="5"/>
    </row>
    <row r="3525" spans="38:49">
      <c r="AL3525" s="5"/>
      <c r="AM3525" s="5"/>
      <c r="AW3525" s="5"/>
    </row>
    <row r="3526" spans="38:49">
      <c r="AL3526" s="5"/>
      <c r="AM3526" s="5"/>
      <c r="AW3526" s="5"/>
    </row>
    <row r="3527" spans="38:49">
      <c r="AL3527" s="5"/>
      <c r="AM3527" s="5"/>
      <c r="AW3527" s="5"/>
    </row>
    <row r="3528" spans="38:49">
      <c r="AL3528" s="5"/>
      <c r="AM3528" s="5"/>
      <c r="AW3528" s="5"/>
    </row>
    <row r="3529" spans="38:49">
      <c r="AL3529" s="5"/>
      <c r="AM3529" s="5"/>
      <c r="AW3529" s="5"/>
    </row>
    <row r="3530" spans="38:49">
      <c r="AL3530" s="5"/>
      <c r="AM3530" s="5"/>
      <c r="AW3530" s="5"/>
    </row>
    <row r="3531" spans="38:49">
      <c r="AL3531" s="5"/>
      <c r="AM3531" s="5"/>
      <c r="AW3531" s="5"/>
    </row>
    <row r="3532" spans="38:49">
      <c r="AL3532" s="5"/>
      <c r="AM3532" s="5"/>
      <c r="AW3532" s="5"/>
    </row>
    <row r="3533" spans="38:49">
      <c r="AL3533" s="5"/>
      <c r="AM3533" s="5"/>
      <c r="AW3533" s="5"/>
    </row>
    <row r="3534" spans="38:49">
      <c r="AL3534" s="5"/>
      <c r="AM3534" s="5"/>
      <c r="AW3534" s="5"/>
    </row>
    <row r="3535" spans="38:49">
      <c r="AL3535" s="5"/>
      <c r="AM3535" s="5"/>
      <c r="AW3535" s="5"/>
    </row>
    <row r="3536" spans="38:49">
      <c r="AL3536" s="5"/>
      <c r="AM3536" s="5"/>
      <c r="AW3536" s="5"/>
    </row>
    <row r="3537" spans="38:49">
      <c r="AL3537" s="5"/>
      <c r="AM3537" s="5"/>
      <c r="AW3537" s="5"/>
    </row>
    <row r="3538" spans="38:49">
      <c r="AL3538" s="5"/>
      <c r="AM3538" s="5"/>
      <c r="AW3538" s="5"/>
    </row>
    <row r="3539" spans="38:49">
      <c r="AL3539" s="5"/>
      <c r="AM3539" s="5"/>
      <c r="AW3539" s="5"/>
    </row>
    <row r="3540" spans="38:49">
      <c r="AL3540" s="5"/>
      <c r="AM3540" s="5"/>
      <c r="AW3540" s="5"/>
    </row>
    <row r="3541" spans="38:49">
      <c r="AL3541" s="5"/>
      <c r="AM3541" s="5"/>
      <c r="AW3541" s="5"/>
    </row>
    <row r="3542" spans="38:49">
      <c r="AL3542" s="5"/>
      <c r="AM3542" s="5"/>
      <c r="AW3542" s="5"/>
    </row>
    <row r="3543" spans="38:49">
      <c r="AL3543" s="5"/>
      <c r="AM3543" s="5"/>
      <c r="AW3543" s="5"/>
    </row>
    <row r="3544" spans="38:49">
      <c r="AL3544" s="5"/>
      <c r="AM3544" s="5"/>
      <c r="AW3544" s="5"/>
    </row>
    <row r="3545" spans="38:49">
      <c r="AL3545" s="5"/>
      <c r="AM3545" s="5"/>
      <c r="AW3545" s="5"/>
    </row>
    <row r="3546" spans="38:49">
      <c r="AL3546" s="5"/>
      <c r="AM3546" s="5"/>
      <c r="AW3546" s="5"/>
    </row>
    <row r="3547" spans="38:49">
      <c r="AL3547" s="5"/>
      <c r="AM3547" s="5"/>
      <c r="AW3547" s="5"/>
    </row>
    <row r="3548" spans="38:49">
      <c r="AL3548" s="5"/>
      <c r="AM3548" s="5"/>
      <c r="AW3548" s="5"/>
    </row>
    <row r="3549" spans="38:49">
      <c r="AL3549" s="5"/>
      <c r="AM3549" s="5"/>
      <c r="AW3549" s="5"/>
    </row>
    <row r="3550" spans="38:49">
      <c r="AL3550" s="5"/>
      <c r="AM3550" s="5"/>
      <c r="AW3550" s="5"/>
    </row>
    <row r="3551" spans="38:49">
      <c r="AL3551" s="5"/>
      <c r="AM3551" s="5"/>
      <c r="AW3551" s="5"/>
    </row>
    <row r="3552" spans="38:49">
      <c r="AL3552" s="5"/>
      <c r="AM3552" s="5"/>
      <c r="AW3552" s="5"/>
    </row>
    <row r="3553" spans="38:49">
      <c r="AL3553" s="5"/>
      <c r="AM3553" s="5"/>
      <c r="AW3553" s="5"/>
    </row>
    <row r="3554" spans="38:49">
      <c r="AL3554" s="5"/>
      <c r="AM3554" s="5"/>
      <c r="AW3554" s="5"/>
    </row>
    <row r="3555" spans="38:49">
      <c r="AL3555" s="5"/>
      <c r="AM3555" s="5"/>
      <c r="AW3555" s="5"/>
    </row>
    <row r="3556" spans="38:49">
      <c r="AL3556" s="5"/>
      <c r="AM3556" s="5"/>
      <c r="AW3556" s="5"/>
    </row>
    <row r="3557" spans="38:49">
      <c r="AL3557" s="5"/>
      <c r="AM3557" s="5"/>
      <c r="AW3557" s="5"/>
    </row>
    <row r="3558" spans="38:49">
      <c r="AL3558" s="5"/>
      <c r="AM3558" s="5"/>
      <c r="AW3558" s="5"/>
    </row>
    <row r="3559" spans="38:49">
      <c r="AL3559" s="5"/>
      <c r="AM3559" s="5"/>
      <c r="AW3559" s="5"/>
    </row>
    <row r="3560" spans="38:49">
      <c r="AL3560" s="5"/>
      <c r="AM3560" s="5"/>
      <c r="AW3560" s="5"/>
    </row>
    <row r="3561" spans="38:49">
      <c r="AL3561" s="5"/>
      <c r="AM3561" s="5"/>
      <c r="AW3561" s="5"/>
    </row>
    <row r="3562" spans="38:49">
      <c r="AL3562" s="5"/>
      <c r="AM3562" s="5"/>
      <c r="AW3562" s="5"/>
    </row>
    <row r="3563" spans="38:49">
      <c r="AL3563" s="5"/>
      <c r="AM3563" s="5"/>
      <c r="AW3563" s="5"/>
    </row>
    <row r="3564" spans="38:49">
      <c r="AL3564" s="5"/>
      <c r="AM3564" s="5"/>
      <c r="AW3564" s="5"/>
    </row>
    <row r="3565" spans="38:49">
      <c r="AL3565" s="5"/>
      <c r="AM3565" s="5"/>
      <c r="AW3565" s="5"/>
    </row>
    <row r="3566" spans="38:49">
      <c r="AL3566" s="5"/>
      <c r="AM3566" s="5"/>
      <c r="AW3566" s="5"/>
    </row>
    <row r="3567" spans="38:49">
      <c r="AL3567" s="5"/>
      <c r="AM3567" s="5"/>
      <c r="AW3567" s="5"/>
    </row>
    <row r="3568" spans="38:49">
      <c r="AL3568" s="5"/>
      <c r="AM3568" s="5"/>
      <c r="AW3568" s="5"/>
    </row>
    <row r="3569" spans="38:49">
      <c r="AL3569" s="5"/>
      <c r="AM3569" s="5"/>
      <c r="AW3569" s="5"/>
    </row>
    <row r="3570" spans="38:49">
      <c r="AL3570" s="5"/>
      <c r="AM3570" s="5"/>
      <c r="AW3570" s="5"/>
    </row>
    <row r="3571" spans="38:49">
      <c r="AL3571" s="5"/>
      <c r="AM3571" s="5"/>
      <c r="AW3571" s="5"/>
    </row>
    <row r="3572" spans="38:49">
      <c r="AL3572" s="5"/>
      <c r="AM3572" s="5"/>
      <c r="AW3572" s="5"/>
    </row>
    <row r="3573" spans="38:49">
      <c r="AL3573" s="5"/>
      <c r="AM3573" s="5"/>
      <c r="AW3573" s="5"/>
    </row>
    <row r="3574" spans="38:49">
      <c r="AL3574" s="5"/>
      <c r="AM3574" s="5"/>
      <c r="AW3574" s="5"/>
    </row>
    <row r="3575" spans="38:49">
      <c r="AL3575" s="5"/>
      <c r="AM3575" s="5"/>
      <c r="AW3575" s="5"/>
    </row>
    <row r="3576" spans="38:49">
      <c r="AL3576" s="5"/>
      <c r="AM3576" s="5"/>
      <c r="AW3576" s="5"/>
    </row>
    <row r="3577" spans="38:49">
      <c r="AL3577" s="5"/>
      <c r="AM3577" s="5"/>
      <c r="AW3577" s="5"/>
    </row>
    <row r="3578" spans="38:49">
      <c r="AL3578" s="5"/>
      <c r="AM3578" s="5"/>
      <c r="AW3578" s="5"/>
    </row>
    <row r="3579" spans="38:49">
      <c r="AL3579" s="5"/>
      <c r="AM3579" s="5"/>
      <c r="AW3579" s="5"/>
    </row>
    <row r="3580" spans="38:49">
      <c r="AL3580" s="5"/>
      <c r="AM3580" s="5"/>
      <c r="AW3580" s="5"/>
    </row>
    <row r="3581" spans="38:49">
      <c r="AL3581" s="5"/>
      <c r="AM3581" s="5"/>
      <c r="AW3581" s="5"/>
    </row>
    <row r="3582" spans="38:49">
      <c r="AL3582" s="5"/>
      <c r="AM3582" s="5"/>
      <c r="AW3582" s="5"/>
    </row>
    <row r="3583" spans="38:49">
      <c r="AL3583" s="5"/>
      <c r="AM3583" s="5"/>
      <c r="AW3583" s="5"/>
    </row>
    <row r="3584" spans="38:49">
      <c r="AL3584" s="5"/>
      <c r="AM3584" s="5"/>
      <c r="AW3584" s="5"/>
    </row>
    <row r="3585" spans="38:49">
      <c r="AL3585" s="5"/>
      <c r="AM3585" s="5"/>
      <c r="AW3585" s="5"/>
    </row>
    <row r="3586" spans="38:49">
      <c r="AL3586" s="5"/>
      <c r="AM3586" s="5"/>
      <c r="AW3586" s="5"/>
    </row>
    <row r="3587" spans="38:49">
      <c r="AL3587" s="5"/>
      <c r="AM3587" s="5"/>
      <c r="AW3587" s="5"/>
    </row>
    <row r="3588" spans="38:49">
      <c r="AL3588" s="5"/>
      <c r="AM3588" s="5"/>
      <c r="AW3588" s="5"/>
    </row>
    <row r="3589" spans="38:49">
      <c r="AL3589" s="5"/>
      <c r="AM3589" s="5"/>
      <c r="AW3589" s="5"/>
    </row>
    <row r="3590" spans="38:49">
      <c r="AL3590" s="5"/>
      <c r="AM3590" s="5"/>
      <c r="AW3590" s="5"/>
    </row>
    <row r="3591" spans="38:49">
      <c r="AL3591" s="5"/>
      <c r="AM3591" s="5"/>
      <c r="AW3591" s="5"/>
    </row>
    <row r="3592" spans="38:49">
      <c r="AL3592" s="5"/>
      <c r="AM3592" s="5"/>
      <c r="AW3592" s="5"/>
    </row>
    <row r="3593" spans="38:49">
      <c r="AL3593" s="5"/>
      <c r="AM3593" s="5"/>
      <c r="AW3593" s="5"/>
    </row>
    <row r="3594" spans="38:49">
      <c r="AL3594" s="5"/>
      <c r="AM3594" s="5"/>
      <c r="AW3594" s="5"/>
    </row>
    <row r="3595" spans="38:49">
      <c r="AL3595" s="5"/>
      <c r="AM3595" s="5"/>
      <c r="AW3595" s="5"/>
    </row>
    <row r="3596" spans="38:49">
      <c r="AL3596" s="5"/>
      <c r="AM3596" s="5"/>
      <c r="AW3596" s="5"/>
    </row>
    <row r="3597" spans="38:49">
      <c r="AL3597" s="5"/>
      <c r="AM3597" s="5"/>
      <c r="AW3597" s="5"/>
    </row>
    <row r="3598" spans="38:49">
      <c r="AL3598" s="5"/>
      <c r="AM3598" s="5"/>
      <c r="AW3598" s="5"/>
    </row>
    <row r="3599" spans="38:49">
      <c r="AL3599" s="5"/>
      <c r="AM3599" s="5"/>
      <c r="AW3599" s="5"/>
    </row>
    <row r="3600" spans="38:49">
      <c r="AL3600" s="5"/>
      <c r="AM3600" s="5"/>
      <c r="AW3600" s="5"/>
    </row>
    <row r="3601" spans="38:49">
      <c r="AL3601" s="5"/>
      <c r="AM3601" s="5"/>
      <c r="AW3601" s="5"/>
    </row>
    <row r="3602" spans="38:49">
      <c r="AL3602" s="5"/>
      <c r="AM3602" s="5"/>
      <c r="AW3602" s="5"/>
    </row>
    <row r="3603" spans="38:49">
      <c r="AL3603" s="5"/>
      <c r="AM3603" s="5"/>
      <c r="AW3603" s="5"/>
    </row>
    <row r="3604" spans="38:49">
      <c r="AL3604" s="5"/>
      <c r="AM3604" s="5"/>
      <c r="AW3604" s="5"/>
    </row>
    <row r="3605" spans="38:49">
      <c r="AL3605" s="5"/>
      <c r="AM3605" s="5"/>
      <c r="AW3605" s="5"/>
    </row>
    <row r="3606" spans="38:49">
      <c r="AL3606" s="5"/>
      <c r="AM3606" s="5"/>
      <c r="AW3606" s="5"/>
    </row>
    <row r="3607" spans="38:49">
      <c r="AL3607" s="5"/>
      <c r="AM3607" s="5"/>
      <c r="AW3607" s="5"/>
    </row>
    <row r="3608" spans="38:49">
      <c r="AL3608" s="5"/>
      <c r="AM3608" s="5"/>
      <c r="AW3608" s="5"/>
    </row>
    <row r="3609" spans="38:49">
      <c r="AL3609" s="5"/>
      <c r="AM3609" s="5"/>
      <c r="AW3609" s="5"/>
    </row>
    <row r="3610" spans="38:49">
      <c r="AL3610" s="5"/>
      <c r="AM3610" s="5"/>
      <c r="AW3610" s="5"/>
    </row>
    <row r="3611" spans="38:49">
      <c r="AL3611" s="5"/>
      <c r="AM3611" s="5"/>
      <c r="AW3611" s="5"/>
    </row>
    <row r="3612" spans="38:49">
      <c r="AL3612" s="5"/>
      <c r="AM3612" s="5"/>
      <c r="AW3612" s="5"/>
    </row>
    <row r="3613" spans="38:49">
      <c r="AL3613" s="5"/>
      <c r="AM3613" s="5"/>
      <c r="AW3613" s="5"/>
    </row>
    <row r="3614" spans="38:49">
      <c r="AL3614" s="5"/>
      <c r="AM3614" s="5"/>
      <c r="AW3614" s="5"/>
    </row>
    <row r="3615" spans="38:49">
      <c r="AL3615" s="5"/>
      <c r="AM3615" s="5"/>
      <c r="AW3615" s="5"/>
    </row>
    <row r="3616" spans="38:49">
      <c r="AL3616" s="5"/>
      <c r="AM3616" s="5"/>
      <c r="AW3616" s="5"/>
    </row>
    <row r="3617" spans="38:49">
      <c r="AL3617" s="5"/>
      <c r="AM3617" s="5"/>
      <c r="AW3617" s="5"/>
    </row>
    <row r="3618" spans="38:49">
      <c r="AL3618" s="5"/>
      <c r="AM3618" s="5"/>
      <c r="AW3618" s="5"/>
    </row>
    <row r="3619" spans="38:49">
      <c r="AL3619" s="5"/>
      <c r="AM3619" s="5"/>
      <c r="AW3619" s="5"/>
    </row>
    <row r="3620" spans="38:49">
      <c r="AL3620" s="5"/>
      <c r="AM3620" s="5"/>
      <c r="AW3620" s="5"/>
    </row>
    <row r="3621" spans="38:49">
      <c r="AL3621" s="5"/>
      <c r="AM3621" s="5"/>
      <c r="AW3621" s="5"/>
    </row>
    <row r="3622" spans="38:49">
      <c r="AL3622" s="5"/>
      <c r="AM3622" s="5"/>
      <c r="AW3622" s="5"/>
    </row>
    <row r="3623" spans="38:49">
      <c r="AL3623" s="5"/>
      <c r="AM3623" s="5"/>
      <c r="AW3623" s="5"/>
    </row>
    <row r="3624" spans="38:49">
      <c r="AL3624" s="5"/>
      <c r="AM3624" s="5"/>
      <c r="AW3624" s="5"/>
    </row>
    <row r="3625" spans="38:49">
      <c r="AL3625" s="5"/>
      <c r="AM3625" s="5"/>
      <c r="AW3625" s="5"/>
    </row>
    <row r="3626" spans="38:49">
      <c r="AL3626" s="5"/>
      <c r="AM3626" s="5"/>
      <c r="AW3626" s="5"/>
    </row>
    <row r="3627" spans="38:49">
      <c r="AL3627" s="5"/>
      <c r="AM3627" s="5"/>
      <c r="AW3627" s="5"/>
    </row>
    <row r="3628" spans="38:49">
      <c r="AL3628" s="5"/>
      <c r="AM3628" s="5"/>
      <c r="AW3628" s="5"/>
    </row>
    <row r="3629" spans="38:49">
      <c r="AL3629" s="5"/>
      <c r="AM3629" s="5"/>
      <c r="AW3629" s="5"/>
    </row>
    <row r="3630" spans="38:49">
      <c r="AL3630" s="5"/>
      <c r="AM3630" s="5"/>
      <c r="AW3630" s="5"/>
    </row>
    <row r="3631" spans="38:49">
      <c r="AL3631" s="5"/>
      <c r="AM3631" s="5"/>
      <c r="AW3631" s="5"/>
    </row>
    <row r="3632" spans="38:49">
      <c r="AL3632" s="5"/>
      <c r="AM3632" s="5"/>
      <c r="AW3632" s="5"/>
    </row>
    <row r="3633" spans="38:49">
      <c r="AL3633" s="5"/>
      <c r="AM3633" s="5"/>
      <c r="AW3633" s="5"/>
    </row>
    <row r="3634" spans="38:49">
      <c r="AL3634" s="5"/>
      <c r="AM3634" s="5"/>
      <c r="AW3634" s="5"/>
    </row>
    <row r="3635" spans="38:49">
      <c r="AL3635" s="5"/>
      <c r="AM3635" s="5"/>
      <c r="AW3635" s="5"/>
    </row>
    <row r="3636" spans="38:49">
      <c r="AL3636" s="5"/>
      <c r="AM3636" s="5"/>
      <c r="AW3636" s="5"/>
    </row>
    <row r="3637" spans="38:49">
      <c r="AL3637" s="5"/>
      <c r="AM3637" s="5"/>
      <c r="AW3637" s="5"/>
    </row>
    <row r="3638" spans="38:49">
      <c r="AL3638" s="5"/>
      <c r="AM3638" s="5"/>
      <c r="AW3638" s="5"/>
    </row>
    <row r="3639" spans="38:49">
      <c r="AL3639" s="5"/>
      <c r="AM3639" s="5"/>
      <c r="AW3639" s="5"/>
    </row>
    <row r="3640" spans="38:49">
      <c r="AL3640" s="5"/>
      <c r="AM3640" s="5"/>
      <c r="AW3640" s="5"/>
    </row>
    <row r="3641" spans="38:49">
      <c r="AL3641" s="5"/>
      <c r="AM3641" s="5"/>
      <c r="AW3641" s="5"/>
    </row>
    <row r="3642" spans="38:49">
      <c r="AL3642" s="5"/>
      <c r="AM3642" s="5"/>
      <c r="AW3642" s="5"/>
    </row>
    <row r="3643" spans="38:49">
      <c r="AL3643" s="5"/>
      <c r="AM3643" s="5"/>
      <c r="AW3643" s="5"/>
    </row>
    <row r="3644" spans="38:49">
      <c r="AL3644" s="5"/>
      <c r="AM3644" s="5"/>
      <c r="AW3644" s="5"/>
    </row>
    <row r="3645" spans="38:49">
      <c r="AL3645" s="5"/>
      <c r="AM3645" s="5"/>
      <c r="AW3645" s="5"/>
    </row>
    <row r="3646" spans="38:49">
      <c r="AL3646" s="5"/>
      <c r="AM3646" s="5"/>
      <c r="AW3646" s="5"/>
    </row>
    <row r="3647" spans="38:49">
      <c r="AL3647" s="5"/>
      <c r="AM3647" s="5"/>
      <c r="AW3647" s="5"/>
    </row>
    <row r="3648" spans="38:49">
      <c r="AL3648" s="5"/>
      <c r="AM3648" s="5"/>
      <c r="AW3648" s="5"/>
    </row>
    <row r="3649" spans="38:49">
      <c r="AL3649" s="5"/>
      <c r="AM3649" s="5"/>
      <c r="AW3649" s="5"/>
    </row>
    <row r="3650" spans="38:49">
      <c r="AL3650" s="5"/>
      <c r="AM3650" s="5"/>
      <c r="AW3650" s="5"/>
    </row>
    <row r="3651" spans="38:49">
      <c r="AL3651" s="5"/>
      <c r="AM3651" s="5"/>
      <c r="AW3651" s="5"/>
    </row>
    <row r="3652" spans="38:49">
      <c r="AL3652" s="5"/>
      <c r="AM3652" s="5"/>
      <c r="AW3652" s="5"/>
    </row>
    <row r="3653" spans="38:49">
      <c r="AL3653" s="5"/>
      <c r="AM3653" s="5"/>
      <c r="AW3653" s="5"/>
    </row>
    <row r="3654" spans="38:49">
      <c r="AL3654" s="5"/>
      <c r="AM3654" s="5"/>
      <c r="AW3654" s="5"/>
    </row>
    <row r="3655" spans="38:49">
      <c r="AL3655" s="5"/>
      <c r="AM3655" s="5"/>
      <c r="AW3655" s="5"/>
    </row>
    <row r="3656" spans="38:49">
      <c r="AL3656" s="5"/>
      <c r="AM3656" s="5"/>
      <c r="AW3656" s="5"/>
    </row>
    <row r="3657" spans="38:49">
      <c r="AL3657" s="5"/>
      <c r="AM3657" s="5"/>
      <c r="AW3657" s="5"/>
    </row>
    <row r="3658" spans="38:49">
      <c r="AL3658" s="5"/>
      <c r="AM3658" s="5"/>
      <c r="AW3658" s="5"/>
    </row>
    <row r="3659" spans="38:49">
      <c r="AL3659" s="5"/>
      <c r="AM3659" s="5"/>
      <c r="AW3659" s="5"/>
    </row>
    <row r="3660" spans="38:49">
      <c r="AL3660" s="5"/>
      <c r="AM3660" s="5"/>
      <c r="AW3660" s="5"/>
    </row>
    <row r="3661" spans="38:49">
      <c r="AL3661" s="5"/>
      <c r="AM3661" s="5"/>
      <c r="AW3661" s="5"/>
    </row>
    <row r="3662" spans="38:49">
      <c r="AL3662" s="5"/>
      <c r="AM3662" s="5"/>
      <c r="AW3662" s="5"/>
    </row>
    <row r="3663" spans="38:49">
      <c r="AL3663" s="5"/>
      <c r="AM3663" s="5"/>
      <c r="AW3663" s="5"/>
    </row>
    <row r="3664" spans="38:49">
      <c r="AL3664" s="5"/>
      <c r="AM3664" s="5"/>
      <c r="AW3664" s="5"/>
    </row>
    <row r="3665" spans="38:49">
      <c r="AL3665" s="5"/>
      <c r="AM3665" s="5"/>
      <c r="AW3665" s="5"/>
    </row>
    <row r="3666" spans="38:49">
      <c r="AL3666" s="5"/>
      <c r="AM3666" s="5"/>
      <c r="AW3666" s="5"/>
    </row>
    <row r="3667" spans="38:49">
      <c r="AL3667" s="5"/>
      <c r="AM3667" s="5"/>
      <c r="AW3667" s="5"/>
    </row>
    <row r="3668" spans="38:49">
      <c r="AL3668" s="5"/>
      <c r="AM3668" s="5"/>
      <c r="AW3668" s="5"/>
    </row>
    <row r="3669" spans="38:49">
      <c r="AL3669" s="5"/>
      <c r="AM3669" s="5"/>
      <c r="AW3669" s="5"/>
    </row>
    <row r="3670" spans="38:49">
      <c r="AL3670" s="5"/>
      <c r="AM3670" s="5"/>
      <c r="AW3670" s="5"/>
    </row>
    <row r="3671" spans="38:49">
      <c r="AL3671" s="5"/>
      <c r="AM3671" s="5"/>
      <c r="AW3671" s="5"/>
    </row>
    <row r="3672" spans="38:49">
      <c r="AL3672" s="5"/>
      <c r="AM3672" s="5"/>
      <c r="AW3672" s="5"/>
    </row>
    <row r="3673" spans="38:49">
      <c r="AL3673" s="5"/>
      <c r="AM3673" s="5"/>
      <c r="AW3673" s="5"/>
    </row>
    <row r="3674" spans="38:49">
      <c r="AL3674" s="5"/>
      <c r="AM3674" s="5"/>
      <c r="AW3674" s="5"/>
    </row>
    <row r="3675" spans="38:49">
      <c r="AL3675" s="5"/>
      <c r="AM3675" s="5"/>
      <c r="AW3675" s="5"/>
    </row>
    <row r="3676" spans="38:49">
      <c r="AL3676" s="5"/>
      <c r="AM3676" s="5"/>
      <c r="AW3676" s="5"/>
    </row>
    <row r="3677" spans="38:49">
      <c r="AL3677" s="5"/>
      <c r="AM3677" s="5"/>
      <c r="AW3677" s="5"/>
    </row>
    <row r="3678" spans="38:49">
      <c r="AL3678" s="5"/>
      <c r="AM3678" s="5"/>
      <c r="AW3678" s="5"/>
    </row>
    <row r="3679" spans="38:49">
      <c r="AL3679" s="5"/>
      <c r="AM3679" s="5"/>
      <c r="AW3679" s="5"/>
    </row>
    <row r="3680" spans="38:49">
      <c r="AL3680" s="5"/>
      <c r="AM3680" s="5"/>
      <c r="AW3680" s="5"/>
    </row>
    <row r="3681" spans="38:49">
      <c r="AL3681" s="5"/>
      <c r="AM3681" s="5"/>
      <c r="AW3681" s="5"/>
    </row>
    <row r="3682" spans="38:49">
      <c r="AL3682" s="5"/>
      <c r="AM3682" s="5"/>
      <c r="AW3682" s="5"/>
    </row>
    <row r="3683" spans="38:49">
      <c r="AL3683" s="5"/>
      <c r="AM3683" s="5"/>
      <c r="AW3683" s="5"/>
    </row>
    <row r="3684" spans="38:49">
      <c r="AL3684" s="5"/>
      <c r="AM3684" s="5"/>
      <c r="AW3684" s="5"/>
    </row>
    <row r="3685" spans="38:49">
      <c r="AL3685" s="5"/>
      <c r="AM3685" s="5"/>
      <c r="AW3685" s="5"/>
    </row>
    <row r="3686" spans="38:49">
      <c r="AL3686" s="5"/>
      <c r="AM3686" s="5"/>
      <c r="AW3686" s="5"/>
    </row>
    <row r="3687" spans="38:49">
      <c r="AL3687" s="5"/>
      <c r="AM3687" s="5"/>
      <c r="AW3687" s="5"/>
    </row>
    <row r="3688" spans="38:49">
      <c r="AL3688" s="5"/>
      <c r="AM3688" s="5"/>
      <c r="AW3688" s="5"/>
    </row>
    <row r="3689" spans="38:49">
      <c r="AL3689" s="5"/>
      <c r="AM3689" s="5"/>
      <c r="AW3689" s="5"/>
    </row>
    <row r="3690" spans="38:49">
      <c r="AL3690" s="5"/>
      <c r="AM3690" s="5"/>
      <c r="AW3690" s="5"/>
    </row>
    <row r="3691" spans="38:49">
      <c r="AL3691" s="5"/>
      <c r="AM3691" s="5"/>
      <c r="AW3691" s="5"/>
    </row>
    <row r="3692" spans="38:49">
      <c r="AL3692" s="5"/>
      <c r="AM3692" s="5"/>
      <c r="AW3692" s="5"/>
    </row>
    <row r="3693" spans="38:49">
      <c r="AL3693" s="5"/>
      <c r="AM3693" s="5"/>
      <c r="AW3693" s="5"/>
    </row>
    <row r="3694" spans="38:49">
      <c r="AL3694" s="5"/>
      <c r="AM3694" s="5"/>
      <c r="AW3694" s="5"/>
    </row>
    <row r="3695" spans="38:49">
      <c r="AL3695" s="5"/>
      <c r="AM3695" s="5"/>
      <c r="AW3695" s="5"/>
    </row>
    <row r="3696" spans="38:49">
      <c r="AL3696" s="5"/>
      <c r="AM3696" s="5"/>
      <c r="AW3696" s="5"/>
    </row>
    <row r="3697" spans="38:49">
      <c r="AL3697" s="5"/>
      <c r="AM3697" s="5"/>
      <c r="AW3697" s="5"/>
    </row>
    <row r="3698" spans="38:49">
      <c r="AL3698" s="5"/>
      <c r="AM3698" s="5"/>
      <c r="AW3698" s="5"/>
    </row>
    <row r="3699" spans="38:49">
      <c r="AL3699" s="5"/>
      <c r="AM3699" s="5"/>
      <c r="AW3699" s="5"/>
    </row>
    <row r="3700" spans="38:49">
      <c r="AL3700" s="5"/>
      <c r="AM3700" s="5"/>
      <c r="AW3700" s="5"/>
    </row>
    <row r="3701" spans="38:49">
      <c r="AL3701" s="5"/>
      <c r="AM3701" s="5"/>
      <c r="AW3701" s="5"/>
    </row>
    <row r="3702" spans="38:49">
      <c r="AL3702" s="5"/>
      <c r="AM3702" s="5"/>
      <c r="AW3702" s="5"/>
    </row>
    <row r="3703" spans="38:49">
      <c r="AL3703" s="5"/>
      <c r="AM3703" s="5"/>
      <c r="AW3703" s="5"/>
    </row>
    <row r="3704" spans="38:49">
      <c r="AL3704" s="5"/>
      <c r="AM3704" s="5"/>
      <c r="AW3704" s="5"/>
    </row>
    <row r="3705" spans="38:49">
      <c r="AL3705" s="5"/>
      <c r="AM3705" s="5"/>
      <c r="AW3705" s="5"/>
    </row>
    <row r="3706" spans="38:49">
      <c r="AL3706" s="5"/>
      <c r="AM3706" s="5"/>
      <c r="AW3706" s="5"/>
    </row>
    <row r="3707" spans="38:49">
      <c r="AL3707" s="5"/>
      <c r="AM3707" s="5"/>
      <c r="AW3707" s="5"/>
    </row>
    <row r="3708" spans="38:49">
      <c r="AL3708" s="5"/>
      <c r="AM3708" s="5"/>
      <c r="AW3708" s="5"/>
    </row>
    <row r="3709" spans="38:49">
      <c r="AL3709" s="5"/>
      <c r="AM3709" s="5"/>
      <c r="AW3709" s="5"/>
    </row>
    <row r="3710" spans="38:49">
      <c r="AL3710" s="5"/>
      <c r="AM3710" s="5"/>
      <c r="AW3710" s="5"/>
    </row>
    <row r="3711" spans="38:49">
      <c r="AL3711" s="5"/>
      <c r="AM3711" s="5"/>
      <c r="AW3711" s="5"/>
    </row>
    <row r="3712" spans="38:49">
      <c r="AL3712" s="5"/>
      <c r="AM3712" s="5"/>
      <c r="AW3712" s="5"/>
    </row>
    <row r="3713" spans="38:49">
      <c r="AL3713" s="5"/>
      <c r="AM3713" s="5"/>
      <c r="AW3713" s="5"/>
    </row>
    <row r="3714" spans="38:49">
      <c r="AL3714" s="5"/>
      <c r="AM3714" s="5"/>
      <c r="AW3714" s="5"/>
    </row>
    <row r="3715" spans="38:49">
      <c r="AL3715" s="5"/>
      <c r="AM3715" s="5"/>
      <c r="AW3715" s="5"/>
    </row>
    <row r="3716" spans="38:49">
      <c r="AL3716" s="5"/>
      <c r="AM3716" s="5"/>
      <c r="AW3716" s="5"/>
    </row>
    <row r="3717" spans="38:49">
      <c r="AL3717" s="5"/>
      <c r="AM3717" s="5"/>
      <c r="AW3717" s="5"/>
    </row>
    <row r="3718" spans="38:49">
      <c r="AL3718" s="5"/>
      <c r="AM3718" s="5"/>
      <c r="AW3718" s="5"/>
    </row>
    <row r="3719" spans="38:49">
      <c r="AL3719" s="5"/>
      <c r="AM3719" s="5"/>
      <c r="AW3719" s="5"/>
    </row>
    <row r="3720" spans="38:49">
      <c r="AL3720" s="5"/>
      <c r="AM3720" s="5"/>
      <c r="AW3720" s="5"/>
    </row>
    <row r="3721" spans="38:49">
      <c r="AL3721" s="5"/>
      <c r="AM3721" s="5"/>
      <c r="AW3721" s="5"/>
    </row>
    <row r="3722" spans="38:49">
      <c r="AL3722" s="5"/>
      <c r="AM3722" s="5"/>
      <c r="AW3722" s="5"/>
    </row>
    <row r="3723" spans="38:49">
      <c r="AL3723" s="5"/>
      <c r="AM3723" s="5"/>
      <c r="AW3723" s="5"/>
    </row>
    <row r="3724" spans="38:49">
      <c r="AL3724" s="5"/>
      <c r="AM3724" s="5"/>
      <c r="AW3724" s="5"/>
    </row>
    <row r="3725" spans="38:49">
      <c r="AL3725" s="5"/>
      <c r="AM3725" s="5"/>
      <c r="AW3725" s="5"/>
    </row>
    <row r="3726" spans="38:49">
      <c r="AL3726" s="5"/>
      <c r="AM3726" s="5"/>
      <c r="AW3726" s="5"/>
    </row>
    <row r="3727" spans="38:49">
      <c r="AL3727" s="5"/>
      <c r="AM3727" s="5"/>
      <c r="AW3727" s="5"/>
    </row>
    <row r="3728" spans="38:49">
      <c r="AL3728" s="5"/>
      <c r="AM3728" s="5"/>
      <c r="AW3728" s="5"/>
    </row>
    <row r="3729" spans="38:49">
      <c r="AL3729" s="5"/>
      <c r="AM3729" s="5"/>
      <c r="AW3729" s="5"/>
    </row>
    <row r="3730" spans="38:49">
      <c r="AL3730" s="5"/>
      <c r="AM3730" s="5"/>
      <c r="AW3730" s="5"/>
    </row>
    <row r="3731" spans="38:49">
      <c r="AL3731" s="5"/>
      <c r="AM3731" s="5"/>
      <c r="AW3731" s="5"/>
    </row>
    <row r="3732" spans="38:49">
      <c r="AL3732" s="5"/>
      <c r="AM3732" s="5"/>
      <c r="AW3732" s="5"/>
    </row>
    <row r="3733" spans="38:49">
      <c r="AL3733" s="5"/>
      <c r="AM3733" s="5"/>
      <c r="AW3733" s="5"/>
    </row>
    <row r="3734" spans="38:49">
      <c r="AL3734" s="5"/>
      <c r="AM3734" s="5"/>
      <c r="AW3734" s="5"/>
    </row>
    <row r="3735" spans="38:49">
      <c r="AL3735" s="5"/>
      <c r="AM3735" s="5"/>
      <c r="AW3735" s="5"/>
    </row>
    <row r="3736" spans="38:49">
      <c r="AL3736" s="5"/>
      <c r="AM3736" s="5"/>
      <c r="AW3736" s="5"/>
    </row>
    <row r="3737" spans="38:49">
      <c r="AL3737" s="5"/>
      <c r="AM3737" s="5"/>
      <c r="AW3737" s="5"/>
    </row>
    <row r="3738" spans="38:49">
      <c r="AL3738" s="5"/>
      <c r="AM3738" s="5"/>
      <c r="AW3738" s="5"/>
    </row>
    <row r="3739" spans="38:49">
      <c r="AL3739" s="5"/>
      <c r="AM3739" s="5"/>
      <c r="AW3739" s="5"/>
    </row>
    <row r="3740" spans="38:49">
      <c r="AL3740" s="5"/>
      <c r="AM3740" s="5"/>
      <c r="AW3740" s="5"/>
    </row>
    <row r="3741" spans="38:49">
      <c r="AL3741" s="5"/>
      <c r="AM3741" s="5"/>
      <c r="AW3741" s="5"/>
    </row>
    <row r="3742" spans="38:49">
      <c r="AL3742" s="5"/>
      <c r="AM3742" s="5"/>
      <c r="AW3742" s="5"/>
    </row>
    <row r="3743" spans="38:49">
      <c r="AL3743" s="5"/>
      <c r="AM3743" s="5"/>
      <c r="AW3743" s="5"/>
    </row>
    <row r="3744" spans="38:49">
      <c r="AL3744" s="5"/>
      <c r="AM3744" s="5"/>
      <c r="AW3744" s="5"/>
    </row>
    <row r="3745" spans="38:49">
      <c r="AL3745" s="5"/>
      <c r="AM3745" s="5"/>
      <c r="AW3745" s="5"/>
    </row>
    <row r="3746" spans="38:49">
      <c r="AL3746" s="5"/>
      <c r="AM3746" s="5"/>
      <c r="AW3746" s="5"/>
    </row>
    <row r="3747" spans="38:49">
      <c r="AL3747" s="5"/>
      <c r="AM3747" s="5"/>
      <c r="AW3747" s="5"/>
    </row>
    <row r="3748" spans="38:49">
      <c r="AL3748" s="5"/>
      <c r="AM3748" s="5"/>
      <c r="AW3748" s="5"/>
    </row>
    <row r="3749" spans="38:49">
      <c r="AL3749" s="5"/>
      <c r="AM3749" s="5"/>
      <c r="AW3749" s="5"/>
    </row>
    <row r="3750" spans="38:49">
      <c r="AL3750" s="5"/>
      <c r="AM3750" s="5"/>
      <c r="AW3750" s="5"/>
    </row>
    <row r="3751" spans="38:49">
      <c r="AL3751" s="5"/>
      <c r="AM3751" s="5"/>
      <c r="AW3751" s="5"/>
    </row>
    <row r="3752" spans="38:49">
      <c r="AL3752" s="5"/>
      <c r="AM3752" s="5"/>
      <c r="AW3752" s="5"/>
    </row>
    <row r="3753" spans="38:49">
      <c r="AL3753" s="5"/>
      <c r="AM3753" s="5"/>
      <c r="AW3753" s="5"/>
    </row>
    <row r="3754" spans="38:49">
      <c r="AL3754" s="5"/>
      <c r="AM3754" s="5"/>
      <c r="AW3754" s="5"/>
    </row>
    <row r="3755" spans="38:49">
      <c r="AL3755" s="5"/>
      <c r="AM3755" s="5"/>
      <c r="AW3755" s="5"/>
    </row>
    <row r="3756" spans="38:49">
      <c r="AL3756" s="5"/>
      <c r="AM3756" s="5"/>
      <c r="AW3756" s="5"/>
    </row>
    <row r="3757" spans="38:49">
      <c r="AL3757" s="5"/>
      <c r="AM3757" s="5"/>
      <c r="AW3757" s="5"/>
    </row>
    <row r="3758" spans="38:49">
      <c r="AL3758" s="5"/>
      <c r="AM3758" s="5"/>
      <c r="AW3758" s="5"/>
    </row>
    <row r="3759" spans="38:49">
      <c r="AL3759" s="5"/>
      <c r="AM3759" s="5"/>
      <c r="AW3759" s="5"/>
    </row>
    <row r="3760" spans="38:49">
      <c r="AL3760" s="5"/>
      <c r="AM3760" s="5"/>
      <c r="AW3760" s="5"/>
    </row>
    <row r="3761" spans="38:49">
      <c r="AL3761" s="5"/>
      <c r="AM3761" s="5"/>
      <c r="AW3761" s="5"/>
    </row>
    <row r="3762" spans="38:49">
      <c r="AL3762" s="5"/>
      <c r="AM3762" s="5"/>
      <c r="AW3762" s="5"/>
    </row>
    <row r="3763" spans="38:49">
      <c r="AL3763" s="5"/>
      <c r="AM3763" s="5"/>
      <c r="AW3763" s="5"/>
    </row>
    <row r="3764" spans="38:49">
      <c r="AL3764" s="5"/>
      <c r="AM3764" s="5"/>
      <c r="AW3764" s="5"/>
    </row>
    <row r="3765" spans="38:49">
      <c r="AL3765" s="5"/>
      <c r="AM3765" s="5"/>
      <c r="AW3765" s="5"/>
    </row>
    <row r="3766" spans="38:49">
      <c r="AL3766" s="5"/>
      <c r="AM3766" s="5"/>
      <c r="AW3766" s="5"/>
    </row>
    <row r="3767" spans="38:49">
      <c r="AL3767" s="5"/>
      <c r="AM3767" s="5"/>
      <c r="AW3767" s="5"/>
    </row>
    <row r="3768" spans="38:49">
      <c r="AL3768" s="5"/>
      <c r="AM3768" s="5"/>
      <c r="AW3768" s="5"/>
    </row>
    <row r="3769" spans="38:49">
      <c r="AL3769" s="5"/>
      <c r="AM3769" s="5"/>
      <c r="AW3769" s="5"/>
    </row>
    <row r="3770" spans="38:49">
      <c r="AL3770" s="5"/>
      <c r="AM3770" s="5"/>
      <c r="AW3770" s="5"/>
    </row>
    <row r="3771" spans="38:49">
      <c r="AL3771" s="5"/>
      <c r="AM3771" s="5"/>
      <c r="AW3771" s="5"/>
    </row>
    <row r="3772" spans="38:49">
      <c r="AL3772" s="5"/>
      <c r="AM3772" s="5"/>
      <c r="AW3772" s="5"/>
    </row>
    <row r="3773" spans="38:49">
      <c r="AL3773" s="5"/>
      <c r="AM3773" s="5"/>
      <c r="AW3773" s="5"/>
    </row>
    <row r="3774" spans="38:49">
      <c r="AL3774" s="5"/>
      <c r="AM3774" s="5"/>
      <c r="AW3774" s="5"/>
    </row>
    <row r="3775" spans="38:49">
      <c r="AL3775" s="5"/>
      <c r="AM3775" s="5"/>
      <c r="AW3775" s="5"/>
    </row>
    <row r="3776" spans="38:49">
      <c r="AL3776" s="5"/>
      <c r="AM3776" s="5"/>
      <c r="AW3776" s="5"/>
    </row>
    <row r="3777" spans="38:49">
      <c r="AL3777" s="5"/>
      <c r="AM3777" s="5"/>
      <c r="AW3777" s="5"/>
    </row>
    <row r="3778" spans="38:49">
      <c r="AL3778" s="5"/>
      <c r="AM3778" s="5"/>
      <c r="AW3778" s="5"/>
    </row>
    <row r="3779" spans="38:49">
      <c r="AL3779" s="5"/>
      <c r="AM3779" s="5"/>
      <c r="AW3779" s="5"/>
    </row>
    <row r="3780" spans="38:49">
      <c r="AL3780" s="5"/>
      <c r="AM3780" s="5"/>
      <c r="AW3780" s="5"/>
    </row>
    <row r="3781" spans="38:49">
      <c r="AL3781" s="5"/>
      <c r="AM3781" s="5"/>
      <c r="AW3781" s="5"/>
    </row>
    <row r="3782" spans="38:49">
      <c r="AL3782" s="5"/>
      <c r="AM3782" s="5"/>
      <c r="AW3782" s="5"/>
    </row>
    <row r="3783" spans="38:49">
      <c r="AL3783" s="5"/>
      <c r="AM3783" s="5"/>
      <c r="AW3783" s="5"/>
    </row>
    <row r="3784" spans="38:49">
      <c r="AL3784" s="5"/>
      <c r="AM3784" s="5"/>
      <c r="AW3784" s="5"/>
    </row>
    <row r="3785" spans="38:49">
      <c r="AL3785" s="5"/>
      <c r="AM3785" s="5"/>
      <c r="AW3785" s="5"/>
    </row>
    <row r="3786" spans="38:49">
      <c r="AL3786" s="5"/>
      <c r="AM3786" s="5"/>
      <c r="AW3786" s="5"/>
    </row>
    <row r="3787" spans="38:49">
      <c r="AL3787" s="5"/>
      <c r="AM3787" s="5"/>
      <c r="AW3787" s="5"/>
    </row>
    <row r="3788" spans="38:49">
      <c r="AL3788" s="5"/>
      <c r="AM3788" s="5"/>
      <c r="AW3788" s="5"/>
    </row>
    <row r="3789" spans="38:49">
      <c r="AL3789" s="5"/>
      <c r="AM3789" s="5"/>
      <c r="AW3789" s="5"/>
    </row>
    <row r="3790" spans="38:49">
      <c r="AL3790" s="5"/>
      <c r="AM3790" s="5"/>
      <c r="AW3790" s="5"/>
    </row>
    <row r="3791" spans="38:49">
      <c r="AL3791" s="5"/>
      <c r="AM3791" s="5"/>
      <c r="AW3791" s="5"/>
    </row>
    <row r="3792" spans="38:49">
      <c r="AL3792" s="5"/>
      <c r="AM3792" s="5"/>
      <c r="AW3792" s="5"/>
    </row>
    <row r="3793" spans="38:49">
      <c r="AL3793" s="5"/>
      <c r="AM3793" s="5"/>
      <c r="AW3793" s="5"/>
    </row>
    <row r="3794" spans="38:49">
      <c r="AL3794" s="5"/>
      <c r="AM3794" s="5"/>
      <c r="AW3794" s="5"/>
    </row>
    <row r="3795" spans="38:49">
      <c r="AL3795" s="5"/>
      <c r="AM3795" s="5"/>
      <c r="AW3795" s="5"/>
    </row>
    <row r="3796" spans="38:49">
      <c r="AL3796" s="5"/>
      <c r="AM3796" s="5"/>
      <c r="AW3796" s="5"/>
    </row>
    <row r="3797" spans="38:49">
      <c r="AL3797" s="5"/>
      <c r="AM3797" s="5"/>
      <c r="AW3797" s="5"/>
    </row>
    <row r="3798" spans="38:49">
      <c r="AL3798" s="5"/>
      <c r="AM3798" s="5"/>
      <c r="AW3798" s="5"/>
    </row>
    <row r="3799" spans="38:49">
      <c r="AL3799" s="5"/>
      <c r="AM3799" s="5"/>
      <c r="AW3799" s="5"/>
    </row>
    <row r="3800" spans="38:49">
      <c r="AL3800" s="5"/>
      <c r="AM3800" s="5"/>
      <c r="AW3800" s="5"/>
    </row>
    <row r="3801" spans="38:49">
      <c r="AL3801" s="5"/>
      <c r="AM3801" s="5"/>
      <c r="AW3801" s="5"/>
    </row>
    <row r="3802" spans="38:49">
      <c r="AL3802" s="5"/>
      <c r="AM3802" s="5"/>
      <c r="AW3802" s="5"/>
    </row>
    <row r="3803" spans="38:49">
      <c r="AL3803" s="5"/>
      <c r="AM3803" s="5"/>
      <c r="AW3803" s="5"/>
    </row>
    <row r="3804" spans="38:49">
      <c r="AL3804" s="5"/>
      <c r="AM3804" s="5"/>
      <c r="AW3804" s="5"/>
    </row>
    <row r="3805" spans="38:49">
      <c r="AL3805" s="5"/>
      <c r="AM3805" s="5"/>
      <c r="AW3805" s="5"/>
    </row>
    <row r="3806" spans="38:49">
      <c r="AL3806" s="5"/>
      <c r="AM3806" s="5"/>
      <c r="AW3806" s="5"/>
    </row>
    <row r="3807" spans="38:49">
      <c r="AL3807" s="5"/>
      <c r="AM3807" s="5"/>
      <c r="AW3807" s="5"/>
    </row>
    <row r="3808" spans="38:49">
      <c r="AL3808" s="5"/>
      <c r="AM3808" s="5"/>
      <c r="AW3808" s="5"/>
    </row>
    <row r="3809" spans="38:49">
      <c r="AL3809" s="5"/>
      <c r="AM3809" s="5"/>
      <c r="AW3809" s="5"/>
    </row>
    <row r="3810" spans="38:49">
      <c r="AL3810" s="5"/>
      <c r="AM3810" s="5"/>
      <c r="AW3810" s="5"/>
    </row>
    <row r="3811" spans="38:49">
      <c r="AL3811" s="5"/>
      <c r="AM3811" s="5"/>
      <c r="AW3811" s="5"/>
    </row>
    <row r="3812" spans="38:49">
      <c r="AL3812" s="5"/>
      <c r="AM3812" s="5"/>
      <c r="AW3812" s="5"/>
    </row>
    <row r="3813" spans="38:49">
      <c r="AL3813" s="5"/>
      <c r="AM3813" s="5"/>
      <c r="AW3813" s="5"/>
    </row>
    <row r="3814" spans="38:49">
      <c r="AL3814" s="5"/>
      <c r="AM3814" s="5"/>
      <c r="AW3814" s="5"/>
    </row>
    <row r="3815" spans="38:49">
      <c r="AL3815" s="5"/>
      <c r="AM3815" s="5"/>
      <c r="AW3815" s="5"/>
    </row>
    <row r="3816" spans="38:49">
      <c r="AL3816" s="5"/>
      <c r="AM3816" s="5"/>
      <c r="AW3816" s="5"/>
    </row>
    <row r="3817" spans="38:49">
      <c r="AL3817" s="5"/>
      <c r="AM3817" s="5"/>
      <c r="AW3817" s="5"/>
    </row>
    <row r="3818" spans="38:49">
      <c r="AL3818" s="5"/>
      <c r="AM3818" s="5"/>
      <c r="AW3818" s="5"/>
    </row>
    <row r="3819" spans="38:49">
      <c r="AL3819" s="5"/>
      <c r="AM3819" s="5"/>
      <c r="AW3819" s="5"/>
    </row>
    <row r="3820" spans="38:49">
      <c r="AL3820" s="5"/>
      <c r="AM3820" s="5"/>
      <c r="AW3820" s="5"/>
    </row>
    <row r="3821" spans="38:49">
      <c r="AL3821" s="5"/>
      <c r="AM3821" s="5"/>
      <c r="AW3821" s="5"/>
    </row>
    <row r="3822" spans="38:49">
      <c r="AL3822" s="5"/>
      <c r="AM3822" s="5"/>
      <c r="AW3822" s="5"/>
    </row>
    <row r="3823" spans="38:49">
      <c r="AL3823" s="5"/>
      <c r="AM3823" s="5"/>
      <c r="AW3823" s="5"/>
    </row>
    <row r="3824" spans="38:49">
      <c r="AL3824" s="5"/>
      <c r="AM3824" s="5"/>
      <c r="AW3824" s="5"/>
    </row>
    <row r="3825" spans="38:49">
      <c r="AL3825" s="5"/>
      <c r="AM3825" s="5"/>
      <c r="AW3825" s="5"/>
    </row>
    <row r="3826" spans="38:49">
      <c r="AL3826" s="5"/>
      <c r="AM3826" s="5"/>
      <c r="AW3826" s="5"/>
    </row>
    <row r="3827" spans="38:49">
      <c r="AL3827" s="5"/>
      <c r="AM3827" s="5"/>
      <c r="AW3827" s="5"/>
    </row>
    <row r="3828" spans="38:49">
      <c r="AL3828" s="5"/>
      <c r="AM3828" s="5"/>
      <c r="AW3828" s="5"/>
    </row>
    <row r="3829" spans="38:49">
      <c r="AL3829" s="5"/>
      <c r="AM3829" s="5"/>
      <c r="AW3829" s="5"/>
    </row>
    <row r="3830" spans="38:49">
      <c r="AL3830" s="5"/>
      <c r="AM3830" s="5"/>
      <c r="AW3830" s="5"/>
    </row>
    <row r="3831" spans="38:49">
      <c r="AL3831" s="5"/>
      <c r="AM3831" s="5"/>
      <c r="AW3831" s="5"/>
    </row>
    <row r="3832" spans="38:49">
      <c r="AL3832" s="5"/>
      <c r="AM3832" s="5"/>
      <c r="AW3832" s="5"/>
    </row>
    <row r="3833" spans="38:49">
      <c r="AL3833" s="5"/>
      <c r="AM3833" s="5"/>
      <c r="AW3833" s="5"/>
    </row>
    <row r="3834" spans="38:49">
      <c r="AL3834" s="5"/>
      <c r="AM3834" s="5"/>
      <c r="AW3834" s="5"/>
    </row>
    <row r="3835" spans="38:49">
      <c r="AL3835" s="5"/>
      <c r="AM3835" s="5"/>
      <c r="AW3835" s="5"/>
    </row>
    <row r="3836" spans="38:49">
      <c r="AL3836" s="5"/>
      <c r="AM3836" s="5"/>
      <c r="AW3836" s="5"/>
    </row>
    <row r="3837" spans="38:49">
      <c r="AL3837" s="5"/>
      <c r="AM3837" s="5"/>
      <c r="AW3837" s="5"/>
    </row>
    <row r="3838" spans="38:49">
      <c r="AL3838" s="5"/>
      <c r="AM3838" s="5"/>
      <c r="AW3838" s="5"/>
    </row>
    <row r="3839" spans="38:49">
      <c r="AL3839" s="5"/>
      <c r="AM3839" s="5"/>
      <c r="AW3839" s="5"/>
    </row>
    <row r="3840" spans="38:49">
      <c r="AL3840" s="5"/>
      <c r="AM3840" s="5"/>
      <c r="AW3840" s="5"/>
    </row>
    <row r="3841" spans="38:49">
      <c r="AL3841" s="5"/>
      <c r="AM3841" s="5"/>
      <c r="AW3841" s="5"/>
    </row>
    <row r="3842" spans="38:49">
      <c r="AL3842" s="5"/>
      <c r="AM3842" s="5"/>
      <c r="AW3842" s="5"/>
    </row>
    <row r="3843" spans="38:49">
      <c r="AL3843" s="5"/>
      <c r="AM3843" s="5"/>
      <c r="AW3843" s="5"/>
    </row>
    <row r="3844" spans="38:49">
      <c r="AL3844" s="5"/>
      <c r="AM3844" s="5"/>
      <c r="AW3844" s="5"/>
    </row>
    <row r="3845" spans="38:49">
      <c r="AL3845" s="5"/>
      <c r="AM3845" s="5"/>
      <c r="AW3845" s="5"/>
    </row>
    <row r="3846" spans="38:49">
      <c r="AL3846" s="5"/>
      <c r="AM3846" s="5"/>
      <c r="AW3846" s="5"/>
    </row>
    <row r="3847" spans="38:49">
      <c r="AL3847" s="5"/>
      <c r="AM3847" s="5"/>
      <c r="AW3847" s="5"/>
    </row>
    <row r="3848" spans="38:49">
      <c r="AL3848" s="5"/>
      <c r="AM3848" s="5"/>
      <c r="AW3848" s="5"/>
    </row>
    <row r="3849" spans="38:49">
      <c r="AL3849" s="5"/>
      <c r="AM3849" s="5"/>
      <c r="AW3849" s="5"/>
    </row>
    <row r="3850" spans="38:49">
      <c r="AL3850" s="5"/>
      <c r="AM3850" s="5"/>
      <c r="AW3850" s="5"/>
    </row>
    <row r="3851" spans="38:49">
      <c r="AL3851" s="5"/>
      <c r="AM3851" s="5"/>
      <c r="AW3851" s="5"/>
    </row>
    <row r="3852" spans="38:49">
      <c r="AL3852" s="5"/>
      <c r="AM3852" s="5"/>
      <c r="AW3852" s="5"/>
    </row>
    <row r="3853" spans="38:49">
      <c r="AL3853" s="5"/>
      <c r="AM3853" s="5"/>
      <c r="AW3853" s="5"/>
    </row>
    <row r="3854" spans="38:49">
      <c r="AL3854" s="5"/>
      <c r="AM3854" s="5"/>
      <c r="AW3854" s="5"/>
    </row>
    <row r="3855" spans="38:49">
      <c r="AL3855" s="5"/>
      <c r="AM3855" s="5"/>
      <c r="AW3855" s="5"/>
    </row>
    <row r="3856" spans="38:49">
      <c r="AL3856" s="5"/>
      <c r="AM3856" s="5"/>
      <c r="AW3856" s="5"/>
    </row>
    <row r="3857" spans="38:49">
      <c r="AL3857" s="5"/>
      <c r="AM3857" s="5"/>
      <c r="AW3857" s="5"/>
    </row>
    <row r="3858" spans="38:49">
      <c r="AL3858" s="5"/>
      <c r="AM3858" s="5"/>
      <c r="AW3858" s="5"/>
    </row>
    <row r="3859" spans="38:49">
      <c r="AL3859" s="5"/>
      <c r="AM3859" s="5"/>
      <c r="AW3859" s="5"/>
    </row>
    <row r="3860" spans="38:49">
      <c r="AL3860" s="5"/>
      <c r="AM3860" s="5"/>
      <c r="AW3860" s="5"/>
    </row>
    <row r="3861" spans="38:49">
      <c r="AL3861" s="5"/>
      <c r="AM3861" s="5"/>
      <c r="AW3861" s="5"/>
    </row>
    <row r="3862" spans="38:49">
      <c r="AL3862" s="5"/>
      <c r="AM3862" s="5"/>
      <c r="AW3862" s="5"/>
    </row>
    <row r="3863" spans="38:49">
      <c r="AL3863" s="5"/>
      <c r="AM3863" s="5"/>
      <c r="AW3863" s="5"/>
    </row>
    <row r="3864" spans="38:49">
      <c r="AL3864" s="5"/>
      <c r="AM3864" s="5"/>
      <c r="AW3864" s="5"/>
    </row>
    <row r="3865" spans="38:49">
      <c r="AL3865" s="5"/>
      <c r="AM3865" s="5"/>
      <c r="AW3865" s="5"/>
    </row>
    <row r="3866" spans="38:49">
      <c r="AL3866" s="5"/>
      <c r="AM3866" s="5"/>
      <c r="AW3866" s="5"/>
    </row>
    <row r="3867" spans="38:49">
      <c r="AL3867" s="5"/>
      <c r="AM3867" s="5"/>
      <c r="AW3867" s="5"/>
    </row>
    <row r="3868" spans="38:49">
      <c r="AL3868" s="5"/>
      <c r="AM3868" s="5"/>
      <c r="AW3868" s="5"/>
    </row>
    <row r="3869" spans="38:49">
      <c r="AL3869" s="5"/>
      <c r="AM3869" s="5"/>
      <c r="AW3869" s="5"/>
    </row>
    <row r="3870" spans="38:49">
      <c r="AL3870" s="5"/>
      <c r="AM3870" s="5"/>
      <c r="AW3870" s="5"/>
    </row>
    <row r="3871" spans="38:49">
      <c r="AL3871" s="5"/>
      <c r="AM3871" s="5"/>
      <c r="AW3871" s="5"/>
    </row>
    <row r="3872" spans="38:49">
      <c r="AL3872" s="5"/>
      <c r="AM3872" s="5"/>
      <c r="AW3872" s="5"/>
    </row>
    <row r="3873" spans="38:49">
      <c r="AL3873" s="5"/>
      <c r="AM3873" s="5"/>
      <c r="AW3873" s="5"/>
    </row>
    <row r="3874" spans="38:49">
      <c r="AL3874" s="5"/>
      <c r="AM3874" s="5"/>
      <c r="AW3874" s="5"/>
    </row>
    <row r="3875" spans="38:49">
      <c r="AL3875" s="5"/>
      <c r="AM3875" s="5"/>
      <c r="AW3875" s="5"/>
    </row>
    <row r="3876" spans="38:49">
      <c r="AL3876" s="5"/>
      <c r="AM3876" s="5"/>
      <c r="AW3876" s="5"/>
    </row>
    <row r="3877" spans="38:49">
      <c r="AL3877" s="5"/>
      <c r="AM3877" s="5"/>
      <c r="AW3877" s="5"/>
    </row>
    <row r="3878" spans="38:49">
      <c r="AL3878" s="5"/>
      <c r="AM3878" s="5"/>
      <c r="AW3878" s="5"/>
    </row>
    <row r="3879" spans="38:49">
      <c r="AL3879" s="5"/>
      <c r="AM3879" s="5"/>
      <c r="AW3879" s="5"/>
    </row>
    <row r="3880" spans="38:49">
      <c r="AL3880" s="5"/>
      <c r="AM3880" s="5"/>
      <c r="AW3880" s="5"/>
    </row>
    <row r="3881" spans="38:49">
      <c r="AL3881" s="5"/>
      <c r="AM3881" s="5"/>
      <c r="AW3881" s="5"/>
    </row>
    <row r="3882" spans="38:49">
      <c r="AL3882" s="5"/>
      <c r="AM3882" s="5"/>
      <c r="AW3882" s="5"/>
    </row>
    <row r="3883" spans="38:49">
      <c r="AL3883" s="5"/>
      <c r="AM3883" s="5"/>
      <c r="AW3883" s="5"/>
    </row>
    <row r="3884" spans="38:49">
      <c r="AL3884" s="5"/>
      <c r="AM3884" s="5"/>
      <c r="AW3884" s="5"/>
    </row>
    <row r="3885" spans="38:49">
      <c r="AL3885" s="5"/>
      <c r="AM3885" s="5"/>
      <c r="AW3885" s="5"/>
    </row>
    <row r="3886" spans="38:49">
      <c r="AL3886" s="5"/>
      <c r="AM3886" s="5"/>
      <c r="AW3886" s="5"/>
    </row>
    <row r="3887" spans="38:49">
      <c r="AL3887" s="5"/>
      <c r="AM3887" s="5"/>
      <c r="AW3887" s="5"/>
    </row>
    <row r="3888" spans="38:49">
      <c r="AL3888" s="5"/>
      <c r="AM3888" s="5"/>
      <c r="AW3888" s="5"/>
    </row>
    <row r="3889" spans="38:49">
      <c r="AL3889" s="5"/>
      <c r="AM3889" s="5"/>
      <c r="AW3889" s="5"/>
    </row>
    <row r="3890" spans="38:49">
      <c r="AL3890" s="5"/>
      <c r="AM3890" s="5"/>
      <c r="AW3890" s="5"/>
    </row>
    <row r="3891" spans="38:49">
      <c r="AL3891" s="5"/>
      <c r="AM3891" s="5"/>
      <c r="AW3891" s="5"/>
    </row>
    <row r="3892" spans="38:49">
      <c r="AL3892" s="5"/>
      <c r="AM3892" s="5"/>
      <c r="AW3892" s="5"/>
    </row>
    <row r="3893" spans="38:49">
      <c r="AL3893" s="5"/>
      <c r="AM3893" s="5"/>
      <c r="AW3893" s="5"/>
    </row>
    <row r="3894" spans="38:49">
      <c r="AL3894" s="5"/>
      <c r="AM3894" s="5"/>
      <c r="AW3894" s="5"/>
    </row>
    <row r="3895" spans="38:49">
      <c r="AL3895" s="5"/>
      <c r="AM3895" s="5"/>
      <c r="AW3895" s="5"/>
    </row>
    <row r="3896" spans="38:49">
      <c r="AL3896" s="5"/>
      <c r="AM3896" s="5"/>
      <c r="AW3896" s="5"/>
    </row>
    <row r="3897" spans="38:49">
      <c r="AL3897" s="5"/>
      <c r="AM3897" s="5"/>
      <c r="AW3897" s="5"/>
    </row>
    <row r="3898" spans="38:49">
      <c r="AL3898" s="5"/>
      <c r="AM3898" s="5"/>
      <c r="AW3898" s="5"/>
    </row>
    <row r="3899" spans="38:49">
      <c r="AL3899" s="5"/>
      <c r="AM3899" s="5"/>
      <c r="AW3899" s="5"/>
    </row>
    <row r="3900" spans="38:49">
      <c r="AL3900" s="5"/>
      <c r="AM3900" s="5"/>
      <c r="AW3900" s="5"/>
    </row>
    <row r="3901" spans="38:49">
      <c r="AL3901" s="5"/>
      <c r="AM3901" s="5"/>
      <c r="AW3901" s="5"/>
    </row>
    <row r="3902" spans="38:49">
      <c r="AL3902" s="5"/>
      <c r="AM3902" s="5"/>
      <c r="AW3902" s="5"/>
    </row>
    <row r="3903" spans="38:49">
      <c r="AL3903" s="5"/>
      <c r="AM3903" s="5"/>
      <c r="AW3903" s="5"/>
    </row>
    <row r="3904" spans="38:49">
      <c r="AL3904" s="5"/>
      <c r="AM3904" s="5"/>
      <c r="AW3904" s="5"/>
    </row>
    <row r="3905" spans="38:49">
      <c r="AL3905" s="5"/>
      <c r="AM3905" s="5"/>
      <c r="AW3905" s="5"/>
    </row>
    <row r="3906" spans="38:49">
      <c r="AL3906" s="5"/>
      <c r="AM3906" s="5"/>
      <c r="AW3906" s="5"/>
    </row>
    <row r="3907" spans="38:49">
      <c r="AL3907" s="5"/>
      <c r="AM3907" s="5"/>
      <c r="AW3907" s="5"/>
    </row>
    <row r="3908" spans="38:49">
      <c r="AL3908" s="5"/>
      <c r="AM3908" s="5"/>
      <c r="AW3908" s="5"/>
    </row>
    <row r="3909" spans="38:49">
      <c r="AL3909" s="5"/>
      <c r="AM3909" s="5"/>
      <c r="AW3909" s="5"/>
    </row>
    <row r="3910" spans="38:49">
      <c r="AL3910" s="5"/>
      <c r="AM3910" s="5"/>
      <c r="AW3910" s="5"/>
    </row>
    <row r="3911" spans="38:49">
      <c r="AL3911" s="5"/>
      <c r="AM3911" s="5"/>
      <c r="AW3911" s="5"/>
    </row>
    <row r="3912" spans="38:49">
      <c r="AL3912" s="5"/>
      <c r="AM3912" s="5"/>
      <c r="AW3912" s="5"/>
    </row>
    <row r="3913" spans="38:49">
      <c r="AL3913" s="5"/>
      <c r="AM3913" s="5"/>
      <c r="AW3913" s="5"/>
    </row>
    <row r="3914" spans="38:49">
      <c r="AL3914" s="5"/>
      <c r="AM3914" s="5"/>
      <c r="AW3914" s="5"/>
    </row>
    <row r="3915" spans="38:49">
      <c r="AL3915" s="5"/>
      <c r="AM3915" s="5"/>
      <c r="AW3915" s="5"/>
    </row>
    <row r="3916" spans="38:49">
      <c r="AL3916" s="5"/>
      <c r="AM3916" s="5"/>
      <c r="AW3916" s="5"/>
    </row>
    <row r="3917" spans="38:49">
      <c r="AL3917" s="5"/>
      <c r="AM3917" s="5"/>
      <c r="AW3917" s="5"/>
    </row>
    <row r="3918" spans="38:49">
      <c r="AL3918" s="5"/>
      <c r="AM3918" s="5"/>
      <c r="AW3918" s="5"/>
    </row>
    <row r="3919" spans="38:49">
      <c r="AL3919" s="5"/>
      <c r="AM3919" s="5"/>
      <c r="AW3919" s="5"/>
    </row>
    <row r="3920" spans="38:49">
      <c r="AL3920" s="5"/>
      <c r="AM3920" s="5"/>
      <c r="AW3920" s="5"/>
    </row>
    <row r="3921" spans="38:49">
      <c r="AL3921" s="5"/>
      <c r="AM3921" s="5"/>
      <c r="AW3921" s="5"/>
    </row>
    <row r="3922" spans="38:49">
      <c r="AL3922" s="5"/>
      <c r="AM3922" s="5"/>
      <c r="AW3922" s="5"/>
    </row>
    <row r="3923" spans="38:49">
      <c r="AL3923" s="5"/>
      <c r="AM3923" s="5"/>
      <c r="AW3923" s="5"/>
    </row>
    <row r="3924" spans="38:49">
      <c r="AL3924" s="5"/>
      <c r="AM3924" s="5"/>
      <c r="AW3924" s="5"/>
    </row>
    <row r="3925" spans="38:49">
      <c r="AL3925" s="5"/>
      <c r="AM3925" s="5"/>
      <c r="AW3925" s="5"/>
    </row>
    <row r="3926" spans="38:49">
      <c r="AL3926" s="5"/>
      <c r="AM3926" s="5"/>
      <c r="AW3926" s="5"/>
    </row>
    <row r="3927" spans="38:49">
      <c r="AL3927" s="5"/>
      <c r="AM3927" s="5"/>
      <c r="AW3927" s="5"/>
    </row>
    <row r="3928" spans="38:49">
      <c r="AL3928" s="5"/>
      <c r="AM3928" s="5"/>
      <c r="AW3928" s="5"/>
    </row>
    <row r="3929" spans="38:49">
      <c r="AL3929" s="5"/>
      <c r="AM3929" s="5"/>
      <c r="AW3929" s="5"/>
    </row>
    <row r="3930" spans="38:49">
      <c r="AL3930" s="5"/>
      <c r="AM3930" s="5"/>
      <c r="AW3930" s="5"/>
    </row>
    <row r="3931" spans="38:49">
      <c r="AL3931" s="5"/>
      <c r="AM3931" s="5"/>
      <c r="AW3931" s="5"/>
    </row>
    <row r="3932" spans="38:49">
      <c r="AL3932" s="5"/>
      <c r="AM3932" s="5"/>
      <c r="AW3932" s="5"/>
    </row>
    <row r="3933" spans="38:49">
      <c r="AL3933" s="5"/>
      <c r="AM3933" s="5"/>
      <c r="AW3933" s="5"/>
    </row>
    <row r="3934" spans="38:49">
      <c r="AL3934" s="5"/>
      <c r="AM3934" s="5"/>
      <c r="AW3934" s="5"/>
    </row>
    <row r="3935" spans="38:49">
      <c r="AL3935" s="5"/>
      <c r="AM3935" s="5"/>
      <c r="AW3935" s="5"/>
    </row>
    <row r="3936" spans="38:49">
      <c r="AL3936" s="5"/>
      <c r="AM3936" s="5"/>
      <c r="AW3936" s="5"/>
    </row>
    <row r="3937" spans="38:49">
      <c r="AL3937" s="5"/>
      <c r="AM3937" s="5"/>
      <c r="AW3937" s="5"/>
    </row>
    <row r="3938" spans="38:49">
      <c r="AL3938" s="5"/>
      <c r="AM3938" s="5"/>
      <c r="AW3938" s="5"/>
    </row>
    <row r="3939" spans="38:49">
      <c r="AL3939" s="5"/>
      <c r="AM3939" s="5"/>
      <c r="AW3939" s="5"/>
    </row>
    <row r="3940" spans="38:49">
      <c r="AL3940" s="5"/>
      <c r="AM3940" s="5"/>
      <c r="AW3940" s="5"/>
    </row>
    <row r="3941" spans="38:49">
      <c r="AL3941" s="5"/>
      <c r="AM3941" s="5"/>
      <c r="AW3941" s="5"/>
    </row>
    <row r="3942" spans="38:49">
      <c r="AL3942" s="5"/>
      <c r="AM3942" s="5"/>
      <c r="AW3942" s="5"/>
    </row>
    <row r="3943" spans="38:49">
      <c r="AL3943" s="5"/>
      <c r="AM3943" s="5"/>
      <c r="AW3943" s="5"/>
    </row>
    <row r="3944" spans="38:49">
      <c r="AL3944" s="5"/>
      <c r="AM3944" s="5"/>
      <c r="AW3944" s="5"/>
    </row>
    <row r="3945" spans="38:49">
      <c r="AL3945" s="5"/>
      <c r="AM3945" s="5"/>
      <c r="AW3945" s="5"/>
    </row>
    <row r="3946" spans="38:49">
      <c r="AL3946" s="5"/>
      <c r="AM3946" s="5"/>
      <c r="AW3946" s="5"/>
    </row>
    <row r="3947" spans="38:49">
      <c r="AL3947" s="5"/>
      <c r="AM3947" s="5"/>
      <c r="AW3947" s="5"/>
    </row>
    <row r="3948" spans="38:49">
      <c r="AL3948" s="5"/>
      <c r="AM3948" s="5"/>
      <c r="AW3948" s="5"/>
    </row>
    <row r="3949" spans="38:49">
      <c r="AL3949" s="5"/>
      <c r="AM3949" s="5"/>
      <c r="AW3949" s="5"/>
    </row>
    <row r="3950" spans="38:49">
      <c r="AL3950" s="5"/>
      <c r="AM3950" s="5"/>
      <c r="AW3950" s="5"/>
    </row>
    <row r="3951" spans="38:49">
      <c r="AL3951" s="5"/>
      <c r="AM3951" s="5"/>
      <c r="AW3951" s="5"/>
    </row>
    <row r="3952" spans="38:49">
      <c r="AL3952" s="5"/>
      <c r="AM3952" s="5"/>
      <c r="AW3952" s="5"/>
    </row>
    <row r="3953" spans="38:49">
      <c r="AL3953" s="5"/>
      <c r="AM3953" s="5"/>
      <c r="AW3953" s="5"/>
    </row>
    <row r="3954" spans="38:49">
      <c r="AL3954" s="5"/>
      <c r="AM3954" s="5"/>
      <c r="AW3954" s="5"/>
    </row>
    <row r="3955" spans="38:49">
      <c r="AL3955" s="5"/>
      <c r="AM3955" s="5"/>
      <c r="AW3955" s="5"/>
    </row>
    <row r="3956" spans="38:49">
      <c r="AL3956" s="5"/>
      <c r="AM3956" s="5"/>
      <c r="AW3956" s="5"/>
    </row>
    <row r="3957" spans="38:49">
      <c r="AL3957" s="5"/>
      <c r="AM3957" s="5"/>
      <c r="AW3957" s="5"/>
    </row>
    <row r="3958" spans="38:49">
      <c r="AL3958" s="5"/>
      <c r="AM3958" s="5"/>
      <c r="AW3958" s="5"/>
    </row>
    <row r="3959" spans="38:49">
      <c r="AL3959" s="5"/>
      <c r="AM3959" s="5"/>
      <c r="AW3959" s="5"/>
    </row>
    <row r="3960" spans="38:49">
      <c r="AL3960" s="5"/>
      <c r="AM3960" s="5"/>
      <c r="AW3960" s="5"/>
    </row>
    <row r="3961" spans="38:49">
      <c r="AL3961" s="5"/>
      <c r="AM3961" s="5"/>
      <c r="AW3961" s="5"/>
    </row>
    <row r="3962" spans="38:49">
      <c r="AL3962" s="5"/>
      <c r="AM3962" s="5"/>
      <c r="AW3962" s="5"/>
    </row>
    <row r="3963" spans="38:49">
      <c r="AL3963" s="5"/>
      <c r="AM3963" s="5"/>
      <c r="AW3963" s="5"/>
    </row>
    <row r="3964" spans="38:49">
      <c r="AL3964" s="5"/>
      <c r="AM3964" s="5"/>
      <c r="AW3964" s="5"/>
    </row>
    <row r="3965" spans="38:49">
      <c r="AL3965" s="5"/>
      <c r="AM3965" s="5"/>
      <c r="AW3965" s="5"/>
    </row>
    <row r="3966" spans="38:49">
      <c r="AL3966" s="5"/>
      <c r="AM3966" s="5"/>
      <c r="AW3966" s="5"/>
    </row>
    <row r="3967" spans="38:49">
      <c r="AL3967" s="5"/>
      <c r="AM3967" s="5"/>
      <c r="AW3967" s="5"/>
    </row>
    <row r="3968" spans="38:49">
      <c r="AL3968" s="5"/>
      <c r="AM3968" s="5"/>
      <c r="AW3968" s="5"/>
    </row>
    <row r="3969" spans="38:49">
      <c r="AL3969" s="5"/>
      <c r="AM3969" s="5"/>
      <c r="AW3969" s="5"/>
    </row>
    <row r="3970" spans="38:49">
      <c r="AL3970" s="5"/>
      <c r="AM3970" s="5"/>
      <c r="AW3970" s="5"/>
    </row>
    <row r="3971" spans="38:49">
      <c r="AL3971" s="5"/>
      <c r="AM3971" s="5"/>
      <c r="AW3971" s="5"/>
    </row>
    <row r="3972" spans="38:49">
      <c r="AL3972" s="5"/>
      <c r="AM3972" s="5"/>
      <c r="AW3972" s="5"/>
    </row>
    <row r="3973" spans="38:49">
      <c r="AL3973" s="5"/>
      <c r="AM3973" s="5"/>
      <c r="AW3973" s="5"/>
    </row>
    <row r="3974" spans="38:49">
      <c r="AL3974" s="5"/>
      <c r="AM3974" s="5"/>
      <c r="AW3974" s="5"/>
    </row>
    <row r="3975" spans="38:49">
      <c r="AL3975" s="5"/>
      <c r="AM3975" s="5"/>
      <c r="AW3975" s="5"/>
    </row>
    <row r="3976" spans="38:49">
      <c r="AL3976" s="5"/>
      <c r="AM3976" s="5"/>
      <c r="AW3976" s="5"/>
    </row>
    <row r="3977" spans="38:49">
      <c r="AL3977" s="5"/>
      <c r="AM3977" s="5"/>
      <c r="AW3977" s="5"/>
    </row>
    <row r="3978" spans="38:49">
      <c r="AL3978" s="5"/>
      <c r="AM3978" s="5"/>
      <c r="AW3978" s="5"/>
    </row>
    <row r="3979" spans="38:49">
      <c r="AL3979" s="5"/>
      <c r="AM3979" s="5"/>
      <c r="AW3979" s="5"/>
    </row>
    <row r="3980" spans="38:49">
      <c r="AL3980" s="5"/>
      <c r="AM3980" s="5"/>
      <c r="AW3980" s="5"/>
    </row>
    <row r="3981" spans="38:49">
      <c r="AL3981" s="5"/>
      <c r="AM3981" s="5"/>
      <c r="AW3981" s="5"/>
    </row>
    <row r="3982" spans="38:49">
      <c r="AL3982" s="5"/>
      <c r="AM3982" s="5"/>
      <c r="AW3982" s="5"/>
    </row>
    <row r="3983" spans="38:49">
      <c r="AL3983" s="5"/>
      <c r="AM3983" s="5"/>
      <c r="AW3983" s="5"/>
    </row>
    <row r="3984" spans="38:49">
      <c r="AL3984" s="5"/>
      <c r="AM3984" s="5"/>
      <c r="AW3984" s="5"/>
    </row>
    <row r="3985" spans="38:49">
      <c r="AL3985" s="5"/>
      <c r="AM3985" s="5"/>
      <c r="AW3985" s="5"/>
    </row>
    <row r="3986" spans="38:49">
      <c r="AL3986" s="5"/>
      <c r="AM3986" s="5"/>
      <c r="AW3986" s="5"/>
    </row>
    <row r="3987" spans="38:49">
      <c r="AL3987" s="5"/>
      <c r="AM3987" s="5"/>
      <c r="AW3987" s="5"/>
    </row>
    <row r="3988" spans="38:49">
      <c r="AL3988" s="5"/>
      <c r="AM3988" s="5"/>
      <c r="AW3988" s="5"/>
    </row>
    <row r="3989" spans="38:49">
      <c r="AL3989" s="5"/>
      <c r="AM3989" s="5"/>
      <c r="AW3989" s="5"/>
    </row>
    <row r="3990" spans="38:49">
      <c r="AL3990" s="5"/>
      <c r="AM3990" s="5"/>
      <c r="AW3990" s="5"/>
    </row>
    <row r="3991" spans="38:49">
      <c r="AL3991" s="5"/>
      <c r="AM3991" s="5"/>
      <c r="AW3991" s="5"/>
    </row>
    <row r="3992" spans="38:49">
      <c r="AL3992" s="5"/>
      <c r="AM3992" s="5"/>
      <c r="AW3992" s="5"/>
    </row>
    <row r="3993" spans="38:49">
      <c r="AL3993" s="5"/>
      <c r="AM3993" s="5"/>
      <c r="AW3993" s="5"/>
    </row>
    <row r="3994" spans="38:49">
      <c r="AL3994" s="5"/>
      <c r="AM3994" s="5"/>
      <c r="AW3994" s="5"/>
    </row>
    <row r="3995" spans="38:49">
      <c r="AL3995" s="5"/>
      <c r="AM3995" s="5"/>
      <c r="AW3995" s="5"/>
    </row>
    <row r="3996" spans="38:49">
      <c r="AL3996" s="5"/>
      <c r="AM3996" s="5"/>
      <c r="AW3996" s="5"/>
    </row>
    <row r="3997" spans="38:49">
      <c r="AL3997" s="5"/>
      <c r="AM3997" s="5"/>
      <c r="AW3997" s="5"/>
    </row>
    <row r="3998" spans="38:49">
      <c r="AL3998" s="5"/>
      <c r="AM3998" s="5"/>
      <c r="AW3998" s="5"/>
    </row>
    <row r="3999" spans="38:49">
      <c r="AL3999" s="5"/>
      <c r="AM3999" s="5"/>
      <c r="AW3999" s="5"/>
    </row>
    <row r="4000" spans="38:49">
      <c r="AL4000" s="5"/>
      <c r="AM4000" s="5"/>
      <c r="AW4000" s="5"/>
    </row>
    <row r="4001" spans="38:49">
      <c r="AL4001" s="5"/>
      <c r="AM4001" s="5"/>
      <c r="AW4001" s="5"/>
    </row>
    <row r="4002" spans="38:49">
      <c r="AL4002" s="5"/>
      <c r="AM4002" s="5"/>
      <c r="AW4002" s="5"/>
    </row>
    <row r="4003" spans="38:49">
      <c r="AL4003" s="5"/>
      <c r="AM4003" s="5"/>
      <c r="AW4003" s="5"/>
    </row>
    <row r="4004" spans="38:49">
      <c r="AL4004" s="5"/>
      <c r="AM4004" s="5"/>
      <c r="AW4004" s="5"/>
    </row>
    <row r="4005" spans="38:49">
      <c r="AL4005" s="5"/>
      <c r="AM4005" s="5"/>
      <c r="AW4005" s="5"/>
    </row>
    <row r="4006" spans="38:49">
      <c r="AL4006" s="5"/>
      <c r="AM4006" s="5"/>
      <c r="AW4006" s="5"/>
    </row>
    <row r="4007" spans="38:49">
      <c r="AL4007" s="5"/>
      <c r="AM4007" s="5"/>
      <c r="AW4007" s="5"/>
    </row>
    <row r="4008" spans="38:49">
      <c r="AL4008" s="5"/>
      <c r="AM4008" s="5"/>
      <c r="AW4008" s="5"/>
    </row>
    <row r="4009" spans="38:49">
      <c r="AL4009" s="5"/>
      <c r="AM4009" s="5"/>
      <c r="AW4009" s="5"/>
    </row>
    <row r="4010" spans="38:49">
      <c r="AL4010" s="5"/>
      <c r="AM4010" s="5"/>
      <c r="AW4010" s="5"/>
    </row>
    <row r="4011" spans="38:49">
      <c r="AL4011" s="5"/>
      <c r="AM4011" s="5"/>
      <c r="AW4011" s="5"/>
    </row>
    <row r="4012" spans="38:49">
      <c r="AL4012" s="5"/>
      <c r="AM4012" s="5"/>
      <c r="AW4012" s="5"/>
    </row>
    <row r="4013" spans="38:49">
      <c r="AL4013" s="5"/>
      <c r="AM4013" s="5"/>
      <c r="AW4013" s="5"/>
    </row>
    <row r="4014" spans="38:49">
      <c r="AL4014" s="5"/>
      <c r="AM4014" s="5"/>
      <c r="AW4014" s="5"/>
    </row>
    <row r="4015" spans="38:49">
      <c r="AL4015" s="5"/>
      <c r="AM4015" s="5"/>
      <c r="AW4015" s="5"/>
    </row>
    <row r="4016" spans="38:49">
      <c r="AL4016" s="5"/>
      <c r="AM4016" s="5"/>
      <c r="AW4016" s="5"/>
    </row>
    <row r="4017" spans="38:49">
      <c r="AL4017" s="5"/>
      <c r="AM4017" s="5"/>
      <c r="AW4017" s="5"/>
    </row>
    <row r="4018" spans="38:49">
      <c r="AL4018" s="5"/>
      <c r="AM4018" s="5"/>
      <c r="AW4018" s="5"/>
    </row>
    <row r="4019" spans="38:49">
      <c r="AL4019" s="5"/>
      <c r="AM4019" s="5"/>
      <c r="AW4019" s="5"/>
    </row>
    <row r="4020" spans="38:49">
      <c r="AL4020" s="5"/>
      <c r="AM4020" s="5"/>
      <c r="AW4020" s="5"/>
    </row>
    <row r="4021" spans="38:49">
      <c r="AL4021" s="5"/>
      <c r="AM4021" s="5"/>
      <c r="AW4021" s="5"/>
    </row>
    <row r="4022" spans="38:49">
      <c r="AL4022" s="5"/>
      <c r="AM4022" s="5"/>
      <c r="AW4022" s="5"/>
    </row>
    <row r="4023" spans="38:49">
      <c r="AL4023" s="5"/>
      <c r="AM4023" s="5"/>
      <c r="AW4023" s="5"/>
    </row>
    <row r="4024" spans="38:49">
      <c r="AL4024" s="5"/>
      <c r="AM4024" s="5"/>
      <c r="AW4024" s="5"/>
    </row>
    <row r="4025" spans="38:49">
      <c r="AL4025" s="5"/>
      <c r="AM4025" s="5"/>
      <c r="AW4025" s="5"/>
    </row>
    <row r="4026" spans="38:49">
      <c r="AL4026" s="5"/>
      <c r="AM4026" s="5"/>
      <c r="AW4026" s="5"/>
    </row>
    <row r="4027" spans="38:49">
      <c r="AL4027" s="5"/>
      <c r="AM4027" s="5"/>
      <c r="AW4027" s="5"/>
    </row>
    <row r="4028" spans="38:49">
      <c r="AL4028" s="5"/>
      <c r="AM4028" s="5"/>
      <c r="AW4028" s="5"/>
    </row>
    <row r="4029" spans="38:49">
      <c r="AL4029" s="5"/>
      <c r="AM4029" s="5"/>
      <c r="AW4029" s="5"/>
    </row>
    <row r="4030" spans="38:49">
      <c r="AL4030" s="5"/>
      <c r="AM4030" s="5"/>
      <c r="AW4030" s="5"/>
    </row>
    <row r="4031" spans="38:49">
      <c r="AL4031" s="5"/>
      <c r="AM4031" s="5"/>
      <c r="AW4031" s="5"/>
    </row>
    <row r="4032" spans="38:49">
      <c r="AL4032" s="5"/>
      <c r="AM4032" s="5"/>
      <c r="AW4032" s="5"/>
    </row>
    <row r="4033" spans="38:49">
      <c r="AL4033" s="5"/>
      <c r="AM4033" s="5"/>
      <c r="AW4033" s="5"/>
    </row>
    <row r="4034" spans="38:49">
      <c r="AL4034" s="5"/>
      <c r="AM4034" s="5"/>
      <c r="AW4034" s="5"/>
    </row>
    <row r="4035" spans="38:49">
      <c r="AL4035" s="5"/>
      <c r="AM4035" s="5"/>
      <c r="AW4035" s="5"/>
    </row>
    <row r="4036" spans="38:49">
      <c r="AL4036" s="5"/>
      <c r="AM4036" s="5"/>
      <c r="AW4036" s="5"/>
    </row>
    <row r="4037" spans="38:49">
      <c r="AL4037" s="5"/>
      <c r="AM4037" s="5"/>
      <c r="AW4037" s="5"/>
    </row>
    <row r="4038" spans="38:49">
      <c r="AL4038" s="5"/>
      <c r="AM4038" s="5"/>
      <c r="AW4038" s="5"/>
    </row>
    <row r="4039" spans="38:49">
      <c r="AL4039" s="5"/>
      <c r="AM4039" s="5"/>
      <c r="AW4039" s="5"/>
    </row>
    <row r="4040" spans="38:49">
      <c r="AL4040" s="5"/>
      <c r="AM4040" s="5"/>
      <c r="AW4040" s="5"/>
    </row>
    <row r="4041" spans="38:49">
      <c r="AL4041" s="5"/>
      <c r="AM4041" s="5"/>
      <c r="AW4041" s="5"/>
    </row>
    <row r="4042" spans="38:49">
      <c r="AL4042" s="5"/>
      <c r="AM4042" s="5"/>
      <c r="AW4042" s="5"/>
    </row>
    <row r="4043" spans="38:49">
      <c r="AL4043" s="5"/>
      <c r="AM4043" s="5"/>
      <c r="AW4043" s="5"/>
    </row>
    <row r="4044" spans="38:49">
      <c r="AL4044" s="5"/>
      <c r="AM4044" s="5"/>
      <c r="AW4044" s="5"/>
    </row>
    <row r="4045" spans="38:49">
      <c r="AL4045" s="5"/>
      <c r="AM4045" s="5"/>
      <c r="AW4045" s="5"/>
    </row>
    <row r="4046" spans="38:49">
      <c r="AL4046" s="5"/>
      <c r="AM4046" s="5"/>
      <c r="AW4046" s="5"/>
    </row>
    <row r="4047" spans="38:49">
      <c r="AL4047" s="5"/>
      <c r="AM4047" s="5"/>
      <c r="AW4047" s="5"/>
    </row>
    <row r="4048" spans="38:49">
      <c r="AL4048" s="5"/>
      <c r="AM4048" s="5"/>
      <c r="AW4048" s="5"/>
    </row>
    <row r="4049" spans="38:49">
      <c r="AL4049" s="5"/>
      <c r="AM4049" s="5"/>
      <c r="AW4049" s="5"/>
    </row>
    <row r="4050" spans="38:49">
      <c r="AL4050" s="5"/>
      <c r="AM4050" s="5"/>
      <c r="AW4050" s="5"/>
    </row>
    <row r="4051" spans="38:49">
      <c r="AL4051" s="5"/>
      <c r="AM4051" s="5"/>
      <c r="AW4051" s="5"/>
    </row>
    <row r="4052" spans="38:49">
      <c r="AL4052" s="5"/>
      <c r="AM4052" s="5"/>
      <c r="AW4052" s="5"/>
    </row>
    <row r="4053" spans="38:49">
      <c r="AL4053" s="5"/>
      <c r="AM4053" s="5"/>
      <c r="AW4053" s="5"/>
    </row>
    <row r="4054" spans="38:49">
      <c r="AL4054" s="5"/>
      <c r="AM4054" s="5"/>
      <c r="AW4054" s="5"/>
    </row>
    <row r="4055" spans="38:49">
      <c r="AL4055" s="5"/>
      <c r="AM4055" s="5"/>
      <c r="AW4055" s="5"/>
    </row>
    <row r="4056" spans="38:49">
      <c r="AL4056" s="5"/>
      <c r="AM4056" s="5"/>
      <c r="AW4056" s="5"/>
    </row>
    <row r="4057" spans="38:49">
      <c r="AL4057" s="5"/>
      <c r="AM4057" s="5"/>
      <c r="AW4057" s="5"/>
    </row>
    <row r="4058" spans="38:49">
      <c r="AL4058" s="5"/>
      <c r="AM4058" s="5"/>
      <c r="AW4058" s="5"/>
    </row>
    <row r="4059" spans="38:49">
      <c r="AL4059" s="5"/>
      <c r="AM4059" s="5"/>
      <c r="AW4059" s="5"/>
    </row>
    <row r="4060" spans="38:49">
      <c r="AL4060" s="5"/>
      <c r="AM4060" s="5"/>
      <c r="AW4060" s="5"/>
    </row>
    <row r="4061" spans="38:49">
      <c r="AL4061" s="5"/>
      <c r="AM4061" s="5"/>
      <c r="AW4061" s="5"/>
    </row>
    <row r="4062" spans="38:49">
      <c r="AL4062" s="5"/>
      <c r="AM4062" s="5"/>
      <c r="AW4062" s="5"/>
    </row>
    <row r="4063" spans="38:49">
      <c r="AL4063" s="5"/>
      <c r="AM4063" s="5"/>
      <c r="AW4063" s="5"/>
    </row>
    <row r="4064" spans="38:49">
      <c r="AL4064" s="5"/>
      <c r="AM4064" s="5"/>
      <c r="AW4064" s="5"/>
    </row>
    <row r="4065" spans="38:49">
      <c r="AL4065" s="5"/>
      <c r="AM4065" s="5"/>
      <c r="AW4065" s="5"/>
    </row>
    <row r="4066" spans="38:49">
      <c r="AL4066" s="5"/>
      <c r="AM4066" s="5"/>
      <c r="AW4066" s="5"/>
    </row>
    <row r="4067" spans="38:49">
      <c r="AL4067" s="5"/>
      <c r="AM4067" s="5"/>
      <c r="AW4067" s="5"/>
    </row>
    <row r="4068" spans="38:49">
      <c r="AL4068" s="5"/>
      <c r="AM4068" s="5"/>
      <c r="AW4068" s="5"/>
    </row>
    <row r="4069" spans="38:49">
      <c r="AL4069" s="5"/>
      <c r="AM4069" s="5"/>
      <c r="AW4069" s="5"/>
    </row>
    <row r="4070" spans="38:49">
      <c r="AL4070" s="5"/>
      <c r="AM4070" s="5"/>
      <c r="AW4070" s="5"/>
    </row>
    <row r="4071" spans="38:49">
      <c r="AL4071" s="5"/>
      <c r="AM4071" s="5"/>
      <c r="AW4071" s="5"/>
    </row>
    <row r="4072" spans="38:49">
      <c r="AL4072" s="5"/>
      <c r="AM4072" s="5"/>
      <c r="AW4072" s="5"/>
    </row>
    <row r="4073" spans="38:49">
      <c r="AL4073" s="5"/>
      <c r="AM4073" s="5"/>
      <c r="AW4073" s="5"/>
    </row>
    <row r="4074" spans="38:49">
      <c r="AL4074" s="5"/>
      <c r="AM4074" s="5"/>
      <c r="AW4074" s="5"/>
    </row>
    <row r="4075" spans="38:49">
      <c r="AL4075" s="5"/>
      <c r="AM4075" s="5"/>
      <c r="AW4075" s="5"/>
    </row>
    <row r="4076" spans="38:49">
      <c r="AL4076" s="5"/>
      <c r="AM4076" s="5"/>
      <c r="AW4076" s="5"/>
    </row>
    <row r="4077" spans="38:49">
      <c r="AL4077" s="5"/>
      <c r="AM4077" s="5"/>
      <c r="AW4077" s="5"/>
    </row>
    <row r="4078" spans="38:49">
      <c r="AL4078" s="5"/>
      <c r="AM4078" s="5"/>
      <c r="AW4078" s="5"/>
    </row>
    <row r="4079" spans="38:49">
      <c r="AL4079" s="5"/>
      <c r="AM4079" s="5"/>
      <c r="AW4079" s="5"/>
    </row>
    <row r="4080" spans="38:49">
      <c r="AL4080" s="5"/>
      <c r="AM4080" s="5"/>
      <c r="AW4080" s="5"/>
    </row>
    <row r="4081" spans="38:49">
      <c r="AL4081" s="5"/>
      <c r="AM4081" s="5"/>
      <c r="AW4081" s="5"/>
    </row>
    <row r="4082" spans="38:49">
      <c r="AL4082" s="5"/>
      <c r="AM4082" s="5"/>
      <c r="AW4082" s="5"/>
    </row>
    <row r="4083" spans="38:49">
      <c r="AL4083" s="5"/>
      <c r="AM4083" s="5"/>
      <c r="AW4083" s="5"/>
    </row>
    <row r="4084" spans="38:49">
      <c r="AL4084" s="5"/>
      <c r="AM4084" s="5"/>
      <c r="AW4084" s="5"/>
    </row>
    <row r="4085" spans="38:49">
      <c r="AL4085" s="5"/>
      <c r="AM4085" s="5"/>
      <c r="AW4085" s="5"/>
    </row>
    <row r="4086" spans="38:49">
      <c r="AL4086" s="5"/>
      <c r="AM4086" s="5"/>
      <c r="AW4086" s="5"/>
    </row>
    <row r="4087" spans="38:49">
      <c r="AL4087" s="5"/>
      <c r="AM4087" s="5"/>
      <c r="AW4087" s="5"/>
    </row>
    <row r="4088" spans="38:49">
      <c r="AL4088" s="5"/>
      <c r="AM4088" s="5"/>
      <c r="AW4088" s="5"/>
    </row>
    <row r="4089" spans="38:49">
      <c r="AL4089" s="5"/>
      <c r="AM4089" s="5"/>
      <c r="AW4089" s="5"/>
    </row>
    <row r="4090" spans="38:49">
      <c r="AL4090" s="5"/>
      <c r="AM4090" s="5"/>
      <c r="AW4090" s="5"/>
    </row>
    <row r="4091" spans="38:49">
      <c r="AL4091" s="5"/>
      <c r="AM4091" s="5"/>
      <c r="AW4091" s="5"/>
    </row>
    <row r="4092" spans="38:49">
      <c r="AL4092" s="5"/>
      <c r="AM4092" s="5"/>
      <c r="AW4092" s="5"/>
    </row>
    <row r="4093" spans="38:49">
      <c r="AL4093" s="5"/>
      <c r="AM4093" s="5"/>
      <c r="AW4093" s="5"/>
    </row>
    <row r="4094" spans="38:49">
      <c r="AL4094" s="5"/>
      <c r="AM4094" s="5"/>
      <c r="AW4094" s="5"/>
    </row>
    <row r="4095" spans="38:49">
      <c r="AL4095" s="5"/>
      <c r="AM4095" s="5"/>
      <c r="AW4095" s="5"/>
    </row>
    <row r="4096" spans="38:49">
      <c r="AL4096" s="5"/>
      <c r="AM4096" s="5"/>
      <c r="AW4096" s="5"/>
    </row>
    <row r="4097" spans="38:49">
      <c r="AL4097" s="5"/>
      <c r="AM4097" s="5"/>
      <c r="AW4097" s="5"/>
    </row>
    <row r="4098" spans="38:49">
      <c r="AL4098" s="5"/>
      <c r="AM4098" s="5"/>
      <c r="AW4098" s="5"/>
    </row>
    <row r="4099" spans="38:49">
      <c r="AL4099" s="5"/>
      <c r="AM4099" s="5"/>
      <c r="AW4099" s="5"/>
    </row>
    <row r="4100" spans="38:49">
      <c r="AL4100" s="5"/>
      <c r="AM4100" s="5"/>
      <c r="AW4100" s="5"/>
    </row>
    <row r="4101" spans="38:49">
      <c r="AL4101" s="5"/>
      <c r="AM4101" s="5"/>
      <c r="AW4101" s="5"/>
    </row>
    <row r="4102" spans="38:49">
      <c r="AL4102" s="5"/>
      <c r="AM4102" s="5"/>
      <c r="AW4102" s="5"/>
    </row>
    <row r="4103" spans="38:49">
      <c r="AL4103" s="5"/>
      <c r="AM4103" s="5"/>
      <c r="AW4103" s="5"/>
    </row>
    <row r="4104" spans="38:49">
      <c r="AL4104" s="5"/>
      <c r="AM4104" s="5"/>
      <c r="AW4104" s="5"/>
    </row>
    <row r="4105" spans="38:49">
      <c r="AL4105" s="5"/>
      <c r="AM4105" s="5"/>
      <c r="AW4105" s="5"/>
    </row>
    <row r="4106" spans="38:49">
      <c r="AL4106" s="5"/>
      <c r="AM4106" s="5"/>
      <c r="AW4106" s="5"/>
    </row>
    <row r="4107" spans="38:49">
      <c r="AL4107" s="5"/>
      <c r="AM4107" s="5"/>
      <c r="AW4107" s="5"/>
    </row>
    <row r="4108" spans="38:49">
      <c r="AL4108" s="5"/>
      <c r="AM4108" s="5"/>
      <c r="AW4108" s="5"/>
    </row>
    <row r="4109" spans="38:49">
      <c r="AL4109" s="5"/>
      <c r="AM4109" s="5"/>
      <c r="AW4109" s="5"/>
    </row>
    <row r="4110" spans="38:49">
      <c r="AL4110" s="5"/>
      <c r="AM4110" s="5"/>
      <c r="AW4110" s="5"/>
    </row>
    <row r="4111" spans="38:49">
      <c r="AL4111" s="5"/>
      <c r="AM4111" s="5"/>
      <c r="AW4111" s="5"/>
    </row>
    <row r="4112" spans="38:49">
      <c r="AL4112" s="5"/>
      <c r="AM4112" s="5"/>
      <c r="AW4112" s="5"/>
    </row>
    <row r="4113" spans="38:49">
      <c r="AL4113" s="5"/>
      <c r="AM4113" s="5"/>
      <c r="AW4113" s="5"/>
    </row>
    <row r="4114" spans="38:49">
      <c r="AL4114" s="5"/>
      <c r="AM4114" s="5"/>
      <c r="AW4114" s="5"/>
    </row>
    <row r="4115" spans="38:49">
      <c r="AL4115" s="5"/>
      <c r="AM4115" s="5"/>
      <c r="AW4115" s="5"/>
    </row>
    <row r="4116" spans="38:49">
      <c r="AL4116" s="5"/>
      <c r="AM4116" s="5"/>
      <c r="AW4116" s="5"/>
    </row>
    <row r="4117" spans="38:49">
      <c r="AL4117" s="5"/>
      <c r="AM4117" s="5"/>
      <c r="AW4117" s="5"/>
    </row>
    <row r="4118" spans="38:49">
      <c r="AL4118" s="5"/>
      <c r="AM4118" s="5"/>
      <c r="AW4118" s="5"/>
    </row>
    <row r="4119" spans="38:49">
      <c r="AL4119" s="5"/>
      <c r="AM4119" s="5"/>
      <c r="AW4119" s="5"/>
    </row>
    <row r="4120" spans="38:49">
      <c r="AL4120" s="5"/>
      <c r="AM4120" s="5"/>
      <c r="AW4120" s="5"/>
    </row>
    <row r="4121" spans="38:49">
      <c r="AL4121" s="5"/>
      <c r="AM4121" s="5"/>
      <c r="AW4121" s="5"/>
    </row>
    <row r="4122" spans="38:49">
      <c r="AL4122" s="5"/>
      <c r="AM4122" s="5"/>
      <c r="AW4122" s="5"/>
    </row>
    <row r="4123" spans="38:49">
      <c r="AL4123" s="5"/>
      <c r="AM4123" s="5"/>
      <c r="AW4123" s="5"/>
    </row>
    <row r="4124" spans="38:49">
      <c r="AL4124" s="5"/>
      <c r="AM4124" s="5"/>
      <c r="AW4124" s="5"/>
    </row>
    <row r="4125" spans="38:49">
      <c r="AL4125" s="5"/>
      <c r="AM4125" s="5"/>
      <c r="AW4125" s="5"/>
    </row>
    <row r="4126" spans="38:49">
      <c r="AL4126" s="5"/>
      <c r="AM4126" s="5"/>
      <c r="AW4126" s="5"/>
    </row>
    <row r="4127" spans="38:49">
      <c r="AL4127" s="5"/>
      <c r="AM4127" s="5"/>
      <c r="AW4127" s="5"/>
    </row>
    <row r="4128" spans="38:49">
      <c r="AL4128" s="5"/>
      <c r="AM4128" s="5"/>
      <c r="AW4128" s="5"/>
    </row>
    <row r="4129" spans="38:49">
      <c r="AL4129" s="5"/>
      <c r="AM4129" s="5"/>
      <c r="AW4129" s="5"/>
    </row>
    <row r="4130" spans="38:49">
      <c r="AL4130" s="5"/>
      <c r="AM4130" s="5"/>
      <c r="AW4130" s="5"/>
    </row>
    <row r="4131" spans="38:49">
      <c r="AL4131" s="5"/>
      <c r="AM4131" s="5"/>
      <c r="AW4131" s="5"/>
    </row>
    <row r="4132" spans="38:49">
      <c r="AL4132" s="5"/>
      <c r="AM4132" s="5"/>
      <c r="AW4132" s="5"/>
    </row>
    <row r="4133" spans="38:49">
      <c r="AL4133" s="5"/>
      <c r="AM4133" s="5"/>
      <c r="AW4133" s="5"/>
    </row>
    <row r="4134" spans="38:49">
      <c r="AL4134" s="5"/>
      <c r="AM4134" s="5"/>
      <c r="AW4134" s="5"/>
    </row>
    <row r="4135" spans="38:49">
      <c r="AL4135" s="5"/>
      <c r="AM4135" s="5"/>
      <c r="AW4135" s="5"/>
    </row>
    <row r="4136" spans="38:49">
      <c r="AL4136" s="5"/>
      <c r="AM4136" s="5"/>
      <c r="AW4136" s="5"/>
    </row>
    <row r="4137" spans="38:49">
      <c r="AL4137" s="5"/>
      <c r="AM4137" s="5"/>
      <c r="AW4137" s="5"/>
    </row>
    <row r="4138" spans="38:49">
      <c r="AL4138" s="5"/>
      <c r="AM4138" s="5"/>
      <c r="AW4138" s="5"/>
    </row>
    <row r="4139" spans="38:49">
      <c r="AL4139" s="5"/>
      <c r="AM4139" s="5"/>
      <c r="AW4139" s="5"/>
    </row>
    <row r="4140" spans="38:49">
      <c r="AL4140" s="5"/>
      <c r="AM4140" s="5"/>
      <c r="AW4140" s="5"/>
    </row>
    <row r="4141" spans="38:49">
      <c r="AL4141" s="5"/>
      <c r="AM4141" s="5"/>
      <c r="AW4141" s="5"/>
    </row>
    <row r="4142" spans="38:49">
      <c r="AL4142" s="5"/>
      <c r="AM4142" s="5"/>
      <c r="AW4142" s="5"/>
    </row>
    <row r="4143" spans="38:49">
      <c r="AL4143" s="5"/>
      <c r="AM4143" s="5"/>
      <c r="AW4143" s="5"/>
    </row>
    <row r="4144" spans="38:49">
      <c r="AL4144" s="5"/>
      <c r="AM4144" s="5"/>
      <c r="AW4144" s="5"/>
    </row>
    <row r="4145" spans="38:49">
      <c r="AL4145" s="5"/>
      <c r="AM4145" s="5"/>
      <c r="AW4145" s="5"/>
    </row>
    <row r="4146" spans="38:49">
      <c r="AL4146" s="5"/>
      <c r="AM4146" s="5"/>
      <c r="AW4146" s="5"/>
    </row>
    <row r="4147" spans="38:49">
      <c r="AL4147" s="5"/>
      <c r="AM4147" s="5"/>
      <c r="AW4147" s="5"/>
    </row>
    <row r="4148" spans="38:49">
      <c r="AL4148" s="5"/>
      <c r="AM4148" s="5"/>
      <c r="AW4148" s="5"/>
    </row>
    <row r="4149" spans="38:49">
      <c r="AL4149" s="5"/>
      <c r="AM4149" s="5"/>
      <c r="AW4149" s="5"/>
    </row>
    <row r="4150" spans="38:49">
      <c r="AL4150" s="5"/>
      <c r="AM4150" s="5"/>
      <c r="AW4150" s="5"/>
    </row>
    <row r="4151" spans="38:49">
      <c r="AL4151" s="5"/>
      <c r="AM4151" s="5"/>
      <c r="AW4151" s="5"/>
    </row>
    <row r="4152" spans="38:49">
      <c r="AL4152" s="5"/>
      <c r="AM4152" s="5"/>
      <c r="AW4152" s="5"/>
    </row>
    <row r="4153" spans="38:49">
      <c r="AL4153" s="5"/>
      <c r="AM4153" s="5"/>
      <c r="AW4153" s="5"/>
    </row>
    <row r="4154" spans="38:49">
      <c r="AL4154" s="5"/>
      <c r="AM4154" s="5"/>
      <c r="AW4154" s="5"/>
    </row>
    <row r="4155" spans="38:49">
      <c r="AL4155" s="5"/>
      <c r="AM4155" s="5"/>
      <c r="AW4155" s="5"/>
    </row>
    <row r="4156" spans="38:49">
      <c r="AL4156" s="5"/>
      <c r="AM4156" s="5"/>
      <c r="AW4156" s="5"/>
    </row>
    <row r="4157" spans="38:49">
      <c r="AL4157" s="5"/>
      <c r="AM4157" s="5"/>
      <c r="AW4157" s="5"/>
    </row>
    <row r="4158" spans="38:49">
      <c r="AL4158" s="5"/>
      <c r="AM4158" s="5"/>
      <c r="AW4158" s="5"/>
    </row>
    <row r="4159" spans="38:49">
      <c r="AL4159" s="5"/>
      <c r="AM4159" s="5"/>
      <c r="AW4159" s="5"/>
    </row>
    <row r="4160" spans="38:49">
      <c r="AL4160" s="5"/>
      <c r="AM4160" s="5"/>
      <c r="AW4160" s="5"/>
    </row>
    <row r="4161" spans="38:49">
      <c r="AL4161" s="5"/>
      <c r="AM4161" s="5"/>
      <c r="AW4161" s="5"/>
    </row>
    <row r="4162" spans="38:49">
      <c r="AL4162" s="5"/>
      <c r="AM4162" s="5"/>
      <c r="AW4162" s="5"/>
    </row>
    <row r="4163" spans="38:49">
      <c r="AL4163" s="5"/>
      <c r="AM4163" s="5"/>
      <c r="AW4163" s="5"/>
    </row>
    <row r="4164" spans="38:49">
      <c r="AL4164" s="5"/>
      <c r="AM4164" s="5"/>
      <c r="AW4164" s="5"/>
    </row>
    <row r="4165" spans="38:49">
      <c r="AL4165" s="5"/>
      <c r="AM4165" s="5"/>
      <c r="AW4165" s="5"/>
    </row>
    <row r="4166" spans="38:49">
      <c r="AL4166" s="5"/>
      <c r="AM4166" s="5"/>
      <c r="AW4166" s="5"/>
    </row>
    <row r="4167" spans="38:49">
      <c r="AL4167" s="5"/>
      <c r="AM4167" s="5"/>
      <c r="AW4167" s="5"/>
    </row>
    <row r="4168" spans="38:49">
      <c r="AL4168" s="5"/>
      <c r="AM4168" s="5"/>
      <c r="AW4168" s="5"/>
    </row>
    <row r="4169" spans="38:49">
      <c r="AL4169" s="5"/>
      <c r="AM4169" s="5"/>
      <c r="AW4169" s="5"/>
    </row>
    <row r="4170" spans="38:49">
      <c r="AL4170" s="5"/>
      <c r="AM4170" s="5"/>
      <c r="AW4170" s="5"/>
    </row>
    <row r="4171" spans="38:49">
      <c r="AL4171" s="5"/>
      <c r="AM4171" s="5"/>
      <c r="AW4171" s="5"/>
    </row>
    <row r="4172" spans="38:49">
      <c r="AL4172" s="5"/>
      <c r="AM4172" s="5"/>
      <c r="AW4172" s="5"/>
    </row>
    <row r="4173" spans="38:49">
      <c r="AL4173" s="5"/>
      <c r="AM4173" s="5"/>
      <c r="AW4173" s="5"/>
    </row>
    <row r="4174" spans="38:49">
      <c r="AL4174" s="5"/>
      <c r="AM4174" s="5"/>
      <c r="AW4174" s="5"/>
    </row>
    <row r="4175" spans="38:49">
      <c r="AL4175" s="5"/>
      <c r="AM4175" s="5"/>
      <c r="AW4175" s="5"/>
    </row>
    <row r="4176" spans="38:49">
      <c r="AL4176" s="5"/>
      <c r="AM4176" s="5"/>
      <c r="AW4176" s="5"/>
    </row>
    <row r="4177" spans="38:49">
      <c r="AL4177" s="5"/>
      <c r="AM4177" s="5"/>
      <c r="AW4177" s="5"/>
    </row>
    <row r="4178" spans="38:49">
      <c r="AL4178" s="5"/>
      <c r="AM4178" s="5"/>
      <c r="AW4178" s="5"/>
    </row>
    <row r="4179" spans="38:49">
      <c r="AL4179" s="5"/>
      <c r="AM4179" s="5"/>
      <c r="AW4179" s="5"/>
    </row>
    <row r="4180" spans="38:49">
      <c r="AL4180" s="5"/>
      <c r="AM4180" s="5"/>
      <c r="AW4180" s="5"/>
    </row>
    <row r="4181" spans="38:49">
      <c r="AL4181" s="5"/>
      <c r="AM4181" s="5"/>
      <c r="AW4181" s="5"/>
    </row>
    <row r="4182" spans="38:49">
      <c r="AL4182" s="5"/>
      <c r="AM4182" s="5"/>
      <c r="AW4182" s="5"/>
    </row>
    <row r="4183" spans="38:49">
      <c r="AL4183" s="5"/>
      <c r="AM4183" s="5"/>
      <c r="AW4183" s="5"/>
    </row>
    <row r="4184" spans="38:49">
      <c r="AL4184" s="5"/>
      <c r="AM4184" s="5"/>
      <c r="AW4184" s="5"/>
    </row>
    <row r="4185" spans="38:49">
      <c r="AL4185" s="5"/>
      <c r="AM4185" s="5"/>
      <c r="AW4185" s="5"/>
    </row>
    <row r="4186" spans="38:49">
      <c r="AL4186" s="5"/>
      <c r="AM4186" s="5"/>
      <c r="AW4186" s="5"/>
    </row>
    <row r="4187" spans="38:49">
      <c r="AL4187" s="5"/>
      <c r="AM4187" s="5"/>
      <c r="AW4187" s="5"/>
    </row>
    <row r="4188" spans="38:49">
      <c r="AL4188" s="5"/>
      <c r="AM4188" s="5"/>
      <c r="AW4188" s="5"/>
    </row>
    <row r="4189" spans="38:49">
      <c r="AL4189" s="5"/>
      <c r="AM4189" s="5"/>
      <c r="AW4189" s="5"/>
    </row>
    <row r="4190" spans="38:49">
      <c r="AL4190" s="5"/>
      <c r="AM4190" s="5"/>
      <c r="AW4190" s="5"/>
    </row>
    <row r="4191" spans="38:49">
      <c r="AL4191" s="5"/>
      <c r="AM4191" s="5"/>
      <c r="AW4191" s="5"/>
    </row>
    <row r="4192" spans="38:49">
      <c r="AL4192" s="5"/>
      <c r="AM4192" s="5"/>
      <c r="AW4192" s="5"/>
    </row>
    <row r="4193" spans="38:49">
      <c r="AL4193" s="5"/>
      <c r="AM4193" s="5"/>
      <c r="AW4193" s="5"/>
    </row>
    <row r="4194" spans="38:49">
      <c r="AL4194" s="5"/>
      <c r="AM4194" s="5"/>
      <c r="AW4194" s="5"/>
    </row>
    <row r="4195" spans="38:49">
      <c r="AL4195" s="5"/>
      <c r="AM4195" s="5"/>
      <c r="AW4195" s="5"/>
    </row>
    <row r="4196" spans="38:49">
      <c r="AL4196" s="5"/>
      <c r="AM4196" s="5"/>
      <c r="AW4196" s="5"/>
    </row>
    <row r="4197" spans="38:49">
      <c r="AL4197" s="5"/>
      <c r="AM4197" s="5"/>
      <c r="AW4197" s="5"/>
    </row>
    <row r="4198" spans="38:49">
      <c r="AL4198" s="5"/>
      <c r="AM4198" s="5"/>
      <c r="AW4198" s="5"/>
    </row>
    <row r="4199" spans="38:49">
      <c r="AL4199" s="5"/>
      <c r="AM4199" s="5"/>
      <c r="AW4199" s="5"/>
    </row>
    <row r="4200" spans="38:49">
      <c r="AL4200" s="5"/>
      <c r="AM4200" s="5"/>
      <c r="AW4200" s="5"/>
    </row>
    <row r="4201" spans="38:49">
      <c r="AL4201" s="5"/>
      <c r="AM4201" s="5"/>
      <c r="AW4201" s="5"/>
    </row>
    <row r="4202" spans="38:49">
      <c r="AL4202" s="5"/>
      <c r="AM4202" s="5"/>
      <c r="AW4202" s="5"/>
    </row>
    <row r="4203" spans="38:49">
      <c r="AL4203" s="5"/>
      <c r="AM4203" s="5"/>
      <c r="AW4203" s="5"/>
    </row>
    <row r="4204" spans="38:49">
      <c r="AL4204" s="5"/>
      <c r="AM4204" s="5"/>
      <c r="AW4204" s="5"/>
    </row>
    <row r="4205" spans="38:49">
      <c r="AL4205" s="5"/>
      <c r="AM4205" s="5"/>
      <c r="AW4205" s="5"/>
    </row>
    <row r="4206" spans="38:49">
      <c r="AL4206" s="5"/>
      <c r="AM4206" s="5"/>
      <c r="AW4206" s="5"/>
    </row>
    <row r="4207" spans="38:49">
      <c r="AL4207" s="5"/>
      <c r="AM4207" s="5"/>
      <c r="AW4207" s="5"/>
    </row>
    <row r="4208" spans="38:49">
      <c r="AL4208" s="5"/>
      <c r="AM4208" s="5"/>
      <c r="AW4208" s="5"/>
    </row>
    <row r="4209" spans="38:49">
      <c r="AL4209" s="5"/>
      <c r="AM4209" s="5"/>
      <c r="AW4209" s="5"/>
    </row>
    <row r="4210" spans="38:49">
      <c r="AL4210" s="5"/>
      <c r="AM4210" s="5"/>
      <c r="AW4210" s="5"/>
    </row>
    <row r="4211" spans="38:49">
      <c r="AL4211" s="5"/>
      <c r="AM4211" s="5"/>
      <c r="AW4211" s="5"/>
    </row>
    <row r="4212" spans="38:49">
      <c r="AL4212" s="5"/>
      <c r="AM4212" s="5"/>
      <c r="AW4212" s="5"/>
    </row>
    <row r="4213" spans="38:49">
      <c r="AL4213" s="5"/>
      <c r="AM4213" s="5"/>
      <c r="AW4213" s="5"/>
    </row>
    <row r="4214" spans="38:49">
      <c r="AL4214" s="5"/>
      <c r="AM4214" s="5"/>
      <c r="AW4214" s="5"/>
    </row>
    <row r="4215" spans="38:49">
      <c r="AL4215" s="5"/>
      <c r="AM4215" s="5"/>
      <c r="AW4215" s="5"/>
    </row>
    <row r="4216" spans="38:49">
      <c r="AL4216" s="5"/>
      <c r="AM4216" s="5"/>
      <c r="AW4216" s="5"/>
    </row>
    <row r="4217" spans="38:49">
      <c r="AL4217" s="5"/>
      <c r="AM4217" s="5"/>
      <c r="AW4217" s="5"/>
    </row>
    <row r="4218" spans="38:49">
      <c r="AL4218" s="5"/>
      <c r="AM4218" s="5"/>
      <c r="AW4218" s="5"/>
    </row>
    <row r="4219" spans="38:49">
      <c r="AL4219" s="5"/>
      <c r="AM4219" s="5"/>
      <c r="AW4219" s="5"/>
    </row>
    <row r="4220" spans="38:49">
      <c r="AL4220" s="5"/>
      <c r="AM4220" s="5"/>
      <c r="AW4220" s="5"/>
    </row>
    <row r="4221" spans="38:49">
      <c r="AL4221" s="5"/>
      <c r="AM4221" s="5"/>
      <c r="AW4221" s="5"/>
    </row>
    <row r="4222" spans="38:49">
      <c r="AL4222" s="5"/>
      <c r="AM4222" s="5"/>
      <c r="AW4222" s="5"/>
    </row>
    <row r="4223" spans="38:49">
      <c r="AL4223" s="5"/>
      <c r="AM4223" s="5"/>
      <c r="AW4223" s="5"/>
    </row>
    <row r="4224" spans="38:49">
      <c r="AL4224" s="5"/>
      <c r="AM4224" s="5"/>
      <c r="AW4224" s="5"/>
    </row>
    <row r="4225" spans="38:49">
      <c r="AL4225" s="5"/>
      <c r="AM4225" s="5"/>
      <c r="AW4225" s="5"/>
    </row>
    <row r="4226" spans="38:49">
      <c r="AL4226" s="5"/>
      <c r="AM4226" s="5"/>
      <c r="AW4226" s="5"/>
    </row>
    <row r="4227" spans="38:49">
      <c r="AL4227" s="5"/>
      <c r="AM4227" s="5"/>
      <c r="AW4227" s="5"/>
    </row>
    <row r="4228" spans="38:49">
      <c r="AL4228" s="5"/>
      <c r="AM4228" s="5"/>
      <c r="AW4228" s="5"/>
    </row>
    <row r="4229" spans="38:49">
      <c r="AL4229" s="5"/>
      <c r="AM4229" s="5"/>
      <c r="AW4229" s="5"/>
    </row>
    <row r="4230" spans="38:49">
      <c r="AL4230" s="5"/>
      <c r="AM4230" s="5"/>
      <c r="AW4230" s="5"/>
    </row>
    <row r="4231" spans="38:49">
      <c r="AL4231" s="5"/>
      <c r="AM4231" s="5"/>
      <c r="AW4231" s="5"/>
    </row>
    <row r="4232" spans="38:49">
      <c r="AL4232" s="5"/>
      <c r="AM4232" s="5"/>
      <c r="AW4232" s="5"/>
    </row>
    <row r="4233" spans="38:49">
      <c r="AL4233" s="5"/>
      <c r="AM4233" s="5"/>
      <c r="AW4233" s="5"/>
    </row>
    <row r="4234" spans="38:49">
      <c r="AL4234" s="5"/>
      <c r="AM4234" s="5"/>
      <c r="AW4234" s="5"/>
    </row>
    <row r="4235" spans="38:49">
      <c r="AL4235" s="5"/>
      <c r="AM4235" s="5"/>
      <c r="AW4235" s="5"/>
    </row>
    <row r="4236" spans="38:49">
      <c r="AL4236" s="5"/>
      <c r="AM4236" s="5"/>
      <c r="AW4236" s="5"/>
    </row>
    <row r="4237" spans="38:49">
      <c r="AL4237" s="5"/>
      <c r="AM4237" s="5"/>
      <c r="AW4237" s="5"/>
    </row>
    <row r="4238" spans="38:49">
      <c r="AL4238" s="5"/>
      <c r="AM4238" s="5"/>
      <c r="AW4238" s="5"/>
    </row>
    <row r="4239" spans="38:49">
      <c r="AL4239" s="5"/>
      <c r="AM4239" s="5"/>
      <c r="AW4239" s="5"/>
    </row>
    <row r="4240" spans="38:49">
      <c r="AL4240" s="5"/>
      <c r="AM4240" s="5"/>
      <c r="AW4240" s="5"/>
    </row>
    <row r="4241" spans="38:49">
      <c r="AL4241" s="5"/>
      <c r="AM4241" s="5"/>
      <c r="AW4241" s="5"/>
    </row>
    <row r="4242" spans="38:49">
      <c r="AL4242" s="5"/>
      <c r="AM4242" s="5"/>
      <c r="AW4242" s="5"/>
    </row>
    <row r="4243" spans="38:49">
      <c r="AL4243" s="5"/>
      <c r="AM4243" s="5"/>
      <c r="AW4243" s="5"/>
    </row>
    <row r="4244" spans="38:49">
      <c r="AL4244" s="5"/>
      <c r="AM4244" s="5"/>
      <c r="AW4244" s="5"/>
    </row>
    <row r="4245" spans="38:49">
      <c r="AL4245" s="5"/>
      <c r="AM4245" s="5"/>
      <c r="AW4245" s="5"/>
    </row>
    <row r="4246" spans="38:49">
      <c r="AL4246" s="5"/>
      <c r="AM4246" s="5"/>
      <c r="AW4246" s="5"/>
    </row>
    <row r="4247" spans="38:49">
      <c r="AL4247" s="5"/>
      <c r="AM4247" s="5"/>
      <c r="AW4247" s="5"/>
    </row>
    <row r="4248" spans="38:49">
      <c r="AL4248" s="5"/>
      <c r="AM4248" s="5"/>
      <c r="AW4248" s="5"/>
    </row>
    <row r="4249" spans="38:49">
      <c r="AL4249" s="5"/>
      <c r="AM4249" s="5"/>
      <c r="AW4249" s="5"/>
    </row>
    <row r="4250" spans="38:49">
      <c r="AL4250" s="5"/>
      <c r="AM4250" s="5"/>
      <c r="AW4250" s="5"/>
    </row>
    <row r="4251" spans="38:49">
      <c r="AL4251" s="5"/>
      <c r="AM4251" s="5"/>
      <c r="AW4251" s="5"/>
    </row>
    <row r="4252" spans="38:49">
      <c r="AL4252" s="5"/>
      <c r="AM4252" s="5"/>
      <c r="AW4252" s="5"/>
    </row>
    <row r="4253" spans="38:49">
      <c r="AL4253" s="5"/>
      <c r="AM4253" s="5"/>
      <c r="AW4253" s="5"/>
    </row>
    <row r="4254" spans="38:49">
      <c r="AL4254" s="5"/>
      <c r="AM4254" s="5"/>
      <c r="AW4254" s="5"/>
    </row>
    <row r="4255" spans="38:49">
      <c r="AL4255" s="5"/>
      <c r="AM4255" s="5"/>
      <c r="AW4255" s="5"/>
    </row>
    <row r="4256" spans="38:49">
      <c r="AL4256" s="5"/>
      <c r="AM4256" s="5"/>
      <c r="AW4256" s="5"/>
    </row>
    <row r="4257" spans="38:49">
      <c r="AL4257" s="5"/>
      <c r="AM4257" s="5"/>
      <c r="AW4257" s="5"/>
    </row>
    <row r="4258" spans="38:49">
      <c r="AL4258" s="5"/>
      <c r="AM4258" s="5"/>
      <c r="AW4258" s="5"/>
    </row>
    <row r="4259" spans="38:49">
      <c r="AL4259" s="5"/>
      <c r="AM4259" s="5"/>
      <c r="AW4259" s="5"/>
    </row>
    <row r="4260" spans="38:49">
      <c r="AL4260" s="5"/>
      <c r="AM4260" s="5"/>
      <c r="AW4260" s="5"/>
    </row>
    <row r="4261" spans="38:49">
      <c r="AL4261" s="5"/>
      <c r="AM4261" s="5"/>
      <c r="AW4261" s="5"/>
    </row>
    <row r="4262" spans="38:49">
      <c r="AL4262" s="5"/>
      <c r="AM4262" s="5"/>
      <c r="AW4262" s="5"/>
    </row>
    <row r="4263" spans="38:49">
      <c r="AL4263" s="5"/>
      <c r="AM4263" s="5"/>
      <c r="AW4263" s="5"/>
    </row>
    <row r="4264" spans="38:49">
      <c r="AL4264" s="5"/>
      <c r="AM4264" s="5"/>
      <c r="AW4264" s="5"/>
    </row>
    <row r="4265" spans="38:49">
      <c r="AL4265" s="5"/>
      <c r="AM4265" s="5"/>
      <c r="AW4265" s="5"/>
    </row>
    <row r="4266" spans="38:49">
      <c r="AL4266" s="5"/>
      <c r="AM4266" s="5"/>
      <c r="AW4266" s="5"/>
    </row>
    <row r="4267" spans="38:49">
      <c r="AL4267" s="5"/>
      <c r="AM4267" s="5"/>
      <c r="AW4267" s="5"/>
    </row>
    <row r="4268" spans="38:49">
      <c r="AL4268" s="5"/>
      <c r="AM4268" s="5"/>
      <c r="AW4268" s="5"/>
    </row>
    <row r="4269" spans="38:49">
      <c r="AL4269" s="5"/>
      <c r="AM4269" s="5"/>
      <c r="AW4269" s="5"/>
    </row>
    <row r="4270" spans="38:49">
      <c r="AL4270" s="5"/>
      <c r="AM4270" s="5"/>
      <c r="AW4270" s="5"/>
    </row>
    <row r="4271" spans="38:49">
      <c r="AL4271" s="5"/>
      <c r="AM4271" s="5"/>
      <c r="AW4271" s="5"/>
    </row>
    <row r="4272" spans="38:49">
      <c r="AL4272" s="5"/>
      <c r="AM4272" s="5"/>
      <c r="AW4272" s="5"/>
    </row>
    <row r="4273" spans="38:49">
      <c r="AL4273" s="5"/>
      <c r="AM4273" s="5"/>
      <c r="AW4273" s="5"/>
    </row>
    <row r="4274" spans="38:49">
      <c r="AL4274" s="5"/>
      <c r="AM4274" s="5"/>
      <c r="AW4274" s="5"/>
    </row>
    <row r="4275" spans="38:49">
      <c r="AL4275" s="5"/>
      <c r="AM4275" s="5"/>
      <c r="AW4275" s="5"/>
    </row>
    <row r="4276" spans="38:49">
      <c r="AL4276" s="5"/>
      <c r="AM4276" s="5"/>
      <c r="AW4276" s="5"/>
    </row>
    <row r="4277" spans="38:49">
      <c r="AL4277" s="5"/>
      <c r="AM4277" s="5"/>
      <c r="AW4277" s="5"/>
    </row>
    <row r="4278" spans="38:49">
      <c r="AL4278" s="5"/>
      <c r="AM4278" s="5"/>
      <c r="AW4278" s="5"/>
    </row>
    <row r="4279" spans="38:49">
      <c r="AL4279" s="5"/>
      <c r="AM4279" s="5"/>
      <c r="AW4279" s="5"/>
    </row>
    <row r="4280" spans="38:49">
      <c r="AL4280" s="5"/>
      <c r="AM4280" s="5"/>
      <c r="AW4280" s="5"/>
    </row>
    <row r="4281" spans="38:49">
      <c r="AL4281" s="5"/>
      <c r="AM4281" s="5"/>
      <c r="AW4281" s="5"/>
    </row>
    <row r="4282" spans="38:49">
      <c r="AL4282" s="5"/>
      <c r="AM4282" s="5"/>
      <c r="AW4282" s="5"/>
    </row>
    <row r="4283" spans="38:49">
      <c r="AL4283" s="5"/>
      <c r="AM4283" s="5"/>
      <c r="AW4283" s="5"/>
    </row>
    <row r="4284" spans="38:49">
      <c r="AL4284" s="5"/>
      <c r="AM4284" s="5"/>
      <c r="AW4284" s="5"/>
    </row>
    <row r="4285" spans="38:49">
      <c r="AL4285" s="5"/>
      <c r="AM4285" s="5"/>
      <c r="AW4285" s="5"/>
    </row>
    <row r="4286" spans="38:49">
      <c r="AL4286" s="5"/>
      <c r="AM4286" s="5"/>
      <c r="AW4286" s="5"/>
    </row>
    <row r="4287" spans="38:49">
      <c r="AL4287" s="5"/>
      <c r="AM4287" s="5"/>
      <c r="AW4287" s="5"/>
    </row>
    <row r="4288" spans="38:49">
      <c r="AL4288" s="5"/>
      <c r="AM4288" s="5"/>
      <c r="AW4288" s="5"/>
    </row>
    <row r="4289" spans="38:49">
      <c r="AL4289" s="5"/>
      <c r="AM4289" s="5"/>
      <c r="AW4289" s="5"/>
    </row>
    <row r="4290" spans="38:49">
      <c r="AL4290" s="5"/>
      <c r="AM4290" s="5"/>
      <c r="AW4290" s="5"/>
    </row>
    <row r="4291" spans="38:49">
      <c r="AL4291" s="5"/>
      <c r="AM4291" s="5"/>
      <c r="AW4291" s="5"/>
    </row>
    <row r="4292" spans="38:49">
      <c r="AL4292" s="5"/>
      <c r="AM4292" s="5"/>
      <c r="AW4292" s="5"/>
    </row>
    <row r="4293" spans="38:49">
      <c r="AL4293" s="5"/>
      <c r="AM4293" s="5"/>
      <c r="AW4293" s="5"/>
    </row>
    <row r="4294" spans="38:49">
      <c r="AL4294" s="5"/>
      <c r="AM4294" s="5"/>
      <c r="AW4294" s="5"/>
    </row>
    <row r="4295" spans="38:49">
      <c r="AL4295" s="5"/>
      <c r="AM4295" s="5"/>
      <c r="AW4295" s="5"/>
    </row>
    <row r="4296" spans="38:49">
      <c r="AL4296" s="5"/>
      <c r="AM4296" s="5"/>
      <c r="AW4296" s="5"/>
    </row>
    <row r="4297" spans="38:49">
      <c r="AL4297" s="5"/>
      <c r="AM4297" s="5"/>
      <c r="AW4297" s="5"/>
    </row>
    <row r="4298" spans="38:49">
      <c r="AL4298" s="5"/>
      <c r="AM4298" s="5"/>
      <c r="AW4298" s="5"/>
    </row>
    <row r="4299" spans="38:49">
      <c r="AL4299" s="5"/>
      <c r="AM4299" s="5"/>
      <c r="AW4299" s="5"/>
    </row>
    <row r="4300" spans="38:49">
      <c r="AL4300" s="5"/>
      <c r="AM4300" s="5"/>
      <c r="AW4300" s="5"/>
    </row>
    <row r="4301" spans="38:49">
      <c r="AL4301" s="5"/>
      <c r="AM4301" s="5"/>
      <c r="AW4301" s="5"/>
    </row>
    <row r="4302" spans="38:49">
      <c r="AL4302" s="5"/>
      <c r="AM4302" s="5"/>
      <c r="AW4302" s="5"/>
    </row>
    <row r="4303" spans="38:49">
      <c r="AL4303" s="5"/>
      <c r="AM4303" s="5"/>
      <c r="AW4303" s="5"/>
    </row>
    <row r="4304" spans="38:49">
      <c r="AL4304" s="5"/>
      <c r="AM4304" s="5"/>
      <c r="AW4304" s="5"/>
    </row>
    <row r="4305" spans="38:49">
      <c r="AL4305" s="5"/>
      <c r="AM4305" s="5"/>
      <c r="AW4305" s="5"/>
    </row>
    <row r="4306" spans="38:49">
      <c r="AL4306" s="5"/>
      <c r="AM4306" s="5"/>
      <c r="AW4306" s="5"/>
    </row>
    <row r="4307" spans="38:49">
      <c r="AL4307" s="5"/>
      <c r="AM4307" s="5"/>
      <c r="AW4307" s="5"/>
    </row>
    <row r="4308" spans="38:49">
      <c r="AL4308" s="5"/>
      <c r="AM4308" s="5"/>
      <c r="AW4308" s="5"/>
    </row>
    <row r="4309" spans="38:49">
      <c r="AL4309" s="5"/>
      <c r="AM4309" s="5"/>
      <c r="AW4309" s="5"/>
    </row>
    <row r="4310" spans="38:49">
      <c r="AL4310" s="5"/>
      <c r="AM4310" s="5"/>
      <c r="AW4310" s="5"/>
    </row>
    <row r="4311" spans="38:49">
      <c r="AL4311" s="5"/>
      <c r="AM4311" s="5"/>
      <c r="AW4311" s="5"/>
    </row>
    <row r="4312" spans="38:49">
      <c r="AL4312" s="5"/>
      <c r="AM4312" s="5"/>
      <c r="AW4312" s="5"/>
    </row>
    <row r="4313" spans="38:49">
      <c r="AL4313" s="5"/>
      <c r="AM4313" s="5"/>
      <c r="AW4313" s="5"/>
    </row>
    <row r="4314" spans="38:49">
      <c r="AL4314" s="5"/>
      <c r="AM4314" s="5"/>
      <c r="AW4314" s="5"/>
    </row>
    <row r="4315" spans="38:49">
      <c r="AL4315" s="5"/>
      <c r="AM4315" s="5"/>
      <c r="AW4315" s="5"/>
    </row>
    <row r="4316" spans="38:49">
      <c r="AL4316" s="5"/>
      <c r="AM4316" s="5"/>
      <c r="AW4316" s="5"/>
    </row>
    <row r="4317" spans="38:49">
      <c r="AL4317" s="5"/>
      <c r="AM4317" s="5"/>
      <c r="AW4317" s="5"/>
    </row>
    <row r="4318" spans="38:49">
      <c r="AL4318" s="5"/>
      <c r="AM4318" s="5"/>
      <c r="AW4318" s="5"/>
    </row>
    <row r="4319" spans="38:49">
      <c r="AL4319" s="5"/>
      <c r="AM4319" s="5"/>
      <c r="AW4319" s="5"/>
    </row>
    <row r="4320" spans="38:49">
      <c r="AL4320" s="5"/>
      <c r="AM4320" s="5"/>
      <c r="AW4320" s="5"/>
    </row>
    <row r="4321" spans="38:49">
      <c r="AL4321" s="5"/>
      <c r="AM4321" s="5"/>
      <c r="AW4321" s="5"/>
    </row>
    <row r="4322" spans="38:49">
      <c r="AL4322" s="5"/>
      <c r="AM4322" s="5"/>
      <c r="AW4322" s="5"/>
    </row>
    <row r="4323" spans="38:49">
      <c r="AL4323" s="5"/>
      <c r="AM4323" s="5"/>
      <c r="AW4323" s="5"/>
    </row>
    <row r="4324" spans="38:49">
      <c r="AL4324" s="5"/>
      <c r="AM4324" s="5"/>
      <c r="AW4324" s="5"/>
    </row>
    <row r="4325" spans="38:49">
      <c r="AL4325" s="5"/>
      <c r="AM4325" s="5"/>
      <c r="AW4325" s="5"/>
    </row>
    <row r="4326" spans="38:49">
      <c r="AL4326" s="5"/>
      <c r="AM4326" s="5"/>
      <c r="AW4326" s="5"/>
    </row>
    <row r="4327" spans="38:49">
      <c r="AL4327" s="5"/>
      <c r="AM4327" s="5"/>
      <c r="AW4327" s="5"/>
    </row>
    <row r="4328" spans="38:49">
      <c r="AL4328" s="5"/>
      <c r="AM4328" s="5"/>
      <c r="AW4328" s="5"/>
    </row>
    <row r="4329" spans="38:49">
      <c r="AL4329" s="5"/>
      <c r="AM4329" s="5"/>
      <c r="AW4329" s="5"/>
    </row>
    <row r="4330" spans="38:49">
      <c r="AL4330" s="5"/>
      <c r="AM4330" s="5"/>
      <c r="AW4330" s="5"/>
    </row>
    <row r="4331" spans="38:49">
      <c r="AL4331" s="5"/>
      <c r="AM4331" s="5"/>
      <c r="AW4331" s="5"/>
    </row>
    <row r="4332" spans="38:49">
      <c r="AL4332" s="5"/>
      <c r="AM4332" s="5"/>
      <c r="AW4332" s="5"/>
    </row>
    <row r="4333" spans="38:49">
      <c r="AL4333" s="5"/>
      <c r="AM4333" s="5"/>
      <c r="AW4333" s="5"/>
    </row>
    <row r="4334" spans="38:49">
      <c r="AL4334" s="5"/>
      <c r="AM4334" s="5"/>
      <c r="AW4334" s="5"/>
    </row>
    <row r="4335" spans="38:49">
      <c r="AL4335" s="5"/>
      <c r="AM4335" s="5"/>
      <c r="AW4335" s="5"/>
    </row>
    <row r="4336" spans="38:49">
      <c r="AL4336" s="5"/>
      <c r="AM4336" s="5"/>
      <c r="AW4336" s="5"/>
    </row>
    <row r="4337" spans="38:49">
      <c r="AL4337" s="5"/>
      <c r="AM4337" s="5"/>
      <c r="AW4337" s="5"/>
    </row>
    <row r="4338" spans="38:49">
      <c r="AL4338" s="5"/>
      <c r="AM4338" s="5"/>
      <c r="AW4338" s="5"/>
    </row>
    <row r="4339" spans="38:49">
      <c r="AL4339" s="5"/>
      <c r="AM4339" s="5"/>
      <c r="AW4339" s="5"/>
    </row>
    <row r="4340" spans="38:49">
      <c r="AL4340" s="5"/>
      <c r="AM4340" s="5"/>
      <c r="AW4340" s="5"/>
    </row>
    <row r="4341" spans="38:49">
      <c r="AL4341" s="5"/>
      <c r="AM4341" s="5"/>
      <c r="AW4341" s="5"/>
    </row>
    <row r="4342" spans="38:49">
      <c r="AL4342" s="5"/>
      <c r="AM4342" s="5"/>
      <c r="AW4342" s="5"/>
    </row>
    <row r="4343" spans="38:49">
      <c r="AL4343" s="5"/>
      <c r="AM4343" s="5"/>
      <c r="AW4343" s="5"/>
    </row>
    <row r="4344" spans="38:49">
      <c r="AL4344" s="5"/>
      <c r="AM4344" s="5"/>
      <c r="AW4344" s="5"/>
    </row>
    <row r="4345" spans="38:49">
      <c r="AL4345" s="5"/>
      <c r="AM4345" s="5"/>
      <c r="AW4345" s="5"/>
    </row>
    <row r="4346" spans="38:49">
      <c r="AL4346" s="5"/>
      <c r="AM4346" s="5"/>
      <c r="AW4346" s="5"/>
    </row>
    <row r="4347" spans="38:49">
      <c r="AL4347" s="5"/>
      <c r="AM4347" s="5"/>
      <c r="AW4347" s="5"/>
    </row>
    <row r="4348" spans="38:49">
      <c r="AL4348" s="5"/>
      <c r="AM4348" s="5"/>
      <c r="AW4348" s="5"/>
    </row>
    <row r="4349" spans="38:49">
      <c r="AL4349" s="5"/>
      <c r="AM4349" s="5"/>
      <c r="AW4349" s="5"/>
    </row>
    <row r="4350" spans="38:49">
      <c r="AL4350" s="5"/>
      <c r="AM4350" s="5"/>
      <c r="AW4350" s="5"/>
    </row>
    <row r="4351" spans="38:49">
      <c r="AL4351" s="5"/>
      <c r="AM4351" s="5"/>
      <c r="AW4351" s="5"/>
    </row>
    <row r="4352" spans="38:49">
      <c r="AL4352" s="5"/>
      <c r="AM4352" s="5"/>
      <c r="AW4352" s="5"/>
    </row>
    <row r="4353" spans="38:49">
      <c r="AL4353" s="5"/>
      <c r="AM4353" s="5"/>
      <c r="AW4353" s="5"/>
    </row>
    <row r="4354" spans="38:49">
      <c r="AL4354" s="5"/>
      <c r="AM4354" s="5"/>
      <c r="AW4354" s="5"/>
    </row>
    <row r="4355" spans="38:49">
      <c r="AL4355" s="5"/>
      <c r="AM4355" s="5"/>
      <c r="AW4355" s="5"/>
    </row>
    <row r="4356" spans="38:49">
      <c r="AL4356" s="5"/>
      <c r="AM4356" s="5"/>
      <c r="AW4356" s="5"/>
    </row>
    <row r="4357" spans="38:49">
      <c r="AL4357" s="5"/>
      <c r="AM4357" s="5"/>
      <c r="AW4357" s="5"/>
    </row>
    <row r="4358" spans="38:49">
      <c r="AL4358" s="5"/>
      <c r="AM4358" s="5"/>
      <c r="AW4358" s="5"/>
    </row>
    <row r="4359" spans="38:49">
      <c r="AL4359" s="5"/>
      <c r="AM4359" s="5"/>
      <c r="AW4359" s="5"/>
    </row>
    <row r="4360" spans="38:49">
      <c r="AL4360" s="5"/>
      <c r="AM4360" s="5"/>
      <c r="AW4360" s="5"/>
    </row>
    <row r="4361" spans="38:49">
      <c r="AL4361" s="5"/>
      <c r="AM4361" s="5"/>
      <c r="AW4361" s="5"/>
    </row>
    <row r="4362" spans="38:49">
      <c r="AL4362" s="5"/>
      <c r="AM4362" s="5"/>
      <c r="AW4362" s="5"/>
    </row>
    <row r="4363" spans="38:49">
      <c r="AL4363" s="5"/>
      <c r="AM4363" s="5"/>
      <c r="AW4363" s="5"/>
    </row>
    <row r="4364" spans="38:49">
      <c r="AL4364" s="5"/>
      <c r="AM4364" s="5"/>
      <c r="AW4364" s="5"/>
    </row>
    <row r="4365" spans="38:49">
      <c r="AL4365" s="5"/>
      <c r="AM4365" s="5"/>
      <c r="AW4365" s="5"/>
    </row>
    <row r="4366" spans="38:49">
      <c r="AL4366" s="5"/>
      <c r="AM4366" s="5"/>
      <c r="AW4366" s="5"/>
    </row>
    <row r="4367" spans="38:49">
      <c r="AL4367" s="5"/>
      <c r="AM4367" s="5"/>
      <c r="AW4367" s="5"/>
    </row>
    <row r="4368" spans="38:49">
      <c r="AL4368" s="5"/>
      <c r="AM4368" s="5"/>
      <c r="AW4368" s="5"/>
    </row>
    <row r="4369" spans="38:49">
      <c r="AL4369" s="5"/>
      <c r="AM4369" s="5"/>
      <c r="AW4369" s="5"/>
    </row>
    <row r="4370" spans="38:49">
      <c r="AL4370" s="5"/>
      <c r="AM4370" s="5"/>
      <c r="AW4370" s="5"/>
    </row>
    <row r="4371" spans="38:49">
      <c r="AL4371" s="5"/>
      <c r="AM4371" s="5"/>
      <c r="AW4371" s="5"/>
    </row>
    <row r="4372" spans="38:49">
      <c r="AL4372" s="5"/>
      <c r="AM4372" s="5"/>
      <c r="AW4372" s="5"/>
    </row>
    <row r="4373" spans="38:49">
      <c r="AL4373" s="5"/>
      <c r="AM4373" s="5"/>
      <c r="AW4373" s="5"/>
    </row>
    <row r="4374" spans="38:49">
      <c r="AL4374" s="5"/>
      <c r="AM4374" s="5"/>
      <c r="AW4374" s="5"/>
    </row>
    <row r="4375" spans="38:49">
      <c r="AL4375" s="5"/>
      <c r="AM4375" s="5"/>
      <c r="AW4375" s="5"/>
    </row>
    <row r="4376" spans="38:49">
      <c r="AL4376" s="5"/>
      <c r="AM4376" s="5"/>
      <c r="AW4376" s="5"/>
    </row>
    <row r="4377" spans="38:49">
      <c r="AL4377" s="5"/>
      <c r="AM4377" s="5"/>
      <c r="AW4377" s="5"/>
    </row>
    <row r="4378" spans="38:49">
      <c r="AL4378" s="5"/>
      <c r="AM4378" s="5"/>
      <c r="AW4378" s="5"/>
    </row>
    <row r="4379" spans="38:49">
      <c r="AL4379" s="5"/>
      <c r="AM4379" s="5"/>
      <c r="AW4379" s="5"/>
    </row>
    <row r="4380" spans="38:49">
      <c r="AL4380" s="5"/>
      <c r="AM4380" s="5"/>
      <c r="AW4380" s="5"/>
    </row>
    <row r="4381" spans="38:49">
      <c r="AL4381" s="5"/>
      <c r="AM4381" s="5"/>
      <c r="AW4381" s="5"/>
    </row>
    <row r="4382" spans="38:49">
      <c r="AL4382" s="5"/>
      <c r="AM4382" s="5"/>
      <c r="AW4382" s="5"/>
    </row>
    <row r="4383" spans="38:49">
      <c r="AL4383" s="5"/>
      <c r="AM4383" s="5"/>
      <c r="AW4383" s="5"/>
    </row>
    <row r="4384" spans="38:49">
      <c r="AL4384" s="5"/>
      <c r="AM4384" s="5"/>
      <c r="AW4384" s="5"/>
    </row>
    <row r="4385" spans="38:49">
      <c r="AL4385" s="5"/>
      <c r="AM4385" s="5"/>
      <c r="AW4385" s="5"/>
    </row>
    <row r="4386" spans="38:49">
      <c r="AL4386" s="5"/>
      <c r="AM4386" s="5"/>
      <c r="AW4386" s="5"/>
    </row>
    <row r="4387" spans="38:49">
      <c r="AL4387" s="5"/>
      <c r="AM4387" s="5"/>
      <c r="AW4387" s="5"/>
    </row>
    <row r="4388" spans="38:49">
      <c r="AL4388" s="5"/>
      <c r="AM4388" s="5"/>
      <c r="AW4388" s="5"/>
    </row>
    <row r="4389" spans="38:49">
      <c r="AL4389" s="5"/>
      <c r="AM4389" s="5"/>
      <c r="AW4389" s="5"/>
    </row>
    <row r="4390" spans="38:49">
      <c r="AL4390" s="5"/>
      <c r="AM4390" s="5"/>
      <c r="AW4390" s="5"/>
    </row>
    <row r="4391" spans="38:49">
      <c r="AL4391" s="5"/>
      <c r="AM4391" s="5"/>
      <c r="AW4391" s="5"/>
    </row>
    <row r="4392" spans="38:49">
      <c r="AL4392" s="5"/>
      <c r="AM4392" s="5"/>
      <c r="AW4392" s="5"/>
    </row>
    <row r="4393" spans="38:49">
      <c r="AL4393" s="5"/>
      <c r="AM4393" s="5"/>
      <c r="AW4393" s="5"/>
    </row>
    <row r="4394" spans="38:49">
      <c r="AL4394" s="5"/>
      <c r="AM4394" s="5"/>
      <c r="AW4394" s="5"/>
    </row>
    <row r="4395" spans="38:49">
      <c r="AL4395" s="5"/>
      <c r="AM4395" s="5"/>
      <c r="AW4395" s="5"/>
    </row>
    <row r="4396" spans="38:49">
      <c r="AL4396" s="5"/>
      <c r="AM4396" s="5"/>
      <c r="AW4396" s="5"/>
    </row>
    <row r="4397" spans="38:49">
      <c r="AL4397" s="5"/>
      <c r="AM4397" s="5"/>
      <c r="AW4397" s="5"/>
    </row>
    <row r="4398" spans="38:49">
      <c r="AL4398" s="5"/>
      <c r="AM4398" s="5"/>
      <c r="AW4398" s="5"/>
    </row>
    <row r="4399" spans="38:49">
      <c r="AL4399" s="5"/>
      <c r="AM4399" s="5"/>
      <c r="AW4399" s="5"/>
    </row>
    <row r="4400" spans="38:49">
      <c r="AL4400" s="5"/>
      <c r="AM4400" s="5"/>
      <c r="AW4400" s="5"/>
    </row>
    <row r="4401" spans="38:49">
      <c r="AL4401" s="5"/>
      <c r="AM4401" s="5"/>
      <c r="AW4401" s="5"/>
    </row>
    <row r="4402" spans="38:49">
      <c r="AL4402" s="5"/>
      <c r="AM4402" s="5"/>
      <c r="AW4402" s="5"/>
    </row>
    <row r="4403" spans="38:49">
      <c r="AL4403" s="5"/>
      <c r="AM4403" s="5"/>
      <c r="AW4403" s="5"/>
    </row>
    <row r="4404" spans="38:49">
      <c r="AL4404" s="5"/>
      <c r="AM4404" s="5"/>
      <c r="AW4404" s="5"/>
    </row>
    <row r="4405" spans="38:49">
      <c r="AL4405" s="5"/>
      <c r="AM4405" s="5"/>
      <c r="AW4405" s="5"/>
    </row>
    <row r="4406" spans="38:49">
      <c r="AL4406" s="5"/>
      <c r="AM4406" s="5"/>
      <c r="AW4406" s="5"/>
    </row>
    <row r="4407" spans="38:49">
      <c r="AL4407" s="5"/>
      <c r="AM4407" s="5"/>
      <c r="AW4407" s="5"/>
    </row>
    <row r="4408" spans="38:49">
      <c r="AL4408" s="5"/>
      <c r="AM4408" s="5"/>
      <c r="AW4408" s="5"/>
    </row>
    <row r="4409" spans="38:49">
      <c r="AL4409" s="5"/>
      <c r="AM4409" s="5"/>
      <c r="AW4409" s="5"/>
    </row>
    <row r="4410" spans="38:49">
      <c r="AL4410" s="5"/>
      <c r="AM4410" s="5"/>
      <c r="AW4410" s="5"/>
    </row>
    <row r="4411" spans="38:49">
      <c r="AL4411" s="5"/>
      <c r="AM4411" s="5"/>
      <c r="AW4411" s="5"/>
    </row>
    <row r="4412" spans="38:49">
      <c r="AL4412" s="5"/>
      <c r="AM4412" s="5"/>
      <c r="AW4412" s="5"/>
    </row>
    <row r="4413" spans="38:49">
      <c r="AL4413" s="5"/>
      <c r="AM4413" s="5"/>
      <c r="AW4413" s="5"/>
    </row>
    <row r="4414" spans="38:49">
      <c r="AL4414" s="5"/>
      <c r="AM4414" s="5"/>
      <c r="AW4414" s="5"/>
    </row>
    <row r="4415" spans="38:49">
      <c r="AL4415" s="5"/>
      <c r="AM4415" s="5"/>
      <c r="AW4415" s="5"/>
    </row>
    <row r="4416" spans="38:49">
      <c r="AL4416" s="5"/>
      <c r="AM4416" s="5"/>
      <c r="AW4416" s="5"/>
    </row>
    <row r="4417" spans="38:49">
      <c r="AL4417" s="5"/>
      <c r="AM4417" s="5"/>
      <c r="AW4417" s="5"/>
    </row>
    <row r="4418" spans="38:49">
      <c r="AL4418" s="5"/>
      <c r="AM4418" s="5"/>
      <c r="AW4418" s="5"/>
    </row>
    <row r="4419" spans="38:49">
      <c r="AL4419" s="5"/>
      <c r="AM4419" s="5"/>
      <c r="AW4419" s="5"/>
    </row>
    <row r="4420" spans="38:49">
      <c r="AL4420" s="5"/>
      <c r="AM4420" s="5"/>
      <c r="AW4420" s="5"/>
    </row>
    <row r="4421" spans="38:49">
      <c r="AL4421" s="5"/>
      <c r="AM4421" s="5"/>
      <c r="AW4421" s="5"/>
    </row>
    <row r="4422" spans="38:49">
      <c r="AL4422" s="5"/>
      <c r="AM4422" s="5"/>
      <c r="AW4422" s="5"/>
    </row>
    <row r="4423" spans="38:49">
      <c r="AL4423" s="5"/>
      <c r="AM4423" s="5"/>
      <c r="AW4423" s="5"/>
    </row>
    <row r="4424" spans="38:49">
      <c r="AL4424" s="5"/>
      <c r="AM4424" s="5"/>
      <c r="AW4424" s="5"/>
    </row>
    <row r="4425" spans="38:49">
      <c r="AL4425" s="5"/>
      <c r="AM4425" s="5"/>
      <c r="AW4425" s="5"/>
    </row>
    <row r="4426" spans="38:49">
      <c r="AL4426" s="5"/>
      <c r="AM4426" s="5"/>
      <c r="AW4426" s="5"/>
    </row>
    <row r="4427" spans="38:49">
      <c r="AL4427" s="5"/>
      <c r="AM4427" s="5"/>
      <c r="AW4427" s="5"/>
    </row>
    <row r="4428" spans="38:49">
      <c r="AL4428" s="5"/>
      <c r="AM4428" s="5"/>
      <c r="AW4428" s="5"/>
    </row>
    <row r="4429" spans="38:49">
      <c r="AL4429" s="5"/>
      <c r="AM4429" s="5"/>
      <c r="AW4429" s="5"/>
    </row>
    <row r="4430" spans="38:49">
      <c r="AL4430" s="5"/>
      <c r="AM4430" s="5"/>
      <c r="AW4430" s="5"/>
    </row>
    <row r="4431" spans="38:49">
      <c r="AL4431" s="5"/>
      <c r="AM4431" s="5"/>
      <c r="AW4431" s="5"/>
    </row>
    <row r="4432" spans="38:49">
      <c r="AL4432" s="5"/>
      <c r="AM4432" s="5"/>
      <c r="AW4432" s="5"/>
    </row>
    <row r="4433" spans="38:49">
      <c r="AL4433" s="5"/>
      <c r="AM4433" s="5"/>
      <c r="AW4433" s="5"/>
    </row>
    <row r="4434" spans="38:49">
      <c r="AL4434" s="5"/>
      <c r="AM4434" s="5"/>
      <c r="AW4434" s="5"/>
    </row>
    <row r="4435" spans="38:49">
      <c r="AL4435" s="5"/>
      <c r="AM4435" s="5"/>
      <c r="AW4435" s="5"/>
    </row>
    <row r="4436" spans="38:49">
      <c r="AL4436" s="5"/>
      <c r="AM4436" s="5"/>
      <c r="AW4436" s="5"/>
    </row>
    <row r="4437" spans="38:49">
      <c r="AL4437" s="5"/>
      <c r="AM4437" s="5"/>
      <c r="AW4437" s="5"/>
    </row>
    <row r="4438" spans="38:49">
      <c r="AL4438" s="5"/>
      <c r="AM4438" s="5"/>
      <c r="AW4438" s="5"/>
    </row>
    <row r="4439" spans="38:49">
      <c r="AL4439" s="5"/>
      <c r="AM4439" s="5"/>
      <c r="AW4439" s="5"/>
    </row>
    <row r="4440" spans="38:49">
      <c r="AL4440" s="5"/>
      <c r="AM4440" s="5"/>
      <c r="AW4440" s="5"/>
    </row>
    <row r="4441" spans="38:49">
      <c r="AL4441" s="5"/>
      <c r="AM4441" s="5"/>
      <c r="AW4441" s="5"/>
    </row>
    <row r="4442" spans="38:49">
      <c r="AL4442" s="5"/>
      <c r="AM4442" s="5"/>
      <c r="AW4442" s="5"/>
    </row>
    <row r="4443" spans="38:49">
      <c r="AL4443" s="5"/>
      <c r="AM4443" s="5"/>
      <c r="AW4443" s="5"/>
    </row>
    <row r="4444" spans="38:49">
      <c r="AL4444" s="5"/>
      <c r="AM4444" s="5"/>
      <c r="AW4444" s="5"/>
    </row>
    <row r="4445" spans="38:49">
      <c r="AL4445" s="5"/>
      <c r="AM4445" s="5"/>
      <c r="AW4445" s="5"/>
    </row>
    <row r="4446" spans="38:49">
      <c r="AL4446" s="5"/>
      <c r="AM4446" s="5"/>
      <c r="AW4446" s="5"/>
    </row>
    <row r="4447" spans="38:49">
      <c r="AL4447" s="5"/>
      <c r="AM4447" s="5"/>
      <c r="AW4447" s="5"/>
    </row>
    <row r="4448" spans="38:49">
      <c r="AL4448" s="5"/>
      <c r="AM4448" s="5"/>
      <c r="AW4448" s="5"/>
    </row>
    <row r="4449" spans="38:49">
      <c r="AL4449" s="5"/>
      <c r="AM4449" s="5"/>
      <c r="AW4449" s="5"/>
    </row>
    <row r="4450" spans="38:49">
      <c r="AL4450" s="5"/>
      <c r="AM4450" s="5"/>
      <c r="AW4450" s="5"/>
    </row>
    <row r="4451" spans="38:49">
      <c r="AL4451" s="5"/>
      <c r="AM4451" s="5"/>
      <c r="AW4451" s="5"/>
    </row>
    <row r="4452" spans="38:49">
      <c r="AL4452" s="5"/>
      <c r="AM4452" s="5"/>
      <c r="AW4452" s="5"/>
    </row>
    <row r="4453" spans="38:49">
      <c r="AL4453" s="5"/>
      <c r="AM4453" s="5"/>
      <c r="AW4453" s="5"/>
    </row>
    <row r="4454" spans="38:49">
      <c r="AL4454" s="5"/>
      <c r="AM4454" s="5"/>
      <c r="AW4454" s="5"/>
    </row>
    <row r="4455" spans="38:49">
      <c r="AL4455" s="5"/>
      <c r="AM4455" s="5"/>
      <c r="AW4455" s="5"/>
    </row>
    <row r="4456" spans="38:49">
      <c r="AL4456" s="5"/>
      <c r="AM4456" s="5"/>
      <c r="AW4456" s="5"/>
    </row>
    <row r="4457" spans="38:49">
      <c r="AL4457" s="5"/>
      <c r="AM4457" s="5"/>
      <c r="AW4457" s="5"/>
    </row>
    <row r="4458" spans="38:49">
      <c r="AL4458" s="5"/>
      <c r="AM4458" s="5"/>
      <c r="AW4458" s="5"/>
    </row>
    <row r="4459" spans="38:49">
      <c r="AL4459" s="5"/>
      <c r="AM4459" s="5"/>
      <c r="AW4459" s="5"/>
    </row>
    <row r="4460" spans="38:49">
      <c r="AL4460" s="5"/>
      <c r="AM4460" s="5"/>
      <c r="AW4460" s="5"/>
    </row>
    <row r="4461" spans="38:49">
      <c r="AL4461" s="5"/>
      <c r="AM4461" s="5"/>
      <c r="AW4461" s="5"/>
    </row>
    <row r="4462" spans="38:49">
      <c r="AL4462" s="5"/>
      <c r="AM4462" s="5"/>
      <c r="AW4462" s="5"/>
    </row>
    <row r="4463" spans="38:49">
      <c r="AL4463" s="5"/>
      <c r="AM4463" s="5"/>
      <c r="AW4463" s="5"/>
    </row>
    <row r="4464" spans="38:49">
      <c r="AL4464" s="5"/>
      <c r="AM4464" s="5"/>
      <c r="AW4464" s="5"/>
    </row>
    <row r="4465" spans="38:49">
      <c r="AL4465" s="5"/>
      <c r="AM4465" s="5"/>
      <c r="AW4465" s="5"/>
    </row>
    <row r="4466" spans="38:49">
      <c r="AL4466" s="5"/>
      <c r="AM4466" s="5"/>
      <c r="AW4466" s="5"/>
    </row>
    <row r="4467" spans="38:49">
      <c r="AL4467" s="5"/>
      <c r="AM4467" s="5"/>
      <c r="AW4467" s="5"/>
    </row>
    <row r="4468" spans="38:49">
      <c r="AL4468" s="5"/>
      <c r="AM4468" s="5"/>
      <c r="AW4468" s="5"/>
    </row>
    <row r="4469" spans="38:49">
      <c r="AL4469" s="5"/>
      <c r="AM4469" s="5"/>
      <c r="AW4469" s="5"/>
    </row>
    <row r="4470" spans="38:49">
      <c r="AL4470" s="5"/>
      <c r="AM4470" s="5"/>
      <c r="AW4470" s="5"/>
    </row>
    <row r="4471" spans="38:49">
      <c r="AL4471" s="5"/>
      <c r="AM4471" s="5"/>
      <c r="AW4471" s="5"/>
    </row>
    <row r="4472" spans="38:49">
      <c r="AL4472" s="5"/>
      <c r="AM4472" s="5"/>
      <c r="AW4472" s="5"/>
    </row>
    <row r="4473" spans="38:49">
      <c r="AL4473" s="5"/>
      <c r="AM4473" s="5"/>
      <c r="AW4473" s="5"/>
    </row>
    <row r="4474" spans="38:49">
      <c r="AL4474" s="5"/>
      <c r="AM4474" s="5"/>
      <c r="AW4474" s="5"/>
    </row>
    <row r="4475" spans="38:49">
      <c r="AL4475" s="5"/>
      <c r="AM4475" s="5"/>
      <c r="AW4475" s="5"/>
    </row>
    <row r="4476" spans="38:49">
      <c r="AL4476" s="5"/>
      <c r="AM4476" s="5"/>
      <c r="AW4476" s="5"/>
    </row>
    <row r="4477" spans="38:49">
      <c r="AL4477" s="5"/>
      <c r="AM4477" s="5"/>
      <c r="AW4477" s="5"/>
    </row>
    <row r="4478" spans="38:49">
      <c r="AL4478" s="5"/>
      <c r="AM4478" s="5"/>
      <c r="AW4478" s="5"/>
    </row>
    <row r="4479" spans="38:49">
      <c r="AL4479" s="5"/>
      <c r="AM4479" s="5"/>
      <c r="AW4479" s="5"/>
    </row>
    <row r="4480" spans="38:49">
      <c r="AL4480" s="5"/>
      <c r="AM4480" s="5"/>
      <c r="AW4480" s="5"/>
    </row>
    <row r="4481" spans="38:49">
      <c r="AL4481" s="5"/>
      <c r="AM4481" s="5"/>
      <c r="AW4481" s="5"/>
    </row>
    <row r="4482" spans="38:49">
      <c r="AL4482" s="5"/>
      <c r="AM4482" s="5"/>
      <c r="AW4482" s="5"/>
    </row>
    <row r="4483" spans="38:49">
      <c r="AL4483" s="5"/>
      <c r="AM4483" s="5"/>
      <c r="AW4483" s="5"/>
    </row>
    <row r="4484" spans="38:49">
      <c r="AL4484" s="5"/>
      <c r="AM4484" s="5"/>
      <c r="AW4484" s="5"/>
    </row>
    <row r="4485" spans="38:49">
      <c r="AL4485" s="5"/>
      <c r="AM4485" s="5"/>
      <c r="AW4485" s="5"/>
    </row>
    <row r="4486" spans="38:49">
      <c r="AL4486" s="5"/>
      <c r="AM4486" s="5"/>
      <c r="AW4486" s="5"/>
    </row>
    <row r="4487" spans="38:49">
      <c r="AL4487" s="5"/>
      <c r="AM4487" s="5"/>
      <c r="AW4487" s="5"/>
    </row>
    <row r="4488" spans="38:49">
      <c r="AL4488" s="5"/>
      <c r="AM4488" s="5"/>
      <c r="AW4488" s="5"/>
    </row>
    <row r="4489" spans="38:49">
      <c r="AL4489" s="5"/>
      <c r="AM4489" s="5"/>
      <c r="AW4489" s="5"/>
    </row>
    <row r="4490" spans="38:49">
      <c r="AL4490" s="5"/>
      <c r="AM4490" s="5"/>
      <c r="AW4490" s="5"/>
    </row>
    <row r="4491" spans="38:49">
      <c r="AL4491" s="5"/>
      <c r="AM4491" s="5"/>
      <c r="AW4491" s="5"/>
    </row>
    <row r="4492" spans="38:49">
      <c r="AL4492" s="5"/>
      <c r="AM4492" s="5"/>
      <c r="AW4492" s="5"/>
    </row>
    <row r="4493" spans="38:49">
      <c r="AL4493" s="5"/>
      <c r="AM4493" s="5"/>
      <c r="AW4493" s="5"/>
    </row>
    <row r="4494" spans="38:49">
      <c r="AL4494" s="5"/>
      <c r="AM4494" s="5"/>
      <c r="AW4494" s="5"/>
    </row>
    <row r="4495" spans="38:49">
      <c r="AL4495" s="5"/>
      <c r="AM4495" s="5"/>
      <c r="AW4495" s="5"/>
    </row>
    <row r="4496" spans="38:49">
      <c r="AL4496" s="5"/>
      <c r="AM4496" s="5"/>
      <c r="AW4496" s="5"/>
    </row>
    <row r="4497" spans="38:49">
      <c r="AL4497" s="5"/>
      <c r="AM4497" s="5"/>
      <c r="AW4497" s="5"/>
    </row>
    <row r="4498" spans="38:49">
      <c r="AL4498" s="5"/>
      <c r="AM4498" s="5"/>
      <c r="AW4498" s="5"/>
    </row>
    <row r="4499" spans="38:49">
      <c r="AL4499" s="5"/>
      <c r="AM4499" s="5"/>
      <c r="AW4499" s="5"/>
    </row>
    <row r="4500" spans="38:49">
      <c r="AL4500" s="5"/>
      <c r="AM4500" s="5"/>
      <c r="AW4500" s="5"/>
    </row>
    <row r="4501" spans="38:49">
      <c r="AL4501" s="5"/>
      <c r="AM4501" s="5"/>
      <c r="AW4501" s="5"/>
    </row>
    <row r="4502" spans="38:49">
      <c r="AL4502" s="5"/>
      <c r="AM4502" s="5"/>
      <c r="AW4502" s="5"/>
    </row>
    <row r="4503" spans="38:49">
      <c r="AL4503" s="5"/>
      <c r="AM4503" s="5"/>
      <c r="AW4503" s="5"/>
    </row>
    <row r="4504" spans="38:49">
      <c r="AL4504" s="5"/>
      <c r="AM4504" s="5"/>
      <c r="AW4504" s="5"/>
    </row>
    <row r="4505" spans="38:49">
      <c r="AL4505" s="5"/>
      <c r="AM4505" s="5"/>
      <c r="AW4505" s="5"/>
    </row>
    <row r="4506" spans="38:49">
      <c r="AL4506" s="5"/>
      <c r="AM4506" s="5"/>
      <c r="AW4506" s="5"/>
    </row>
    <row r="4507" spans="38:49">
      <c r="AL4507" s="5"/>
      <c r="AM4507" s="5"/>
      <c r="AW4507" s="5"/>
    </row>
    <row r="4508" spans="38:49">
      <c r="AL4508" s="5"/>
      <c r="AM4508" s="5"/>
      <c r="AW4508" s="5"/>
    </row>
    <row r="4509" spans="38:49">
      <c r="AL4509" s="5"/>
      <c r="AM4509" s="5"/>
      <c r="AW4509" s="5"/>
    </row>
    <row r="4510" spans="38:49">
      <c r="AL4510" s="5"/>
      <c r="AM4510" s="5"/>
      <c r="AW4510" s="5"/>
    </row>
    <row r="4511" spans="38:49">
      <c r="AL4511" s="5"/>
      <c r="AM4511" s="5"/>
      <c r="AW4511" s="5"/>
    </row>
    <row r="4512" spans="38:49">
      <c r="AL4512" s="5"/>
      <c r="AM4512" s="5"/>
      <c r="AW4512" s="5"/>
    </row>
    <row r="4513" spans="38:49">
      <c r="AL4513" s="5"/>
      <c r="AM4513" s="5"/>
      <c r="AW4513" s="5"/>
    </row>
    <row r="4514" spans="38:49">
      <c r="AL4514" s="5"/>
      <c r="AM4514" s="5"/>
      <c r="AW4514" s="5"/>
    </row>
    <row r="4515" spans="38:49">
      <c r="AL4515" s="5"/>
      <c r="AM4515" s="5"/>
      <c r="AW4515" s="5"/>
    </row>
    <row r="4516" spans="38:49">
      <c r="AL4516" s="5"/>
      <c r="AM4516" s="5"/>
      <c r="AW4516" s="5"/>
    </row>
    <row r="4517" spans="38:49">
      <c r="AL4517" s="5"/>
      <c r="AM4517" s="5"/>
      <c r="AW4517" s="5"/>
    </row>
    <row r="4518" spans="38:49">
      <c r="AL4518" s="5"/>
      <c r="AM4518" s="5"/>
      <c r="AW4518" s="5"/>
    </row>
    <row r="4519" spans="38:49">
      <c r="AL4519" s="5"/>
      <c r="AM4519" s="5"/>
      <c r="AW4519" s="5"/>
    </row>
    <row r="4520" spans="38:49">
      <c r="AL4520" s="5"/>
      <c r="AM4520" s="5"/>
      <c r="AW4520" s="5"/>
    </row>
    <row r="4521" spans="38:49">
      <c r="AL4521" s="5"/>
      <c r="AM4521" s="5"/>
      <c r="AW4521" s="5"/>
    </row>
    <row r="4522" spans="38:49">
      <c r="AL4522" s="5"/>
      <c r="AM4522" s="5"/>
      <c r="AW4522" s="5"/>
    </row>
    <row r="4523" spans="38:49">
      <c r="AL4523" s="5"/>
      <c r="AM4523" s="5"/>
      <c r="AW4523" s="5"/>
    </row>
    <row r="4524" spans="38:49">
      <c r="AL4524" s="5"/>
      <c r="AM4524" s="5"/>
      <c r="AW4524" s="5"/>
    </row>
    <row r="4525" spans="38:49">
      <c r="AL4525" s="5"/>
      <c r="AM4525" s="5"/>
      <c r="AW4525" s="5"/>
    </row>
    <row r="4526" spans="38:49">
      <c r="AL4526" s="5"/>
      <c r="AM4526" s="5"/>
      <c r="AW4526" s="5"/>
    </row>
    <row r="4527" spans="38:49">
      <c r="AL4527" s="5"/>
      <c r="AM4527" s="5"/>
      <c r="AW4527" s="5"/>
    </row>
    <row r="4528" spans="38:49">
      <c r="AL4528" s="5"/>
      <c r="AM4528" s="5"/>
      <c r="AW4528" s="5"/>
    </row>
    <row r="4529" spans="38:49">
      <c r="AL4529" s="5"/>
      <c r="AM4529" s="5"/>
      <c r="AW4529" s="5"/>
    </row>
    <row r="4530" spans="38:49">
      <c r="AL4530" s="5"/>
      <c r="AM4530" s="5"/>
      <c r="AW4530" s="5"/>
    </row>
    <row r="4531" spans="38:49">
      <c r="AL4531" s="5"/>
      <c r="AM4531" s="5"/>
      <c r="AW4531" s="5"/>
    </row>
    <row r="4532" spans="38:49">
      <c r="AL4532" s="5"/>
      <c r="AM4532" s="5"/>
      <c r="AW4532" s="5"/>
    </row>
    <row r="4533" spans="38:49">
      <c r="AL4533" s="5"/>
      <c r="AM4533" s="5"/>
      <c r="AW4533" s="5"/>
    </row>
    <row r="4534" spans="38:49">
      <c r="AL4534" s="5"/>
      <c r="AM4534" s="5"/>
      <c r="AW4534" s="5"/>
    </row>
    <row r="4535" spans="38:49">
      <c r="AL4535" s="5"/>
      <c r="AM4535" s="5"/>
      <c r="AW4535" s="5"/>
    </row>
    <row r="4536" spans="38:49">
      <c r="AL4536" s="5"/>
      <c r="AM4536" s="5"/>
      <c r="AW4536" s="5"/>
    </row>
    <row r="4537" spans="38:49">
      <c r="AL4537" s="5"/>
      <c r="AM4537" s="5"/>
      <c r="AW4537" s="5"/>
    </row>
    <row r="4538" spans="38:49">
      <c r="AL4538" s="5"/>
      <c r="AM4538" s="5"/>
      <c r="AW4538" s="5"/>
    </row>
    <row r="4539" spans="38:49">
      <c r="AL4539" s="5"/>
      <c r="AM4539" s="5"/>
      <c r="AW4539" s="5"/>
    </row>
    <row r="4540" spans="38:49">
      <c r="AL4540" s="5"/>
      <c r="AM4540" s="5"/>
      <c r="AW4540" s="5"/>
    </row>
    <row r="4541" spans="38:49">
      <c r="AL4541" s="5"/>
      <c r="AM4541" s="5"/>
      <c r="AW4541" s="5"/>
    </row>
    <row r="4542" spans="38:49">
      <c r="AL4542" s="5"/>
      <c r="AM4542" s="5"/>
      <c r="AW4542" s="5"/>
    </row>
    <row r="4543" spans="38:49">
      <c r="AL4543" s="5"/>
      <c r="AM4543" s="5"/>
      <c r="AW4543" s="5"/>
    </row>
    <row r="4544" spans="38:49">
      <c r="AL4544" s="5"/>
      <c r="AM4544" s="5"/>
      <c r="AW4544" s="5"/>
    </row>
    <row r="4545" spans="38:49">
      <c r="AL4545" s="5"/>
      <c r="AM4545" s="5"/>
      <c r="AW4545" s="5"/>
    </row>
    <row r="4546" spans="38:49">
      <c r="AL4546" s="5"/>
      <c r="AM4546" s="5"/>
      <c r="AW4546" s="5"/>
    </row>
    <row r="4547" spans="38:49">
      <c r="AL4547" s="5"/>
      <c r="AM4547" s="5"/>
      <c r="AW4547" s="5"/>
    </row>
    <row r="4548" spans="38:49">
      <c r="AL4548" s="5"/>
      <c r="AM4548" s="5"/>
      <c r="AW4548" s="5"/>
    </row>
    <row r="4549" spans="38:49">
      <c r="AL4549" s="5"/>
      <c r="AM4549" s="5"/>
      <c r="AW4549" s="5"/>
    </row>
    <row r="4550" spans="38:49">
      <c r="AL4550" s="5"/>
      <c r="AM4550" s="5"/>
      <c r="AW4550" s="5"/>
    </row>
    <row r="4551" spans="38:49">
      <c r="AL4551" s="5"/>
      <c r="AM4551" s="5"/>
      <c r="AW4551" s="5"/>
    </row>
    <row r="4552" spans="38:49">
      <c r="AL4552" s="5"/>
      <c r="AM4552" s="5"/>
      <c r="AW4552" s="5"/>
    </row>
    <row r="4553" spans="38:49">
      <c r="AL4553" s="5"/>
      <c r="AM4553" s="5"/>
      <c r="AW4553" s="5"/>
    </row>
    <row r="4554" spans="38:49">
      <c r="AL4554" s="5"/>
      <c r="AM4554" s="5"/>
      <c r="AW4554" s="5"/>
    </row>
    <row r="4555" spans="38:49">
      <c r="AL4555" s="5"/>
      <c r="AM4555" s="5"/>
      <c r="AW4555" s="5"/>
    </row>
    <row r="4556" spans="38:49">
      <c r="AL4556" s="5"/>
      <c r="AM4556" s="5"/>
      <c r="AW4556" s="5"/>
    </row>
    <row r="4557" spans="38:49">
      <c r="AL4557" s="5"/>
      <c r="AM4557" s="5"/>
      <c r="AW4557" s="5"/>
    </row>
    <row r="4558" spans="38:49">
      <c r="AL4558" s="5"/>
      <c r="AM4558" s="5"/>
      <c r="AW4558" s="5"/>
    </row>
    <row r="4559" spans="38:49">
      <c r="AL4559" s="5"/>
      <c r="AM4559" s="5"/>
      <c r="AW4559" s="5"/>
    </row>
    <row r="4560" spans="38:49">
      <c r="AL4560" s="5"/>
      <c r="AM4560" s="5"/>
      <c r="AW4560" s="5"/>
    </row>
    <row r="4561" spans="38:49">
      <c r="AL4561" s="5"/>
      <c r="AM4561" s="5"/>
      <c r="AW4561" s="5"/>
    </row>
    <row r="4562" spans="38:49">
      <c r="AL4562" s="5"/>
      <c r="AM4562" s="5"/>
      <c r="AW4562" s="5"/>
    </row>
    <row r="4563" spans="38:49">
      <c r="AL4563" s="5"/>
      <c r="AM4563" s="5"/>
      <c r="AW4563" s="5"/>
    </row>
    <row r="4564" spans="38:49">
      <c r="AL4564" s="5"/>
      <c r="AM4564" s="5"/>
      <c r="AW4564" s="5"/>
    </row>
    <row r="4565" spans="38:49">
      <c r="AL4565" s="5"/>
      <c r="AM4565" s="5"/>
      <c r="AW4565" s="5"/>
    </row>
    <row r="4566" spans="38:49">
      <c r="AL4566" s="5"/>
      <c r="AM4566" s="5"/>
      <c r="AW4566" s="5"/>
    </row>
    <row r="4567" spans="38:49">
      <c r="AL4567" s="5"/>
      <c r="AM4567" s="5"/>
      <c r="AW4567" s="5"/>
    </row>
    <row r="4568" spans="38:49">
      <c r="AL4568" s="5"/>
      <c r="AM4568" s="5"/>
      <c r="AW4568" s="5"/>
    </row>
    <row r="4569" spans="38:49">
      <c r="AL4569" s="5"/>
      <c r="AM4569" s="5"/>
      <c r="AW4569" s="5"/>
    </row>
    <row r="4570" spans="38:49">
      <c r="AL4570" s="5"/>
      <c r="AM4570" s="5"/>
      <c r="AW4570" s="5"/>
    </row>
    <row r="4571" spans="38:49">
      <c r="AL4571" s="5"/>
      <c r="AM4571" s="5"/>
      <c r="AW4571" s="5"/>
    </row>
    <row r="4572" spans="38:49">
      <c r="AL4572" s="5"/>
      <c r="AM4572" s="5"/>
      <c r="AW4572" s="5"/>
    </row>
    <row r="4573" spans="38:49">
      <c r="AL4573" s="5"/>
      <c r="AM4573" s="5"/>
      <c r="AW4573" s="5"/>
    </row>
    <row r="4574" spans="38:49">
      <c r="AL4574" s="5"/>
      <c r="AM4574" s="5"/>
      <c r="AW4574" s="5"/>
    </row>
    <row r="4575" spans="38:49">
      <c r="AL4575" s="5"/>
      <c r="AM4575" s="5"/>
      <c r="AW4575" s="5"/>
    </row>
    <row r="4576" spans="38:49">
      <c r="AL4576" s="5"/>
      <c r="AM4576" s="5"/>
      <c r="AW4576" s="5"/>
    </row>
    <row r="4577" spans="38:49">
      <c r="AL4577" s="5"/>
      <c r="AM4577" s="5"/>
      <c r="AW4577" s="5"/>
    </row>
    <row r="4578" spans="38:49">
      <c r="AL4578" s="5"/>
      <c r="AM4578" s="5"/>
      <c r="AW4578" s="5"/>
    </row>
    <row r="4579" spans="38:49">
      <c r="AL4579" s="5"/>
      <c r="AM4579" s="5"/>
      <c r="AW4579" s="5"/>
    </row>
    <row r="4580" spans="38:49">
      <c r="AL4580" s="5"/>
      <c r="AM4580" s="5"/>
      <c r="AW4580" s="5"/>
    </row>
    <row r="4581" spans="38:49">
      <c r="AL4581" s="5"/>
      <c r="AM4581" s="5"/>
      <c r="AW4581" s="5"/>
    </row>
    <row r="4582" spans="38:49">
      <c r="AL4582" s="5"/>
      <c r="AM4582" s="5"/>
      <c r="AW4582" s="5"/>
    </row>
    <row r="4583" spans="38:49">
      <c r="AL4583" s="5"/>
      <c r="AM4583" s="5"/>
      <c r="AW4583" s="5"/>
    </row>
    <row r="4584" spans="38:49">
      <c r="AL4584" s="5"/>
      <c r="AM4584" s="5"/>
      <c r="AW4584" s="5"/>
    </row>
    <row r="4585" spans="38:49">
      <c r="AL4585" s="5"/>
      <c r="AM4585" s="5"/>
      <c r="AW4585" s="5"/>
    </row>
    <row r="4586" spans="38:49">
      <c r="AL4586" s="5"/>
      <c r="AM4586" s="5"/>
      <c r="AW4586" s="5"/>
    </row>
    <row r="4587" spans="38:49">
      <c r="AL4587" s="5"/>
      <c r="AM4587" s="5"/>
      <c r="AW4587" s="5"/>
    </row>
    <row r="4588" spans="38:49">
      <c r="AL4588" s="5"/>
      <c r="AM4588" s="5"/>
      <c r="AW4588" s="5"/>
    </row>
    <row r="4589" spans="38:49">
      <c r="AL4589" s="5"/>
      <c r="AM4589" s="5"/>
      <c r="AW4589" s="5"/>
    </row>
    <row r="4590" spans="38:49">
      <c r="AL4590" s="5"/>
      <c r="AM4590" s="5"/>
      <c r="AW4590" s="5"/>
    </row>
    <row r="4591" spans="38:49">
      <c r="AL4591" s="5"/>
      <c r="AM4591" s="5"/>
      <c r="AW4591" s="5"/>
    </row>
    <row r="4592" spans="38:49">
      <c r="AL4592" s="5"/>
      <c r="AM4592" s="5"/>
      <c r="AW4592" s="5"/>
    </row>
    <row r="4593" spans="38:49">
      <c r="AL4593" s="5"/>
      <c r="AM4593" s="5"/>
      <c r="AW4593" s="5"/>
    </row>
    <row r="4594" spans="38:49">
      <c r="AL4594" s="5"/>
      <c r="AM4594" s="5"/>
      <c r="AW4594" s="5"/>
    </row>
    <row r="4595" spans="38:49">
      <c r="AL4595" s="5"/>
      <c r="AM4595" s="5"/>
      <c r="AW4595" s="5"/>
    </row>
    <row r="4596" spans="38:49">
      <c r="AL4596" s="5"/>
      <c r="AM4596" s="5"/>
      <c r="AW4596" s="5"/>
    </row>
    <row r="4597" spans="38:49">
      <c r="AL4597" s="5"/>
      <c r="AM4597" s="5"/>
      <c r="AW4597" s="5"/>
    </row>
    <row r="4598" spans="38:49">
      <c r="AL4598" s="5"/>
      <c r="AM4598" s="5"/>
      <c r="AW4598" s="5"/>
    </row>
    <row r="4599" spans="38:49">
      <c r="AL4599" s="5"/>
      <c r="AM4599" s="5"/>
      <c r="AW4599" s="5"/>
    </row>
    <row r="4600" spans="38:49">
      <c r="AL4600" s="5"/>
      <c r="AM4600" s="5"/>
      <c r="AW4600" s="5"/>
    </row>
    <row r="4601" spans="38:49">
      <c r="AL4601" s="5"/>
      <c r="AM4601" s="5"/>
      <c r="AW4601" s="5"/>
    </row>
    <row r="4602" spans="38:49">
      <c r="AL4602" s="5"/>
      <c r="AM4602" s="5"/>
      <c r="AW4602" s="5"/>
    </row>
    <row r="4603" spans="38:49">
      <c r="AL4603" s="5"/>
      <c r="AM4603" s="5"/>
      <c r="AW4603" s="5"/>
    </row>
    <row r="4604" spans="38:49">
      <c r="AL4604" s="5"/>
      <c r="AM4604" s="5"/>
      <c r="AW4604" s="5"/>
    </row>
    <row r="4605" spans="38:49">
      <c r="AL4605" s="5"/>
      <c r="AM4605" s="5"/>
      <c r="AW4605" s="5"/>
    </row>
    <row r="4606" spans="38:49">
      <c r="AL4606" s="5"/>
      <c r="AM4606" s="5"/>
      <c r="AW4606" s="5"/>
    </row>
    <row r="4607" spans="38:49">
      <c r="AL4607" s="5"/>
      <c r="AM4607" s="5"/>
      <c r="AW4607" s="5"/>
    </row>
    <row r="4608" spans="38:49">
      <c r="AL4608" s="5"/>
      <c r="AM4608" s="5"/>
      <c r="AW4608" s="5"/>
    </row>
    <row r="4609" spans="38:49">
      <c r="AL4609" s="5"/>
      <c r="AM4609" s="5"/>
      <c r="AW4609" s="5"/>
    </row>
    <row r="4610" spans="38:49">
      <c r="AL4610" s="5"/>
      <c r="AM4610" s="5"/>
      <c r="AW4610" s="5"/>
    </row>
    <row r="4611" spans="38:49">
      <c r="AL4611" s="5"/>
      <c r="AM4611" s="5"/>
      <c r="AW4611" s="5"/>
    </row>
    <row r="4612" spans="38:49">
      <c r="AL4612" s="5"/>
      <c r="AM4612" s="5"/>
      <c r="AW4612" s="5"/>
    </row>
    <row r="4613" spans="38:49">
      <c r="AL4613" s="5"/>
      <c r="AM4613" s="5"/>
      <c r="AW4613" s="5"/>
    </row>
    <row r="4614" spans="38:49">
      <c r="AL4614" s="5"/>
      <c r="AM4614" s="5"/>
      <c r="AW4614" s="5"/>
    </row>
    <row r="4615" spans="38:49">
      <c r="AL4615" s="5"/>
      <c r="AM4615" s="5"/>
      <c r="AW4615" s="5"/>
    </row>
    <row r="4616" spans="38:49">
      <c r="AL4616" s="5"/>
      <c r="AM4616" s="5"/>
      <c r="AW4616" s="5"/>
    </row>
    <row r="4617" spans="38:49">
      <c r="AL4617" s="5"/>
      <c r="AM4617" s="5"/>
      <c r="AW4617" s="5"/>
    </row>
    <row r="4618" spans="38:49">
      <c r="AL4618" s="5"/>
      <c r="AM4618" s="5"/>
      <c r="AW4618" s="5"/>
    </row>
    <row r="4619" spans="38:49">
      <c r="AL4619" s="5"/>
      <c r="AM4619" s="5"/>
      <c r="AW4619" s="5"/>
    </row>
    <row r="4620" spans="38:49">
      <c r="AL4620" s="5"/>
      <c r="AM4620" s="5"/>
      <c r="AW4620" s="5"/>
    </row>
    <row r="4621" spans="38:49">
      <c r="AL4621" s="5"/>
      <c r="AM4621" s="5"/>
      <c r="AW4621" s="5"/>
    </row>
    <row r="4622" spans="38:49">
      <c r="AL4622" s="5"/>
      <c r="AM4622" s="5"/>
      <c r="AW4622" s="5"/>
    </row>
    <row r="4623" spans="38:49">
      <c r="AL4623" s="5"/>
      <c r="AM4623" s="5"/>
      <c r="AW4623" s="5"/>
    </row>
    <row r="4624" spans="38:49">
      <c r="AL4624" s="5"/>
      <c r="AM4624" s="5"/>
      <c r="AW4624" s="5"/>
    </row>
    <row r="4625" spans="38:49">
      <c r="AL4625" s="5"/>
      <c r="AM4625" s="5"/>
      <c r="AW4625" s="5"/>
    </row>
    <row r="4626" spans="38:49">
      <c r="AL4626" s="5"/>
      <c r="AM4626" s="5"/>
      <c r="AW4626" s="5"/>
    </row>
    <row r="4627" spans="38:49">
      <c r="AL4627" s="5"/>
      <c r="AM4627" s="5"/>
      <c r="AW4627" s="5"/>
    </row>
    <row r="4628" spans="38:49">
      <c r="AL4628" s="5"/>
      <c r="AM4628" s="5"/>
      <c r="AW4628" s="5"/>
    </row>
    <row r="4629" spans="38:49">
      <c r="AL4629" s="5"/>
      <c r="AM4629" s="5"/>
      <c r="AW4629" s="5"/>
    </row>
    <row r="4630" spans="38:49">
      <c r="AL4630" s="5"/>
      <c r="AM4630" s="5"/>
      <c r="AW4630" s="5"/>
    </row>
    <row r="4631" spans="38:49">
      <c r="AL4631" s="5"/>
      <c r="AM4631" s="5"/>
      <c r="AW4631" s="5"/>
    </row>
    <row r="4632" spans="38:49">
      <c r="AL4632" s="5"/>
      <c r="AM4632" s="5"/>
      <c r="AW4632" s="5"/>
    </row>
    <row r="4633" spans="38:49">
      <c r="AL4633" s="5"/>
      <c r="AM4633" s="5"/>
      <c r="AW4633" s="5"/>
    </row>
    <row r="4634" spans="38:49">
      <c r="AL4634" s="5"/>
      <c r="AM4634" s="5"/>
      <c r="AW4634" s="5"/>
    </row>
    <row r="4635" spans="38:49">
      <c r="AL4635" s="5"/>
      <c r="AM4635" s="5"/>
      <c r="AW4635" s="5"/>
    </row>
    <row r="4636" spans="38:49">
      <c r="AL4636" s="5"/>
      <c r="AM4636" s="5"/>
      <c r="AW4636" s="5"/>
    </row>
    <row r="4637" spans="38:49">
      <c r="AL4637" s="5"/>
      <c r="AM4637" s="5"/>
      <c r="AW4637" s="5"/>
    </row>
    <row r="4638" spans="38:49">
      <c r="AL4638" s="5"/>
      <c r="AM4638" s="5"/>
      <c r="AW4638" s="5"/>
    </row>
    <row r="4639" spans="38:49">
      <c r="AL4639" s="5"/>
      <c r="AM4639" s="5"/>
      <c r="AW4639" s="5"/>
    </row>
    <row r="4640" spans="38:49">
      <c r="AL4640" s="5"/>
      <c r="AM4640" s="5"/>
      <c r="AW4640" s="5"/>
    </row>
    <row r="4641" spans="38:49">
      <c r="AL4641" s="5"/>
      <c r="AM4641" s="5"/>
      <c r="AW4641" s="5"/>
    </row>
    <row r="4642" spans="38:49">
      <c r="AL4642" s="5"/>
      <c r="AM4642" s="5"/>
      <c r="AW4642" s="5"/>
    </row>
    <row r="4643" spans="38:49">
      <c r="AL4643" s="5"/>
      <c r="AM4643" s="5"/>
      <c r="AW4643" s="5"/>
    </row>
    <row r="4644" spans="38:49">
      <c r="AL4644" s="5"/>
      <c r="AM4644" s="5"/>
      <c r="AW4644" s="5"/>
    </row>
    <row r="4645" spans="38:49">
      <c r="AL4645" s="5"/>
      <c r="AM4645" s="5"/>
      <c r="AW4645" s="5"/>
    </row>
    <row r="4646" spans="38:49">
      <c r="AL4646" s="5"/>
      <c r="AM4646" s="5"/>
      <c r="AW4646" s="5"/>
    </row>
    <row r="4647" spans="38:49">
      <c r="AL4647" s="5"/>
      <c r="AM4647" s="5"/>
      <c r="AW4647" s="5"/>
    </row>
    <row r="4648" spans="38:49">
      <c r="AL4648" s="5"/>
      <c r="AM4648" s="5"/>
      <c r="AW4648" s="5"/>
    </row>
    <row r="4649" spans="38:49">
      <c r="AL4649" s="5"/>
      <c r="AM4649" s="5"/>
      <c r="AW4649" s="5"/>
    </row>
    <row r="4650" spans="38:49">
      <c r="AL4650" s="5"/>
      <c r="AM4650" s="5"/>
      <c r="AW4650" s="5"/>
    </row>
    <row r="4651" spans="38:49">
      <c r="AL4651" s="5"/>
      <c r="AM4651" s="5"/>
      <c r="AW4651" s="5"/>
    </row>
    <row r="4652" spans="38:49">
      <c r="AL4652" s="5"/>
      <c r="AM4652" s="5"/>
      <c r="AW4652" s="5"/>
    </row>
    <row r="4653" spans="38:49">
      <c r="AL4653" s="5"/>
      <c r="AM4653" s="5"/>
      <c r="AW4653" s="5"/>
    </row>
    <row r="4654" spans="38:49">
      <c r="AL4654" s="5"/>
      <c r="AM4654" s="5"/>
      <c r="AW4654" s="5"/>
    </row>
    <row r="4655" spans="38:49">
      <c r="AL4655" s="5"/>
      <c r="AM4655" s="5"/>
      <c r="AW4655" s="5"/>
    </row>
    <row r="4656" spans="38:49">
      <c r="AL4656" s="5"/>
      <c r="AM4656" s="5"/>
      <c r="AW4656" s="5"/>
    </row>
    <row r="4657" spans="38:49">
      <c r="AL4657" s="5"/>
      <c r="AM4657" s="5"/>
      <c r="AW4657" s="5"/>
    </row>
    <row r="4658" spans="38:49">
      <c r="AL4658" s="5"/>
      <c r="AM4658" s="5"/>
      <c r="AW4658" s="5"/>
    </row>
    <row r="4659" spans="38:49">
      <c r="AL4659" s="5"/>
      <c r="AM4659" s="5"/>
      <c r="AW4659" s="5"/>
    </row>
    <row r="4660" spans="38:49">
      <c r="AL4660" s="5"/>
      <c r="AM4660" s="5"/>
      <c r="AW4660" s="5"/>
    </row>
    <row r="4661" spans="38:49">
      <c r="AL4661" s="5"/>
      <c r="AM4661" s="5"/>
      <c r="AW4661" s="5"/>
    </row>
    <row r="4662" spans="38:49">
      <c r="AL4662" s="5"/>
      <c r="AM4662" s="5"/>
      <c r="AW4662" s="5"/>
    </row>
    <row r="4663" spans="38:49">
      <c r="AL4663" s="5"/>
      <c r="AM4663" s="5"/>
      <c r="AW4663" s="5"/>
    </row>
    <row r="4664" spans="38:49">
      <c r="AL4664" s="5"/>
      <c r="AM4664" s="5"/>
      <c r="AW4664" s="5"/>
    </row>
    <row r="4665" spans="38:49">
      <c r="AL4665" s="5"/>
      <c r="AM4665" s="5"/>
      <c r="AW4665" s="5"/>
    </row>
    <row r="4666" spans="38:49">
      <c r="AL4666" s="5"/>
      <c r="AM4666" s="5"/>
      <c r="AW4666" s="5"/>
    </row>
    <row r="4667" spans="38:49">
      <c r="AL4667" s="5"/>
      <c r="AM4667" s="5"/>
      <c r="AW4667" s="5"/>
    </row>
    <row r="4668" spans="38:49">
      <c r="AL4668" s="5"/>
      <c r="AM4668" s="5"/>
      <c r="AW4668" s="5"/>
    </row>
    <row r="4669" spans="38:49">
      <c r="AL4669" s="5"/>
      <c r="AM4669" s="5"/>
      <c r="AW4669" s="5"/>
    </row>
    <row r="4670" spans="38:49">
      <c r="AL4670" s="5"/>
      <c r="AM4670" s="5"/>
      <c r="AW4670" s="5"/>
    </row>
    <row r="4671" spans="38:49">
      <c r="AL4671" s="5"/>
      <c r="AM4671" s="5"/>
      <c r="AW4671" s="5"/>
    </row>
    <row r="4672" spans="38:49">
      <c r="AL4672" s="5"/>
      <c r="AM4672" s="5"/>
      <c r="AW4672" s="5"/>
    </row>
    <row r="4673" spans="38:49">
      <c r="AL4673" s="5"/>
      <c r="AM4673" s="5"/>
      <c r="AW4673" s="5"/>
    </row>
    <row r="4674" spans="38:49">
      <c r="AL4674" s="5"/>
      <c r="AM4674" s="5"/>
      <c r="AW4674" s="5"/>
    </row>
    <row r="4675" spans="38:49">
      <c r="AL4675" s="5"/>
      <c r="AM4675" s="5"/>
      <c r="AW4675" s="5"/>
    </row>
    <row r="4676" spans="38:49">
      <c r="AL4676" s="5"/>
      <c r="AM4676" s="5"/>
      <c r="AW4676" s="5"/>
    </row>
    <row r="4677" spans="38:49">
      <c r="AL4677" s="5"/>
      <c r="AM4677" s="5"/>
      <c r="AW4677" s="5"/>
    </row>
    <row r="4678" spans="38:49">
      <c r="AL4678" s="5"/>
      <c r="AM4678" s="5"/>
      <c r="AW4678" s="5"/>
    </row>
    <row r="4679" spans="38:49">
      <c r="AL4679" s="5"/>
      <c r="AM4679" s="5"/>
      <c r="AW4679" s="5"/>
    </row>
    <row r="4680" spans="38:49">
      <c r="AL4680" s="5"/>
      <c r="AM4680" s="5"/>
      <c r="AW4680" s="5"/>
    </row>
    <row r="4681" spans="38:49">
      <c r="AL4681" s="5"/>
      <c r="AM4681" s="5"/>
      <c r="AW4681" s="5"/>
    </row>
    <row r="4682" spans="38:49">
      <c r="AL4682" s="5"/>
      <c r="AM4682" s="5"/>
      <c r="AW4682" s="5"/>
    </row>
    <row r="4683" spans="38:49">
      <c r="AL4683" s="5"/>
      <c r="AM4683" s="5"/>
      <c r="AW4683" s="5"/>
    </row>
    <row r="4684" spans="38:49">
      <c r="AL4684" s="5"/>
      <c r="AM4684" s="5"/>
      <c r="AW4684" s="5"/>
    </row>
    <row r="4685" spans="38:49">
      <c r="AL4685" s="5"/>
      <c r="AM4685" s="5"/>
      <c r="AW4685" s="5"/>
    </row>
    <row r="4686" spans="38:49">
      <c r="AL4686" s="5"/>
      <c r="AM4686" s="5"/>
      <c r="AW4686" s="5"/>
    </row>
    <row r="4687" spans="38:49">
      <c r="AL4687" s="5"/>
      <c r="AM4687" s="5"/>
      <c r="AW4687" s="5"/>
    </row>
    <row r="4688" spans="38:49">
      <c r="AL4688" s="5"/>
      <c r="AM4688" s="5"/>
      <c r="AW4688" s="5"/>
    </row>
    <row r="4689" spans="38:49">
      <c r="AL4689" s="5"/>
      <c r="AM4689" s="5"/>
      <c r="AW4689" s="5"/>
    </row>
    <row r="4690" spans="38:49">
      <c r="AL4690" s="5"/>
      <c r="AM4690" s="5"/>
      <c r="AW4690" s="5"/>
    </row>
    <row r="4691" spans="38:49">
      <c r="AL4691" s="5"/>
      <c r="AM4691" s="5"/>
      <c r="AW4691" s="5"/>
    </row>
    <row r="4692" spans="38:49">
      <c r="AL4692" s="5"/>
      <c r="AM4692" s="5"/>
      <c r="AW4692" s="5"/>
    </row>
    <row r="4693" spans="38:49">
      <c r="AL4693" s="5"/>
      <c r="AM4693" s="5"/>
      <c r="AW4693" s="5"/>
    </row>
    <row r="4694" spans="38:49">
      <c r="AL4694" s="5"/>
      <c r="AM4694" s="5"/>
      <c r="AW4694" s="5"/>
    </row>
    <row r="4695" spans="38:49">
      <c r="AL4695" s="5"/>
      <c r="AM4695" s="5"/>
      <c r="AW4695" s="5"/>
    </row>
    <row r="4696" spans="38:49">
      <c r="AL4696" s="5"/>
      <c r="AM4696" s="5"/>
      <c r="AW4696" s="5"/>
    </row>
    <row r="4697" spans="38:49">
      <c r="AL4697" s="5"/>
      <c r="AM4697" s="5"/>
      <c r="AW4697" s="5"/>
    </row>
    <row r="4698" spans="38:49">
      <c r="AL4698" s="5"/>
      <c r="AM4698" s="5"/>
      <c r="AW4698" s="5"/>
    </row>
    <row r="4699" spans="38:49">
      <c r="AL4699" s="5"/>
      <c r="AM4699" s="5"/>
      <c r="AW4699" s="5"/>
    </row>
    <row r="4700" spans="38:49">
      <c r="AL4700" s="5"/>
      <c r="AM4700" s="5"/>
      <c r="AW4700" s="5"/>
    </row>
    <row r="4701" spans="38:49">
      <c r="AL4701" s="5"/>
      <c r="AM4701" s="5"/>
      <c r="AW4701" s="5"/>
    </row>
    <row r="4702" spans="38:49">
      <c r="AL4702" s="5"/>
      <c r="AM4702" s="5"/>
      <c r="AW4702" s="5"/>
    </row>
    <row r="4703" spans="38:49">
      <c r="AL4703" s="5"/>
      <c r="AM4703" s="5"/>
      <c r="AW4703" s="5"/>
    </row>
    <row r="4704" spans="38:49">
      <c r="AL4704" s="5"/>
      <c r="AM4704" s="5"/>
      <c r="AW4704" s="5"/>
    </row>
    <row r="4705" spans="38:49">
      <c r="AL4705" s="5"/>
      <c r="AM4705" s="5"/>
      <c r="AW4705" s="5"/>
    </row>
    <row r="4706" spans="38:49">
      <c r="AL4706" s="5"/>
      <c r="AM4706" s="5"/>
      <c r="AW4706" s="5"/>
    </row>
    <row r="4707" spans="38:49">
      <c r="AL4707" s="5"/>
      <c r="AM4707" s="5"/>
      <c r="AW4707" s="5"/>
    </row>
    <row r="4708" spans="38:49">
      <c r="AL4708" s="5"/>
      <c r="AM4708" s="5"/>
      <c r="AW4708" s="5"/>
    </row>
    <row r="4709" spans="38:49">
      <c r="AL4709" s="5"/>
      <c r="AM4709" s="5"/>
      <c r="AW4709" s="5"/>
    </row>
    <row r="4710" spans="38:49">
      <c r="AL4710" s="5"/>
      <c r="AM4710" s="5"/>
      <c r="AW4710" s="5"/>
    </row>
    <row r="4711" spans="38:49">
      <c r="AL4711" s="5"/>
      <c r="AM4711" s="5"/>
      <c r="AW4711" s="5"/>
    </row>
    <row r="4712" spans="38:49">
      <c r="AL4712" s="5"/>
      <c r="AM4712" s="5"/>
      <c r="AW4712" s="5"/>
    </row>
    <row r="4713" spans="38:49">
      <c r="AL4713" s="5"/>
      <c r="AM4713" s="5"/>
      <c r="AW4713" s="5"/>
    </row>
    <row r="4714" spans="38:49">
      <c r="AL4714" s="5"/>
      <c r="AM4714" s="5"/>
      <c r="AW4714" s="5"/>
    </row>
    <row r="4715" spans="38:49">
      <c r="AL4715" s="5"/>
      <c r="AM4715" s="5"/>
      <c r="AW4715" s="5"/>
    </row>
    <row r="4716" spans="38:49">
      <c r="AL4716" s="5"/>
      <c r="AM4716" s="5"/>
      <c r="AW4716" s="5"/>
    </row>
    <row r="4717" spans="38:49">
      <c r="AL4717" s="5"/>
      <c r="AM4717" s="5"/>
      <c r="AW4717" s="5"/>
    </row>
    <row r="4718" spans="38:49">
      <c r="AL4718" s="5"/>
      <c r="AM4718" s="5"/>
      <c r="AW4718" s="5"/>
    </row>
    <row r="4719" spans="38:49">
      <c r="AL4719" s="5"/>
      <c r="AM4719" s="5"/>
      <c r="AW4719" s="5"/>
    </row>
    <row r="4720" spans="38:49">
      <c r="AL4720" s="5"/>
      <c r="AM4720" s="5"/>
      <c r="AW4720" s="5"/>
    </row>
    <row r="4721" spans="38:49">
      <c r="AL4721" s="5"/>
      <c r="AM4721" s="5"/>
      <c r="AW4721" s="5"/>
    </row>
    <row r="4722" spans="38:49">
      <c r="AL4722" s="5"/>
      <c r="AM4722" s="5"/>
      <c r="AW4722" s="5"/>
    </row>
    <row r="4723" spans="38:49">
      <c r="AL4723" s="5"/>
      <c r="AM4723" s="5"/>
      <c r="AW4723" s="5"/>
    </row>
    <row r="4724" spans="38:49">
      <c r="AL4724" s="5"/>
      <c r="AM4724" s="5"/>
      <c r="AW4724" s="5"/>
    </row>
    <row r="4725" spans="38:49">
      <c r="AL4725" s="5"/>
      <c r="AM4725" s="5"/>
      <c r="AW4725" s="5"/>
    </row>
    <row r="4726" spans="38:49">
      <c r="AL4726" s="5"/>
      <c r="AM4726" s="5"/>
      <c r="AW4726" s="5"/>
    </row>
    <row r="4727" spans="38:49">
      <c r="AL4727" s="5"/>
      <c r="AM4727" s="5"/>
      <c r="AW4727" s="5"/>
    </row>
    <row r="4728" spans="38:49">
      <c r="AL4728" s="5"/>
      <c r="AM4728" s="5"/>
      <c r="AW4728" s="5"/>
    </row>
    <row r="4729" spans="38:49">
      <c r="AL4729" s="5"/>
      <c r="AM4729" s="5"/>
      <c r="AW4729" s="5"/>
    </row>
    <row r="4730" spans="38:49">
      <c r="AL4730" s="5"/>
      <c r="AM4730" s="5"/>
      <c r="AW4730" s="5"/>
    </row>
    <row r="4731" spans="38:49">
      <c r="AL4731" s="5"/>
      <c r="AM4731" s="5"/>
      <c r="AW4731" s="5"/>
    </row>
    <row r="4732" spans="38:49">
      <c r="AL4732" s="5"/>
      <c r="AM4732" s="5"/>
      <c r="AW4732" s="5"/>
    </row>
    <row r="4733" spans="38:49">
      <c r="AL4733" s="5"/>
      <c r="AM4733" s="5"/>
      <c r="AW4733" s="5"/>
    </row>
    <row r="4734" spans="38:49">
      <c r="AL4734" s="5"/>
      <c r="AM4734" s="5"/>
      <c r="AW4734" s="5"/>
    </row>
    <row r="4735" spans="38:49">
      <c r="AL4735" s="5"/>
      <c r="AM4735" s="5"/>
      <c r="AW4735" s="5"/>
    </row>
    <row r="4736" spans="38:49">
      <c r="AL4736" s="5"/>
      <c r="AM4736" s="5"/>
      <c r="AW4736" s="5"/>
    </row>
    <row r="4737" spans="38:49">
      <c r="AL4737" s="5"/>
      <c r="AM4737" s="5"/>
      <c r="AW4737" s="5"/>
    </row>
    <row r="4738" spans="38:49">
      <c r="AL4738" s="5"/>
      <c r="AM4738" s="5"/>
      <c r="AW4738" s="5"/>
    </row>
    <row r="4739" spans="38:49">
      <c r="AL4739" s="5"/>
      <c r="AM4739" s="5"/>
      <c r="AW4739" s="5"/>
    </row>
    <row r="4740" spans="38:49">
      <c r="AL4740" s="5"/>
      <c r="AM4740" s="5"/>
      <c r="AW4740" s="5"/>
    </row>
    <row r="4741" spans="38:49">
      <c r="AL4741" s="5"/>
      <c r="AM4741" s="5"/>
      <c r="AW4741" s="5"/>
    </row>
    <row r="4742" spans="38:49">
      <c r="AL4742" s="5"/>
      <c r="AM4742" s="5"/>
      <c r="AW4742" s="5"/>
    </row>
    <row r="4743" spans="38:49">
      <c r="AL4743" s="5"/>
      <c r="AM4743" s="5"/>
      <c r="AW4743" s="5"/>
    </row>
    <row r="4744" spans="38:49">
      <c r="AL4744" s="5"/>
      <c r="AM4744" s="5"/>
      <c r="AW4744" s="5"/>
    </row>
    <row r="4745" spans="38:49">
      <c r="AL4745" s="5"/>
      <c r="AM4745" s="5"/>
      <c r="AW4745" s="5"/>
    </row>
    <row r="4746" spans="38:49">
      <c r="AL4746" s="5"/>
      <c r="AM4746" s="5"/>
      <c r="AW4746" s="5"/>
    </row>
    <row r="4747" spans="38:49">
      <c r="AL4747" s="5"/>
      <c r="AM4747" s="5"/>
      <c r="AW4747" s="5"/>
    </row>
    <row r="4748" spans="38:49">
      <c r="AL4748" s="5"/>
      <c r="AM4748" s="5"/>
      <c r="AW4748" s="5"/>
    </row>
    <row r="4749" spans="38:49">
      <c r="AL4749" s="5"/>
      <c r="AM4749" s="5"/>
      <c r="AW4749" s="5"/>
    </row>
    <row r="4750" spans="38:49">
      <c r="AL4750" s="5"/>
      <c r="AM4750" s="5"/>
      <c r="AW4750" s="5"/>
    </row>
    <row r="4751" spans="38:49">
      <c r="AL4751" s="5"/>
      <c r="AM4751" s="5"/>
      <c r="AW4751" s="5"/>
    </row>
    <row r="4752" spans="38:49">
      <c r="AL4752" s="5"/>
      <c r="AM4752" s="5"/>
      <c r="AW4752" s="5"/>
    </row>
    <row r="4753" spans="38:49">
      <c r="AL4753" s="5"/>
      <c r="AM4753" s="5"/>
      <c r="AW4753" s="5"/>
    </row>
    <row r="4754" spans="38:49">
      <c r="AL4754" s="5"/>
      <c r="AM4754" s="5"/>
      <c r="AW4754" s="5"/>
    </row>
    <row r="4755" spans="38:49">
      <c r="AL4755" s="5"/>
      <c r="AM4755" s="5"/>
      <c r="AW4755" s="5"/>
    </row>
    <row r="4756" spans="38:49">
      <c r="AL4756" s="5"/>
      <c r="AM4756" s="5"/>
      <c r="AW4756" s="5"/>
    </row>
    <row r="4757" spans="38:49">
      <c r="AL4757" s="5"/>
      <c r="AM4757" s="5"/>
      <c r="AW4757" s="5"/>
    </row>
    <row r="4758" spans="38:49">
      <c r="AL4758" s="5"/>
      <c r="AM4758" s="5"/>
      <c r="AW4758" s="5"/>
    </row>
    <row r="4759" spans="38:49">
      <c r="AL4759" s="5"/>
      <c r="AM4759" s="5"/>
      <c r="AW4759" s="5"/>
    </row>
    <row r="4760" spans="38:49">
      <c r="AL4760" s="5"/>
      <c r="AM4760" s="5"/>
      <c r="AW4760" s="5"/>
    </row>
    <row r="4761" spans="38:49">
      <c r="AL4761" s="5"/>
      <c r="AM4761" s="5"/>
      <c r="AW4761" s="5"/>
    </row>
    <row r="4762" spans="38:49">
      <c r="AL4762" s="5"/>
      <c r="AM4762" s="5"/>
      <c r="AW4762" s="5"/>
    </row>
    <row r="4763" spans="38:49">
      <c r="AL4763" s="5"/>
      <c r="AM4763" s="5"/>
      <c r="AW4763" s="5"/>
    </row>
    <row r="4764" spans="38:49">
      <c r="AL4764" s="5"/>
      <c r="AM4764" s="5"/>
      <c r="AW4764" s="5"/>
    </row>
    <row r="4765" spans="38:49">
      <c r="AL4765" s="5"/>
      <c r="AM4765" s="5"/>
      <c r="AW4765" s="5"/>
    </row>
    <row r="4766" spans="38:49">
      <c r="AL4766" s="5"/>
      <c r="AM4766" s="5"/>
      <c r="AW4766" s="5"/>
    </row>
    <row r="4767" spans="38:49">
      <c r="AL4767" s="5"/>
      <c r="AM4767" s="5"/>
      <c r="AW4767" s="5"/>
    </row>
    <row r="4768" spans="38:49">
      <c r="AL4768" s="5"/>
      <c r="AM4768" s="5"/>
      <c r="AW4768" s="5"/>
    </row>
    <row r="4769" spans="38:49">
      <c r="AL4769" s="5"/>
      <c r="AM4769" s="5"/>
      <c r="AW4769" s="5"/>
    </row>
    <row r="4770" spans="38:49">
      <c r="AL4770" s="5"/>
      <c r="AM4770" s="5"/>
      <c r="AW4770" s="5"/>
    </row>
    <row r="4771" spans="38:49">
      <c r="AL4771" s="5"/>
      <c r="AM4771" s="5"/>
      <c r="AW4771" s="5"/>
    </row>
    <row r="4772" spans="38:49">
      <c r="AL4772" s="5"/>
      <c r="AM4772" s="5"/>
      <c r="AW4772" s="5"/>
    </row>
    <row r="4773" spans="38:49">
      <c r="AL4773" s="5"/>
      <c r="AM4773" s="5"/>
      <c r="AW4773" s="5"/>
    </row>
    <row r="4774" spans="38:49">
      <c r="AL4774" s="5"/>
      <c r="AM4774" s="5"/>
      <c r="AW4774" s="5"/>
    </row>
    <row r="4775" spans="38:49">
      <c r="AL4775" s="5"/>
      <c r="AM4775" s="5"/>
      <c r="AW4775" s="5"/>
    </row>
    <row r="4776" spans="38:49">
      <c r="AL4776" s="5"/>
      <c r="AM4776" s="5"/>
      <c r="AW4776" s="5"/>
    </row>
    <row r="4777" spans="38:49">
      <c r="AL4777" s="5"/>
      <c r="AM4777" s="5"/>
      <c r="AW4777" s="5"/>
    </row>
    <row r="4778" spans="38:49">
      <c r="AL4778" s="5"/>
      <c r="AM4778" s="5"/>
      <c r="AW4778" s="5"/>
    </row>
    <row r="4779" spans="38:49">
      <c r="AL4779" s="5"/>
      <c r="AM4779" s="5"/>
      <c r="AW4779" s="5"/>
    </row>
    <row r="4780" spans="38:49">
      <c r="AL4780" s="5"/>
      <c r="AM4780" s="5"/>
      <c r="AW4780" s="5"/>
    </row>
    <row r="4781" spans="38:49">
      <c r="AL4781" s="5"/>
      <c r="AM4781" s="5"/>
      <c r="AW4781" s="5"/>
    </row>
    <row r="4782" spans="38:49">
      <c r="AL4782" s="5"/>
      <c r="AM4782" s="5"/>
      <c r="AW4782" s="5"/>
    </row>
    <row r="4783" spans="38:49">
      <c r="AL4783" s="5"/>
      <c r="AM4783" s="5"/>
      <c r="AW4783" s="5"/>
    </row>
    <row r="4784" spans="38:49">
      <c r="AL4784" s="5"/>
      <c r="AM4784" s="5"/>
      <c r="AW4784" s="5"/>
    </row>
    <row r="4785" spans="38:49">
      <c r="AL4785" s="5"/>
      <c r="AM4785" s="5"/>
      <c r="AW4785" s="5"/>
    </row>
    <row r="4786" spans="38:49">
      <c r="AL4786" s="5"/>
      <c r="AM4786" s="5"/>
      <c r="AW4786" s="5"/>
    </row>
    <row r="4787" spans="38:49">
      <c r="AL4787" s="5"/>
      <c r="AM4787" s="5"/>
      <c r="AW4787" s="5"/>
    </row>
    <row r="4788" spans="38:49">
      <c r="AL4788" s="5"/>
      <c r="AM4788" s="5"/>
      <c r="AW4788" s="5"/>
    </row>
    <row r="4789" spans="38:49">
      <c r="AL4789" s="5"/>
      <c r="AM4789" s="5"/>
      <c r="AW4789" s="5"/>
    </row>
    <row r="4790" spans="38:49">
      <c r="AL4790" s="5"/>
      <c r="AM4790" s="5"/>
      <c r="AW4790" s="5"/>
    </row>
    <row r="4791" spans="38:49">
      <c r="AL4791" s="5"/>
      <c r="AM4791" s="5"/>
      <c r="AW4791" s="5"/>
    </row>
    <row r="4792" spans="38:49">
      <c r="AL4792" s="5"/>
      <c r="AM4792" s="5"/>
      <c r="AW4792" s="5"/>
    </row>
    <row r="4793" spans="38:49">
      <c r="AL4793" s="5"/>
      <c r="AM4793" s="5"/>
      <c r="AW4793" s="5"/>
    </row>
    <row r="4794" spans="38:49">
      <c r="AL4794" s="5"/>
      <c r="AM4794" s="5"/>
      <c r="AW4794" s="5"/>
    </row>
    <row r="4795" spans="38:49">
      <c r="AL4795" s="5"/>
      <c r="AM4795" s="5"/>
      <c r="AW4795" s="5"/>
    </row>
    <row r="4796" spans="38:49">
      <c r="AL4796" s="5"/>
      <c r="AM4796" s="5"/>
      <c r="AW4796" s="5"/>
    </row>
    <row r="4797" spans="38:49">
      <c r="AL4797" s="5"/>
      <c r="AM4797" s="5"/>
      <c r="AW4797" s="5"/>
    </row>
    <row r="4798" spans="38:49">
      <c r="AL4798" s="5"/>
      <c r="AM4798" s="5"/>
      <c r="AW4798" s="5"/>
    </row>
    <row r="4799" spans="38:49">
      <c r="AL4799" s="5"/>
      <c r="AM4799" s="5"/>
      <c r="AW4799" s="5"/>
    </row>
    <row r="4800" spans="38:49">
      <c r="AL4800" s="5"/>
      <c r="AM4800" s="5"/>
      <c r="AW4800" s="5"/>
    </row>
    <row r="4801" spans="38:49">
      <c r="AL4801" s="5"/>
      <c r="AM4801" s="5"/>
      <c r="AW4801" s="5"/>
    </row>
    <row r="4802" spans="38:49">
      <c r="AL4802" s="5"/>
      <c r="AM4802" s="5"/>
      <c r="AW4802" s="5"/>
    </row>
    <row r="4803" spans="38:49">
      <c r="AL4803" s="5"/>
      <c r="AM4803" s="5"/>
      <c r="AW4803" s="5"/>
    </row>
    <row r="4804" spans="38:49">
      <c r="AL4804" s="5"/>
      <c r="AM4804" s="5"/>
      <c r="AW4804" s="5"/>
    </row>
    <row r="4805" spans="38:49">
      <c r="AL4805" s="5"/>
      <c r="AM4805" s="5"/>
      <c r="AW4805" s="5"/>
    </row>
    <row r="4806" spans="38:49">
      <c r="AL4806" s="5"/>
      <c r="AM4806" s="5"/>
      <c r="AW4806" s="5"/>
    </row>
    <row r="4807" spans="38:49">
      <c r="AL4807" s="5"/>
      <c r="AM4807" s="5"/>
      <c r="AW4807" s="5"/>
    </row>
    <row r="4808" spans="38:49">
      <c r="AL4808" s="5"/>
      <c r="AM4808" s="5"/>
      <c r="AW4808" s="5"/>
    </row>
    <row r="4809" spans="38:49">
      <c r="AL4809" s="5"/>
      <c r="AM4809" s="5"/>
      <c r="AW4809" s="5"/>
    </row>
    <row r="4810" spans="38:49">
      <c r="AL4810" s="5"/>
      <c r="AM4810" s="5"/>
      <c r="AW4810" s="5"/>
    </row>
    <row r="4811" spans="38:49">
      <c r="AL4811" s="5"/>
      <c r="AM4811" s="5"/>
      <c r="AW4811" s="5"/>
    </row>
    <row r="4812" spans="38:49">
      <c r="AL4812" s="5"/>
      <c r="AM4812" s="5"/>
      <c r="AW4812" s="5"/>
    </row>
    <row r="4813" spans="38:49">
      <c r="AL4813" s="5"/>
      <c r="AM4813" s="5"/>
      <c r="AW4813" s="5"/>
    </row>
    <row r="4814" spans="38:49">
      <c r="AL4814" s="5"/>
      <c r="AM4814" s="5"/>
      <c r="AW4814" s="5"/>
    </row>
    <row r="4815" spans="38:49">
      <c r="AL4815" s="5"/>
      <c r="AM4815" s="5"/>
      <c r="AW4815" s="5"/>
    </row>
    <row r="4816" spans="38:49">
      <c r="AL4816" s="5"/>
      <c r="AM4816" s="5"/>
      <c r="AW4816" s="5"/>
    </row>
    <row r="4817" spans="38:49">
      <c r="AL4817" s="5"/>
      <c r="AM4817" s="5"/>
      <c r="AW4817" s="5"/>
    </row>
    <row r="4818" spans="38:49">
      <c r="AL4818" s="5"/>
      <c r="AM4818" s="5"/>
      <c r="AW4818" s="5"/>
    </row>
    <row r="4819" spans="38:49">
      <c r="AL4819" s="5"/>
      <c r="AM4819" s="5"/>
      <c r="AW4819" s="5"/>
    </row>
    <row r="4820" spans="38:49">
      <c r="AL4820" s="5"/>
      <c r="AM4820" s="5"/>
      <c r="AW4820" s="5"/>
    </row>
    <row r="4821" spans="38:49">
      <c r="AL4821" s="5"/>
      <c r="AM4821" s="5"/>
      <c r="AW4821" s="5"/>
    </row>
    <row r="4822" spans="38:49">
      <c r="AL4822" s="5"/>
      <c r="AM4822" s="5"/>
      <c r="AW4822" s="5"/>
    </row>
    <row r="4823" spans="38:49">
      <c r="AL4823" s="5"/>
      <c r="AM4823" s="5"/>
      <c r="AW4823" s="5"/>
    </row>
    <row r="4824" spans="38:49">
      <c r="AL4824" s="5"/>
      <c r="AM4824" s="5"/>
      <c r="AW4824" s="5"/>
    </row>
    <row r="4825" spans="38:49">
      <c r="AL4825" s="5"/>
      <c r="AM4825" s="5"/>
      <c r="AW4825" s="5"/>
    </row>
    <row r="4826" spans="38:49">
      <c r="AL4826" s="5"/>
      <c r="AM4826" s="5"/>
      <c r="AW4826" s="5"/>
    </row>
    <row r="4827" spans="38:49">
      <c r="AL4827" s="5"/>
      <c r="AM4827" s="5"/>
      <c r="AW4827" s="5"/>
    </row>
    <row r="4828" spans="38:49">
      <c r="AL4828" s="5"/>
      <c r="AM4828" s="5"/>
      <c r="AW4828" s="5"/>
    </row>
    <row r="4829" spans="38:49">
      <c r="AL4829" s="5"/>
      <c r="AM4829" s="5"/>
      <c r="AW4829" s="5"/>
    </row>
    <row r="4830" spans="38:49">
      <c r="AL4830" s="5"/>
      <c r="AM4830" s="5"/>
      <c r="AW4830" s="5"/>
    </row>
    <row r="4831" spans="38:49">
      <c r="AL4831" s="5"/>
      <c r="AM4831" s="5"/>
      <c r="AW4831" s="5"/>
    </row>
    <row r="4832" spans="38:49">
      <c r="AL4832" s="5"/>
      <c r="AM4832" s="5"/>
      <c r="AW4832" s="5"/>
    </row>
    <row r="4833" spans="38:49">
      <c r="AL4833" s="5"/>
      <c r="AM4833" s="5"/>
      <c r="AW4833" s="5"/>
    </row>
    <row r="4834" spans="38:49">
      <c r="AL4834" s="5"/>
      <c r="AM4834" s="5"/>
      <c r="AW4834" s="5"/>
    </row>
    <row r="4835" spans="38:49">
      <c r="AL4835" s="5"/>
      <c r="AM4835" s="5"/>
      <c r="AW4835" s="5"/>
    </row>
    <row r="4836" spans="38:49">
      <c r="AL4836" s="5"/>
      <c r="AM4836" s="5"/>
      <c r="AW4836" s="5"/>
    </row>
    <row r="4837" spans="38:49">
      <c r="AL4837" s="5"/>
      <c r="AM4837" s="5"/>
      <c r="AW4837" s="5"/>
    </row>
    <row r="4838" spans="38:49">
      <c r="AL4838" s="5"/>
      <c r="AM4838" s="5"/>
      <c r="AW4838" s="5"/>
    </row>
    <row r="4839" spans="38:49">
      <c r="AL4839" s="5"/>
      <c r="AM4839" s="5"/>
      <c r="AW4839" s="5"/>
    </row>
    <row r="4840" spans="38:49">
      <c r="AL4840" s="5"/>
      <c r="AM4840" s="5"/>
      <c r="AW4840" s="5"/>
    </row>
    <row r="4841" spans="38:49">
      <c r="AL4841" s="5"/>
      <c r="AM4841" s="5"/>
      <c r="AW4841" s="5"/>
    </row>
    <row r="4842" spans="38:49">
      <c r="AL4842" s="5"/>
      <c r="AM4842" s="5"/>
      <c r="AW4842" s="5"/>
    </row>
    <row r="4843" spans="38:49">
      <c r="AL4843" s="5"/>
      <c r="AM4843" s="5"/>
      <c r="AW4843" s="5"/>
    </row>
    <row r="4844" spans="38:49">
      <c r="AL4844" s="5"/>
      <c r="AM4844" s="5"/>
      <c r="AW4844" s="5"/>
    </row>
    <row r="4845" spans="38:49">
      <c r="AL4845" s="5"/>
      <c r="AM4845" s="5"/>
      <c r="AW4845" s="5"/>
    </row>
    <row r="4846" spans="38:49">
      <c r="AL4846" s="5"/>
      <c r="AM4846" s="5"/>
      <c r="AW4846" s="5"/>
    </row>
    <row r="4847" spans="38:49">
      <c r="AL4847" s="5"/>
      <c r="AM4847" s="5"/>
      <c r="AW4847" s="5"/>
    </row>
    <row r="4848" spans="38:49">
      <c r="AL4848" s="5"/>
      <c r="AM4848" s="5"/>
      <c r="AW4848" s="5"/>
    </row>
    <row r="4849" spans="38:49">
      <c r="AL4849" s="5"/>
      <c r="AM4849" s="5"/>
      <c r="AW4849" s="5"/>
    </row>
    <row r="4850" spans="38:49">
      <c r="AL4850" s="5"/>
      <c r="AM4850" s="5"/>
      <c r="AW4850" s="5"/>
    </row>
    <row r="4851" spans="38:49">
      <c r="AL4851" s="5"/>
      <c r="AM4851" s="5"/>
      <c r="AW4851" s="5"/>
    </row>
    <row r="4852" spans="38:49">
      <c r="AL4852" s="5"/>
      <c r="AM4852" s="5"/>
      <c r="AW4852" s="5"/>
    </row>
    <row r="4853" spans="38:49">
      <c r="AL4853" s="5"/>
      <c r="AM4853" s="5"/>
      <c r="AW4853" s="5"/>
    </row>
    <row r="4854" spans="38:49">
      <c r="AL4854" s="5"/>
      <c r="AM4854" s="5"/>
      <c r="AW4854" s="5"/>
    </row>
    <row r="4855" spans="38:49">
      <c r="AL4855" s="5"/>
      <c r="AM4855" s="5"/>
      <c r="AW4855" s="5"/>
    </row>
    <row r="4856" spans="38:49">
      <c r="AL4856" s="5"/>
      <c r="AM4856" s="5"/>
      <c r="AW4856" s="5"/>
    </row>
    <row r="4857" spans="38:49">
      <c r="AL4857" s="5"/>
      <c r="AM4857" s="5"/>
      <c r="AW4857" s="5"/>
    </row>
    <row r="4858" spans="38:49">
      <c r="AL4858" s="5"/>
      <c r="AM4858" s="5"/>
      <c r="AW4858" s="5"/>
    </row>
    <row r="4859" spans="38:49">
      <c r="AL4859" s="5"/>
      <c r="AM4859" s="5"/>
      <c r="AW4859" s="5"/>
    </row>
    <row r="4860" spans="38:49">
      <c r="AL4860" s="5"/>
      <c r="AM4860" s="5"/>
      <c r="AW4860" s="5"/>
    </row>
    <row r="4861" spans="38:49">
      <c r="AL4861" s="5"/>
      <c r="AM4861" s="5"/>
      <c r="AW4861" s="5"/>
    </row>
    <row r="4862" spans="38:49">
      <c r="AL4862" s="5"/>
      <c r="AM4862" s="5"/>
      <c r="AW4862" s="5"/>
    </row>
    <row r="4863" spans="38:49">
      <c r="AL4863" s="5"/>
      <c r="AM4863" s="5"/>
      <c r="AW4863" s="5"/>
    </row>
    <row r="4864" spans="38:49">
      <c r="AL4864" s="5"/>
      <c r="AM4864" s="5"/>
      <c r="AW4864" s="5"/>
    </row>
    <row r="4865" spans="38:49">
      <c r="AL4865" s="5"/>
      <c r="AM4865" s="5"/>
      <c r="AW4865" s="5"/>
    </row>
    <row r="4866" spans="38:49">
      <c r="AL4866" s="5"/>
      <c r="AM4866" s="5"/>
      <c r="AW4866" s="5"/>
    </row>
    <row r="4867" spans="38:49">
      <c r="AL4867" s="5"/>
      <c r="AM4867" s="5"/>
      <c r="AW4867" s="5"/>
    </row>
    <row r="4868" spans="38:49">
      <c r="AL4868" s="5"/>
      <c r="AM4868" s="5"/>
      <c r="AW4868" s="5"/>
    </row>
    <row r="4869" spans="38:49">
      <c r="AL4869" s="5"/>
      <c r="AM4869" s="5"/>
      <c r="AW4869" s="5"/>
    </row>
    <row r="4870" spans="38:49">
      <c r="AL4870" s="5"/>
      <c r="AM4870" s="5"/>
      <c r="AW4870" s="5"/>
    </row>
    <row r="4871" spans="38:49">
      <c r="AL4871" s="5"/>
      <c r="AM4871" s="5"/>
      <c r="AW4871" s="5"/>
    </row>
    <row r="4872" spans="38:49">
      <c r="AL4872" s="5"/>
      <c r="AM4872" s="5"/>
      <c r="AW4872" s="5"/>
    </row>
    <row r="4873" spans="38:49">
      <c r="AL4873" s="5"/>
      <c r="AM4873" s="5"/>
      <c r="AW4873" s="5"/>
    </row>
    <row r="4874" spans="38:49">
      <c r="AL4874" s="5"/>
      <c r="AM4874" s="5"/>
      <c r="AW4874" s="5"/>
    </row>
    <row r="4875" spans="38:49">
      <c r="AL4875" s="5"/>
      <c r="AM4875" s="5"/>
      <c r="AW4875" s="5"/>
    </row>
    <row r="4876" spans="38:49">
      <c r="AL4876" s="5"/>
      <c r="AM4876" s="5"/>
      <c r="AW4876" s="5"/>
    </row>
    <row r="4877" spans="38:49">
      <c r="AL4877" s="5"/>
      <c r="AM4877" s="5"/>
      <c r="AW4877" s="5"/>
    </row>
    <row r="4878" spans="38:49">
      <c r="AL4878" s="5"/>
      <c r="AM4878" s="5"/>
      <c r="AW4878" s="5"/>
    </row>
    <row r="4879" spans="38:49">
      <c r="AL4879" s="5"/>
      <c r="AM4879" s="5"/>
      <c r="AW4879" s="5"/>
    </row>
    <row r="4880" spans="38:49">
      <c r="AL4880" s="5"/>
      <c r="AM4880" s="5"/>
      <c r="AW4880" s="5"/>
    </row>
    <row r="4881" spans="38:49">
      <c r="AL4881" s="5"/>
      <c r="AM4881" s="5"/>
      <c r="AW4881" s="5"/>
    </row>
    <row r="4882" spans="38:49">
      <c r="AL4882" s="5"/>
      <c r="AM4882" s="5"/>
      <c r="AW4882" s="5"/>
    </row>
    <row r="4883" spans="38:49">
      <c r="AL4883" s="5"/>
      <c r="AM4883" s="5"/>
      <c r="AW4883" s="5"/>
    </row>
    <row r="4884" spans="38:49">
      <c r="AL4884" s="5"/>
      <c r="AM4884" s="5"/>
      <c r="AW4884" s="5"/>
    </row>
    <row r="4885" spans="38:49">
      <c r="AL4885" s="5"/>
      <c r="AM4885" s="5"/>
      <c r="AW4885" s="5"/>
    </row>
    <row r="4886" spans="38:49">
      <c r="AL4886" s="5"/>
      <c r="AM4886" s="5"/>
      <c r="AW4886" s="5"/>
    </row>
    <row r="4887" spans="38:49">
      <c r="AL4887" s="5"/>
      <c r="AM4887" s="5"/>
      <c r="AW4887" s="5"/>
    </row>
    <row r="4888" spans="38:49">
      <c r="AL4888" s="5"/>
      <c r="AM4888" s="5"/>
      <c r="AW4888" s="5"/>
    </row>
    <row r="4889" spans="38:49">
      <c r="AL4889" s="5"/>
      <c r="AM4889" s="5"/>
      <c r="AW4889" s="5"/>
    </row>
    <row r="4890" spans="38:49">
      <c r="AL4890" s="5"/>
      <c r="AM4890" s="5"/>
      <c r="AW4890" s="5"/>
    </row>
    <row r="4891" spans="38:49">
      <c r="AL4891" s="5"/>
      <c r="AM4891" s="5"/>
      <c r="AW4891" s="5"/>
    </row>
    <row r="4892" spans="38:49">
      <c r="AL4892" s="5"/>
      <c r="AM4892" s="5"/>
      <c r="AW4892" s="5"/>
    </row>
    <row r="4893" spans="38:49">
      <c r="AL4893" s="5"/>
      <c r="AM4893" s="5"/>
      <c r="AW4893" s="5"/>
    </row>
    <row r="4894" spans="38:49">
      <c r="AL4894" s="5"/>
      <c r="AM4894" s="5"/>
      <c r="AW4894" s="5"/>
    </row>
    <row r="4895" spans="38:49">
      <c r="AL4895" s="5"/>
      <c r="AM4895" s="5"/>
      <c r="AW4895" s="5"/>
    </row>
    <row r="4896" spans="38:49">
      <c r="AL4896" s="5"/>
      <c r="AM4896" s="5"/>
      <c r="AW4896" s="5"/>
    </row>
    <row r="4897" spans="38:49">
      <c r="AL4897" s="5"/>
      <c r="AM4897" s="5"/>
      <c r="AW4897" s="5"/>
    </row>
    <row r="4898" spans="38:49">
      <c r="AL4898" s="5"/>
      <c r="AM4898" s="5"/>
      <c r="AW4898" s="5"/>
    </row>
    <row r="4899" spans="38:49">
      <c r="AL4899" s="5"/>
      <c r="AM4899" s="5"/>
      <c r="AW4899" s="5"/>
    </row>
    <row r="4900" spans="38:49">
      <c r="AL4900" s="5"/>
      <c r="AM4900" s="5"/>
      <c r="AW4900" s="5"/>
    </row>
    <row r="4901" spans="38:49">
      <c r="AL4901" s="5"/>
      <c r="AM4901" s="5"/>
      <c r="AW4901" s="5"/>
    </row>
    <row r="4902" spans="38:49">
      <c r="AL4902" s="5"/>
      <c r="AM4902" s="5"/>
      <c r="AW4902" s="5"/>
    </row>
    <row r="4903" spans="38:49">
      <c r="AL4903" s="5"/>
      <c r="AM4903" s="5"/>
      <c r="AW4903" s="5"/>
    </row>
    <row r="4904" spans="38:49">
      <c r="AL4904" s="5"/>
      <c r="AM4904" s="5"/>
      <c r="AW4904" s="5"/>
    </row>
    <row r="4905" spans="38:49">
      <c r="AL4905" s="5"/>
      <c r="AM4905" s="5"/>
      <c r="AW4905" s="5"/>
    </row>
    <row r="4906" spans="38:49">
      <c r="AL4906" s="5"/>
      <c r="AM4906" s="5"/>
      <c r="AW4906" s="5"/>
    </row>
    <row r="4907" spans="38:49">
      <c r="AL4907" s="5"/>
      <c r="AM4907" s="5"/>
      <c r="AW4907" s="5"/>
    </row>
    <row r="4908" spans="38:49">
      <c r="AL4908" s="5"/>
      <c r="AM4908" s="5"/>
      <c r="AW4908" s="5"/>
    </row>
    <row r="4909" spans="38:49">
      <c r="AL4909" s="5"/>
      <c r="AM4909" s="5"/>
      <c r="AW4909" s="5"/>
    </row>
    <row r="4910" spans="38:49">
      <c r="AL4910" s="5"/>
      <c r="AM4910" s="5"/>
      <c r="AW4910" s="5"/>
    </row>
    <row r="4911" spans="38:49">
      <c r="AL4911" s="5"/>
      <c r="AM4911" s="5"/>
      <c r="AW4911" s="5"/>
    </row>
    <row r="4912" spans="38:49">
      <c r="AL4912" s="5"/>
      <c r="AM4912" s="5"/>
      <c r="AW4912" s="5"/>
    </row>
    <row r="4913" spans="38:49">
      <c r="AL4913" s="5"/>
      <c r="AM4913" s="5"/>
      <c r="AW4913" s="5"/>
    </row>
    <row r="4914" spans="38:49">
      <c r="AL4914" s="5"/>
      <c r="AM4914" s="5"/>
      <c r="AW4914" s="5"/>
    </row>
    <row r="4915" spans="38:49">
      <c r="AL4915" s="5"/>
      <c r="AM4915" s="5"/>
      <c r="AW4915" s="5"/>
    </row>
    <row r="4916" spans="38:49">
      <c r="AL4916" s="5"/>
      <c r="AM4916" s="5"/>
      <c r="AW4916" s="5"/>
    </row>
    <row r="4917" spans="38:49">
      <c r="AL4917" s="5"/>
      <c r="AM4917" s="5"/>
      <c r="AW4917" s="5"/>
    </row>
    <row r="4918" spans="38:49">
      <c r="AL4918" s="5"/>
      <c r="AM4918" s="5"/>
      <c r="AW4918" s="5"/>
    </row>
    <row r="4919" spans="38:49">
      <c r="AL4919" s="5"/>
      <c r="AM4919" s="5"/>
      <c r="AW4919" s="5"/>
    </row>
    <row r="4920" spans="38:49">
      <c r="AL4920" s="5"/>
      <c r="AM4920" s="5"/>
      <c r="AW4920" s="5"/>
    </row>
    <row r="4921" spans="38:49">
      <c r="AL4921" s="5"/>
      <c r="AM4921" s="5"/>
      <c r="AW4921" s="5"/>
    </row>
    <row r="4922" spans="38:49">
      <c r="AL4922" s="5"/>
      <c r="AM4922" s="5"/>
      <c r="AW4922" s="5"/>
    </row>
    <row r="4923" spans="38:49">
      <c r="AL4923" s="5"/>
      <c r="AM4923" s="5"/>
      <c r="AW4923" s="5"/>
    </row>
    <row r="4924" spans="38:49">
      <c r="AL4924" s="5"/>
      <c r="AM4924" s="5"/>
      <c r="AW4924" s="5"/>
    </row>
    <row r="4925" spans="38:49">
      <c r="AL4925" s="5"/>
      <c r="AM4925" s="5"/>
      <c r="AW4925" s="5"/>
    </row>
    <row r="4926" spans="38:49">
      <c r="AL4926" s="5"/>
      <c r="AM4926" s="5"/>
      <c r="AW4926" s="5"/>
    </row>
    <row r="4927" spans="38:49">
      <c r="AL4927" s="5"/>
      <c r="AM4927" s="5"/>
      <c r="AW4927" s="5"/>
    </row>
    <row r="4928" spans="38:49">
      <c r="AL4928" s="5"/>
      <c r="AM4928" s="5"/>
      <c r="AW4928" s="5"/>
    </row>
    <row r="4929" spans="38:49">
      <c r="AL4929" s="5"/>
      <c r="AM4929" s="5"/>
      <c r="AW4929" s="5"/>
    </row>
    <row r="4930" spans="38:49">
      <c r="AL4930" s="5"/>
      <c r="AM4930" s="5"/>
      <c r="AW4930" s="5"/>
    </row>
    <row r="4931" spans="38:49">
      <c r="AL4931" s="5"/>
      <c r="AM4931" s="5"/>
      <c r="AW4931" s="5"/>
    </row>
    <row r="4932" spans="38:49">
      <c r="AL4932" s="5"/>
      <c r="AM4932" s="5"/>
      <c r="AW4932" s="5"/>
    </row>
    <row r="4933" spans="38:49">
      <c r="AL4933" s="5"/>
      <c r="AM4933" s="5"/>
      <c r="AW4933" s="5"/>
    </row>
    <row r="4934" spans="38:49">
      <c r="AL4934" s="5"/>
      <c r="AM4934" s="5"/>
      <c r="AW4934" s="5"/>
    </row>
    <row r="4935" spans="38:49">
      <c r="AL4935" s="5"/>
      <c r="AM4935" s="5"/>
      <c r="AW4935" s="5"/>
    </row>
    <row r="4936" spans="38:49">
      <c r="AL4936" s="5"/>
      <c r="AM4936" s="5"/>
      <c r="AW4936" s="5"/>
    </row>
    <row r="4937" spans="38:49">
      <c r="AL4937" s="5"/>
      <c r="AM4937" s="5"/>
      <c r="AW4937" s="5"/>
    </row>
    <row r="4938" spans="38:49">
      <c r="AL4938" s="5"/>
      <c r="AM4938" s="5"/>
      <c r="AW4938" s="5"/>
    </row>
    <row r="4939" spans="38:49">
      <c r="AL4939" s="5"/>
      <c r="AM4939" s="5"/>
      <c r="AW4939" s="5"/>
    </row>
    <row r="4940" spans="38:49">
      <c r="AL4940" s="5"/>
      <c r="AM4940" s="5"/>
      <c r="AW4940" s="5"/>
    </row>
    <row r="4941" spans="38:49">
      <c r="AL4941" s="5"/>
      <c r="AM4941" s="5"/>
      <c r="AW4941" s="5"/>
    </row>
    <row r="4942" spans="38:49">
      <c r="AL4942" s="5"/>
      <c r="AM4942" s="5"/>
      <c r="AW4942" s="5"/>
    </row>
    <row r="4943" spans="38:49">
      <c r="AL4943" s="5"/>
      <c r="AM4943" s="5"/>
      <c r="AW4943" s="5"/>
    </row>
    <row r="4944" spans="38:49">
      <c r="AL4944" s="5"/>
      <c r="AM4944" s="5"/>
      <c r="AW4944" s="5"/>
    </row>
    <row r="4945" spans="38:49">
      <c r="AL4945" s="5"/>
      <c r="AM4945" s="5"/>
      <c r="AW4945" s="5"/>
    </row>
    <row r="4946" spans="38:49">
      <c r="AL4946" s="5"/>
      <c r="AM4946" s="5"/>
      <c r="AW4946" s="5"/>
    </row>
    <row r="4947" spans="38:49">
      <c r="AL4947" s="5"/>
      <c r="AM4947" s="5"/>
      <c r="AW4947" s="5"/>
    </row>
    <row r="4948" spans="38:49">
      <c r="AL4948" s="5"/>
      <c r="AM4948" s="5"/>
      <c r="AW4948" s="5"/>
    </row>
    <row r="4949" spans="38:49">
      <c r="AL4949" s="5"/>
      <c r="AM4949" s="5"/>
      <c r="AW4949" s="5"/>
    </row>
    <row r="4950" spans="38:49">
      <c r="AL4950" s="5"/>
      <c r="AM4950" s="5"/>
      <c r="AW4950" s="5"/>
    </row>
    <row r="4951" spans="38:49">
      <c r="AL4951" s="5"/>
      <c r="AM4951" s="5"/>
      <c r="AW4951" s="5"/>
    </row>
    <row r="4952" spans="38:49">
      <c r="AL4952" s="5"/>
      <c r="AM4952" s="5"/>
      <c r="AW4952" s="5"/>
    </row>
    <row r="4953" spans="38:49">
      <c r="AL4953" s="5"/>
      <c r="AM4953" s="5"/>
      <c r="AW4953" s="5"/>
    </row>
    <row r="4954" spans="38:49">
      <c r="AL4954" s="5"/>
      <c r="AM4954" s="5"/>
      <c r="AW4954" s="5"/>
    </row>
    <row r="4955" spans="38:49">
      <c r="AL4955" s="5"/>
      <c r="AM4955" s="5"/>
      <c r="AW4955" s="5"/>
    </row>
    <row r="4956" spans="38:49">
      <c r="AL4956" s="5"/>
      <c r="AM4956" s="5"/>
      <c r="AW4956" s="5"/>
    </row>
    <row r="4957" spans="38:49">
      <c r="AL4957" s="5"/>
      <c r="AM4957" s="5"/>
      <c r="AW4957" s="5"/>
    </row>
    <row r="4958" spans="38:49">
      <c r="AL4958" s="5"/>
      <c r="AM4958" s="5"/>
      <c r="AW4958" s="5"/>
    </row>
    <row r="4959" spans="38:49">
      <c r="AL4959" s="5"/>
      <c r="AM4959" s="5"/>
      <c r="AW4959" s="5"/>
    </row>
    <row r="4960" spans="38:49">
      <c r="AL4960" s="5"/>
      <c r="AM4960" s="5"/>
      <c r="AW4960" s="5"/>
    </row>
    <row r="4961" spans="38:49">
      <c r="AL4961" s="5"/>
      <c r="AM4961" s="5"/>
      <c r="AW4961" s="5"/>
    </row>
    <row r="4962" spans="38:49">
      <c r="AL4962" s="5"/>
      <c r="AM4962" s="5"/>
      <c r="AW4962" s="5"/>
    </row>
    <row r="4963" spans="38:49">
      <c r="AL4963" s="5"/>
      <c r="AM4963" s="5"/>
      <c r="AW4963" s="5"/>
    </row>
    <row r="4964" spans="38:49">
      <c r="AL4964" s="5"/>
      <c r="AM4964" s="5"/>
      <c r="AW4964" s="5"/>
    </row>
    <row r="4965" spans="38:49">
      <c r="AL4965" s="5"/>
      <c r="AM4965" s="5"/>
      <c r="AW4965" s="5"/>
    </row>
    <row r="4966" spans="38:49">
      <c r="AL4966" s="5"/>
      <c r="AM4966" s="5"/>
      <c r="AW4966" s="5"/>
    </row>
    <row r="4967" spans="38:49">
      <c r="AL4967" s="5"/>
      <c r="AM4967" s="5"/>
      <c r="AW4967" s="5"/>
    </row>
    <row r="4968" spans="38:49">
      <c r="AL4968" s="5"/>
      <c r="AM4968" s="5"/>
      <c r="AW4968" s="5"/>
    </row>
    <row r="4969" spans="38:49">
      <c r="AL4969" s="5"/>
      <c r="AM4969" s="5"/>
      <c r="AW4969" s="5"/>
    </row>
    <row r="4970" spans="38:49">
      <c r="AL4970" s="5"/>
      <c r="AM4970" s="5"/>
      <c r="AW4970" s="5"/>
    </row>
    <row r="4971" spans="38:49">
      <c r="AL4971" s="5"/>
      <c r="AM4971" s="5"/>
      <c r="AW4971" s="5"/>
    </row>
    <row r="4972" spans="38:49">
      <c r="AL4972" s="5"/>
      <c r="AM4972" s="5"/>
      <c r="AW4972" s="5"/>
    </row>
    <row r="4973" spans="38:49">
      <c r="AL4973" s="5"/>
      <c r="AM4973" s="5"/>
      <c r="AW4973" s="5"/>
    </row>
    <row r="4974" spans="38:49">
      <c r="AL4974" s="5"/>
      <c r="AM4974" s="5"/>
      <c r="AW4974" s="5"/>
    </row>
    <row r="4975" spans="38:49">
      <c r="AL4975" s="5"/>
      <c r="AM4975" s="5"/>
      <c r="AW4975" s="5"/>
    </row>
    <row r="4976" spans="38:49">
      <c r="AL4976" s="5"/>
      <c r="AM4976" s="5"/>
      <c r="AW4976" s="5"/>
    </row>
    <row r="4977" spans="38:49">
      <c r="AL4977" s="5"/>
      <c r="AM4977" s="5"/>
      <c r="AW4977" s="5"/>
    </row>
    <row r="4978" spans="38:49">
      <c r="AL4978" s="5"/>
      <c r="AM4978" s="5"/>
      <c r="AW4978" s="5"/>
    </row>
    <row r="4979" spans="38:49">
      <c r="AL4979" s="5"/>
      <c r="AM4979" s="5"/>
      <c r="AW4979" s="5"/>
    </row>
    <row r="4980" spans="38:49">
      <c r="AL4980" s="5"/>
      <c r="AM4980" s="5"/>
      <c r="AW4980" s="5"/>
    </row>
    <row r="4981" spans="38:49">
      <c r="AL4981" s="5"/>
      <c r="AM4981" s="5"/>
      <c r="AW4981" s="5"/>
    </row>
    <row r="4982" spans="38:49">
      <c r="AL4982" s="5"/>
      <c r="AM4982" s="5"/>
      <c r="AW4982" s="5"/>
    </row>
    <row r="4983" spans="38:49">
      <c r="AL4983" s="5"/>
      <c r="AM4983" s="5"/>
      <c r="AW4983" s="5"/>
    </row>
    <row r="4984" spans="38:49">
      <c r="AL4984" s="5"/>
      <c r="AM4984" s="5"/>
      <c r="AW4984" s="5"/>
    </row>
    <row r="4985" spans="38:49">
      <c r="AL4985" s="5"/>
      <c r="AM4985" s="5"/>
      <c r="AW4985" s="5"/>
    </row>
    <row r="4986" spans="38:49">
      <c r="AL4986" s="5"/>
      <c r="AM4986" s="5"/>
      <c r="AW4986" s="5"/>
    </row>
    <row r="4987" spans="38:49">
      <c r="AL4987" s="5"/>
      <c r="AM4987" s="5"/>
      <c r="AW4987" s="5"/>
    </row>
    <row r="4988" spans="38:49">
      <c r="AL4988" s="5"/>
      <c r="AM4988" s="5"/>
      <c r="AW4988" s="5"/>
    </row>
    <row r="4989" spans="38:49">
      <c r="AL4989" s="5"/>
      <c r="AM4989" s="5"/>
      <c r="AW4989" s="5"/>
    </row>
    <row r="4990" spans="38:49">
      <c r="AL4990" s="5"/>
      <c r="AM4990" s="5"/>
      <c r="AW4990" s="5"/>
    </row>
    <row r="4991" spans="38:49">
      <c r="AL4991" s="5"/>
      <c r="AM4991" s="5"/>
      <c r="AW4991" s="5"/>
    </row>
    <row r="4992" spans="38:49">
      <c r="AL4992" s="5"/>
      <c r="AM4992" s="5"/>
      <c r="AW4992" s="5"/>
    </row>
    <row r="4993" spans="38:49">
      <c r="AL4993" s="5"/>
      <c r="AM4993" s="5"/>
      <c r="AW4993" s="5"/>
    </row>
    <row r="4994" spans="38:49">
      <c r="AL4994" s="5"/>
      <c r="AM4994" s="5"/>
      <c r="AW4994" s="5"/>
    </row>
    <row r="4995" spans="38:49">
      <c r="AL4995" s="5"/>
      <c r="AM4995" s="5"/>
      <c r="AW4995" s="5"/>
    </row>
    <row r="4996" spans="38:49">
      <c r="AL4996" s="5"/>
      <c r="AM4996" s="5"/>
      <c r="AW4996" s="5"/>
    </row>
    <row r="4997" spans="38:49">
      <c r="AL4997" s="5"/>
      <c r="AM4997" s="5"/>
      <c r="AW4997" s="5"/>
    </row>
    <row r="4998" spans="38:49">
      <c r="AL4998" s="5"/>
      <c r="AM4998" s="5"/>
      <c r="AW4998" s="5"/>
    </row>
    <row r="4999" spans="38:49">
      <c r="AL4999" s="5"/>
      <c r="AM4999" s="5"/>
      <c r="AW4999" s="5"/>
    </row>
    <row r="5000" spans="38:49">
      <c r="AL5000" s="5"/>
      <c r="AM5000" s="5"/>
      <c r="AW5000" s="5"/>
    </row>
    <row r="5001" spans="38:49">
      <c r="AL5001" s="5"/>
      <c r="AM5001" s="5"/>
      <c r="AW5001" s="5"/>
    </row>
    <row r="5002" spans="38:49">
      <c r="AL5002" s="5"/>
      <c r="AM5002" s="5"/>
      <c r="AW5002" s="5"/>
    </row>
    <row r="5003" spans="38:49">
      <c r="AL5003" s="5"/>
      <c r="AM5003" s="5"/>
      <c r="AW5003" s="5"/>
    </row>
    <row r="5004" spans="38:49">
      <c r="AL5004" s="5"/>
      <c r="AM5004" s="5"/>
      <c r="AW5004" s="5"/>
    </row>
    <row r="5005" spans="38:49">
      <c r="AL5005" s="5"/>
      <c r="AM5005" s="5"/>
      <c r="AW5005" s="5"/>
    </row>
    <row r="5006" spans="38:49">
      <c r="AL5006" s="5"/>
      <c r="AM5006" s="5"/>
      <c r="AW5006" s="5"/>
    </row>
    <row r="5007" spans="38:49">
      <c r="AL5007" s="5"/>
      <c r="AM5007" s="5"/>
      <c r="AW5007" s="5"/>
    </row>
    <row r="5008" spans="38:49">
      <c r="AL5008" s="5"/>
      <c r="AM5008" s="5"/>
      <c r="AW5008" s="5"/>
    </row>
    <row r="5009" spans="38:49">
      <c r="AL5009" s="5"/>
      <c r="AM5009" s="5"/>
      <c r="AW5009" s="5"/>
    </row>
    <row r="5010" spans="38:49">
      <c r="AL5010" s="5"/>
      <c r="AM5010" s="5"/>
      <c r="AW5010" s="5"/>
    </row>
    <row r="5011" spans="38:49">
      <c r="AL5011" s="5"/>
      <c r="AM5011" s="5"/>
      <c r="AW5011" s="5"/>
    </row>
    <row r="5012" spans="38:49">
      <c r="AL5012" s="5"/>
      <c r="AM5012" s="5"/>
      <c r="AW5012" s="5"/>
    </row>
    <row r="5013" spans="38:49">
      <c r="AL5013" s="5"/>
      <c r="AM5013" s="5"/>
      <c r="AW5013" s="5"/>
    </row>
    <row r="5014" spans="38:49">
      <c r="AL5014" s="5"/>
      <c r="AM5014" s="5"/>
      <c r="AW5014" s="5"/>
    </row>
    <row r="5015" spans="38:49">
      <c r="AL5015" s="5"/>
      <c r="AM5015" s="5"/>
      <c r="AW5015" s="5"/>
    </row>
    <row r="5016" spans="38:49">
      <c r="AL5016" s="5"/>
      <c r="AM5016" s="5"/>
      <c r="AW5016" s="5"/>
    </row>
    <row r="5017" spans="38:49">
      <c r="AL5017" s="5"/>
      <c r="AM5017" s="5"/>
      <c r="AW5017" s="5"/>
    </row>
    <row r="5018" spans="38:49">
      <c r="AL5018" s="5"/>
      <c r="AM5018" s="5"/>
      <c r="AW5018" s="5"/>
    </row>
    <row r="5019" spans="38:49">
      <c r="AL5019" s="5"/>
      <c r="AM5019" s="5"/>
      <c r="AW5019" s="5"/>
    </row>
    <row r="5020" spans="38:49">
      <c r="AL5020" s="5"/>
      <c r="AM5020" s="5"/>
      <c r="AW5020" s="5"/>
    </row>
    <row r="5021" spans="38:49">
      <c r="AL5021" s="5"/>
      <c r="AM5021" s="5"/>
      <c r="AW5021" s="5"/>
    </row>
    <row r="5022" spans="38:49">
      <c r="AL5022" s="5"/>
      <c r="AM5022" s="5"/>
      <c r="AW5022" s="5"/>
    </row>
    <row r="5023" spans="38:49">
      <c r="AL5023" s="5"/>
      <c r="AM5023" s="5"/>
      <c r="AW5023" s="5"/>
    </row>
    <row r="5024" spans="38:49">
      <c r="AL5024" s="5"/>
      <c r="AM5024" s="5"/>
      <c r="AW5024" s="5"/>
    </row>
    <row r="5025" spans="38:49">
      <c r="AL5025" s="5"/>
      <c r="AM5025" s="5"/>
      <c r="AW5025" s="5"/>
    </row>
    <row r="5026" spans="38:49">
      <c r="AL5026" s="5"/>
      <c r="AM5026" s="5"/>
      <c r="AW5026" s="5"/>
    </row>
    <row r="5027" spans="38:49">
      <c r="AL5027" s="5"/>
      <c r="AM5027" s="5"/>
      <c r="AW5027" s="5"/>
    </row>
    <row r="5028" spans="38:49">
      <c r="AL5028" s="5"/>
      <c r="AM5028" s="5"/>
      <c r="AW5028" s="5"/>
    </row>
    <row r="5029" spans="38:49">
      <c r="AL5029" s="5"/>
      <c r="AM5029" s="5"/>
      <c r="AW5029" s="5"/>
    </row>
    <row r="5030" spans="38:49">
      <c r="AL5030" s="5"/>
      <c r="AM5030" s="5"/>
      <c r="AW5030" s="5"/>
    </row>
    <row r="5031" spans="38:49">
      <c r="AL5031" s="5"/>
      <c r="AM5031" s="5"/>
      <c r="AW5031" s="5"/>
    </row>
    <row r="5032" spans="38:49">
      <c r="AL5032" s="5"/>
      <c r="AM5032" s="5"/>
      <c r="AW5032" s="5"/>
    </row>
    <row r="5033" spans="38:49">
      <c r="AL5033" s="5"/>
      <c r="AM5033" s="5"/>
      <c r="AW5033" s="5"/>
    </row>
    <row r="5034" spans="38:49">
      <c r="AL5034" s="5"/>
      <c r="AM5034" s="5"/>
      <c r="AW5034" s="5"/>
    </row>
    <row r="5035" spans="38:49">
      <c r="AL5035" s="5"/>
      <c r="AM5035" s="5"/>
      <c r="AW5035" s="5"/>
    </row>
    <row r="5036" spans="38:49">
      <c r="AL5036" s="5"/>
      <c r="AM5036" s="5"/>
      <c r="AW5036" s="5"/>
    </row>
    <row r="5037" spans="38:49">
      <c r="AL5037" s="5"/>
      <c r="AM5037" s="5"/>
      <c r="AW5037" s="5"/>
    </row>
    <row r="5038" spans="38:49">
      <c r="AL5038" s="5"/>
      <c r="AM5038" s="5"/>
      <c r="AW5038" s="5"/>
    </row>
    <row r="5039" spans="38:49">
      <c r="AL5039" s="5"/>
      <c r="AM5039" s="5"/>
      <c r="AW5039" s="5"/>
    </row>
    <row r="5040" spans="38:49">
      <c r="AL5040" s="5"/>
      <c r="AM5040" s="5"/>
      <c r="AW5040" s="5"/>
    </row>
    <row r="5041" spans="38:49">
      <c r="AL5041" s="5"/>
      <c r="AM5041" s="5"/>
      <c r="AW5041" s="5"/>
    </row>
    <row r="5042" spans="38:49">
      <c r="AL5042" s="5"/>
      <c r="AM5042" s="5"/>
      <c r="AW5042" s="5"/>
    </row>
    <row r="5043" spans="38:49">
      <c r="AL5043" s="5"/>
      <c r="AM5043" s="5"/>
      <c r="AW5043" s="5"/>
    </row>
    <row r="5044" spans="38:49">
      <c r="AL5044" s="5"/>
      <c r="AM5044" s="5"/>
      <c r="AW5044" s="5"/>
    </row>
    <row r="5045" spans="38:49">
      <c r="AL5045" s="5"/>
      <c r="AM5045" s="5"/>
      <c r="AW5045" s="5"/>
    </row>
    <row r="5046" spans="38:49">
      <c r="AL5046" s="5"/>
      <c r="AM5046" s="5"/>
      <c r="AW5046" s="5"/>
    </row>
    <row r="5047" spans="38:49">
      <c r="AL5047" s="5"/>
      <c r="AM5047" s="5"/>
      <c r="AW5047" s="5"/>
    </row>
    <row r="5048" spans="38:49">
      <c r="AL5048" s="5"/>
      <c r="AM5048" s="5"/>
      <c r="AW5048" s="5"/>
    </row>
    <row r="5049" spans="38:49">
      <c r="AL5049" s="5"/>
      <c r="AM5049" s="5"/>
      <c r="AW5049" s="5"/>
    </row>
    <row r="5050" spans="38:49">
      <c r="AL5050" s="5"/>
      <c r="AM5050" s="5"/>
      <c r="AW5050" s="5"/>
    </row>
    <row r="5051" spans="38:49">
      <c r="AL5051" s="5"/>
      <c r="AM5051" s="5"/>
      <c r="AW5051" s="5"/>
    </row>
    <row r="5052" spans="38:49">
      <c r="AL5052" s="5"/>
      <c r="AM5052" s="5"/>
      <c r="AW5052" s="5"/>
    </row>
    <row r="5053" spans="38:49">
      <c r="AL5053" s="5"/>
      <c r="AM5053" s="5"/>
      <c r="AW5053" s="5"/>
    </row>
    <row r="5054" spans="38:49">
      <c r="AL5054" s="5"/>
      <c r="AM5054" s="5"/>
      <c r="AW5054" s="5"/>
    </row>
    <row r="5055" spans="38:49">
      <c r="AL5055" s="5"/>
      <c r="AM5055" s="5"/>
      <c r="AW5055" s="5"/>
    </row>
    <row r="5056" spans="38:49">
      <c r="AL5056" s="5"/>
      <c r="AM5056" s="5"/>
      <c r="AW5056" s="5"/>
    </row>
    <row r="5057" spans="38:49">
      <c r="AL5057" s="5"/>
      <c r="AM5057" s="5"/>
      <c r="AW5057" s="5"/>
    </row>
    <row r="5058" spans="38:49">
      <c r="AL5058" s="5"/>
      <c r="AM5058" s="5"/>
      <c r="AW5058" s="5"/>
    </row>
    <row r="5059" spans="38:49">
      <c r="AL5059" s="5"/>
      <c r="AM5059" s="5"/>
      <c r="AW5059" s="5"/>
    </row>
    <row r="5060" spans="38:49">
      <c r="AL5060" s="5"/>
      <c r="AM5060" s="5"/>
      <c r="AW5060" s="5"/>
    </row>
    <row r="5061" spans="38:49">
      <c r="AL5061" s="5"/>
      <c r="AM5061" s="5"/>
      <c r="AW5061" s="5"/>
    </row>
    <row r="5062" spans="38:49">
      <c r="AL5062" s="5"/>
      <c r="AM5062" s="5"/>
      <c r="AW5062" s="5"/>
    </row>
    <row r="5063" spans="38:49">
      <c r="AL5063" s="5"/>
      <c r="AM5063" s="5"/>
      <c r="AW5063" s="5"/>
    </row>
    <row r="5064" spans="38:49">
      <c r="AL5064" s="5"/>
      <c r="AM5064" s="5"/>
      <c r="AW5064" s="5"/>
    </row>
    <row r="5065" spans="38:49">
      <c r="AL5065" s="5"/>
      <c r="AM5065" s="5"/>
      <c r="AW5065" s="5"/>
    </row>
    <row r="5066" spans="38:49">
      <c r="AL5066" s="5"/>
      <c r="AM5066" s="5"/>
      <c r="AW5066" s="5"/>
    </row>
    <row r="5067" spans="38:49">
      <c r="AL5067" s="5"/>
      <c r="AM5067" s="5"/>
      <c r="AW5067" s="5"/>
    </row>
    <row r="5068" spans="38:49">
      <c r="AL5068" s="5"/>
      <c r="AM5068" s="5"/>
      <c r="AW5068" s="5"/>
    </row>
    <row r="5069" spans="38:49">
      <c r="AL5069" s="5"/>
      <c r="AM5069" s="5"/>
      <c r="AW5069" s="5"/>
    </row>
    <row r="5070" spans="38:49">
      <c r="AL5070" s="5"/>
      <c r="AM5070" s="5"/>
      <c r="AW5070" s="5"/>
    </row>
    <row r="5071" spans="38:49">
      <c r="AL5071" s="5"/>
      <c r="AM5071" s="5"/>
      <c r="AW5071" s="5"/>
    </row>
    <row r="5072" spans="38:49">
      <c r="AL5072" s="5"/>
      <c r="AM5072" s="5"/>
      <c r="AW5072" s="5"/>
    </row>
    <row r="5073" spans="38:49">
      <c r="AL5073" s="5"/>
      <c r="AM5073" s="5"/>
      <c r="AW5073" s="5"/>
    </row>
    <row r="5074" spans="38:49">
      <c r="AL5074" s="5"/>
      <c r="AM5074" s="5"/>
      <c r="AW5074" s="5"/>
    </row>
    <row r="5075" spans="38:49">
      <c r="AL5075" s="5"/>
      <c r="AM5075" s="5"/>
      <c r="AW5075" s="5"/>
    </row>
    <row r="5076" spans="38:49">
      <c r="AL5076" s="5"/>
      <c r="AM5076" s="5"/>
      <c r="AW5076" s="5"/>
    </row>
    <row r="5077" spans="38:49">
      <c r="AL5077" s="5"/>
      <c r="AM5077" s="5"/>
      <c r="AW5077" s="5"/>
    </row>
    <row r="5078" spans="38:49">
      <c r="AL5078" s="5"/>
      <c r="AM5078" s="5"/>
      <c r="AW5078" s="5"/>
    </row>
    <row r="5079" spans="38:49">
      <c r="AL5079" s="5"/>
      <c r="AM5079" s="5"/>
      <c r="AW5079" s="5"/>
    </row>
    <row r="5080" spans="38:49">
      <c r="AL5080" s="5"/>
      <c r="AM5080" s="5"/>
      <c r="AW5080" s="5"/>
    </row>
    <row r="5081" spans="38:49">
      <c r="AL5081" s="5"/>
      <c r="AM5081" s="5"/>
      <c r="AW5081" s="5"/>
    </row>
    <row r="5082" spans="38:49">
      <c r="AL5082" s="5"/>
      <c r="AM5082" s="5"/>
      <c r="AW5082" s="5"/>
    </row>
    <row r="5083" spans="38:49">
      <c r="AL5083" s="5"/>
      <c r="AM5083" s="5"/>
      <c r="AW5083" s="5"/>
    </row>
    <row r="5084" spans="38:49">
      <c r="AL5084" s="5"/>
      <c r="AM5084" s="5"/>
      <c r="AW5084" s="5"/>
    </row>
    <row r="5085" spans="38:49">
      <c r="AL5085" s="5"/>
      <c r="AM5085" s="5"/>
      <c r="AW5085" s="5"/>
    </row>
    <row r="5086" spans="38:49">
      <c r="AL5086" s="5"/>
      <c r="AM5086" s="5"/>
      <c r="AW5086" s="5"/>
    </row>
    <row r="5087" spans="38:49">
      <c r="AL5087" s="5"/>
      <c r="AM5087" s="5"/>
      <c r="AW5087" s="5"/>
    </row>
    <row r="5088" spans="38:49">
      <c r="AL5088" s="5"/>
      <c r="AM5088" s="5"/>
      <c r="AW5088" s="5"/>
    </row>
    <row r="5089" spans="38:49">
      <c r="AL5089" s="5"/>
      <c r="AM5089" s="5"/>
      <c r="AW5089" s="5"/>
    </row>
    <row r="5090" spans="38:49">
      <c r="AL5090" s="5"/>
      <c r="AM5090" s="5"/>
      <c r="AW5090" s="5"/>
    </row>
    <row r="5091" spans="38:49">
      <c r="AL5091" s="5"/>
      <c r="AM5091" s="5"/>
      <c r="AW5091" s="5"/>
    </row>
    <row r="5092" spans="38:49">
      <c r="AL5092" s="5"/>
      <c r="AM5092" s="5"/>
      <c r="AW5092" s="5"/>
    </row>
    <row r="5093" spans="38:49">
      <c r="AL5093" s="5"/>
      <c r="AM5093" s="5"/>
      <c r="AW5093" s="5"/>
    </row>
    <row r="5094" spans="38:49">
      <c r="AL5094" s="5"/>
      <c r="AM5094" s="5"/>
      <c r="AW5094" s="5"/>
    </row>
    <row r="5095" spans="38:49">
      <c r="AL5095" s="5"/>
      <c r="AM5095" s="5"/>
      <c r="AW5095" s="5"/>
    </row>
    <row r="5096" spans="38:49">
      <c r="AL5096" s="5"/>
      <c r="AM5096" s="5"/>
      <c r="AW5096" s="5"/>
    </row>
    <row r="5097" spans="38:49">
      <c r="AL5097" s="5"/>
      <c r="AM5097" s="5"/>
      <c r="AW5097" s="5"/>
    </row>
    <row r="5098" spans="38:49">
      <c r="AL5098" s="5"/>
      <c r="AM5098" s="5"/>
      <c r="AW5098" s="5"/>
    </row>
    <row r="5099" spans="38:49">
      <c r="AL5099" s="5"/>
      <c r="AM5099" s="5"/>
      <c r="AW5099" s="5"/>
    </row>
    <row r="5100" spans="38:49">
      <c r="AL5100" s="5"/>
      <c r="AM5100" s="5"/>
      <c r="AW5100" s="5"/>
    </row>
    <row r="5101" spans="38:49">
      <c r="AL5101" s="5"/>
      <c r="AM5101" s="5"/>
      <c r="AW5101" s="5"/>
    </row>
    <row r="5102" spans="38:49">
      <c r="AL5102" s="5"/>
      <c r="AM5102" s="5"/>
      <c r="AW5102" s="5"/>
    </row>
    <row r="5103" spans="38:49">
      <c r="AL5103" s="5"/>
      <c r="AM5103" s="5"/>
      <c r="AW5103" s="5"/>
    </row>
    <row r="5104" spans="38:49">
      <c r="AL5104" s="5"/>
      <c r="AM5104" s="5"/>
      <c r="AW5104" s="5"/>
    </row>
    <row r="5105" spans="38:49">
      <c r="AL5105" s="5"/>
      <c r="AM5105" s="5"/>
      <c r="AW5105" s="5"/>
    </row>
    <row r="5106" spans="38:49">
      <c r="AL5106" s="5"/>
      <c r="AM5106" s="5"/>
      <c r="AW5106" s="5"/>
    </row>
    <row r="5107" spans="38:49">
      <c r="AL5107" s="5"/>
      <c r="AM5107" s="5"/>
      <c r="AW5107" s="5"/>
    </row>
    <row r="5108" spans="38:49">
      <c r="AL5108" s="5"/>
      <c r="AM5108" s="5"/>
      <c r="AW5108" s="5"/>
    </row>
    <row r="5109" spans="38:49">
      <c r="AL5109" s="5"/>
      <c r="AM5109" s="5"/>
      <c r="AW5109" s="5"/>
    </row>
    <row r="5110" spans="38:49">
      <c r="AL5110" s="5"/>
      <c r="AM5110" s="5"/>
      <c r="AW5110" s="5"/>
    </row>
    <row r="5111" spans="38:49">
      <c r="AL5111" s="5"/>
      <c r="AM5111" s="5"/>
      <c r="AW5111" s="5"/>
    </row>
    <row r="5112" spans="38:49">
      <c r="AL5112" s="5"/>
      <c r="AM5112" s="5"/>
      <c r="AW5112" s="5"/>
    </row>
    <row r="5113" spans="38:49">
      <c r="AL5113" s="5"/>
      <c r="AM5113" s="5"/>
      <c r="AW5113" s="5"/>
    </row>
    <row r="5114" spans="38:49">
      <c r="AL5114" s="5"/>
      <c r="AM5114" s="5"/>
      <c r="AW5114" s="5"/>
    </row>
    <row r="5115" spans="38:49">
      <c r="AL5115" s="5"/>
      <c r="AM5115" s="5"/>
      <c r="AW5115" s="5"/>
    </row>
    <row r="5116" spans="38:49">
      <c r="AL5116" s="5"/>
      <c r="AM5116" s="5"/>
      <c r="AW5116" s="5"/>
    </row>
    <row r="5117" spans="38:49">
      <c r="AL5117" s="5"/>
      <c r="AM5117" s="5"/>
      <c r="AW5117" s="5"/>
    </row>
    <row r="5118" spans="38:49">
      <c r="AL5118" s="5"/>
      <c r="AM5118" s="5"/>
      <c r="AW5118" s="5"/>
    </row>
    <row r="5119" spans="38:49">
      <c r="AL5119" s="5"/>
      <c r="AM5119" s="5"/>
      <c r="AW5119" s="5"/>
    </row>
    <row r="5120" spans="38:49">
      <c r="AL5120" s="5"/>
      <c r="AM5120" s="5"/>
      <c r="AW5120" s="5"/>
    </row>
    <row r="5121" spans="38:49">
      <c r="AL5121" s="5"/>
      <c r="AM5121" s="5"/>
      <c r="AW5121" s="5"/>
    </row>
    <row r="5122" spans="38:49">
      <c r="AL5122" s="5"/>
      <c r="AM5122" s="5"/>
      <c r="AW5122" s="5"/>
    </row>
    <row r="5123" spans="38:49">
      <c r="AL5123" s="5"/>
      <c r="AM5123" s="5"/>
      <c r="AW5123" s="5"/>
    </row>
    <row r="5124" spans="38:49">
      <c r="AL5124" s="5"/>
      <c r="AM5124" s="5"/>
      <c r="AW5124" s="5"/>
    </row>
    <row r="5125" spans="38:49">
      <c r="AL5125" s="5"/>
      <c r="AM5125" s="5"/>
      <c r="AW5125" s="5"/>
    </row>
    <row r="5126" spans="38:49">
      <c r="AL5126" s="5"/>
      <c r="AM5126" s="5"/>
      <c r="AW5126" s="5"/>
    </row>
    <row r="5127" spans="38:49">
      <c r="AL5127" s="5"/>
      <c r="AM5127" s="5"/>
      <c r="AW5127" s="5"/>
    </row>
    <row r="5128" spans="38:49">
      <c r="AL5128" s="5"/>
      <c r="AM5128" s="5"/>
      <c r="AW5128" s="5"/>
    </row>
    <row r="5129" spans="38:49">
      <c r="AL5129" s="5"/>
      <c r="AM5129" s="5"/>
      <c r="AW5129" s="5"/>
    </row>
    <row r="5130" spans="38:49">
      <c r="AL5130" s="5"/>
      <c r="AM5130" s="5"/>
      <c r="AW5130" s="5"/>
    </row>
    <row r="5131" spans="38:49">
      <c r="AL5131" s="5"/>
      <c r="AM5131" s="5"/>
      <c r="AW5131" s="5"/>
    </row>
    <row r="5132" spans="38:49">
      <c r="AL5132" s="5"/>
      <c r="AM5132" s="5"/>
      <c r="AW5132" s="5"/>
    </row>
    <row r="5133" spans="38:49">
      <c r="AL5133" s="5"/>
      <c r="AM5133" s="5"/>
      <c r="AW5133" s="5"/>
    </row>
    <row r="5134" spans="38:49">
      <c r="AL5134" s="5"/>
      <c r="AM5134" s="5"/>
      <c r="AW5134" s="5"/>
    </row>
    <row r="5135" spans="38:49">
      <c r="AL5135" s="5"/>
      <c r="AM5135" s="5"/>
      <c r="AW5135" s="5"/>
    </row>
    <row r="5136" spans="38:49">
      <c r="AL5136" s="5"/>
      <c r="AM5136" s="5"/>
      <c r="AW5136" s="5"/>
    </row>
    <row r="5137" spans="38:49">
      <c r="AL5137" s="5"/>
      <c r="AM5137" s="5"/>
      <c r="AW5137" s="5"/>
    </row>
    <row r="5138" spans="38:49">
      <c r="AL5138" s="5"/>
      <c r="AM5138" s="5"/>
      <c r="AW5138" s="5"/>
    </row>
    <row r="5139" spans="38:49">
      <c r="AL5139" s="5"/>
      <c r="AM5139" s="5"/>
      <c r="AW5139" s="5"/>
    </row>
    <row r="5140" spans="38:49">
      <c r="AL5140" s="5"/>
      <c r="AM5140" s="5"/>
      <c r="AW5140" s="5"/>
    </row>
    <row r="5141" spans="38:49">
      <c r="AL5141" s="5"/>
      <c r="AM5141" s="5"/>
      <c r="AW5141" s="5"/>
    </row>
    <row r="5142" spans="38:49">
      <c r="AL5142" s="5"/>
      <c r="AM5142" s="5"/>
      <c r="AW5142" s="5"/>
    </row>
    <row r="5143" spans="38:49">
      <c r="AL5143" s="5"/>
      <c r="AM5143" s="5"/>
      <c r="AW5143" s="5"/>
    </row>
    <row r="5144" spans="38:49">
      <c r="AL5144" s="5"/>
      <c r="AM5144" s="5"/>
      <c r="AW5144" s="5"/>
    </row>
    <row r="5145" spans="38:49">
      <c r="AL5145" s="5"/>
      <c r="AM5145" s="5"/>
      <c r="AW5145" s="5"/>
    </row>
    <row r="5146" spans="38:49">
      <c r="AL5146" s="5"/>
      <c r="AM5146" s="5"/>
      <c r="AW5146" s="5"/>
    </row>
    <row r="5147" spans="38:49">
      <c r="AL5147" s="5"/>
      <c r="AM5147" s="5"/>
      <c r="AW5147" s="5"/>
    </row>
    <row r="5148" spans="38:49">
      <c r="AL5148" s="5"/>
      <c r="AM5148" s="5"/>
      <c r="AW5148" s="5"/>
    </row>
    <row r="5149" spans="38:49">
      <c r="AL5149" s="5"/>
      <c r="AM5149" s="5"/>
      <c r="AW5149" s="5"/>
    </row>
    <row r="5150" spans="38:49">
      <c r="AL5150" s="5"/>
      <c r="AM5150" s="5"/>
      <c r="AW5150" s="5"/>
    </row>
    <row r="5151" spans="38:49">
      <c r="AL5151" s="5"/>
      <c r="AM5151" s="5"/>
      <c r="AW5151" s="5"/>
    </row>
    <row r="5152" spans="38:49">
      <c r="AL5152" s="5"/>
      <c r="AM5152" s="5"/>
      <c r="AW5152" s="5"/>
    </row>
    <row r="5153" spans="38:49">
      <c r="AL5153" s="5"/>
      <c r="AM5153" s="5"/>
      <c r="AW5153" s="5"/>
    </row>
    <row r="5154" spans="38:49">
      <c r="AL5154" s="5"/>
      <c r="AM5154" s="5"/>
      <c r="AW5154" s="5"/>
    </row>
    <row r="5155" spans="38:49">
      <c r="AL5155" s="5"/>
      <c r="AM5155" s="5"/>
      <c r="AW5155" s="5"/>
    </row>
    <row r="5156" spans="38:49">
      <c r="AL5156" s="5"/>
      <c r="AM5156" s="5"/>
      <c r="AW5156" s="5"/>
    </row>
    <row r="5157" spans="38:49">
      <c r="AL5157" s="5"/>
      <c r="AM5157" s="5"/>
      <c r="AW5157" s="5"/>
    </row>
    <row r="5158" spans="38:49">
      <c r="AL5158" s="5"/>
      <c r="AM5158" s="5"/>
      <c r="AW5158" s="5"/>
    </row>
    <row r="5159" spans="38:49">
      <c r="AL5159" s="5"/>
      <c r="AM5159" s="5"/>
      <c r="AW5159" s="5"/>
    </row>
    <row r="5160" spans="38:49">
      <c r="AL5160" s="5"/>
      <c r="AM5160" s="5"/>
      <c r="AW5160" s="5"/>
    </row>
    <row r="5161" spans="38:49">
      <c r="AL5161" s="5"/>
      <c r="AM5161" s="5"/>
      <c r="AW5161" s="5"/>
    </row>
    <row r="5162" spans="38:49">
      <c r="AL5162" s="5"/>
      <c r="AM5162" s="5"/>
      <c r="AW5162" s="5"/>
    </row>
    <row r="5163" spans="38:49">
      <c r="AL5163" s="5"/>
      <c r="AM5163" s="5"/>
      <c r="AW5163" s="5"/>
    </row>
    <row r="5164" spans="38:49">
      <c r="AL5164" s="5"/>
      <c r="AM5164" s="5"/>
      <c r="AW5164" s="5"/>
    </row>
    <row r="5165" spans="38:49">
      <c r="AL5165" s="5"/>
      <c r="AM5165" s="5"/>
      <c r="AW5165" s="5"/>
    </row>
    <row r="5166" spans="38:49">
      <c r="AL5166" s="5"/>
      <c r="AM5166" s="5"/>
      <c r="AW5166" s="5"/>
    </row>
    <row r="5167" spans="38:49">
      <c r="AL5167" s="5"/>
      <c r="AM5167" s="5"/>
      <c r="AW5167" s="5"/>
    </row>
    <row r="5168" spans="38:49">
      <c r="AL5168" s="5"/>
      <c r="AM5168" s="5"/>
      <c r="AW5168" s="5"/>
    </row>
    <row r="5169" spans="38:49">
      <c r="AL5169" s="5"/>
      <c r="AM5169" s="5"/>
      <c r="AW5169" s="5"/>
    </row>
    <row r="5170" spans="38:49">
      <c r="AL5170" s="5"/>
      <c r="AM5170" s="5"/>
      <c r="AW5170" s="5"/>
    </row>
    <row r="5171" spans="38:49">
      <c r="AL5171" s="5"/>
      <c r="AM5171" s="5"/>
      <c r="AW5171" s="5"/>
    </row>
    <row r="5172" spans="38:49">
      <c r="AL5172" s="5"/>
      <c r="AM5172" s="5"/>
      <c r="AW5172" s="5"/>
    </row>
    <row r="5173" spans="38:49">
      <c r="AL5173" s="5"/>
      <c r="AM5173" s="5"/>
      <c r="AW5173" s="5"/>
    </row>
    <row r="5174" spans="38:49">
      <c r="AL5174" s="5"/>
      <c r="AM5174" s="5"/>
      <c r="AW5174" s="5"/>
    </row>
    <row r="5175" spans="38:49">
      <c r="AL5175" s="5"/>
      <c r="AM5175" s="5"/>
      <c r="AW5175" s="5"/>
    </row>
    <row r="5176" spans="38:49">
      <c r="AL5176" s="5"/>
      <c r="AM5176" s="5"/>
      <c r="AW5176" s="5"/>
    </row>
    <row r="5177" spans="38:49">
      <c r="AL5177" s="5"/>
      <c r="AM5177" s="5"/>
      <c r="AW5177" s="5"/>
    </row>
    <row r="5178" spans="38:49">
      <c r="AL5178" s="5"/>
      <c r="AM5178" s="5"/>
      <c r="AW5178" s="5"/>
    </row>
    <row r="5179" spans="38:49">
      <c r="AL5179" s="5"/>
      <c r="AM5179" s="5"/>
      <c r="AW5179" s="5"/>
    </row>
    <row r="5180" spans="38:49">
      <c r="AL5180" s="5"/>
      <c r="AM5180" s="5"/>
      <c r="AW5180" s="5"/>
    </row>
    <row r="5181" spans="38:49">
      <c r="AL5181" s="5"/>
      <c r="AM5181" s="5"/>
      <c r="AW5181" s="5"/>
    </row>
    <row r="5182" spans="38:49">
      <c r="AL5182" s="5"/>
      <c r="AM5182" s="5"/>
      <c r="AW5182" s="5"/>
    </row>
    <row r="5183" spans="38:49">
      <c r="AL5183" s="5"/>
      <c r="AM5183" s="5"/>
      <c r="AW5183" s="5"/>
    </row>
    <row r="5184" spans="38:49">
      <c r="AL5184" s="5"/>
      <c r="AM5184" s="5"/>
      <c r="AW5184" s="5"/>
    </row>
    <row r="5185" spans="38:49">
      <c r="AL5185" s="5"/>
      <c r="AM5185" s="5"/>
      <c r="AW5185" s="5"/>
    </row>
    <row r="5186" spans="38:49">
      <c r="AL5186" s="5"/>
      <c r="AM5186" s="5"/>
      <c r="AW5186" s="5"/>
    </row>
    <row r="5187" spans="38:49">
      <c r="AL5187" s="5"/>
      <c r="AM5187" s="5"/>
      <c r="AW5187" s="5"/>
    </row>
    <row r="5188" spans="38:49">
      <c r="AL5188" s="5"/>
      <c r="AM5188" s="5"/>
      <c r="AW5188" s="5"/>
    </row>
    <row r="5189" spans="38:49">
      <c r="AL5189" s="5"/>
      <c r="AM5189" s="5"/>
      <c r="AW5189" s="5"/>
    </row>
    <row r="5190" spans="38:49">
      <c r="AL5190" s="5"/>
      <c r="AM5190" s="5"/>
      <c r="AW5190" s="5"/>
    </row>
    <row r="5191" spans="38:49">
      <c r="AL5191" s="5"/>
      <c r="AM5191" s="5"/>
      <c r="AW5191" s="5"/>
    </row>
    <row r="5192" spans="38:49">
      <c r="AL5192" s="5"/>
      <c r="AM5192" s="5"/>
      <c r="AW5192" s="5"/>
    </row>
    <row r="5193" spans="38:49">
      <c r="AL5193" s="5"/>
      <c r="AM5193" s="5"/>
      <c r="AW5193" s="5"/>
    </row>
    <row r="5194" spans="38:49">
      <c r="AL5194" s="5"/>
      <c r="AM5194" s="5"/>
      <c r="AW5194" s="5"/>
    </row>
    <row r="5195" spans="38:49">
      <c r="AL5195" s="5"/>
      <c r="AM5195" s="5"/>
      <c r="AW5195" s="5"/>
    </row>
    <row r="5196" spans="38:49">
      <c r="AL5196" s="5"/>
      <c r="AM5196" s="5"/>
      <c r="AW5196" s="5"/>
    </row>
    <row r="5197" spans="38:49">
      <c r="AL5197" s="5"/>
      <c r="AM5197" s="5"/>
      <c r="AW5197" s="5"/>
    </row>
    <row r="5198" spans="38:49">
      <c r="AL5198" s="5"/>
      <c r="AM5198" s="5"/>
      <c r="AW5198" s="5"/>
    </row>
    <row r="5199" spans="38:49">
      <c r="AL5199" s="5"/>
      <c r="AM5199" s="5"/>
      <c r="AW5199" s="5"/>
    </row>
    <row r="5200" spans="38:49">
      <c r="AL5200" s="5"/>
      <c r="AM5200" s="5"/>
      <c r="AW5200" s="5"/>
    </row>
    <row r="5201" spans="38:49">
      <c r="AL5201" s="5"/>
      <c r="AM5201" s="5"/>
      <c r="AW5201" s="5"/>
    </row>
    <row r="5202" spans="38:49">
      <c r="AL5202" s="5"/>
      <c r="AM5202" s="5"/>
      <c r="AW5202" s="5"/>
    </row>
    <row r="5203" spans="38:49">
      <c r="AL5203" s="5"/>
      <c r="AM5203" s="5"/>
      <c r="AW5203" s="5"/>
    </row>
    <row r="5204" spans="38:49">
      <c r="AL5204" s="5"/>
      <c r="AM5204" s="5"/>
      <c r="AW5204" s="5"/>
    </row>
    <row r="5205" spans="38:49">
      <c r="AL5205" s="5"/>
      <c r="AM5205" s="5"/>
      <c r="AW5205" s="5"/>
    </row>
    <row r="5206" spans="38:49">
      <c r="AL5206" s="5"/>
      <c r="AM5206" s="5"/>
      <c r="AW5206" s="5"/>
    </row>
    <row r="5207" spans="38:49">
      <c r="AL5207" s="5"/>
      <c r="AM5207" s="5"/>
      <c r="AW5207" s="5"/>
    </row>
    <row r="5208" spans="38:49">
      <c r="AL5208" s="5"/>
      <c r="AM5208" s="5"/>
      <c r="AW5208" s="5"/>
    </row>
    <row r="5209" spans="38:49">
      <c r="AL5209" s="5"/>
      <c r="AM5209" s="5"/>
      <c r="AW5209" s="5"/>
    </row>
    <row r="5210" spans="38:49">
      <c r="AL5210" s="5"/>
      <c r="AM5210" s="5"/>
      <c r="AW5210" s="5"/>
    </row>
    <row r="5211" spans="38:49">
      <c r="AL5211" s="5"/>
      <c r="AM5211" s="5"/>
      <c r="AW5211" s="5"/>
    </row>
    <row r="5212" spans="38:49">
      <c r="AL5212" s="5"/>
      <c r="AM5212" s="5"/>
      <c r="AW5212" s="5"/>
    </row>
    <row r="5213" spans="38:49">
      <c r="AL5213" s="5"/>
      <c r="AM5213" s="5"/>
      <c r="AW5213" s="5"/>
    </row>
    <row r="5214" spans="38:49">
      <c r="AL5214" s="5"/>
      <c r="AM5214" s="5"/>
      <c r="AW5214" s="5"/>
    </row>
    <row r="5215" spans="38:49">
      <c r="AL5215" s="5"/>
      <c r="AM5215" s="5"/>
      <c r="AW5215" s="5"/>
    </row>
    <row r="5216" spans="38:49">
      <c r="AL5216" s="5"/>
      <c r="AM5216" s="5"/>
      <c r="AW5216" s="5"/>
    </row>
    <row r="5217" spans="38:49">
      <c r="AL5217" s="5"/>
      <c r="AM5217" s="5"/>
      <c r="AW5217" s="5"/>
    </row>
    <row r="5218" spans="38:49">
      <c r="AL5218" s="5"/>
      <c r="AM5218" s="5"/>
      <c r="AW5218" s="5"/>
    </row>
    <row r="5219" spans="38:49">
      <c r="AL5219" s="5"/>
      <c r="AM5219" s="5"/>
      <c r="AW5219" s="5"/>
    </row>
    <row r="5220" spans="38:49">
      <c r="AL5220" s="5"/>
      <c r="AM5220" s="5"/>
      <c r="AW5220" s="5"/>
    </row>
    <row r="5221" spans="38:49">
      <c r="AL5221" s="5"/>
      <c r="AM5221" s="5"/>
      <c r="AW5221" s="5"/>
    </row>
    <row r="5222" spans="38:49">
      <c r="AL5222" s="5"/>
      <c r="AM5222" s="5"/>
      <c r="AW5222" s="5"/>
    </row>
    <row r="5223" spans="38:49">
      <c r="AL5223" s="5"/>
      <c r="AM5223" s="5"/>
      <c r="AW5223" s="5"/>
    </row>
    <row r="5224" spans="38:49">
      <c r="AL5224" s="5"/>
      <c r="AM5224" s="5"/>
      <c r="AW5224" s="5"/>
    </row>
    <row r="5225" spans="38:49">
      <c r="AL5225" s="5"/>
      <c r="AM5225" s="5"/>
      <c r="AW5225" s="5"/>
    </row>
    <row r="5226" spans="38:49">
      <c r="AL5226" s="5"/>
      <c r="AM5226" s="5"/>
      <c r="AW5226" s="5"/>
    </row>
    <row r="5227" spans="38:49">
      <c r="AL5227" s="5"/>
      <c r="AM5227" s="5"/>
      <c r="AW5227" s="5"/>
    </row>
    <row r="5228" spans="38:49">
      <c r="AL5228" s="5"/>
      <c r="AM5228" s="5"/>
      <c r="AW5228" s="5"/>
    </row>
    <row r="5229" spans="38:49">
      <c r="AL5229" s="5"/>
      <c r="AM5229" s="5"/>
      <c r="AW5229" s="5"/>
    </row>
    <row r="5230" spans="38:49">
      <c r="AL5230" s="5"/>
      <c r="AM5230" s="5"/>
      <c r="AW5230" s="5"/>
    </row>
    <row r="5231" spans="38:49">
      <c r="AL5231" s="5"/>
      <c r="AM5231" s="5"/>
      <c r="AW5231" s="5"/>
    </row>
    <row r="5232" spans="38:49">
      <c r="AL5232" s="5"/>
      <c r="AM5232" s="5"/>
      <c r="AW5232" s="5"/>
    </row>
    <row r="5233" spans="38:49">
      <c r="AL5233" s="5"/>
      <c r="AM5233" s="5"/>
      <c r="AW5233" s="5"/>
    </row>
    <row r="5234" spans="38:49">
      <c r="AL5234" s="5"/>
      <c r="AM5234" s="5"/>
      <c r="AW5234" s="5"/>
    </row>
    <row r="5235" spans="38:49">
      <c r="AL5235" s="5"/>
      <c r="AM5235" s="5"/>
      <c r="AW5235" s="5"/>
    </row>
    <row r="5236" spans="38:49">
      <c r="AL5236" s="5"/>
      <c r="AM5236" s="5"/>
      <c r="AW5236" s="5"/>
    </row>
    <row r="5237" spans="38:49">
      <c r="AL5237" s="5"/>
      <c r="AM5237" s="5"/>
      <c r="AW5237" s="5"/>
    </row>
    <row r="5238" spans="38:49">
      <c r="AL5238" s="5"/>
      <c r="AM5238" s="5"/>
      <c r="AW5238" s="5"/>
    </row>
    <row r="5239" spans="38:49">
      <c r="AL5239" s="5"/>
      <c r="AM5239" s="5"/>
      <c r="AW5239" s="5"/>
    </row>
    <row r="5240" spans="38:49">
      <c r="AL5240" s="5"/>
      <c r="AM5240" s="5"/>
      <c r="AW5240" s="5"/>
    </row>
    <row r="5241" spans="38:49">
      <c r="AL5241" s="5"/>
      <c r="AM5241" s="5"/>
      <c r="AW5241" s="5"/>
    </row>
    <row r="5242" spans="38:49">
      <c r="AL5242" s="5"/>
      <c r="AM5242" s="5"/>
      <c r="AW5242" s="5"/>
    </row>
    <row r="5243" spans="38:49">
      <c r="AL5243" s="5"/>
      <c r="AM5243" s="5"/>
      <c r="AW5243" s="5"/>
    </row>
    <row r="5244" spans="38:49">
      <c r="AL5244" s="5"/>
      <c r="AM5244" s="5"/>
      <c r="AW5244" s="5"/>
    </row>
    <row r="5245" spans="38:49">
      <c r="AL5245" s="5"/>
      <c r="AM5245" s="5"/>
      <c r="AW5245" s="5"/>
    </row>
    <row r="5246" spans="38:49">
      <c r="AL5246" s="5"/>
      <c r="AM5246" s="5"/>
      <c r="AW5246" s="5"/>
    </row>
    <row r="5247" spans="38:49">
      <c r="AL5247" s="5"/>
      <c r="AM5247" s="5"/>
      <c r="AW5247" s="5"/>
    </row>
    <row r="5248" spans="38:49">
      <c r="AL5248" s="5"/>
      <c r="AM5248" s="5"/>
      <c r="AW5248" s="5"/>
    </row>
    <row r="5249" spans="38:49">
      <c r="AL5249" s="5"/>
      <c r="AM5249" s="5"/>
      <c r="AW5249" s="5"/>
    </row>
    <row r="5250" spans="38:49">
      <c r="AL5250" s="5"/>
      <c r="AM5250" s="5"/>
      <c r="AW5250" s="5"/>
    </row>
    <row r="5251" spans="38:49">
      <c r="AL5251" s="5"/>
      <c r="AM5251" s="5"/>
      <c r="AW5251" s="5"/>
    </row>
    <row r="5252" spans="38:49">
      <c r="AL5252" s="5"/>
      <c r="AM5252" s="5"/>
      <c r="AW5252" s="5"/>
    </row>
    <row r="5253" spans="38:49">
      <c r="AL5253" s="5"/>
      <c r="AM5253" s="5"/>
      <c r="AW5253" s="5"/>
    </row>
    <row r="5254" spans="38:49">
      <c r="AL5254" s="5"/>
      <c r="AM5254" s="5"/>
      <c r="AW5254" s="5"/>
    </row>
    <row r="5255" spans="38:49">
      <c r="AL5255" s="5"/>
      <c r="AM5255" s="5"/>
      <c r="AW5255" s="5"/>
    </row>
    <row r="5256" spans="38:49">
      <c r="AL5256" s="5"/>
      <c r="AM5256" s="5"/>
      <c r="AW5256" s="5"/>
    </row>
    <row r="5257" spans="38:49">
      <c r="AL5257" s="5"/>
      <c r="AM5257" s="5"/>
      <c r="AW5257" s="5"/>
    </row>
    <row r="5258" spans="38:49">
      <c r="AL5258" s="5"/>
      <c r="AM5258" s="5"/>
      <c r="AW5258" s="5"/>
    </row>
    <row r="5259" spans="38:49">
      <c r="AL5259" s="5"/>
      <c r="AM5259" s="5"/>
      <c r="AW5259" s="5"/>
    </row>
    <row r="5260" spans="38:49">
      <c r="AL5260" s="5"/>
      <c r="AM5260" s="5"/>
      <c r="AW5260" s="5"/>
    </row>
    <row r="5261" spans="38:49">
      <c r="AL5261" s="5"/>
      <c r="AM5261" s="5"/>
      <c r="AW5261" s="5"/>
    </row>
    <row r="5262" spans="38:49">
      <c r="AL5262" s="5"/>
      <c r="AM5262" s="5"/>
      <c r="AW5262" s="5"/>
    </row>
    <row r="5263" spans="38:49">
      <c r="AL5263" s="5"/>
      <c r="AM5263" s="5"/>
      <c r="AW5263" s="5"/>
    </row>
    <row r="5264" spans="38:49">
      <c r="AL5264" s="5"/>
      <c r="AM5264" s="5"/>
      <c r="AW5264" s="5"/>
    </row>
    <row r="5265" spans="38:49">
      <c r="AL5265" s="5"/>
      <c r="AM5265" s="5"/>
      <c r="AW5265" s="5"/>
    </row>
    <row r="5266" spans="38:49">
      <c r="AL5266" s="5"/>
      <c r="AM5266" s="5"/>
      <c r="AW5266" s="5"/>
    </row>
    <row r="5267" spans="38:49">
      <c r="AL5267" s="5"/>
      <c r="AM5267" s="5"/>
      <c r="AW5267" s="5"/>
    </row>
    <row r="5268" spans="38:49">
      <c r="AL5268" s="5"/>
      <c r="AM5268" s="5"/>
      <c r="AW5268" s="5"/>
    </row>
    <row r="5269" spans="38:49">
      <c r="AL5269" s="5"/>
      <c r="AM5269" s="5"/>
      <c r="AW5269" s="5"/>
    </row>
    <row r="5270" spans="38:49">
      <c r="AL5270" s="5"/>
      <c r="AM5270" s="5"/>
      <c r="AW5270" s="5"/>
    </row>
    <row r="5271" spans="38:49">
      <c r="AL5271" s="5"/>
      <c r="AM5271" s="5"/>
      <c r="AW5271" s="5"/>
    </row>
    <row r="5272" spans="38:49">
      <c r="AL5272" s="5"/>
      <c r="AM5272" s="5"/>
      <c r="AW5272" s="5"/>
    </row>
    <row r="5273" spans="38:49">
      <c r="AL5273" s="5"/>
      <c r="AM5273" s="5"/>
      <c r="AW5273" s="5"/>
    </row>
    <row r="5274" spans="38:49">
      <c r="AL5274" s="5"/>
      <c r="AM5274" s="5"/>
      <c r="AW5274" s="5"/>
    </row>
    <row r="5275" spans="38:49">
      <c r="AL5275" s="5"/>
      <c r="AM5275" s="5"/>
      <c r="AW5275" s="5"/>
    </row>
    <row r="5276" spans="38:49">
      <c r="AL5276" s="5"/>
      <c r="AM5276" s="5"/>
      <c r="AW5276" s="5"/>
    </row>
    <row r="5277" spans="38:49">
      <c r="AL5277" s="5"/>
      <c r="AM5277" s="5"/>
      <c r="AW5277" s="5"/>
    </row>
    <row r="5278" spans="38:49">
      <c r="AL5278" s="5"/>
      <c r="AM5278" s="5"/>
      <c r="AW5278" s="5"/>
    </row>
    <row r="5279" spans="38:49">
      <c r="AL5279" s="5"/>
      <c r="AM5279" s="5"/>
      <c r="AW5279" s="5"/>
    </row>
    <row r="5280" spans="38:49">
      <c r="AL5280" s="5"/>
      <c r="AM5280" s="5"/>
      <c r="AW5280" s="5"/>
    </row>
    <row r="5281" spans="38:49">
      <c r="AL5281" s="5"/>
      <c r="AM5281" s="5"/>
      <c r="AW5281" s="5"/>
    </row>
    <row r="5282" spans="38:49">
      <c r="AL5282" s="5"/>
      <c r="AM5282" s="5"/>
      <c r="AW5282" s="5"/>
    </row>
    <row r="5283" spans="38:49">
      <c r="AL5283" s="5"/>
      <c r="AM5283" s="5"/>
      <c r="AW5283" s="5"/>
    </row>
    <row r="5284" spans="38:49">
      <c r="AL5284" s="5"/>
      <c r="AM5284" s="5"/>
      <c r="AW5284" s="5"/>
    </row>
    <row r="5285" spans="38:49">
      <c r="AL5285" s="5"/>
      <c r="AM5285" s="5"/>
      <c r="AW5285" s="5"/>
    </row>
    <row r="5286" spans="38:49">
      <c r="AL5286" s="5"/>
      <c r="AM5286" s="5"/>
      <c r="AW5286" s="5"/>
    </row>
    <row r="5287" spans="38:49">
      <c r="AL5287" s="5"/>
      <c r="AM5287" s="5"/>
      <c r="AW5287" s="5"/>
    </row>
    <row r="5288" spans="38:49">
      <c r="AL5288" s="5"/>
      <c r="AM5288" s="5"/>
      <c r="AW5288" s="5"/>
    </row>
    <row r="5289" spans="38:49">
      <c r="AL5289" s="5"/>
      <c r="AM5289" s="5"/>
      <c r="AW5289" s="5"/>
    </row>
    <row r="5290" spans="38:49">
      <c r="AL5290" s="5"/>
      <c r="AM5290" s="5"/>
      <c r="AW5290" s="5"/>
    </row>
    <row r="5291" spans="38:49">
      <c r="AL5291" s="5"/>
      <c r="AM5291" s="5"/>
      <c r="AW5291" s="5"/>
    </row>
    <row r="5292" spans="38:49">
      <c r="AL5292" s="5"/>
      <c r="AM5292" s="5"/>
      <c r="AW5292" s="5"/>
    </row>
    <row r="5293" spans="38:49">
      <c r="AL5293" s="5"/>
      <c r="AM5293" s="5"/>
      <c r="AW5293" s="5"/>
    </row>
    <row r="5294" spans="38:49">
      <c r="AL5294" s="5"/>
      <c r="AM5294" s="5"/>
      <c r="AW5294" s="5"/>
    </row>
    <row r="5295" spans="38:49">
      <c r="AL5295" s="5"/>
      <c r="AM5295" s="5"/>
      <c r="AW5295" s="5"/>
    </row>
    <row r="5296" spans="38:49">
      <c r="AL5296" s="5"/>
      <c r="AM5296" s="5"/>
      <c r="AW5296" s="5"/>
    </row>
    <row r="5297" spans="38:49">
      <c r="AL5297" s="5"/>
      <c r="AM5297" s="5"/>
      <c r="AW5297" s="5"/>
    </row>
    <row r="5298" spans="38:49">
      <c r="AL5298" s="5"/>
      <c r="AM5298" s="5"/>
      <c r="AW5298" s="5"/>
    </row>
    <row r="5299" spans="38:49">
      <c r="AL5299" s="5"/>
      <c r="AM5299" s="5"/>
      <c r="AW5299" s="5"/>
    </row>
    <row r="5300" spans="38:49">
      <c r="AL5300" s="5"/>
      <c r="AM5300" s="5"/>
      <c r="AW5300" s="5"/>
    </row>
    <row r="5301" spans="38:49">
      <c r="AL5301" s="5"/>
      <c r="AM5301" s="5"/>
      <c r="AW5301" s="5"/>
    </row>
    <row r="5302" spans="38:49">
      <c r="AL5302" s="5"/>
      <c r="AM5302" s="5"/>
      <c r="AW5302" s="5"/>
    </row>
    <row r="5303" spans="38:49">
      <c r="AL5303" s="5"/>
      <c r="AM5303" s="5"/>
      <c r="AW5303" s="5"/>
    </row>
    <row r="5304" spans="38:49">
      <c r="AL5304" s="5"/>
      <c r="AM5304" s="5"/>
      <c r="AW5304" s="5"/>
    </row>
    <row r="5305" spans="38:49">
      <c r="AL5305" s="5"/>
      <c r="AM5305" s="5"/>
      <c r="AW5305" s="5"/>
    </row>
    <row r="5306" spans="38:49">
      <c r="AL5306" s="5"/>
      <c r="AM5306" s="5"/>
      <c r="AW5306" s="5"/>
    </row>
    <row r="5307" spans="38:49">
      <c r="AL5307" s="5"/>
      <c r="AM5307" s="5"/>
      <c r="AW5307" s="5"/>
    </row>
    <row r="5308" spans="38:49">
      <c r="AL5308" s="5"/>
      <c r="AM5308" s="5"/>
      <c r="AW5308" s="5"/>
    </row>
    <row r="5309" spans="38:49">
      <c r="AL5309" s="5"/>
      <c r="AM5309" s="5"/>
      <c r="AW5309" s="5"/>
    </row>
    <row r="5310" spans="38:49">
      <c r="AL5310" s="5"/>
      <c r="AM5310" s="5"/>
      <c r="AW5310" s="5"/>
    </row>
    <row r="5311" spans="38:49">
      <c r="AL5311" s="5"/>
      <c r="AM5311" s="5"/>
      <c r="AW5311" s="5"/>
    </row>
    <row r="5312" spans="38:49">
      <c r="AL5312" s="5"/>
      <c r="AM5312" s="5"/>
      <c r="AW5312" s="5"/>
    </row>
    <row r="5313" spans="38:49">
      <c r="AL5313" s="5"/>
      <c r="AM5313" s="5"/>
      <c r="AW5313" s="5"/>
    </row>
    <row r="5314" spans="38:49">
      <c r="AL5314" s="5"/>
      <c r="AM5314" s="5"/>
      <c r="AW5314" s="5"/>
    </row>
    <row r="5315" spans="38:49">
      <c r="AL5315" s="5"/>
      <c r="AM5315" s="5"/>
      <c r="AW5315" s="5"/>
    </row>
    <row r="5316" spans="38:49">
      <c r="AL5316" s="5"/>
      <c r="AM5316" s="5"/>
      <c r="AW5316" s="5"/>
    </row>
    <row r="5317" spans="38:49">
      <c r="AL5317" s="5"/>
      <c r="AM5317" s="5"/>
      <c r="AW5317" s="5"/>
    </row>
    <row r="5318" spans="38:49">
      <c r="AL5318" s="5"/>
      <c r="AM5318" s="5"/>
      <c r="AW5318" s="5"/>
    </row>
    <row r="5319" spans="38:49">
      <c r="AL5319" s="5"/>
      <c r="AM5319" s="5"/>
      <c r="AW5319" s="5"/>
    </row>
    <row r="5320" spans="38:49">
      <c r="AL5320" s="5"/>
      <c r="AM5320" s="5"/>
      <c r="AW5320" s="5"/>
    </row>
    <row r="5321" spans="38:49">
      <c r="AL5321" s="5"/>
      <c r="AM5321" s="5"/>
      <c r="AW5321" s="5"/>
    </row>
    <row r="5322" spans="38:49">
      <c r="AL5322" s="5"/>
      <c r="AM5322" s="5"/>
      <c r="AW5322" s="5"/>
    </row>
    <row r="5323" spans="38:49">
      <c r="AL5323" s="5"/>
      <c r="AM5323" s="5"/>
      <c r="AW5323" s="5"/>
    </row>
    <row r="5324" spans="38:49">
      <c r="AL5324" s="5"/>
      <c r="AM5324" s="5"/>
      <c r="AW5324" s="5"/>
    </row>
    <row r="5325" spans="38:49">
      <c r="AL5325" s="5"/>
      <c r="AM5325" s="5"/>
      <c r="AW5325" s="5"/>
    </row>
    <row r="5326" spans="38:49">
      <c r="AL5326" s="5"/>
      <c r="AM5326" s="5"/>
      <c r="AW5326" s="5"/>
    </row>
    <row r="5327" spans="38:49">
      <c r="AL5327" s="5"/>
      <c r="AM5327" s="5"/>
      <c r="AW5327" s="5"/>
    </row>
    <row r="5328" spans="38:49">
      <c r="AL5328" s="5"/>
      <c r="AM5328" s="5"/>
      <c r="AW5328" s="5"/>
    </row>
    <row r="5329" spans="38:49">
      <c r="AL5329" s="5"/>
      <c r="AM5329" s="5"/>
      <c r="AW5329" s="5"/>
    </row>
    <row r="5330" spans="38:49">
      <c r="AL5330" s="5"/>
      <c r="AM5330" s="5"/>
      <c r="AW5330" s="5"/>
    </row>
    <row r="5331" spans="38:49">
      <c r="AL5331" s="5"/>
      <c r="AM5331" s="5"/>
      <c r="AW5331" s="5"/>
    </row>
    <row r="5332" spans="38:49">
      <c r="AL5332" s="5"/>
      <c r="AM5332" s="5"/>
      <c r="AW5332" s="5"/>
    </row>
    <row r="5333" spans="38:49">
      <c r="AL5333" s="5"/>
      <c r="AM5333" s="5"/>
      <c r="AW5333" s="5"/>
    </row>
    <row r="5334" spans="38:49">
      <c r="AL5334" s="5"/>
      <c r="AM5334" s="5"/>
      <c r="AW5334" s="5"/>
    </row>
    <row r="5335" spans="38:49">
      <c r="AL5335" s="5"/>
      <c r="AM5335" s="5"/>
      <c r="AW5335" s="5"/>
    </row>
    <row r="5336" spans="38:49">
      <c r="AL5336" s="5"/>
      <c r="AM5336" s="5"/>
      <c r="AW5336" s="5"/>
    </row>
    <row r="5337" spans="38:49">
      <c r="AL5337" s="5"/>
      <c r="AM5337" s="5"/>
      <c r="AW5337" s="5"/>
    </row>
    <row r="5338" spans="38:49">
      <c r="AL5338" s="5"/>
      <c r="AM5338" s="5"/>
      <c r="AW5338" s="5"/>
    </row>
    <row r="5339" spans="38:49">
      <c r="AL5339" s="5"/>
      <c r="AM5339" s="5"/>
      <c r="AW5339" s="5"/>
    </row>
    <row r="5340" spans="38:49">
      <c r="AL5340" s="5"/>
      <c r="AM5340" s="5"/>
      <c r="AW5340" s="5"/>
    </row>
    <row r="5341" spans="38:49">
      <c r="AL5341" s="5"/>
      <c r="AM5341" s="5"/>
      <c r="AW5341" s="5"/>
    </row>
    <row r="5342" spans="38:49">
      <c r="AL5342" s="5"/>
      <c r="AM5342" s="5"/>
      <c r="AW5342" s="5"/>
    </row>
    <row r="5343" spans="38:49">
      <c r="AL5343" s="5"/>
      <c r="AM5343" s="5"/>
      <c r="AW5343" s="5"/>
    </row>
    <row r="5344" spans="38:49">
      <c r="AL5344" s="5"/>
      <c r="AM5344" s="5"/>
      <c r="AW5344" s="5"/>
    </row>
    <row r="5345" spans="38:49">
      <c r="AL5345" s="5"/>
      <c r="AM5345" s="5"/>
      <c r="AW5345" s="5"/>
    </row>
    <row r="5346" spans="38:49">
      <c r="AL5346" s="5"/>
      <c r="AM5346" s="5"/>
      <c r="AW5346" s="5"/>
    </row>
    <row r="5347" spans="38:49">
      <c r="AL5347" s="5"/>
      <c r="AM5347" s="5"/>
      <c r="AW5347" s="5"/>
    </row>
    <row r="5348" spans="38:49">
      <c r="AL5348" s="5"/>
      <c r="AM5348" s="5"/>
      <c r="AW5348" s="5"/>
    </row>
    <row r="5349" spans="38:49">
      <c r="AL5349" s="5"/>
      <c r="AM5349" s="5"/>
      <c r="AW5349" s="5"/>
    </row>
    <row r="5350" spans="38:49">
      <c r="AL5350" s="5"/>
      <c r="AM5350" s="5"/>
      <c r="AW5350" s="5"/>
    </row>
    <row r="5351" spans="38:49">
      <c r="AL5351" s="5"/>
      <c r="AM5351" s="5"/>
      <c r="AW5351" s="5"/>
    </row>
    <row r="5352" spans="38:49">
      <c r="AL5352" s="5"/>
      <c r="AM5352" s="5"/>
      <c r="AW5352" s="5"/>
    </row>
    <row r="5353" spans="38:49">
      <c r="AL5353" s="5"/>
      <c r="AM5353" s="5"/>
      <c r="AW5353" s="5"/>
    </row>
    <row r="5354" spans="38:49">
      <c r="AL5354" s="5"/>
      <c r="AM5354" s="5"/>
      <c r="AW5354" s="5"/>
    </row>
    <row r="5355" spans="38:49">
      <c r="AL5355" s="5"/>
      <c r="AM5355" s="5"/>
      <c r="AW5355" s="5"/>
    </row>
    <row r="5356" spans="38:49">
      <c r="AL5356" s="5"/>
      <c r="AM5356" s="5"/>
      <c r="AW5356" s="5"/>
    </row>
    <row r="5357" spans="38:49">
      <c r="AL5357" s="5"/>
      <c r="AM5357" s="5"/>
      <c r="AW5357" s="5"/>
    </row>
    <row r="5358" spans="38:49">
      <c r="AL5358" s="5"/>
      <c r="AM5358" s="5"/>
      <c r="AW5358" s="5"/>
    </row>
    <row r="5359" spans="38:49">
      <c r="AL5359" s="5"/>
      <c r="AM5359" s="5"/>
      <c r="AW5359" s="5"/>
    </row>
    <row r="5360" spans="38:49">
      <c r="AL5360" s="5"/>
      <c r="AM5360" s="5"/>
      <c r="AW5360" s="5"/>
    </row>
    <row r="5361" spans="38:49">
      <c r="AL5361" s="5"/>
      <c r="AM5361" s="5"/>
      <c r="AW5361" s="5"/>
    </row>
    <row r="5362" spans="38:49">
      <c r="AL5362" s="5"/>
      <c r="AM5362" s="5"/>
      <c r="AW5362" s="5"/>
    </row>
    <row r="5363" spans="38:49">
      <c r="AL5363" s="5"/>
      <c r="AM5363" s="5"/>
      <c r="AW5363" s="5"/>
    </row>
    <row r="5364" spans="38:49">
      <c r="AL5364" s="5"/>
      <c r="AM5364" s="5"/>
      <c r="AW5364" s="5"/>
    </row>
    <row r="5365" spans="38:49">
      <c r="AL5365" s="5"/>
      <c r="AM5365" s="5"/>
      <c r="AW5365" s="5"/>
    </row>
    <row r="5366" spans="38:49">
      <c r="AL5366" s="5"/>
      <c r="AM5366" s="5"/>
      <c r="AW5366" s="5"/>
    </row>
    <row r="5367" spans="38:49">
      <c r="AL5367" s="5"/>
      <c r="AM5367" s="5"/>
      <c r="AW5367" s="5"/>
    </row>
    <row r="5368" spans="38:49">
      <c r="AL5368" s="5"/>
      <c r="AM5368" s="5"/>
      <c r="AW5368" s="5"/>
    </row>
    <row r="5369" spans="38:49">
      <c r="AL5369" s="5"/>
      <c r="AM5369" s="5"/>
      <c r="AW5369" s="5"/>
    </row>
    <row r="5370" spans="38:49">
      <c r="AL5370" s="5"/>
      <c r="AM5370" s="5"/>
      <c r="AW5370" s="5"/>
    </row>
    <row r="5371" spans="38:49">
      <c r="AL5371" s="5"/>
      <c r="AM5371" s="5"/>
      <c r="AW5371" s="5"/>
    </row>
    <row r="5372" spans="38:49">
      <c r="AL5372" s="5"/>
      <c r="AM5372" s="5"/>
      <c r="AW5372" s="5"/>
    </row>
    <row r="5373" spans="38:49">
      <c r="AL5373" s="5"/>
      <c r="AM5373" s="5"/>
      <c r="AW5373" s="5"/>
    </row>
    <row r="5374" spans="38:49">
      <c r="AL5374" s="5"/>
      <c r="AM5374" s="5"/>
      <c r="AW5374" s="5"/>
    </row>
    <row r="5375" spans="38:49">
      <c r="AL5375" s="5"/>
      <c r="AM5375" s="5"/>
      <c r="AW5375" s="5"/>
    </row>
    <row r="5376" spans="38:49">
      <c r="AL5376" s="5"/>
      <c r="AM5376" s="5"/>
      <c r="AW5376" s="5"/>
    </row>
    <row r="5377" spans="38:49">
      <c r="AL5377" s="5"/>
      <c r="AM5377" s="5"/>
      <c r="AW5377" s="5"/>
    </row>
    <row r="5378" spans="38:49">
      <c r="AL5378" s="5"/>
      <c r="AM5378" s="5"/>
      <c r="AW5378" s="5"/>
    </row>
    <row r="5379" spans="38:49">
      <c r="AL5379" s="5"/>
      <c r="AM5379" s="5"/>
      <c r="AW5379" s="5"/>
    </row>
    <row r="5380" spans="38:49">
      <c r="AL5380" s="5"/>
      <c r="AM5380" s="5"/>
      <c r="AW5380" s="5"/>
    </row>
    <row r="5381" spans="38:49">
      <c r="AL5381" s="5"/>
      <c r="AM5381" s="5"/>
      <c r="AW5381" s="5"/>
    </row>
    <row r="5382" spans="38:49">
      <c r="AL5382" s="5"/>
      <c r="AM5382" s="5"/>
      <c r="AW5382" s="5"/>
    </row>
    <row r="5383" spans="38:49">
      <c r="AL5383" s="5"/>
      <c r="AM5383" s="5"/>
      <c r="AW5383" s="5"/>
    </row>
    <row r="5384" spans="38:49">
      <c r="AL5384" s="5"/>
      <c r="AM5384" s="5"/>
      <c r="AW5384" s="5"/>
    </row>
    <row r="5385" spans="38:49">
      <c r="AL5385" s="5"/>
      <c r="AM5385" s="5"/>
      <c r="AW5385" s="5"/>
    </row>
    <row r="5386" spans="38:49">
      <c r="AL5386" s="5"/>
      <c r="AM5386" s="5"/>
      <c r="AW5386" s="5"/>
    </row>
    <row r="5387" spans="38:49">
      <c r="AL5387" s="5"/>
      <c r="AM5387" s="5"/>
      <c r="AW5387" s="5"/>
    </row>
    <row r="5388" spans="38:49">
      <c r="AL5388" s="5"/>
      <c r="AM5388" s="5"/>
      <c r="AW5388" s="5"/>
    </row>
    <row r="5389" spans="38:49">
      <c r="AL5389" s="5"/>
      <c r="AM5389" s="5"/>
      <c r="AW5389" s="5"/>
    </row>
    <row r="5390" spans="38:49">
      <c r="AL5390" s="5"/>
      <c r="AM5390" s="5"/>
      <c r="AW5390" s="5"/>
    </row>
    <row r="5391" spans="38:49">
      <c r="AL5391" s="5"/>
      <c r="AM5391" s="5"/>
      <c r="AW5391" s="5"/>
    </row>
    <row r="5392" spans="38:49">
      <c r="AL5392" s="5"/>
      <c r="AM5392" s="5"/>
      <c r="AW5392" s="5"/>
    </row>
    <row r="5393" spans="38:49">
      <c r="AL5393" s="5"/>
      <c r="AM5393" s="5"/>
      <c r="AW5393" s="5"/>
    </row>
    <row r="5394" spans="38:49">
      <c r="AL5394" s="5"/>
      <c r="AM5394" s="5"/>
      <c r="AW5394" s="5"/>
    </row>
    <row r="5395" spans="38:49">
      <c r="AL5395" s="5"/>
      <c r="AM5395" s="5"/>
      <c r="AW5395" s="5"/>
    </row>
    <row r="5396" spans="38:49">
      <c r="AL5396" s="5"/>
      <c r="AM5396" s="5"/>
      <c r="AW5396" s="5"/>
    </row>
    <row r="5397" spans="38:49">
      <c r="AL5397" s="5"/>
      <c r="AM5397" s="5"/>
      <c r="AW5397" s="5"/>
    </row>
    <row r="5398" spans="38:49">
      <c r="AL5398" s="5"/>
      <c r="AM5398" s="5"/>
      <c r="AW5398" s="5"/>
    </row>
    <row r="5399" spans="38:49">
      <c r="AL5399" s="5"/>
      <c r="AM5399" s="5"/>
      <c r="AW5399" s="5"/>
    </row>
    <row r="5400" spans="38:49">
      <c r="AL5400" s="5"/>
      <c r="AM5400" s="5"/>
      <c r="AW5400" s="5"/>
    </row>
    <row r="5401" spans="38:49">
      <c r="AL5401" s="5"/>
      <c r="AM5401" s="5"/>
      <c r="AW5401" s="5"/>
    </row>
    <row r="5402" spans="38:49">
      <c r="AL5402" s="5"/>
      <c r="AM5402" s="5"/>
      <c r="AW5402" s="5"/>
    </row>
    <row r="5403" spans="38:49">
      <c r="AL5403" s="5"/>
      <c r="AM5403" s="5"/>
      <c r="AW5403" s="5"/>
    </row>
    <row r="5404" spans="38:49">
      <c r="AL5404" s="5"/>
      <c r="AM5404" s="5"/>
      <c r="AW5404" s="5"/>
    </row>
    <row r="5405" spans="38:49">
      <c r="AL5405" s="5"/>
      <c r="AM5405" s="5"/>
      <c r="AW5405" s="5"/>
    </row>
    <row r="5406" spans="38:49">
      <c r="AL5406" s="5"/>
      <c r="AM5406" s="5"/>
      <c r="AW5406" s="5"/>
    </row>
    <row r="5407" spans="38:49">
      <c r="AL5407" s="5"/>
      <c r="AM5407" s="5"/>
      <c r="AW5407" s="5"/>
    </row>
    <row r="5408" spans="38:49">
      <c r="AL5408" s="5"/>
      <c r="AM5408" s="5"/>
      <c r="AW5408" s="5"/>
    </row>
    <row r="5409" spans="38:49">
      <c r="AL5409" s="5"/>
      <c r="AM5409" s="5"/>
      <c r="AW5409" s="5"/>
    </row>
    <row r="5410" spans="38:49">
      <c r="AL5410" s="5"/>
      <c r="AM5410" s="5"/>
      <c r="AW5410" s="5"/>
    </row>
    <row r="5411" spans="38:49">
      <c r="AL5411" s="5"/>
      <c r="AM5411" s="5"/>
      <c r="AW5411" s="5"/>
    </row>
    <row r="5412" spans="38:49">
      <c r="AL5412" s="5"/>
      <c r="AM5412" s="5"/>
      <c r="AW5412" s="5"/>
    </row>
    <row r="5413" spans="38:49">
      <c r="AL5413" s="5"/>
      <c r="AM5413" s="5"/>
      <c r="AW5413" s="5"/>
    </row>
    <row r="5414" spans="38:49">
      <c r="AL5414" s="5"/>
      <c r="AM5414" s="5"/>
      <c r="AW5414" s="5"/>
    </row>
    <row r="5415" spans="38:49">
      <c r="AL5415" s="5"/>
      <c r="AM5415" s="5"/>
      <c r="AW5415" s="5"/>
    </row>
    <row r="5416" spans="38:49">
      <c r="AL5416" s="5"/>
      <c r="AM5416" s="5"/>
      <c r="AW5416" s="5"/>
    </row>
    <row r="5417" spans="38:49">
      <c r="AL5417" s="5"/>
      <c r="AM5417" s="5"/>
      <c r="AW5417" s="5"/>
    </row>
    <row r="5418" spans="38:49">
      <c r="AL5418" s="5"/>
      <c r="AM5418" s="5"/>
      <c r="AW5418" s="5"/>
    </row>
    <row r="5419" spans="38:49">
      <c r="AL5419" s="5"/>
      <c r="AM5419" s="5"/>
      <c r="AW5419" s="5"/>
    </row>
    <row r="5420" spans="38:49">
      <c r="AL5420" s="5"/>
      <c r="AM5420" s="5"/>
      <c r="AW5420" s="5"/>
    </row>
    <row r="5421" spans="38:49">
      <c r="AL5421" s="5"/>
      <c r="AM5421" s="5"/>
      <c r="AW5421" s="5"/>
    </row>
    <row r="5422" spans="38:49">
      <c r="AL5422" s="5"/>
      <c r="AM5422" s="5"/>
      <c r="AW5422" s="5"/>
    </row>
    <row r="5423" spans="38:49">
      <c r="AL5423" s="5"/>
      <c r="AM5423" s="5"/>
      <c r="AW5423" s="5"/>
    </row>
    <row r="5424" spans="38:49">
      <c r="AL5424" s="5"/>
      <c r="AM5424" s="5"/>
      <c r="AW5424" s="5"/>
    </row>
    <row r="5425" spans="38:49">
      <c r="AL5425" s="5"/>
      <c r="AM5425" s="5"/>
      <c r="AW5425" s="5"/>
    </row>
    <row r="5426" spans="38:49">
      <c r="AL5426" s="5"/>
      <c r="AM5426" s="5"/>
      <c r="AW5426" s="5"/>
    </row>
    <row r="5427" spans="38:49">
      <c r="AL5427" s="5"/>
      <c r="AM5427" s="5"/>
      <c r="AW5427" s="5"/>
    </row>
    <row r="5428" spans="38:49">
      <c r="AL5428" s="5"/>
      <c r="AM5428" s="5"/>
      <c r="AW5428" s="5"/>
    </row>
    <row r="5429" spans="38:49">
      <c r="AL5429" s="5"/>
      <c r="AM5429" s="5"/>
      <c r="AW5429" s="5"/>
    </row>
    <row r="5430" spans="38:49">
      <c r="AL5430" s="5"/>
      <c r="AM5430" s="5"/>
      <c r="AW5430" s="5"/>
    </row>
    <row r="5431" spans="38:49">
      <c r="AL5431" s="5"/>
      <c r="AM5431" s="5"/>
      <c r="AW5431" s="5"/>
    </row>
    <row r="5432" spans="38:49">
      <c r="AL5432" s="5"/>
      <c r="AM5432" s="5"/>
      <c r="AW5432" s="5"/>
    </row>
    <row r="5433" spans="38:49">
      <c r="AL5433" s="5"/>
      <c r="AM5433" s="5"/>
      <c r="AW5433" s="5"/>
    </row>
    <row r="5434" spans="38:49">
      <c r="AL5434" s="5"/>
      <c r="AM5434" s="5"/>
      <c r="AW5434" s="5"/>
    </row>
    <row r="5435" spans="38:49">
      <c r="AL5435" s="5"/>
      <c r="AM5435" s="5"/>
      <c r="AW5435" s="5"/>
    </row>
    <row r="5436" spans="38:49">
      <c r="AL5436" s="5"/>
      <c r="AM5436" s="5"/>
      <c r="AW5436" s="5"/>
    </row>
    <row r="5437" spans="38:49">
      <c r="AL5437" s="5"/>
      <c r="AM5437" s="5"/>
      <c r="AW5437" s="5"/>
    </row>
    <row r="5438" spans="38:49">
      <c r="AL5438" s="5"/>
      <c r="AM5438" s="5"/>
      <c r="AW5438" s="5"/>
    </row>
    <row r="5439" spans="38:49">
      <c r="AL5439" s="5"/>
      <c r="AM5439" s="5"/>
      <c r="AW5439" s="5"/>
    </row>
    <row r="5440" spans="38:49">
      <c r="AL5440" s="5"/>
      <c r="AM5440" s="5"/>
      <c r="AW5440" s="5"/>
    </row>
    <row r="5441" spans="38:49">
      <c r="AL5441" s="5"/>
      <c r="AM5441" s="5"/>
      <c r="AW5441" s="5"/>
    </row>
    <row r="5442" spans="38:49">
      <c r="AL5442" s="5"/>
      <c r="AM5442" s="5"/>
      <c r="AW5442" s="5"/>
    </row>
    <row r="5443" spans="38:49">
      <c r="AL5443" s="5"/>
      <c r="AM5443" s="5"/>
      <c r="AW5443" s="5"/>
    </row>
    <row r="5444" spans="38:49">
      <c r="AL5444" s="5"/>
      <c r="AM5444" s="5"/>
      <c r="AW5444" s="5"/>
    </row>
    <row r="5445" spans="38:49">
      <c r="AL5445" s="5"/>
      <c r="AM5445" s="5"/>
      <c r="AW5445" s="5"/>
    </row>
    <row r="5446" spans="38:49">
      <c r="AL5446" s="5"/>
      <c r="AM5446" s="5"/>
      <c r="AW5446" s="5"/>
    </row>
    <row r="5447" spans="38:49">
      <c r="AL5447" s="5"/>
      <c r="AM5447" s="5"/>
      <c r="AW5447" s="5"/>
    </row>
    <row r="5448" spans="38:49">
      <c r="AL5448" s="5"/>
      <c r="AM5448" s="5"/>
      <c r="AW5448" s="5"/>
    </row>
    <row r="5449" spans="38:49">
      <c r="AL5449" s="5"/>
      <c r="AM5449" s="5"/>
      <c r="AW5449" s="5"/>
    </row>
    <row r="5450" spans="38:49">
      <c r="AL5450" s="5"/>
      <c r="AM5450" s="5"/>
      <c r="AW5450" s="5"/>
    </row>
    <row r="5451" spans="38:49">
      <c r="AL5451" s="5"/>
      <c r="AM5451" s="5"/>
      <c r="AW5451" s="5"/>
    </row>
    <row r="5452" spans="38:49">
      <c r="AL5452" s="5"/>
      <c r="AM5452" s="5"/>
      <c r="AW5452" s="5"/>
    </row>
    <row r="5453" spans="38:49">
      <c r="AL5453" s="5"/>
      <c r="AM5453" s="5"/>
      <c r="AW5453" s="5"/>
    </row>
    <row r="5454" spans="38:49">
      <c r="AL5454" s="5"/>
      <c r="AM5454" s="5"/>
      <c r="AW5454" s="5"/>
    </row>
    <row r="5455" spans="38:49">
      <c r="AL5455" s="5"/>
      <c r="AM5455" s="5"/>
      <c r="AW5455" s="5"/>
    </row>
    <row r="5456" spans="38:49">
      <c r="AL5456" s="5"/>
      <c r="AM5456" s="5"/>
      <c r="AW5456" s="5"/>
    </row>
    <row r="5457" spans="38:49">
      <c r="AL5457" s="5"/>
      <c r="AM5457" s="5"/>
      <c r="AW5457" s="5"/>
    </row>
    <row r="5458" spans="38:49">
      <c r="AL5458" s="5"/>
      <c r="AM5458" s="5"/>
      <c r="AW5458" s="5"/>
    </row>
    <row r="5459" spans="38:49">
      <c r="AL5459" s="5"/>
      <c r="AM5459" s="5"/>
      <c r="AW5459" s="5"/>
    </row>
    <row r="5460" spans="38:49">
      <c r="AL5460" s="5"/>
      <c r="AM5460" s="5"/>
      <c r="AW5460" s="5"/>
    </row>
    <row r="5461" spans="38:49">
      <c r="AL5461" s="5"/>
      <c r="AM5461" s="5"/>
      <c r="AW5461" s="5"/>
    </row>
    <row r="5462" spans="38:49">
      <c r="AL5462" s="5"/>
      <c r="AM5462" s="5"/>
      <c r="AW5462" s="5"/>
    </row>
    <row r="5463" spans="38:49">
      <c r="AL5463" s="5"/>
      <c r="AM5463" s="5"/>
      <c r="AW5463" s="5"/>
    </row>
    <row r="5464" spans="38:49">
      <c r="AL5464" s="5"/>
      <c r="AM5464" s="5"/>
      <c r="AW5464" s="5"/>
    </row>
    <row r="5465" spans="38:49">
      <c r="AL5465" s="5"/>
      <c r="AM5465" s="5"/>
      <c r="AW5465" s="5"/>
    </row>
    <row r="5466" spans="38:49">
      <c r="AL5466" s="5"/>
      <c r="AM5466" s="5"/>
      <c r="AW5466" s="5"/>
    </row>
    <row r="5467" spans="38:49">
      <c r="AL5467" s="5"/>
      <c r="AM5467" s="5"/>
      <c r="AW5467" s="5"/>
    </row>
    <row r="5468" spans="38:49">
      <c r="AL5468" s="5"/>
      <c r="AM5468" s="5"/>
      <c r="AW5468" s="5"/>
    </row>
    <row r="5469" spans="38:49">
      <c r="AL5469" s="5"/>
      <c r="AM5469" s="5"/>
      <c r="AW5469" s="5"/>
    </row>
    <row r="5470" spans="38:49">
      <c r="AL5470" s="5"/>
      <c r="AM5470" s="5"/>
      <c r="AW5470" s="5"/>
    </row>
    <row r="5471" spans="38:49">
      <c r="AL5471" s="5"/>
      <c r="AM5471" s="5"/>
      <c r="AW5471" s="5"/>
    </row>
    <row r="5472" spans="38:49">
      <c r="AL5472" s="5"/>
      <c r="AM5472" s="5"/>
      <c r="AW5472" s="5"/>
    </row>
    <row r="5473" spans="38:49">
      <c r="AL5473" s="5"/>
      <c r="AM5473" s="5"/>
      <c r="AW5473" s="5"/>
    </row>
    <row r="5474" spans="38:49">
      <c r="AL5474" s="5"/>
      <c r="AM5474" s="5"/>
      <c r="AW5474" s="5"/>
    </row>
    <row r="5475" spans="38:49">
      <c r="AL5475" s="5"/>
      <c r="AM5475" s="5"/>
      <c r="AW5475" s="5"/>
    </row>
    <row r="5476" spans="38:49">
      <c r="AL5476" s="5"/>
      <c r="AM5476" s="5"/>
      <c r="AW5476" s="5"/>
    </row>
    <row r="5477" spans="38:49">
      <c r="AL5477" s="5"/>
      <c r="AM5477" s="5"/>
      <c r="AW5477" s="5"/>
    </row>
    <row r="5478" spans="38:49">
      <c r="AL5478" s="5"/>
      <c r="AM5478" s="5"/>
      <c r="AW5478" s="5"/>
    </row>
    <row r="5479" spans="38:49">
      <c r="AL5479" s="5"/>
      <c r="AM5479" s="5"/>
      <c r="AW5479" s="5"/>
    </row>
    <row r="5480" spans="38:49">
      <c r="AL5480" s="5"/>
      <c r="AM5480" s="5"/>
      <c r="AW5480" s="5"/>
    </row>
    <row r="5481" spans="38:49">
      <c r="AL5481" s="5"/>
      <c r="AM5481" s="5"/>
      <c r="AW5481" s="5"/>
    </row>
    <row r="5482" spans="38:49">
      <c r="AL5482" s="5"/>
      <c r="AM5482" s="5"/>
      <c r="AW5482" s="5"/>
    </row>
    <row r="5483" spans="38:49">
      <c r="AL5483" s="5"/>
      <c r="AM5483" s="5"/>
      <c r="AW5483" s="5"/>
    </row>
    <row r="5484" spans="38:49">
      <c r="AL5484" s="5"/>
      <c r="AM5484" s="5"/>
      <c r="AW5484" s="5"/>
    </row>
    <row r="5485" spans="38:49">
      <c r="AL5485" s="5"/>
      <c r="AM5485" s="5"/>
      <c r="AW5485" s="5"/>
    </row>
    <row r="5486" spans="38:49">
      <c r="AL5486" s="5"/>
      <c r="AM5486" s="5"/>
      <c r="AW5486" s="5"/>
    </row>
    <row r="5487" spans="38:49">
      <c r="AL5487" s="5"/>
      <c r="AM5487" s="5"/>
      <c r="AW5487" s="5"/>
    </row>
    <row r="5488" spans="38:49">
      <c r="AL5488" s="5"/>
      <c r="AM5488" s="5"/>
      <c r="AW5488" s="5"/>
    </row>
    <row r="5489" spans="38:49">
      <c r="AL5489" s="5"/>
      <c r="AM5489" s="5"/>
      <c r="AW5489" s="5"/>
    </row>
    <row r="5490" spans="38:49">
      <c r="AL5490" s="5"/>
      <c r="AM5490" s="5"/>
      <c r="AW5490" s="5"/>
    </row>
    <row r="5491" spans="38:49">
      <c r="AL5491" s="5"/>
      <c r="AM5491" s="5"/>
      <c r="AW5491" s="5"/>
    </row>
    <row r="5492" spans="38:49">
      <c r="AL5492" s="5"/>
      <c r="AM5492" s="5"/>
      <c r="AW5492" s="5"/>
    </row>
    <row r="5493" spans="38:49">
      <c r="AL5493" s="5"/>
      <c r="AM5493" s="5"/>
      <c r="AW5493" s="5"/>
    </row>
    <row r="5494" spans="38:49">
      <c r="AL5494" s="5"/>
      <c r="AM5494" s="5"/>
      <c r="AW5494" s="5"/>
    </row>
    <row r="5495" spans="38:49">
      <c r="AL5495" s="5"/>
      <c r="AM5495" s="5"/>
      <c r="AW5495" s="5"/>
    </row>
    <row r="5496" spans="38:49">
      <c r="AL5496" s="5"/>
      <c r="AM5496" s="5"/>
      <c r="AW5496" s="5"/>
    </row>
    <row r="5497" spans="38:49">
      <c r="AL5497" s="5"/>
      <c r="AM5497" s="5"/>
      <c r="AW5497" s="5"/>
    </row>
    <row r="5498" spans="38:49">
      <c r="AL5498" s="5"/>
      <c r="AM5498" s="5"/>
      <c r="AW5498" s="5"/>
    </row>
    <row r="5499" spans="38:49">
      <c r="AL5499" s="5"/>
      <c r="AM5499" s="5"/>
      <c r="AW5499" s="5"/>
    </row>
    <row r="5500" spans="38:49">
      <c r="AL5500" s="5"/>
      <c r="AM5500" s="5"/>
      <c r="AW5500" s="5"/>
    </row>
    <row r="5501" spans="38:49">
      <c r="AL5501" s="5"/>
      <c r="AM5501" s="5"/>
      <c r="AW5501" s="5"/>
    </row>
    <row r="5502" spans="38:49">
      <c r="AL5502" s="5"/>
      <c r="AM5502" s="5"/>
      <c r="AW5502" s="5"/>
    </row>
    <row r="5503" spans="38:49">
      <c r="AL5503" s="5"/>
      <c r="AM5503" s="5"/>
      <c r="AW5503" s="5"/>
    </row>
    <row r="5504" spans="38:49">
      <c r="AL5504" s="5"/>
      <c r="AM5504" s="5"/>
      <c r="AW5504" s="5"/>
    </row>
    <row r="5505" spans="38:49">
      <c r="AL5505" s="5"/>
      <c r="AM5505" s="5"/>
      <c r="AW5505" s="5"/>
    </row>
    <row r="5506" spans="38:49">
      <c r="AL5506" s="5"/>
      <c r="AM5506" s="5"/>
      <c r="AW5506" s="5"/>
    </row>
    <row r="5507" spans="38:49">
      <c r="AL5507" s="5"/>
      <c r="AM5507" s="5"/>
      <c r="AW5507" s="5"/>
    </row>
    <row r="5508" spans="38:49">
      <c r="AL5508" s="5"/>
      <c r="AM5508" s="5"/>
      <c r="AW5508" s="5"/>
    </row>
    <row r="5509" spans="38:49">
      <c r="AL5509" s="5"/>
      <c r="AM5509" s="5"/>
      <c r="AW5509" s="5"/>
    </row>
    <row r="5510" spans="38:49">
      <c r="AL5510" s="5"/>
      <c r="AM5510" s="5"/>
      <c r="AW5510" s="5"/>
    </row>
    <row r="5511" spans="38:49">
      <c r="AL5511" s="5"/>
      <c r="AM5511" s="5"/>
      <c r="AW5511" s="5"/>
    </row>
    <row r="5512" spans="38:49">
      <c r="AL5512" s="5"/>
      <c r="AM5512" s="5"/>
      <c r="AW5512" s="5"/>
    </row>
    <row r="5513" spans="38:49">
      <c r="AL5513" s="5"/>
      <c r="AM5513" s="5"/>
      <c r="AW5513" s="5"/>
    </row>
    <row r="5514" spans="38:49">
      <c r="AL5514" s="5"/>
      <c r="AM5514" s="5"/>
      <c r="AW5514" s="5"/>
    </row>
    <row r="5515" spans="38:49">
      <c r="AL5515" s="5"/>
      <c r="AM5515" s="5"/>
      <c r="AW5515" s="5"/>
    </row>
    <row r="5516" spans="38:49">
      <c r="AL5516" s="5"/>
      <c r="AM5516" s="5"/>
      <c r="AW5516" s="5"/>
    </row>
    <row r="5517" spans="38:49">
      <c r="AL5517" s="5"/>
      <c r="AM5517" s="5"/>
      <c r="AW5517" s="5"/>
    </row>
    <row r="5518" spans="38:49">
      <c r="AL5518" s="5"/>
      <c r="AM5518" s="5"/>
      <c r="AW5518" s="5"/>
    </row>
    <row r="5519" spans="38:49">
      <c r="AL5519" s="5"/>
      <c r="AM5519" s="5"/>
      <c r="AW5519" s="5"/>
    </row>
    <row r="5520" spans="38:49">
      <c r="AL5520" s="5"/>
      <c r="AM5520" s="5"/>
      <c r="AW5520" s="5"/>
    </row>
    <row r="5521" spans="38:49">
      <c r="AL5521" s="5"/>
      <c r="AM5521" s="5"/>
      <c r="AW5521" s="5"/>
    </row>
    <row r="5522" spans="38:49">
      <c r="AL5522" s="5"/>
      <c r="AM5522" s="5"/>
      <c r="AW5522" s="5"/>
    </row>
    <row r="5523" spans="38:49">
      <c r="AL5523" s="5"/>
      <c r="AM5523" s="5"/>
      <c r="AW5523" s="5"/>
    </row>
    <row r="5524" spans="38:49">
      <c r="AL5524" s="5"/>
      <c r="AM5524" s="5"/>
      <c r="AW5524" s="5"/>
    </row>
    <row r="5525" spans="38:49">
      <c r="AL5525" s="5"/>
      <c r="AM5525" s="5"/>
      <c r="AW5525" s="5"/>
    </row>
    <row r="5526" spans="38:49">
      <c r="AL5526" s="5"/>
      <c r="AM5526" s="5"/>
      <c r="AW5526" s="5"/>
    </row>
    <row r="5527" spans="38:49">
      <c r="AL5527" s="5"/>
      <c r="AM5527" s="5"/>
      <c r="AW5527" s="5"/>
    </row>
    <row r="5528" spans="38:49">
      <c r="AL5528" s="5"/>
      <c r="AM5528" s="5"/>
      <c r="AW5528" s="5"/>
    </row>
    <row r="5529" spans="38:49">
      <c r="AL5529" s="5"/>
      <c r="AM5529" s="5"/>
      <c r="AW5529" s="5"/>
    </row>
    <row r="5530" spans="38:49">
      <c r="AL5530" s="5"/>
      <c r="AM5530" s="5"/>
      <c r="AW5530" s="5"/>
    </row>
    <row r="5531" spans="38:49">
      <c r="AL5531" s="5"/>
      <c r="AM5531" s="5"/>
      <c r="AW5531" s="5"/>
    </row>
    <row r="5532" spans="38:49">
      <c r="AL5532" s="5"/>
      <c r="AM5532" s="5"/>
      <c r="AW5532" s="5"/>
    </row>
    <row r="5533" spans="38:49">
      <c r="AL5533" s="5"/>
      <c r="AM5533" s="5"/>
      <c r="AW5533" s="5"/>
    </row>
    <row r="5534" spans="38:49">
      <c r="AL5534" s="5"/>
      <c r="AM5534" s="5"/>
      <c r="AW5534" s="5"/>
    </row>
    <row r="5535" spans="38:49">
      <c r="AL5535" s="5"/>
      <c r="AM5535" s="5"/>
      <c r="AW5535" s="5"/>
    </row>
    <row r="5536" spans="38:49">
      <c r="AL5536" s="5"/>
      <c r="AM5536" s="5"/>
      <c r="AW5536" s="5"/>
    </row>
    <row r="5537" spans="38:49">
      <c r="AL5537" s="5"/>
      <c r="AM5537" s="5"/>
      <c r="AW5537" s="5"/>
    </row>
    <row r="5538" spans="38:49">
      <c r="AL5538" s="5"/>
      <c r="AM5538" s="5"/>
      <c r="AW5538" s="5"/>
    </row>
    <row r="5539" spans="38:49">
      <c r="AL5539" s="5"/>
      <c r="AM5539" s="5"/>
      <c r="AW5539" s="5"/>
    </row>
    <row r="5540" spans="38:49">
      <c r="AL5540" s="5"/>
      <c r="AM5540" s="5"/>
      <c r="AW5540" s="5"/>
    </row>
    <row r="5541" spans="38:49">
      <c r="AL5541" s="5"/>
      <c r="AM5541" s="5"/>
      <c r="AW5541" s="5"/>
    </row>
    <row r="5542" spans="38:49">
      <c r="AL5542" s="5"/>
      <c r="AM5542" s="5"/>
      <c r="AW5542" s="5"/>
    </row>
    <row r="5543" spans="38:49">
      <c r="AL5543" s="5"/>
      <c r="AM5543" s="5"/>
      <c r="AW5543" s="5"/>
    </row>
    <row r="5544" spans="38:49">
      <c r="AL5544" s="5"/>
      <c r="AM5544" s="5"/>
      <c r="AW5544" s="5"/>
    </row>
    <row r="5545" spans="38:49">
      <c r="AL5545" s="5"/>
      <c r="AM5545" s="5"/>
      <c r="AW5545" s="5"/>
    </row>
    <row r="5546" spans="38:49">
      <c r="AL5546" s="5"/>
      <c r="AM5546" s="5"/>
      <c r="AW5546" s="5"/>
    </row>
    <row r="5547" spans="38:49">
      <c r="AL5547" s="5"/>
      <c r="AM5547" s="5"/>
      <c r="AW5547" s="5"/>
    </row>
    <row r="5548" spans="38:49">
      <c r="AL5548" s="5"/>
      <c r="AM5548" s="5"/>
      <c r="AW5548" s="5"/>
    </row>
    <row r="5549" spans="38:49">
      <c r="AL5549" s="5"/>
      <c r="AM5549" s="5"/>
      <c r="AW5549" s="5"/>
    </row>
    <row r="5550" spans="38:49">
      <c r="AL5550" s="5"/>
      <c r="AM5550" s="5"/>
      <c r="AW5550" s="5"/>
    </row>
    <row r="5551" spans="38:49">
      <c r="AL5551" s="5"/>
      <c r="AM5551" s="5"/>
      <c r="AW5551" s="5"/>
    </row>
    <row r="5552" spans="38:49">
      <c r="AL5552" s="5"/>
      <c r="AM5552" s="5"/>
      <c r="AW5552" s="5"/>
    </row>
    <row r="5553" spans="38:49">
      <c r="AL5553" s="5"/>
      <c r="AM5553" s="5"/>
      <c r="AW5553" s="5"/>
    </row>
    <row r="5554" spans="38:49">
      <c r="AL5554" s="5"/>
      <c r="AM5554" s="5"/>
      <c r="AW5554" s="5"/>
    </row>
    <row r="5555" spans="38:49">
      <c r="AL5555" s="5"/>
      <c r="AM5555" s="5"/>
      <c r="AW5555" s="5"/>
    </row>
    <row r="5556" spans="38:49">
      <c r="AL5556" s="5"/>
      <c r="AM5556" s="5"/>
      <c r="AW5556" s="5"/>
    </row>
    <row r="5557" spans="38:49">
      <c r="AL5557" s="5"/>
      <c r="AM5557" s="5"/>
      <c r="AW5557" s="5"/>
    </row>
    <row r="5558" spans="38:49">
      <c r="AL5558" s="5"/>
      <c r="AM5558" s="5"/>
      <c r="AW5558" s="5"/>
    </row>
    <row r="5559" spans="38:49">
      <c r="AL5559" s="5"/>
      <c r="AM5559" s="5"/>
      <c r="AW5559" s="5"/>
    </row>
    <row r="5560" spans="38:49">
      <c r="AL5560" s="5"/>
      <c r="AM5560" s="5"/>
      <c r="AW5560" s="5"/>
    </row>
    <row r="5561" spans="38:49">
      <c r="AL5561" s="5"/>
      <c r="AM5561" s="5"/>
      <c r="AW5561" s="5"/>
    </row>
    <row r="5562" spans="38:49">
      <c r="AL5562" s="5"/>
      <c r="AM5562" s="5"/>
      <c r="AW5562" s="5"/>
    </row>
    <row r="5563" spans="38:49">
      <c r="AL5563" s="5"/>
      <c r="AM5563" s="5"/>
      <c r="AW5563" s="5"/>
    </row>
    <row r="5564" spans="38:49">
      <c r="AL5564" s="5"/>
      <c r="AM5564" s="5"/>
      <c r="AW5564" s="5"/>
    </row>
    <row r="5565" spans="38:49">
      <c r="AL5565" s="5"/>
      <c r="AM5565" s="5"/>
      <c r="AW5565" s="5"/>
    </row>
    <row r="5566" spans="38:49">
      <c r="AL5566" s="5"/>
      <c r="AM5566" s="5"/>
      <c r="AW5566" s="5"/>
    </row>
    <row r="5567" spans="38:49">
      <c r="AL5567" s="5"/>
      <c r="AM5567" s="5"/>
      <c r="AW5567" s="5"/>
    </row>
    <row r="5568" spans="38:49">
      <c r="AL5568" s="5"/>
      <c r="AM5568" s="5"/>
      <c r="AW5568" s="5"/>
    </row>
    <row r="5569" spans="38:49">
      <c r="AL5569" s="5"/>
      <c r="AM5569" s="5"/>
      <c r="AW5569" s="5"/>
    </row>
    <row r="5570" spans="38:49">
      <c r="AL5570" s="5"/>
      <c r="AM5570" s="5"/>
      <c r="AW5570" s="5"/>
    </row>
    <row r="5571" spans="38:49">
      <c r="AL5571" s="5"/>
      <c r="AM5571" s="5"/>
      <c r="AW5571" s="5"/>
    </row>
    <row r="5572" spans="38:49">
      <c r="AL5572" s="5"/>
      <c r="AM5572" s="5"/>
      <c r="AW5572" s="5"/>
    </row>
    <row r="5573" spans="38:49">
      <c r="AL5573" s="5"/>
      <c r="AM5573" s="5"/>
      <c r="AW5573" s="5"/>
    </row>
    <row r="5574" spans="38:49">
      <c r="AL5574" s="5"/>
      <c r="AM5574" s="5"/>
      <c r="AW5574" s="5"/>
    </row>
    <row r="5575" spans="38:49">
      <c r="AL5575" s="5"/>
      <c r="AM5575" s="5"/>
      <c r="AW5575" s="5"/>
    </row>
    <row r="5576" spans="38:49">
      <c r="AL5576" s="5"/>
      <c r="AM5576" s="5"/>
      <c r="AW5576" s="5"/>
    </row>
    <row r="5577" spans="38:49">
      <c r="AL5577" s="5"/>
      <c r="AM5577" s="5"/>
      <c r="AW5577" s="5"/>
    </row>
    <row r="5578" spans="38:49">
      <c r="AL5578" s="5"/>
      <c r="AM5578" s="5"/>
      <c r="AW5578" s="5"/>
    </row>
    <row r="5579" spans="38:49">
      <c r="AL5579" s="5"/>
      <c r="AM5579" s="5"/>
      <c r="AW5579" s="5"/>
    </row>
    <row r="5580" spans="38:49">
      <c r="AL5580" s="5"/>
      <c r="AM5580" s="5"/>
      <c r="AW5580" s="5"/>
    </row>
    <row r="5581" spans="38:49">
      <c r="AL5581" s="5"/>
      <c r="AM5581" s="5"/>
      <c r="AW5581" s="5"/>
    </row>
    <row r="5582" spans="38:49">
      <c r="AL5582" s="5"/>
      <c r="AM5582" s="5"/>
      <c r="AW5582" s="5"/>
    </row>
    <row r="5583" spans="38:49">
      <c r="AL5583" s="5"/>
      <c r="AM5583" s="5"/>
      <c r="AW5583" s="5"/>
    </row>
    <row r="5584" spans="38:49">
      <c r="AL5584" s="5"/>
      <c r="AM5584" s="5"/>
      <c r="AW5584" s="5"/>
    </row>
    <row r="5585" spans="38:49">
      <c r="AL5585" s="5"/>
      <c r="AM5585" s="5"/>
      <c r="AW5585" s="5"/>
    </row>
    <row r="5586" spans="38:49">
      <c r="AL5586" s="5"/>
      <c r="AM5586" s="5"/>
      <c r="AW5586" s="5"/>
    </row>
    <row r="5587" spans="38:49">
      <c r="AL5587" s="5"/>
      <c r="AM5587" s="5"/>
      <c r="AW5587" s="5"/>
    </row>
    <row r="5588" spans="38:49">
      <c r="AL5588" s="5"/>
      <c r="AM5588" s="5"/>
      <c r="AW5588" s="5"/>
    </row>
    <row r="5589" spans="38:49">
      <c r="AL5589" s="5"/>
      <c r="AM5589" s="5"/>
      <c r="AW5589" s="5"/>
    </row>
    <row r="5590" spans="38:49">
      <c r="AL5590" s="5"/>
      <c r="AM5590" s="5"/>
      <c r="AW5590" s="5"/>
    </row>
    <row r="5591" spans="38:49">
      <c r="AL5591" s="5"/>
      <c r="AM5591" s="5"/>
      <c r="AW5591" s="5"/>
    </row>
    <row r="5592" spans="38:49">
      <c r="AL5592" s="5"/>
      <c r="AM5592" s="5"/>
      <c r="AW5592" s="5"/>
    </row>
    <row r="5593" spans="38:49">
      <c r="AL5593" s="5"/>
      <c r="AM5593" s="5"/>
      <c r="AW5593" s="5"/>
    </row>
    <row r="5594" spans="38:49">
      <c r="AL5594" s="5"/>
      <c r="AM5594" s="5"/>
      <c r="AW5594" s="5"/>
    </row>
    <row r="5595" spans="38:49">
      <c r="AL5595" s="5"/>
      <c r="AM5595" s="5"/>
      <c r="AW5595" s="5"/>
    </row>
    <row r="5596" spans="38:49">
      <c r="AL5596" s="5"/>
      <c r="AM5596" s="5"/>
      <c r="AW5596" s="5"/>
    </row>
    <row r="5597" spans="38:49">
      <c r="AL5597" s="5"/>
      <c r="AM5597" s="5"/>
      <c r="AW5597" s="5"/>
    </row>
    <row r="5598" spans="38:49">
      <c r="AL5598" s="5"/>
      <c r="AM5598" s="5"/>
      <c r="AW5598" s="5"/>
    </row>
    <row r="5599" spans="38:49">
      <c r="AL5599" s="5"/>
      <c r="AM5599" s="5"/>
      <c r="AW5599" s="5"/>
    </row>
    <row r="5600" spans="38:49">
      <c r="AL5600" s="5"/>
      <c r="AM5600" s="5"/>
      <c r="AW5600" s="5"/>
    </row>
    <row r="5601" spans="38:49">
      <c r="AL5601" s="5"/>
      <c r="AM5601" s="5"/>
      <c r="AW5601" s="5"/>
    </row>
    <row r="5602" spans="38:49">
      <c r="AL5602" s="5"/>
      <c r="AM5602" s="5"/>
      <c r="AW5602" s="5"/>
    </row>
    <row r="5603" spans="38:49">
      <c r="AL5603" s="5"/>
      <c r="AM5603" s="5"/>
      <c r="AW5603" s="5"/>
    </row>
    <row r="5604" spans="38:49">
      <c r="AL5604" s="5"/>
      <c r="AM5604" s="5"/>
      <c r="AW5604" s="5"/>
    </row>
    <row r="5605" spans="38:49">
      <c r="AL5605" s="5"/>
      <c r="AM5605" s="5"/>
      <c r="AW5605" s="5"/>
    </row>
    <row r="5606" spans="38:49">
      <c r="AL5606" s="5"/>
      <c r="AM5606" s="5"/>
      <c r="AW5606" s="5"/>
    </row>
    <row r="5607" spans="38:49">
      <c r="AL5607" s="5"/>
      <c r="AM5607" s="5"/>
      <c r="AW5607" s="5"/>
    </row>
    <row r="5608" spans="38:49">
      <c r="AL5608" s="5"/>
      <c r="AM5608" s="5"/>
      <c r="AW5608" s="5"/>
    </row>
    <row r="5609" spans="38:49">
      <c r="AL5609" s="5"/>
      <c r="AM5609" s="5"/>
      <c r="AW5609" s="5"/>
    </row>
    <row r="5610" spans="38:49">
      <c r="AL5610" s="5"/>
      <c r="AM5610" s="5"/>
      <c r="AW5610" s="5"/>
    </row>
    <row r="5611" spans="38:49">
      <c r="AL5611" s="5"/>
      <c r="AM5611" s="5"/>
      <c r="AW5611" s="5"/>
    </row>
    <row r="5612" spans="38:49">
      <c r="AL5612" s="5"/>
      <c r="AM5612" s="5"/>
      <c r="AW5612" s="5"/>
    </row>
    <row r="5613" spans="38:49">
      <c r="AL5613" s="5"/>
      <c r="AM5613" s="5"/>
      <c r="AW5613" s="5"/>
    </row>
    <row r="5614" spans="38:49">
      <c r="AL5614" s="5"/>
      <c r="AM5614" s="5"/>
      <c r="AW5614" s="5"/>
    </row>
    <row r="5615" spans="38:49">
      <c r="AL5615" s="5"/>
      <c r="AM5615" s="5"/>
      <c r="AW5615" s="5"/>
    </row>
    <row r="5616" spans="38:49">
      <c r="AL5616" s="5"/>
      <c r="AM5616" s="5"/>
      <c r="AW5616" s="5"/>
    </row>
    <row r="5617" spans="38:49">
      <c r="AL5617" s="5"/>
      <c r="AM5617" s="5"/>
      <c r="AW5617" s="5"/>
    </row>
    <row r="5618" spans="38:49">
      <c r="AL5618" s="5"/>
      <c r="AM5618" s="5"/>
      <c r="AW5618" s="5"/>
    </row>
    <row r="5619" spans="38:49">
      <c r="AL5619" s="5"/>
      <c r="AM5619" s="5"/>
      <c r="AW5619" s="5"/>
    </row>
    <row r="5620" spans="38:49">
      <c r="AL5620" s="5"/>
      <c r="AM5620" s="5"/>
      <c r="AW5620" s="5"/>
    </row>
    <row r="5621" spans="38:49">
      <c r="AL5621" s="5"/>
      <c r="AM5621" s="5"/>
      <c r="AW5621" s="5"/>
    </row>
    <row r="5622" spans="38:49">
      <c r="AL5622" s="5"/>
      <c r="AM5622" s="5"/>
      <c r="AW5622" s="5"/>
    </row>
    <row r="5623" spans="38:49">
      <c r="AL5623" s="5"/>
      <c r="AM5623" s="5"/>
      <c r="AW5623" s="5"/>
    </row>
    <row r="5624" spans="38:49">
      <c r="AL5624" s="5"/>
      <c r="AM5624" s="5"/>
      <c r="AW5624" s="5"/>
    </row>
    <row r="5625" spans="38:49">
      <c r="AL5625" s="5"/>
      <c r="AM5625" s="5"/>
      <c r="AW5625" s="5"/>
    </row>
    <row r="5626" spans="38:49">
      <c r="AL5626" s="5"/>
      <c r="AM5626" s="5"/>
      <c r="AW5626" s="5"/>
    </row>
    <row r="5627" spans="38:49">
      <c r="AL5627" s="5"/>
      <c r="AM5627" s="5"/>
      <c r="AW5627" s="5"/>
    </row>
    <row r="5628" spans="38:49">
      <c r="AL5628" s="5"/>
      <c r="AM5628" s="5"/>
      <c r="AW5628" s="5"/>
    </row>
    <row r="5629" spans="38:49">
      <c r="AL5629" s="5"/>
      <c r="AM5629" s="5"/>
      <c r="AW5629" s="5"/>
    </row>
    <row r="5630" spans="38:49">
      <c r="AL5630" s="5"/>
      <c r="AM5630" s="5"/>
      <c r="AW5630" s="5"/>
    </row>
    <row r="5631" spans="38:49">
      <c r="AL5631" s="5"/>
      <c r="AM5631" s="5"/>
      <c r="AW5631" s="5"/>
    </row>
    <row r="5632" spans="38:49">
      <c r="AL5632" s="5"/>
      <c r="AM5632" s="5"/>
      <c r="AW5632" s="5"/>
    </row>
    <row r="5633" spans="38:49">
      <c r="AL5633" s="5"/>
      <c r="AM5633" s="5"/>
      <c r="AW5633" s="5"/>
    </row>
    <row r="5634" spans="38:49">
      <c r="AL5634" s="5"/>
      <c r="AM5634" s="5"/>
      <c r="AW5634" s="5"/>
    </row>
    <row r="5635" spans="38:49">
      <c r="AL5635" s="5"/>
      <c r="AM5635" s="5"/>
      <c r="AW5635" s="5"/>
    </row>
    <row r="5636" spans="38:49">
      <c r="AL5636" s="5"/>
      <c r="AM5636" s="5"/>
      <c r="AW5636" s="5"/>
    </row>
    <row r="5637" spans="38:49">
      <c r="AL5637" s="5"/>
      <c r="AM5637" s="5"/>
      <c r="AW5637" s="5"/>
    </row>
    <row r="5638" spans="38:49">
      <c r="AL5638" s="5"/>
      <c r="AM5638" s="5"/>
      <c r="AW5638" s="5"/>
    </row>
    <row r="5639" spans="38:49">
      <c r="AL5639" s="5"/>
      <c r="AM5639" s="5"/>
      <c r="AW5639" s="5"/>
    </row>
    <row r="5640" spans="38:49">
      <c r="AL5640" s="5"/>
      <c r="AM5640" s="5"/>
      <c r="AW5640" s="5"/>
    </row>
    <row r="5641" spans="38:49">
      <c r="AL5641" s="5"/>
      <c r="AM5641" s="5"/>
      <c r="AW5641" s="5"/>
    </row>
    <row r="5642" spans="38:49">
      <c r="AL5642" s="5"/>
      <c r="AM5642" s="5"/>
      <c r="AW5642" s="5"/>
    </row>
    <row r="5643" spans="38:49">
      <c r="AL5643" s="5"/>
      <c r="AM5643" s="5"/>
      <c r="AW5643" s="5"/>
    </row>
    <row r="5644" spans="38:49">
      <c r="AL5644" s="5"/>
      <c r="AM5644" s="5"/>
      <c r="AW5644" s="5"/>
    </row>
    <row r="5645" spans="38:49">
      <c r="AL5645" s="5"/>
      <c r="AM5645" s="5"/>
      <c r="AW5645" s="5"/>
    </row>
    <row r="5646" spans="38:49">
      <c r="AL5646" s="5"/>
      <c r="AM5646" s="5"/>
      <c r="AW5646" s="5"/>
    </row>
    <row r="5647" spans="38:49">
      <c r="AL5647" s="5"/>
      <c r="AM5647" s="5"/>
      <c r="AW5647" s="5"/>
    </row>
    <row r="5648" spans="38:49">
      <c r="AL5648" s="5"/>
      <c r="AM5648" s="5"/>
      <c r="AW5648" s="5"/>
    </row>
    <row r="5649" spans="38:49">
      <c r="AL5649" s="5"/>
      <c r="AM5649" s="5"/>
      <c r="AW5649" s="5"/>
    </row>
    <row r="5650" spans="38:49">
      <c r="AL5650" s="5"/>
      <c r="AM5650" s="5"/>
      <c r="AW5650" s="5"/>
    </row>
    <row r="5651" spans="38:49">
      <c r="AL5651" s="5"/>
      <c r="AM5651" s="5"/>
      <c r="AW5651" s="5"/>
    </row>
    <row r="5652" spans="38:49">
      <c r="AL5652" s="5"/>
      <c r="AM5652" s="5"/>
      <c r="AW5652" s="5"/>
    </row>
    <row r="5653" spans="38:49">
      <c r="AL5653" s="5"/>
      <c r="AM5653" s="5"/>
      <c r="AW5653" s="5"/>
    </row>
    <row r="5654" spans="38:49">
      <c r="AL5654" s="5"/>
      <c r="AM5654" s="5"/>
      <c r="AW5654" s="5"/>
    </row>
    <row r="5655" spans="38:49">
      <c r="AL5655" s="5"/>
      <c r="AM5655" s="5"/>
      <c r="AW5655" s="5"/>
    </row>
    <row r="5656" spans="38:49">
      <c r="AL5656" s="5"/>
      <c r="AM5656" s="5"/>
      <c r="AW5656" s="5"/>
    </row>
    <row r="5657" spans="38:49">
      <c r="AL5657" s="5"/>
      <c r="AM5657" s="5"/>
      <c r="AW5657" s="5"/>
    </row>
    <row r="5658" spans="38:49">
      <c r="AL5658" s="5"/>
      <c r="AM5658" s="5"/>
      <c r="AW5658" s="5"/>
    </row>
    <row r="5659" spans="38:49">
      <c r="AL5659" s="5"/>
      <c r="AM5659" s="5"/>
      <c r="AW5659" s="5"/>
    </row>
    <row r="5660" spans="38:49">
      <c r="AL5660" s="5"/>
      <c r="AM5660" s="5"/>
      <c r="AW5660" s="5"/>
    </row>
    <row r="5661" spans="38:49">
      <c r="AL5661" s="5"/>
      <c r="AM5661" s="5"/>
      <c r="AW5661" s="5"/>
    </row>
    <row r="5662" spans="38:49">
      <c r="AL5662" s="5"/>
      <c r="AM5662" s="5"/>
      <c r="AW5662" s="5"/>
    </row>
    <row r="5663" spans="38:49">
      <c r="AL5663" s="5"/>
      <c r="AM5663" s="5"/>
      <c r="AW5663" s="5"/>
    </row>
    <row r="5664" spans="38:49">
      <c r="AL5664" s="5"/>
      <c r="AM5664" s="5"/>
      <c r="AW5664" s="5"/>
    </row>
    <row r="5665" spans="38:49">
      <c r="AL5665" s="5"/>
      <c r="AM5665" s="5"/>
      <c r="AW5665" s="5"/>
    </row>
    <row r="5666" spans="38:49">
      <c r="AL5666" s="5"/>
      <c r="AM5666" s="5"/>
      <c r="AW5666" s="5"/>
    </row>
    <row r="5667" spans="38:49">
      <c r="AL5667" s="5"/>
      <c r="AM5667" s="5"/>
      <c r="AW5667" s="5"/>
    </row>
    <row r="5668" spans="38:49">
      <c r="AL5668" s="5"/>
      <c r="AM5668" s="5"/>
      <c r="AW5668" s="5"/>
    </row>
    <row r="5669" spans="38:49">
      <c r="AL5669" s="5"/>
      <c r="AM5669" s="5"/>
      <c r="AW5669" s="5"/>
    </row>
    <row r="5670" spans="38:49">
      <c r="AL5670" s="5"/>
      <c r="AM5670" s="5"/>
      <c r="AW5670" s="5"/>
    </row>
    <row r="5671" spans="38:49">
      <c r="AL5671" s="5"/>
      <c r="AM5671" s="5"/>
      <c r="AW5671" s="5"/>
    </row>
    <row r="5672" spans="38:49">
      <c r="AL5672" s="5"/>
      <c r="AM5672" s="5"/>
      <c r="AW5672" s="5"/>
    </row>
    <row r="5673" spans="38:49">
      <c r="AL5673" s="5"/>
      <c r="AM5673" s="5"/>
      <c r="AW5673" s="5"/>
    </row>
    <row r="5674" spans="38:49">
      <c r="AL5674" s="5"/>
      <c r="AM5674" s="5"/>
      <c r="AW5674" s="5"/>
    </row>
    <row r="5675" spans="38:49">
      <c r="AL5675" s="5"/>
      <c r="AM5675" s="5"/>
      <c r="AW5675" s="5"/>
    </row>
    <row r="5676" spans="38:49">
      <c r="AL5676" s="5"/>
      <c r="AM5676" s="5"/>
      <c r="AW5676" s="5"/>
    </row>
    <row r="5677" spans="38:49">
      <c r="AL5677" s="5"/>
      <c r="AM5677" s="5"/>
      <c r="AW5677" s="5"/>
    </row>
    <row r="5678" spans="38:49">
      <c r="AL5678" s="5"/>
      <c r="AM5678" s="5"/>
      <c r="AW5678" s="5"/>
    </row>
    <row r="5679" spans="38:49">
      <c r="AL5679" s="5"/>
      <c r="AM5679" s="5"/>
      <c r="AW5679" s="5"/>
    </row>
    <row r="5680" spans="38:49">
      <c r="AL5680" s="5"/>
      <c r="AM5680" s="5"/>
      <c r="AW5680" s="5"/>
    </row>
    <row r="5681" spans="38:49">
      <c r="AL5681" s="5"/>
      <c r="AM5681" s="5"/>
      <c r="AW5681" s="5"/>
    </row>
    <row r="5682" spans="38:49">
      <c r="AL5682" s="5"/>
      <c r="AM5682" s="5"/>
      <c r="AW5682" s="5"/>
    </row>
    <row r="5683" spans="38:49">
      <c r="AL5683" s="5"/>
      <c r="AM5683" s="5"/>
      <c r="AW5683" s="5"/>
    </row>
    <row r="5684" spans="38:49">
      <c r="AL5684" s="5"/>
      <c r="AM5684" s="5"/>
      <c r="AW5684" s="5"/>
    </row>
    <row r="5685" spans="38:49">
      <c r="AL5685" s="5"/>
      <c r="AM5685" s="5"/>
      <c r="AW5685" s="5"/>
    </row>
    <row r="5686" spans="38:49">
      <c r="AL5686" s="5"/>
      <c r="AM5686" s="5"/>
      <c r="AW5686" s="5"/>
    </row>
    <row r="5687" spans="38:49">
      <c r="AL5687" s="5"/>
      <c r="AM5687" s="5"/>
      <c r="AW5687" s="5"/>
    </row>
    <row r="5688" spans="38:49">
      <c r="AL5688" s="5"/>
      <c r="AM5688" s="5"/>
      <c r="AW5688" s="5"/>
    </row>
    <row r="5689" spans="38:49">
      <c r="AL5689" s="5"/>
      <c r="AM5689" s="5"/>
      <c r="AW5689" s="5"/>
    </row>
    <row r="5690" spans="38:49">
      <c r="AL5690" s="5"/>
      <c r="AM5690" s="5"/>
      <c r="AW5690" s="5"/>
    </row>
    <row r="5691" spans="38:49">
      <c r="AL5691" s="5"/>
      <c r="AM5691" s="5"/>
      <c r="AW5691" s="5"/>
    </row>
    <row r="5692" spans="38:49">
      <c r="AL5692" s="5"/>
      <c r="AM5692" s="5"/>
      <c r="AW5692" s="5"/>
    </row>
    <row r="5693" spans="38:49">
      <c r="AL5693" s="5"/>
      <c r="AM5693" s="5"/>
      <c r="AW5693" s="5"/>
    </row>
    <row r="5694" spans="38:49">
      <c r="AL5694" s="5"/>
      <c r="AM5694" s="5"/>
      <c r="AW5694" s="5"/>
    </row>
    <row r="5695" spans="38:49">
      <c r="AL5695" s="5"/>
      <c r="AM5695" s="5"/>
      <c r="AW5695" s="5"/>
    </row>
    <row r="5696" spans="38:49">
      <c r="AL5696" s="5"/>
      <c r="AM5696" s="5"/>
      <c r="AW5696" s="5"/>
    </row>
    <row r="5697" spans="38:49">
      <c r="AL5697" s="5"/>
      <c r="AM5697" s="5"/>
      <c r="AW5697" s="5"/>
    </row>
    <row r="5698" spans="38:49">
      <c r="AL5698" s="5"/>
      <c r="AM5698" s="5"/>
      <c r="AW5698" s="5"/>
    </row>
    <row r="5699" spans="38:49">
      <c r="AL5699" s="5"/>
      <c r="AM5699" s="5"/>
      <c r="AW5699" s="5"/>
    </row>
    <row r="5700" spans="38:49">
      <c r="AL5700" s="5"/>
      <c r="AM5700" s="5"/>
      <c r="AW5700" s="5"/>
    </row>
    <row r="5701" spans="38:49">
      <c r="AL5701" s="5"/>
      <c r="AM5701" s="5"/>
      <c r="AW5701" s="5"/>
    </row>
    <row r="5702" spans="38:49">
      <c r="AL5702" s="5"/>
      <c r="AM5702" s="5"/>
      <c r="AW5702" s="5"/>
    </row>
    <row r="5703" spans="38:49">
      <c r="AL5703" s="5"/>
      <c r="AM5703" s="5"/>
      <c r="AW5703" s="5"/>
    </row>
    <row r="5704" spans="38:49">
      <c r="AL5704" s="5"/>
      <c r="AM5704" s="5"/>
      <c r="AW5704" s="5"/>
    </row>
    <row r="5705" spans="38:49">
      <c r="AL5705" s="5"/>
      <c r="AM5705" s="5"/>
      <c r="AW5705" s="5"/>
    </row>
    <row r="5706" spans="38:49">
      <c r="AL5706" s="5"/>
      <c r="AM5706" s="5"/>
      <c r="AW5706" s="5"/>
    </row>
    <row r="5707" spans="38:49">
      <c r="AL5707" s="5"/>
      <c r="AM5707" s="5"/>
      <c r="AW5707" s="5"/>
    </row>
    <row r="5708" spans="38:49">
      <c r="AL5708" s="5"/>
      <c r="AM5708" s="5"/>
      <c r="AW5708" s="5"/>
    </row>
    <row r="5709" spans="38:49">
      <c r="AL5709" s="5"/>
      <c r="AM5709" s="5"/>
      <c r="AW5709" s="5"/>
    </row>
    <row r="5710" spans="38:49">
      <c r="AL5710" s="5"/>
      <c r="AM5710" s="5"/>
      <c r="AW5710" s="5"/>
    </row>
    <row r="5711" spans="38:49">
      <c r="AL5711" s="5"/>
      <c r="AM5711" s="5"/>
      <c r="AW5711" s="5"/>
    </row>
    <row r="5712" spans="38:49">
      <c r="AL5712" s="5"/>
      <c r="AM5712" s="5"/>
      <c r="AW5712" s="5"/>
    </row>
    <row r="5713" spans="38:49">
      <c r="AL5713" s="5"/>
      <c r="AM5713" s="5"/>
      <c r="AW5713" s="5"/>
    </row>
    <row r="5714" spans="38:49">
      <c r="AL5714" s="5"/>
      <c r="AM5714" s="5"/>
      <c r="AW5714" s="5"/>
    </row>
    <row r="5715" spans="38:49">
      <c r="AL5715" s="5"/>
      <c r="AM5715" s="5"/>
      <c r="AW5715" s="5"/>
    </row>
    <row r="5716" spans="38:49">
      <c r="AL5716" s="5"/>
      <c r="AM5716" s="5"/>
      <c r="AW5716" s="5"/>
    </row>
    <row r="5717" spans="38:49">
      <c r="AL5717" s="5"/>
      <c r="AM5717" s="5"/>
      <c r="AW5717" s="5"/>
    </row>
    <row r="5718" spans="38:49">
      <c r="AL5718" s="5"/>
      <c r="AM5718" s="5"/>
      <c r="AW5718" s="5"/>
    </row>
    <row r="5719" spans="38:49">
      <c r="AL5719" s="5"/>
      <c r="AM5719" s="5"/>
      <c r="AW5719" s="5"/>
    </row>
    <row r="5720" spans="38:49">
      <c r="AL5720" s="5"/>
      <c r="AM5720" s="5"/>
      <c r="AW5720" s="5"/>
    </row>
    <row r="5721" spans="38:49">
      <c r="AL5721" s="5"/>
      <c r="AM5721" s="5"/>
      <c r="AW5721" s="5"/>
    </row>
    <row r="5722" spans="38:49">
      <c r="AL5722" s="5"/>
      <c r="AM5722" s="5"/>
      <c r="AW5722" s="5"/>
    </row>
    <row r="5723" spans="38:49">
      <c r="AL5723" s="5"/>
      <c r="AM5723" s="5"/>
      <c r="AW5723" s="5"/>
    </row>
    <row r="5724" spans="38:49">
      <c r="AL5724" s="5"/>
      <c r="AM5724" s="5"/>
      <c r="AW5724" s="5"/>
    </row>
    <row r="5725" spans="38:49">
      <c r="AL5725" s="5"/>
      <c r="AM5725" s="5"/>
      <c r="AW5725" s="5"/>
    </row>
    <row r="5726" spans="38:49">
      <c r="AL5726" s="5"/>
      <c r="AM5726" s="5"/>
      <c r="AW5726" s="5"/>
    </row>
    <row r="5727" spans="38:49">
      <c r="AL5727" s="5"/>
      <c r="AM5727" s="5"/>
      <c r="AW5727" s="5"/>
    </row>
    <row r="5728" spans="38:49">
      <c r="AL5728" s="5"/>
      <c r="AM5728" s="5"/>
      <c r="AW5728" s="5"/>
    </row>
    <row r="5729" spans="38:49">
      <c r="AL5729" s="5"/>
      <c r="AM5729" s="5"/>
      <c r="AW5729" s="5"/>
    </row>
    <row r="5730" spans="38:49">
      <c r="AL5730" s="5"/>
      <c r="AM5730" s="5"/>
      <c r="AW5730" s="5"/>
    </row>
    <row r="5731" spans="38:49">
      <c r="AL5731" s="5"/>
      <c r="AM5731" s="5"/>
      <c r="AW5731" s="5"/>
    </row>
    <row r="5732" spans="38:49">
      <c r="AL5732" s="5"/>
      <c r="AM5732" s="5"/>
      <c r="AW5732" s="5"/>
    </row>
    <row r="5733" spans="38:49">
      <c r="AL5733" s="5"/>
      <c r="AM5733" s="5"/>
      <c r="AW5733" s="5"/>
    </row>
    <row r="5734" spans="38:49">
      <c r="AL5734" s="5"/>
      <c r="AM5734" s="5"/>
      <c r="AW5734" s="5"/>
    </row>
    <row r="5735" spans="38:49">
      <c r="AL5735" s="5"/>
      <c r="AM5735" s="5"/>
      <c r="AW5735" s="5"/>
    </row>
    <row r="5736" spans="38:49">
      <c r="AL5736" s="5"/>
      <c r="AM5736" s="5"/>
      <c r="AW5736" s="5"/>
    </row>
    <row r="5737" spans="38:49">
      <c r="AL5737" s="5"/>
      <c r="AM5737" s="5"/>
      <c r="AW5737" s="5"/>
    </row>
    <row r="5738" spans="38:49">
      <c r="AL5738" s="5"/>
      <c r="AM5738" s="5"/>
      <c r="AW5738" s="5"/>
    </row>
    <row r="5739" spans="38:49">
      <c r="AL5739" s="5"/>
      <c r="AM5739" s="5"/>
      <c r="AW5739" s="5"/>
    </row>
    <row r="5740" spans="38:49">
      <c r="AL5740" s="5"/>
      <c r="AM5740" s="5"/>
      <c r="AW5740" s="5"/>
    </row>
    <row r="5741" spans="38:49">
      <c r="AL5741" s="5"/>
      <c r="AM5741" s="5"/>
      <c r="AW5741" s="5"/>
    </row>
    <row r="5742" spans="38:49">
      <c r="AL5742" s="5"/>
      <c r="AM5742" s="5"/>
      <c r="AW5742" s="5"/>
    </row>
    <row r="5743" spans="38:49">
      <c r="AL5743" s="5"/>
      <c r="AM5743" s="5"/>
      <c r="AW5743" s="5"/>
    </row>
    <row r="5744" spans="38:49">
      <c r="AL5744" s="5"/>
      <c r="AM5744" s="5"/>
      <c r="AW5744" s="5"/>
    </row>
    <row r="5745" spans="38:49">
      <c r="AL5745" s="5"/>
      <c r="AM5745" s="5"/>
      <c r="AW5745" s="5"/>
    </row>
    <row r="5746" spans="38:49">
      <c r="AL5746" s="5"/>
      <c r="AM5746" s="5"/>
      <c r="AW5746" s="5"/>
    </row>
    <row r="5747" spans="38:49">
      <c r="AL5747" s="5"/>
      <c r="AM5747" s="5"/>
      <c r="AW5747" s="5"/>
    </row>
    <row r="5748" spans="38:49">
      <c r="AL5748" s="5"/>
      <c r="AM5748" s="5"/>
      <c r="AW5748" s="5"/>
    </row>
    <row r="5749" spans="38:49">
      <c r="AL5749" s="5"/>
      <c r="AM5749" s="5"/>
      <c r="AW5749" s="5"/>
    </row>
    <row r="5750" spans="38:49">
      <c r="AL5750" s="5"/>
      <c r="AM5750" s="5"/>
      <c r="AW5750" s="5"/>
    </row>
    <row r="5751" spans="38:49">
      <c r="AL5751" s="5"/>
      <c r="AM5751" s="5"/>
      <c r="AW5751" s="5"/>
    </row>
    <row r="5752" spans="38:49">
      <c r="AL5752" s="5"/>
      <c r="AM5752" s="5"/>
      <c r="AW5752" s="5"/>
    </row>
    <row r="5753" spans="38:49">
      <c r="AL5753" s="5"/>
      <c r="AM5753" s="5"/>
      <c r="AW5753" s="5"/>
    </row>
    <row r="5754" spans="38:49">
      <c r="AL5754" s="5"/>
      <c r="AM5754" s="5"/>
      <c r="AW5754" s="5"/>
    </row>
    <row r="5755" spans="38:49">
      <c r="AL5755" s="5"/>
      <c r="AM5755" s="5"/>
      <c r="AW5755" s="5"/>
    </row>
    <row r="5756" spans="38:49">
      <c r="AL5756" s="5"/>
      <c r="AM5756" s="5"/>
      <c r="AW5756" s="5"/>
    </row>
    <row r="5757" spans="38:49">
      <c r="AL5757" s="5"/>
      <c r="AM5757" s="5"/>
      <c r="AW5757" s="5"/>
    </row>
    <row r="5758" spans="38:49">
      <c r="AL5758" s="5"/>
      <c r="AM5758" s="5"/>
      <c r="AW5758" s="5"/>
    </row>
    <row r="5759" spans="38:49">
      <c r="AL5759" s="5"/>
      <c r="AM5759" s="5"/>
      <c r="AW5759" s="5"/>
    </row>
    <row r="5760" spans="38:49">
      <c r="AL5760" s="5"/>
      <c r="AM5760" s="5"/>
      <c r="AW5760" s="5"/>
    </row>
    <row r="5761" spans="38:49">
      <c r="AL5761" s="5"/>
      <c r="AM5761" s="5"/>
      <c r="AW5761" s="5"/>
    </row>
    <row r="5762" spans="38:49">
      <c r="AL5762" s="5"/>
      <c r="AM5762" s="5"/>
      <c r="AW5762" s="5"/>
    </row>
    <row r="5763" spans="38:49">
      <c r="AL5763" s="5"/>
      <c r="AM5763" s="5"/>
      <c r="AW5763" s="5"/>
    </row>
    <row r="5764" spans="38:49">
      <c r="AL5764" s="5"/>
      <c r="AM5764" s="5"/>
      <c r="AW5764" s="5"/>
    </row>
    <row r="5765" spans="38:49">
      <c r="AL5765" s="5"/>
      <c r="AM5765" s="5"/>
      <c r="AW5765" s="5"/>
    </row>
    <row r="5766" spans="38:49">
      <c r="AL5766" s="5"/>
      <c r="AM5766" s="5"/>
      <c r="AW5766" s="5"/>
    </row>
    <row r="5767" spans="38:49">
      <c r="AL5767" s="5"/>
      <c r="AM5767" s="5"/>
      <c r="AW5767" s="5"/>
    </row>
    <row r="5768" spans="38:49">
      <c r="AL5768" s="5"/>
      <c r="AM5768" s="5"/>
      <c r="AW5768" s="5"/>
    </row>
    <row r="5769" spans="38:49">
      <c r="AL5769" s="5"/>
      <c r="AM5769" s="5"/>
      <c r="AW5769" s="5"/>
    </row>
    <row r="5770" spans="38:49">
      <c r="AL5770" s="5"/>
      <c r="AM5770" s="5"/>
      <c r="AW5770" s="5"/>
    </row>
    <row r="5771" spans="38:49">
      <c r="AL5771" s="5"/>
      <c r="AM5771" s="5"/>
      <c r="AW5771" s="5"/>
    </row>
    <row r="5772" spans="38:49">
      <c r="AL5772" s="5"/>
      <c r="AM5772" s="5"/>
      <c r="AW5772" s="5"/>
    </row>
    <row r="5773" spans="38:49">
      <c r="AL5773" s="5"/>
      <c r="AM5773" s="5"/>
      <c r="AW5773" s="5"/>
    </row>
    <row r="5774" spans="38:49">
      <c r="AL5774" s="5"/>
      <c r="AM5774" s="5"/>
      <c r="AW5774" s="5"/>
    </row>
    <row r="5775" spans="38:49">
      <c r="AL5775" s="5"/>
      <c r="AM5775" s="5"/>
      <c r="AW5775" s="5"/>
    </row>
    <row r="5776" spans="38:49">
      <c r="AL5776" s="5"/>
      <c r="AM5776" s="5"/>
      <c r="AW5776" s="5"/>
    </row>
    <row r="5777" spans="38:49">
      <c r="AL5777" s="5"/>
      <c r="AM5777" s="5"/>
      <c r="AW5777" s="5"/>
    </row>
    <row r="5778" spans="38:49">
      <c r="AL5778" s="5"/>
      <c r="AM5778" s="5"/>
      <c r="AW5778" s="5"/>
    </row>
    <row r="5779" spans="38:49">
      <c r="AL5779" s="5"/>
      <c r="AM5779" s="5"/>
      <c r="AW5779" s="5"/>
    </row>
    <row r="5780" spans="38:49">
      <c r="AL5780" s="5"/>
      <c r="AM5780" s="5"/>
      <c r="AW5780" s="5"/>
    </row>
    <row r="5781" spans="38:49">
      <c r="AL5781" s="5"/>
      <c r="AM5781" s="5"/>
      <c r="AW5781" s="5"/>
    </row>
    <row r="5782" spans="38:49">
      <c r="AL5782" s="5"/>
      <c r="AM5782" s="5"/>
      <c r="AW5782" s="5"/>
    </row>
    <row r="5783" spans="38:49">
      <c r="AL5783" s="5"/>
      <c r="AM5783" s="5"/>
      <c r="AW5783" s="5"/>
    </row>
    <row r="5784" spans="38:49">
      <c r="AL5784" s="5"/>
      <c r="AM5784" s="5"/>
      <c r="AW5784" s="5"/>
    </row>
    <row r="5785" spans="38:49">
      <c r="AL5785" s="5"/>
      <c r="AM5785" s="5"/>
      <c r="AW5785" s="5"/>
    </row>
    <row r="5786" spans="38:49">
      <c r="AL5786" s="5"/>
      <c r="AM5786" s="5"/>
      <c r="AW5786" s="5"/>
    </row>
    <row r="5787" spans="38:49">
      <c r="AL5787" s="5"/>
      <c r="AM5787" s="5"/>
      <c r="AW5787" s="5"/>
    </row>
    <row r="5788" spans="38:49">
      <c r="AL5788" s="5"/>
      <c r="AM5788" s="5"/>
      <c r="AW5788" s="5"/>
    </row>
    <row r="5789" spans="38:49">
      <c r="AL5789" s="5"/>
      <c r="AM5789" s="5"/>
      <c r="AW5789" s="5"/>
    </row>
    <row r="5790" spans="38:49">
      <c r="AL5790" s="5"/>
      <c r="AM5790" s="5"/>
      <c r="AW5790" s="5"/>
    </row>
    <row r="5791" spans="38:49">
      <c r="AL5791" s="5"/>
      <c r="AM5791" s="5"/>
      <c r="AW5791" s="5"/>
    </row>
    <row r="5792" spans="38:49">
      <c r="AL5792" s="5"/>
      <c r="AM5792" s="5"/>
      <c r="AW5792" s="5"/>
    </row>
    <row r="5793" spans="38:49">
      <c r="AL5793" s="5"/>
      <c r="AM5793" s="5"/>
      <c r="AW5793" s="5"/>
    </row>
    <row r="5794" spans="38:49">
      <c r="AL5794" s="5"/>
      <c r="AM5794" s="5"/>
      <c r="AW5794" s="5"/>
    </row>
    <row r="5795" spans="38:49">
      <c r="AL5795" s="5"/>
      <c r="AM5795" s="5"/>
      <c r="AW5795" s="5"/>
    </row>
    <row r="5796" spans="38:49">
      <c r="AL5796" s="5"/>
      <c r="AM5796" s="5"/>
      <c r="AW5796" s="5"/>
    </row>
    <row r="5797" spans="38:49">
      <c r="AL5797" s="5"/>
      <c r="AM5797" s="5"/>
      <c r="AW5797" s="5"/>
    </row>
    <row r="5798" spans="38:49">
      <c r="AL5798" s="5"/>
      <c r="AM5798" s="5"/>
      <c r="AW5798" s="5"/>
    </row>
    <row r="5799" spans="38:49">
      <c r="AL5799" s="5"/>
      <c r="AM5799" s="5"/>
      <c r="AW5799" s="5"/>
    </row>
    <row r="5800" spans="38:49">
      <c r="AL5800" s="5"/>
      <c r="AM5800" s="5"/>
      <c r="AW5800" s="5"/>
    </row>
    <row r="5801" spans="38:49">
      <c r="AL5801" s="5"/>
      <c r="AM5801" s="5"/>
      <c r="AW5801" s="5"/>
    </row>
    <row r="5802" spans="38:49">
      <c r="AL5802" s="5"/>
      <c r="AM5802" s="5"/>
      <c r="AW5802" s="5"/>
    </row>
    <row r="5803" spans="38:49">
      <c r="AL5803" s="5"/>
      <c r="AM5803" s="5"/>
      <c r="AW5803" s="5"/>
    </row>
    <row r="5804" spans="38:49">
      <c r="AL5804" s="5"/>
      <c r="AM5804" s="5"/>
      <c r="AW5804" s="5"/>
    </row>
    <row r="5805" spans="38:49">
      <c r="AL5805" s="5"/>
      <c r="AM5805" s="5"/>
      <c r="AW5805" s="5"/>
    </row>
    <row r="5806" spans="38:49">
      <c r="AL5806" s="5"/>
      <c r="AM5806" s="5"/>
      <c r="AW5806" s="5"/>
    </row>
    <row r="5807" spans="38:49">
      <c r="AL5807" s="5"/>
      <c r="AM5807" s="5"/>
      <c r="AW5807" s="5"/>
    </row>
    <row r="5808" spans="38:49">
      <c r="AL5808" s="5"/>
      <c r="AM5808" s="5"/>
      <c r="AW5808" s="5"/>
    </row>
    <row r="5809" spans="38:49">
      <c r="AL5809" s="5"/>
      <c r="AM5809" s="5"/>
      <c r="AW5809" s="5"/>
    </row>
    <row r="5810" spans="38:49">
      <c r="AL5810" s="5"/>
      <c r="AM5810" s="5"/>
      <c r="AW5810" s="5"/>
    </row>
    <row r="5811" spans="38:49">
      <c r="AL5811" s="5"/>
      <c r="AM5811" s="5"/>
      <c r="AW5811" s="5"/>
    </row>
    <row r="5812" spans="38:49">
      <c r="AL5812" s="5"/>
      <c r="AM5812" s="5"/>
      <c r="AW5812" s="5"/>
    </row>
    <row r="5813" spans="38:49">
      <c r="AL5813" s="5"/>
      <c r="AM5813" s="5"/>
      <c r="AW5813" s="5"/>
    </row>
    <row r="5814" spans="38:49">
      <c r="AL5814" s="5"/>
      <c r="AM5814" s="5"/>
      <c r="AW5814" s="5"/>
    </row>
    <row r="5815" spans="38:49">
      <c r="AL5815" s="5"/>
      <c r="AM5815" s="5"/>
      <c r="AW5815" s="5"/>
    </row>
    <row r="5816" spans="38:49">
      <c r="AL5816" s="5"/>
      <c r="AM5816" s="5"/>
      <c r="AW5816" s="5"/>
    </row>
    <row r="5817" spans="38:49">
      <c r="AL5817" s="5"/>
      <c r="AM5817" s="5"/>
      <c r="AW5817" s="5"/>
    </row>
    <row r="5818" spans="38:49">
      <c r="AL5818" s="5"/>
      <c r="AM5818" s="5"/>
      <c r="AW5818" s="5"/>
    </row>
    <row r="5819" spans="38:49">
      <c r="AL5819" s="5"/>
      <c r="AM5819" s="5"/>
      <c r="AW5819" s="5"/>
    </row>
    <row r="5820" spans="38:49">
      <c r="AL5820" s="5"/>
      <c r="AM5820" s="5"/>
      <c r="AW5820" s="5"/>
    </row>
    <row r="5821" spans="38:49">
      <c r="AL5821" s="5"/>
      <c r="AM5821" s="5"/>
      <c r="AW5821" s="5"/>
    </row>
    <row r="5822" spans="38:49">
      <c r="AL5822" s="5"/>
      <c r="AM5822" s="5"/>
      <c r="AW5822" s="5"/>
    </row>
    <row r="5823" spans="38:49">
      <c r="AL5823" s="5"/>
      <c r="AM5823" s="5"/>
      <c r="AW5823" s="5"/>
    </row>
    <row r="5824" spans="38:49">
      <c r="AL5824" s="5"/>
      <c r="AM5824" s="5"/>
      <c r="AW5824" s="5"/>
    </row>
    <row r="5825" spans="38:49">
      <c r="AL5825" s="5"/>
      <c r="AM5825" s="5"/>
      <c r="AW5825" s="5"/>
    </row>
    <row r="5826" spans="38:49">
      <c r="AL5826" s="5"/>
      <c r="AM5826" s="5"/>
      <c r="AW5826" s="5"/>
    </row>
    <row r="5827" spans="38:49">
      <c r="AL5827" s="5"/>
      <c r="AM5827" s="5"/>
      <c r="AW5827" s="5"/>
    </row>
    <row r="5828" spans="38:49">
      <c r="AL5828" s="5"/>
      <c r="AM5828" s="5"/>
      <c r="AW5828" s="5"/>
    </row>
    <row r="5829" spans="38:49">
      <c r="AL5829" s="5"/>
      <c r="AM5829" s="5"/>
      <c r="AW5829" s="5"/>
    </row>
    <row r="5830" spans="38:49">
      <c r="AL5830" s="5"/>
      <c r="AM5830" s="5"/>
      <c r="AW5830" s="5"/>
    </row>
    <row r="5831" spans="38:49">
      <c r="AL5831" s="5"/>
      <c r="AM5831" s="5"/>
      <c r="AW5831" s="5"/>
    </row>
    <row r="5832" spans="38:49">
      <c r="AL5832" s="5"/>
      <c r="AM5832" s="5"/>
      <c r="AW5832" s="5"/>
    </row>
    <row r="5833" spans="38:49">
      <c r="AL5833" s="5"/>
      <c r="AM5833" s="5"/>
      <c r="AW5833" s="5"/>
    </row>
    <row r="5834" spans="38:49">
      <c r="AL5834" s="5"/>
      <c r="AM5834" s="5"/>
      <c r="AW5834" s="5"/>
    </row>
    <row r="5835" spans="38:49">
      <c r="AL5835" s="5"/>
      <c r="AM5835" s="5"/>
      <c r="AW5835" s="5"/>
    </row>
    <row r="5836" spans="38:49">
      <c r="AL5836" s="5"/>
      <c r="AM5836" s="5"/>
      <c r="AW5836" s="5"/>
    </row>
    <row r="5837" spans="38:49">
      <c r="AL5837" s="5"/>
      <c r="AM5837" s="5"/>
      <c r="AW5837" s="5"/>
    </row>
    <row r="5838" spans="38:49">
      <c r="AL5838" s="5"/>
      <c r="AM5838" s="5"/>
      <c r="AW5838" s="5"/>
    </row>
    <row r="5839" spans="38:49">
      <c r="AL5839" s="5"/>
      <c r="AM5839" s="5"/>
      <c r="AW5839" s="5"/>
    </row>
    <row r="5840" spans="38:49">
      <c r="AL5840" s="5"/>
      <c r="AM5840" s="5"/>
      <c r="AW5840" s="5"/>
    </row>
    <row r="5841" spans="38:49">
      <c r="AL5841" s="5"/>
      <c r="AM5841" s="5"/>
      <c r="AW5841" s="5"/>
    </row>
    <row r="5842" spans="38:49">
      <c r="AL5842" s="5"/>
      <c r="AM5842" s="5"/>
      <c r="AW5842" s="5"/>
    </row>
    <row r="5843" spans="38:49">
      <c r="AL5843" s="5"/>
      <c r="AM5843" s="5"/>
      <c r="AW5843" s="5"/>
    </row>
    <row r="5844" spans="38:49">
      <c r="AL5844" s="5"/>
      <c r="AM5844" s="5"/>
      <c r="AW5844" s="5"/>
    </row>
    <row r="5845" spans="38:49">
      <c r="AL5845" s="5"/>
      <c r="AM5845" s="5"/>
      <c r="AW5845" s="5"/>
    </row>
    <row r="5846" spans="38:49">
      <c r="AL5846" s="5"/>
      <c r="AM5846" s="5"/>
      <c r="AW5846" s="5"/>
    </row>
    <row r="5847" spans="38:49">
      <c r="AL5847" s="5"/>
      <c r="AM5847" s="5"/>
      <c r="AW5847" s="5"/>
    </row>
    <row r="5848" spans="38:49">
      <c r="AL5848" s="5"/>
      <c r="AM5848" s="5"/>
      <c r="AW5848" s="5"/>
    </row>
    <row r="5849" spans="38:49">
      <c r="AL5849" s="5"/>
      <c r="AM5849" s="5"/>
      <c r="AW5849" s="5"/>
    </row>
    <row r="5850" spans="38:49">
      <c r="AL5850" s="5"/>
      <c r="AM5850" s="5"/>
      <c r="AW5850" s="5"/>
    </row>
    <row r="5851" spans="38:49">
      <c r="AL5851" s="5"/>
      <c r="AM5851" s="5"/>
      <c r="AW5851" s="5"/>
    </row>
    <row r="5852" spans="38:49">
      <c r="AL5852" s="5"/>
      <c r="AM5852" s="5"/>
      <c r="AW5852" s="5"/>
    </row>
    <row r="5853" spans="38:49">
      <c r="AL5853" s="5"/>
      <c r="AM5853" s="5"/>
      <c r="AW5853" s="5"/>
    </row>
    <row r="5854" spans="38:49">
      <c r="AL5854" s="5"/>
      <c r="AM5854" s="5"/>
      <c r="AW5854" s="5"/>
    </row>
    <row r="5855" spans="38:49">
      <c r="AL5855" s="5"/>
      <c r="AM5855" s="5"/>
      <c r="AW5855" s="5"/>
    </row>
    <row r="5856" spans="38:49">
      <c r="AL5856" s="5"/>
      <c r="AM5856" s="5"/>
      <c r="AW5856" s="5"/>
    </row>
    <row r="5857" spans="38:49">
      <c r="AL5857" s="5"/>
      <c r="AM5857" s="5"/>
      <c r="AW5857" s="5"/>
    </row>
    <row r="5858" spans="38:49">
      <c r="AL5858" s="5"/>
      <c r="AM5858" s="5"/>
      <c r="AW5858" s="5"/>
    </row>
    <row r="5859" spans="38:49">
      <c r="AL5859" s="5"/>
      <c r="AM5859" s="5"/>
      <c r="AW5859" s="5"/>
    </row>
    <row r="5860" spans="38:49">
      <c r="AL5860" s="5"/>
      <c r="AM5860" s="5"/>
      <c r="AW5860" s="5"/>
    </row>
    <row r="5861" spans="38:49">
      <c r="AL5861" s="5"/>
      <c r="AM5861" s="5"/>
      <c r="AW5861" s="5"/>
    </row>
    <row r="5862" spans="38:49">
      <c r="AL5862" s="5"/>
      <c r="AM5862" s="5"/>
      <c r="AW5862" s="5"/>
    </row>
    <row r="5863" spans="38:49">
      <c r="AL5863" s="5"/>
      <c r="AM5863" s="5"/>
      <c r="AW5863" s="5"/>
    </row>
    <row r="5864" spans="38:49">
      <c r="AL5864" s="5"/>
      <c r="AM5864" s="5"/>
      <c r="AW5864" s="5"/>
    </row>
    <row r="5865" spans="38:49">
      <c r="AL5865" s="5"/>
      <c r="AM5865" s="5"/>
      <c r="AW5865" s="5"/>
    </row>
    <row r="5866" spans="38:49">
      <c r="AL5866" s="5"/>
      <c r="AM5866" s="5"/>
      <c r="AW5866" s="5"/>
    </row>
    <row r="5867" spans="38:49">
      <c r="AL5867" s="5"/>
      <c r="AM5867" s="5"/>
      <c r="AW5867" s="5"/>
    </row>
    <row r="5868" spans="38:49">
      <c r="AL5868" s="5"/>
      <c r="AM5868" s="5"/>
      <c r="AW5868" s="5"/>
    </row>
    <row r="5869" spans="38:49">
      <c r="AL5869" s="5"/>
      <c r="AM5869" s="5"/>
      <c r="AW5869" s="5"/>
    </row>
    <row r="5870" spans="38:49">
      <c r="AL5870" s="5"/>
      <c r="AM5870" s="5"/>
      <c r="AW5870" s="5"/>
    </row>
    <row r="5871" spans="38:49">
      <c r="AL5871" s="5"/>
      <c r="AM5871" s="5"/>
      <c r="AW5871" s="5"/>
    </row>
    <row r="5872" spans="38:49">
      <c r="AL5872" s="5"/>
      <c r="AM5872" s="5"/>
      <c r="AW5872" s="5"/>
    </row>
    <row r="5873" spans="38:49">
      <c r="AL5873" s="5"/>
      <c r="AM5873" s="5"/>
      <c r="AW5873" s="5"/>
    </row>
    <row r="5874" spans="38:49">
      <c r="AL5874" s="5"/>
      <c r="AM5874" s="5"/>
      <c r="AW5874" s="5"/>
    </row>
    <row r="5875" spans="38:49">
      <c r="AL5875" s="5"/>
      <c r="AM5875" s="5"/>
      <c r="AW5875" s="5"/>
    </row>
    <row r="5876" spans="38:49">
      <c r="AL5876" s="5"/>
      <c r="AM5876" s="5"/>
      <c r="AW5876" s="5"/>
    </row>
    <row r="5877" spans="38:49">
      <c r="AL5877" s="5"/>
      <c r="AM5877" s="5"/>
      <c r="AW5877" s="5"/>
    </row>
    <row r="5878" spans="38:49">
      <c r="AL5878" s="5"/>
      <c r="AM5878" s="5"/>
      <c r="AW5878" s="5"/>
    </row>
    <row r="5879" spans="38:49">
      <c r="AL5879" s="5"/>
      <c r="AM5879" s="5"/>
      <c r="AW5879" s="5"/>
    </row>
    <row r="5880" spans="38:49">
      <c r="AL5880" s="5"/>
      <c r="AM5880" s="5"/>
      <c r="AW5880" s="5"/>
    </row>
    <row r="5881" spans="38:49">
      <c r="AL5881" s="5"/>
      <c r="AM5881" s="5"/>
      <c r="AW5881" s="5"/>
    </row>
    <row r="5882" spans="38:49">
      <c r="AL5882" s="5"/>
      <c r="AM5882" s="5"/>
      <c r="AW5882" s="5"/>
    </row>
    <row r="5883" spans="38:49">
      <c r="AL5883" s="5"/>
      <c r="AM5883" s="5"/>
      <c r="AW5883" s="5"/>
    </row>
    <row r="5884" spans="38:49">
      <c r="AL5884" s="5"/>
      <c r="AM5884" s="5"/>
      <c r="AW5884" s="5"/>
    </row>
    <row r="5885" spans="38:49">
      <c r="AL5885" s="5"/>
      <c r="AM5885" s="5"/>
      <c r="AW5885" s="5"/>
    </row>
    <row r="5886" spans="38:49">
      <c r="AL5886" s="5"/>
      <c r="AM5886" s="5"/>
      <c r="AW5886" s="5"/>
    </row>
    <row r="5887" spans="38:49">
      <c r="AL5887" s="5"/>
      <c r="AM5887" s="5"/>
      <c r="AW5887" s="5"/>
    </row>
    <row r="5888" spans="38:49">
      <c r="AL5888" s="5"/>
      <c r="AM5888" s="5"/>
      <c r="AW5888" s="5"/>
    </row>
    <row r="5889" spans="38:49">
      <c r="AL5889" s="5"/>
      <c r="AM5889" s="5"/>
      <c r="AW5889" s="5"/>
    </row>
    <row r="5890" spans="38:49">
      <c r="AL5890" s="5"/>
      <c r="AM5890" s="5"/>
      <c r="AW5890" s="5"/>
    </row>
    <row r="5891" spans="38:49">
      <c r="AL5891" s="5"/>
      <c r="AM5891" s="5"/>
      <c r="AW5891" s="5"/>
    </row>
    <row r="5892" spans="38:49">
      <c r="AL5892" s="5"/>
      <c r="AM5892" s="5"/>
      <c r="AW5892" s="5"/>
    </row>
    <row r="5893" spans="38:49">
      <c r="AL5893" s="5"/>
      <c r="AM5893" s="5"/>
      <c r="AW5893" s="5"/>
    </row>
    <row r="5894" spans="38:49">
      <c r="AL5894" s="5"/>
      <c r="AM5894" s="5"/>
      <c r="AW5894" s="5"/>
    </row>
    <row r="5895" spans="38:49">
      <c r="AL5895" s="5"/>
      <c r="AM5895" s="5"/>
      <c r="AW5895" s="5"/>
    </row>
    <row r="5896" spans="38:49">
      <c r="AL5896" s="5"/>
      <c r="AM5896" s="5"/>
      <c r="AW5896" s="5"/>
    </row>
    <row r="5897" spans="38:49">
      <c r="AL5897" s="5"/>
      <c r="AM5897" s="5"/>
      <c r="AW5897" s="5"/>
    </row>
    <row r="5898" spans="38:49">
      <c r="AL5898" s="5"/>
      <c r="AM5898" s="5"/>
      <c r="AW5898" s="5"/>
    </row>
    <row r="5899" spans="38:49">
      <c r="AL5899" s="5"/>
      <c r="AM5899" s="5"/>
      <c r="AW5899" s="5"/>
    </row>
    <row r="5900" spans="38:49">
      <c r="AL5900" s="5"/>
      <c r="AM5900" s="5"/>
      <c r="AW5900" s="5"/>
    </row>
    <row r="5901" spans="38:49">
      <c r="AL5901" s="5"/>
      <c r="AM5901" s="5"/>
      <c r="AW5901" s="5"/>
    </row>
    <row r="5902" spans="38:49">
      <c r="AL5902" s="5"/>
      <c r="AM5902" s="5"/>
      <c r="AW5902" s="5"/>
    </row>
    <row r="5903" spans="38:49">
      <c r="AL5903" s="5"/>
      <c r="AM5903" s="5"/>
      <c r="AW5903" s="5"/>
    </row>
    <row r="5904" spans="38:49">
      <c r="AL5904" s="5"/>
      <c r="AM5904" s="5"/>
      <c r="AW5904" s="5"/>
    </row>
    <row r="5905" spans="38:49">
      <c r="AL5905" s="5"/>
      <c r="AM5905" s="5"/>
      <c r="AW5905" s="5"/>
    </row>
    <row r="5906" spans="38:49">
      <c r="AL5906" s="5"/>
      <c r="AM5906" s="5"/>
      <c r="AW5906" s="5"/>
    </row>
    <row r="5907" spans="38:49">
      <c r="AL5907" s="5"/>
      <c r="AM5907" s="5"/>
      <c r="AW5907" s="5"/>
    </row>
    <row r="5908" spans="38:49">
      <c r="AL5908" s="5"/>
      <c r="AM5908" s="5"/>
      <c r="AW5908" s="5"/>
    </row>
    <row r="5909" spans="38:49">
      <c r="AL5909" s="5"/>
      <c r="AM5909" s="5"/>
      <c r="AW5909" s="5"/>
    </row>
    <row r="5910" spans="38:49">
      <c r="AL5910" s="5"/>
      <c r="AM5910" s="5"/>
      <c r="AW5910" s="5"/>
    </row>
    <row r="5911" spans="38:49">
      <c r="AL5911" s="5"/>
      <c r="AM5911" s="5"/>
      <c r="AW5911" s="5"/>
    </row>
    <row r="5912" spans="38:49">
      <c r="AL5912" s="5"/>
      <c r="AM5912" s="5"/>
      <c r="AW5912" s="5"/>
    </row>
    <row r="5913" spans="38:49">
      <c r="AL5913" s="5"/>
      <c r="AM5913" s="5"/>
      <c r="AW5913" s="5"/>
    </row>
    <row r="5914" spans="38:49">
      <c r="AL5914" s="5"/>
      <c r="AM5914" s="5"/>
      <c r="AW5914" s="5"/>
    </row>
    <row r="5915" spans="38:49">
      <c r="AL5915" s="5"/>
      <c r="AM5915" s="5"/>
      <c r="AW5915" s="5"/>
    </row>
    <row r="5916" spans="38:49">
      <c r="AL5916" s="5"/>
      <c r="AM5916" s="5"/>
      <c r="AW5916" s="5"/>
    </row>
    <row r="5917" spans="38:49">
      <c r="AL5917" s="5"/>
      <c r="AM5917" s="5"/>
      <c r="AW5917" s="5"/>
    </row>
    <row r="5918" spans="38:49">
      <c r="AL5918" s="5"/>
      <c r="AM5918" s="5"/>
      <c r="AW5918" s="5"/>
    </row>
    <row r="5919" spans="38:49">
      <c r="AL5919" s="5"/>
      <c r="AM5919" s="5"/>
      <c r="AW5919" s="5"/>
    </row>
    <row r="5920" spans="38:49">
      <c r="AL5920" s="5"/>
      <c r="AM5920" s="5"/>
      <c r="AW5920" s="5"/>
    </row>
    <row r="5921" spans="38:49">
      <c r="AL5921" s="5"/>
      <c r="AM5921" s="5"/>
      <c r="AW5921" s="5"/>
    </row>
    <row r="5922" spans="38:49">
      <c r="AL5922" s="5"/>
      <c r="AM5922" s="5"/>
      <c r="AW5922" s="5"/>
    </row>
    <row r="5923" spans="38:49">
      <c r="AL5923" s="5"/>
      <c r="AM5923" s="5"/>
      <c r="AW5923" s="5"/>
    </row>
    <row r="5924" spans="38:49">
      <c r="AL5924" s="5"/>
      <c r="AM5924" s="5"/>
      <c r="AW5924" s="5"/>
    </row>
    <row r="5925" spans="38:49">
      <c r="AL5925" s="5"/>
      <c r="AM5925" s="5"/>
      <c r="AW5925" s="5"/>
    </row>
    <row r="5926" spans="38:49">
      <c r="AL5926" s="5"/>
      <c r="AM5926" s="5"/>
      <c r="AW5926" s="5"/>
    </row>
    <row r="5927" spans="38:49">
      <c r="AL5927" s="5"/>
      <c r="AM5927" s="5"/>
      <c r="AW5927" s="5"/>
    </row>
    <row r="5928" spans="38:49">
      <c r="AL5928" s="5"/>
      <c r="AM5928" s="5"/>
      <c r="AW5928" s="5"/>
    </row>
    <row r="5929" spans="38:49">
      <c r="AL5929" s="5"/>
      <c r="AM5929" s="5"/>
      <c r="AW5929" s="5"/>
    </row>
    <row r="5930" spans="38:49">
      <c r="AL5930" s="5"/>
      <c r="AM5930" s="5"/>
      <c r="AW5930" s="5"/>
    </row>
    <row r="5931" spans="38:49">
      <c r="AL5931" s="5"/>
      <c r="AM5931" s="5"/>
      <c r="AW5931" s="5"/>
    </row>
    <row r="5932" spans="38:49">
      <c r="AL5932" s="5"/>
      <c r="AM5932" s="5"/>
      <c r="AW5932" s="5"/>
    </row>
    <row r="5933" spans="38:49">
      <c r="AL5933" s="5"/>
      <c r="AM5933" s="5"/>
      <c r="AW5933" s="5"/>
    </row>
    <row r="5934" spans="38:49">
      <c r="AL5934" s="5"/>
      <c r="AM5934" s="5"/>
      <c r="AW5934" s="5"/>
    </row>
    <row r="5935" spans="38:49">
      <c r="AL5935" s="5"/>
      <c r="AM5935" s="5"/>
      <c r="AW5935" s="5"/>
    </row>
    <row r="5936" spans="38:49">
      <c r="AL5936" s="5"/>
      <c r="AM5936" s="5"/>
      <c r="AW5936" s="5"/>
    </row>
    <row r="5937" spans="38:49">
      <c r="AL5937" s="5"/>
      <c r="AM5937" s="5"/>
      <c r="AW5937" s="5"/>
    </row>
    <row r="5938" spans="38:49">
      <c r="AL5938" s="5"/>
      <c r="AM5938" s="5"/>
      <c r="AW5938" s="5"/>
    </row>
    <row r="5939" spans="38:49">
      <c r="AL5939" s="5"/>
      <c r="AM5939" s="5"/>
      <c r="AW5939" s="5"/>
    </row>
    <row r="5940" spans="38:49">
      <c r="AL5940" s="5"/>
      <c r="AM5940" s="5"/>
      <c r="AW5940" s="5"/>
    </row>
    <row r="5941" spans="38:49">
      <c r="AL5941" s="5"/>
      <c r="AM5941" s="5"/>
      <c r="AW5941" s="5"/>
    </row>
    <row r="5942" spans="38:49">
      <c r="AL5942" s="5"/>
      <c r="AM5942" s="5"/>
      <c r="AW5942" s="5"/>
    </row>
    <row r="5943" spans="38:49">
      <c r="AL5943" s="5"/>
      <c r="AM5943" s="5"/>
      <c r="AW5943" s="5"/>
    </row>
    <row r="5944" spans="38:49">
      <c r="AL5944" s="5"/>
      <c r="AM5944" s="5"/>
      <c r="AW5944" s="5"/>
    </row>
    <row r="5945" spans="38:49">
      <c r="AL5945" s="5"/>
      <c r="AM5945" s="5"/>
      <c r="AW5945" s="5"/>
    </row>
    <row r="5946" spans="38:49">
      <c r="AL5946" s="5"/>
      <c r="AM5946" s="5"/>
      <c r="AW5946" s="5"/>
    </row>
    <row r="5947" spans="38:49">
      <c r="AL5947" s="5"/>
      <c r="AM5947" s="5"/>
      <c r="AW5947" s="5"/>
    </row>
    <row r="5948" spans="38:49">
      <c r="AL5948" s="5"/>
      <c r="AM5948" s="5"/>
      <c r="AW5948" s="5"/>
    </row>
    <row r="5949" spans="38:49">
      <c r="AL5949" s="5"/>
      <c r="AM5949" s="5"/>
      <c r="AW5949" s="5"/>
    </row>
    <row r="5950" spans="38:49">
      <c r="AL5950" s="5"/>
      <c r="AM5950" s="5"/>
      <c r="AW5950" s="5"/>
    </row>
    <row r="5951" spans="38:49">
      <c r="AL5951" s="5"/>
      <c r="AM5951" s="5"/>
      <c r="AW5951" s="5"/>
    </row>
    <row r="5952" spans="38:49">
      <c r="AL5952" s="5"/>
      <c r="AM5952" s="5"/>
      <c r="AW5952" s="5"/>
    </row>
    <row r="5953" spans="38:49">
      <c r="AL5953" s="5"/>
      <c r="AM5953" s="5"/>
      <c r="AW5953" s="5"/>
    </row>
    <row r="5954" spans="38:49">
      <c r="AL5954" s="5"/>
      <c r="AM5954" s="5"/>
      <c r="AW5954" s="5"/>
    </row>
    <row r="5955" spans="38:49">
      <c r="AL5955" s="5"/>
      <c r="AM5955" s="5"/>
      <c r="AW5955" s="5"/>
    </row>
    <row r="5956" spans="38:49">
      <c r="AL5956" s="5"/>
      <c r="AM5956" s="5"/>
      <c r="AW5956" s="5"/>
    </row>
    <row r="5957" spans="38:49">
      <c r="AL5957" s="5"/>
      <c r="AM5957" s="5"/>
      <c r="AW5957" s="5"/>
    </row>
    <row r="5958" spans="38:49">
      <c r="AL5958" s="5"/>
      <c r="AM5958" s="5"/>
      <c r="AW5958" s="5"/>
    </row>
    <row r="5959" spans="38:49">
      <c r="AL5959" s="5"/>
      <c r="AM5959" s="5"/>
      <c r="AW5959" s="5"/>
    </row>
    <row r="5960" spans="38:49">
      <c r="AL5960" s="5"/>
      <c r="AM5960" s="5"/>
      <c r="AW5960" s="5"/>
    </row>
    <row r="5961" spans="38:49">
      <c r="AL5961" s="5"/>
      <c r="AM5961" s="5"/>
      <c r="AW5961" s="5"/>
    </row>
    <row r="5962" spans="38:49">
      <c r="AL5962" s="5"/>
      <c r="AM5962" s="5"/>
      <c r="AW5962" s="5"/>
    </row>
    <row r="5963" spans="38:49">
      <c r="AL5963" s="5"/>
      <c r="AM5963" s="5"/>
      <c r="AW5963" s="5"/>
    </row>
    <row r="5964" spans="38:49">
      <c r="AL5964" s="5"/>
      <c r="AM5964" s="5"/>
      <c r="AW5964" s="5"/>
    </row>
    <row r="5965" spans="38:49">
      <c r="AL5965" s="5"/>
      <c r="AM5965" s="5"/>
      <c r="AW5965" s="5"/>
    </row>
    <row r="5966" spans="38:49">
      <c r="AL5966" s="5"/>
      <c r="AM5966" s="5"/>
      <c r="AW5966" s="5"/>
    </row>
    <row r="5967" spans="38:49">
      <c r="AL5967" s="5"/>
      <c r="AM5967" s="5"/>
      <c r="AW5967" s="5"/>
    </row>
    <row r="5968" spans="38:49">
      <c r="AL5968" s="5"/>
      <c r="AM5968" s="5"/>
      <c r="AW5968" s="5"/>
    </row>
    <row r="5969" spans="38:49">
      <c r="AL5969" s="5"/>
      <c r="AM5969" s="5"/>
      <c r="AW5969" s="5"/>
    </row>
    <row r="5970" spans="38:49">
      <c r="AL5970" s="5"/>
      <c r="AM5970" s="5"/>
      <c r="AW5970" s="5"/>
    </row>
    <row r="5971" spans="38:49">
      <c r="AL5971" s="5"/>
      <c r="AM5971" s="5"/>
      <c r="AW5971" s="5"/>
    </row>
    <row r="5972" spans="38:49">
      <c r="AL5972" s="5"/>
      <c r="AM5972" s="5"/>
      <c r="AW5972" s="5"/>
    </row>
    <row r="5973" spans="38:49">
      <c r="AL5973" s="5"/>
      <c r="AM5973" s="5"/>
      <c r="AW5973" s="5"/>
    </row>
    <row r="5974" spans="38:49">
      <c r="AL5974" s="5"/>
      <c r="AM5974" s="5"/>
      <c r="AW5974" s="5"/>
    </row>
    <row r="5975" spans="38:49">
      <c r="AL5975" s="5"/>
      <c r="AM5975" s="5"/>
      <c r="AW5975" s="5"/>
    </row>
    <row r="5976" spans="38:49">
      <c r="AL5976" s="5"/>
      <c r="AM5976" s="5"/>
      <c r="AW5976" s="5"/>
    </row>
    <row r="5977" spans="38:49">
      <c r="AL5977" s="5"/>
      <c r="AM5977" s="5"/>
      <c r="AW5977" s="5"/>
    </row>
    <row r="5978" spans="38:49">
      <c r="AL5978" s="5"/>
      <c r="AM5978" s="5"/>
      <c r="AW5978" s="5"/>
    </row>
    <row r="5979" spans="38:49">
      <c r="AL5979" s="5"/>
      <c r="AM5979" s="5"/>
      <c r="AW5979" s="5"/>
    </row>
    <row r="5980" spans="38:49">
      <c r="AL5980" s="5"/>
      <c r="AM5980" s="5"/>
      <c r="AW5980" s="5"/>
    </row>
    <row r="5981" spans="38:49">
      <c r="AL5981" s="5"/>
      <c r="AM5981" s="5"/>
      <c r="AW5981" s="5"/>
    </row>
    <row r="5982" spans="38:49">
      <c r="AL5982" s="5"/>
      <c r="AM5982" s="5"/>
      <c r="AW5982" s="5"/>
    </row>
    <row r="5983" spans="38:49">
      <c r="AL5983" s="5"/>
      <c r="AM5983" s="5"/>
      <c r="AW5983" s="5"/>
    </row>
    <row r="5984" spans="38:49">
      <c r="AL5984" s="5"/>
      <c r="AM5984" s="5"/>
      <c r="AW5984" s="5"/>
    </row>
    <row r="5985" spans="38:49">
      <c r="AL5985" s="5"/>
      <c r="AM5985" s="5"/>
      <c r="AW5985" s="5"/>
    </row>
    <row r="5986" spans="38:49">
      <c r="AL5986" s="5"/>
      <c r="AM5986" s="5"/>
      <c r="AW5986" s="5"/>
    </row>
    <row r="5987" spans="38:49">
      <c r="AL5987" s="5"/>
      <c r="AM5987" s="5"/>
      <c r="AW5987" s="5"/>
    </row>
    <row r="5988" spans="38:49">
      <c r="AL5988" s="5"/>
      <c r="AM5988" s="5"/>
      <c r="AW5988" s="5"/>
    </row>
    <row r="5989" spans="38:49">
      <c r="AL5989" s="5"/>
      <c r="AM5989" s="5"/>
      <c r="AW5989" s="5"/>
    </row>
    <row r="5990" spans="38:49">
      <c r="AL5990" s="5"/>
      <c r="AM5990" s="5"/>
      <c r="AW5990" s="5"/>
    </row>
    <row r="5991" spans="38:49">
      <c r="AL5991" s="5"/>
      <c r="AM5991" s="5"/>
      <c r="AW5991" s="5"/>
    </row>
    <row r="5992" spans="38:49">
      <c r="AL5992" s="5"/>
      <c r="AM5992" s="5"/>
      <c r="AW5992" s="5"/>
    </row>
    <row r="5993" spans="38:49">
      <c r="AL5993" s="5"/>
      <c r="AM5993" s="5"/>
      <c r="AW5993" s="5"/>
    </row>
    <row r="5994" spans="38:49">
      <c r="AL5994" s="5"/>
      <c r="AM5994" s="5"/>
      <c r="AW5994" s="5"/>
    </row>
    <row r="5995" spans="38:49">
      <c r="AL5995" s="5"/>
      <c r="AM5995" s="5"/>
      <c r="AW5995" s="5"/>
    </row>
    <row r="5996" spans="38:49">
      <c r="AL5996" s="5"/>
      <c r="AM5996" s="5"/>
      <c r="AW5996" s="5"/>
    </row>
    <row r="5997" spans="38:49">
      <c r="AL5997" s="5"/>
      <c r="AM5997" s="5"/>
      <c r="AW5997" s="5"/>
    </row>
    <row r="5998" spans="38:49">
      <c r="AL5998" s="5"/>
      <c r="AM5998" s="5"/>
      <c r="AW5998" s="5"/>
    </row>
    <row r="5999" spans="38:49">
      <c r="AL5999" s="5"/>
      <c r="AM5999" s="5"/>
      <c r="AW5999" s="5"/>
    </row>
    <row r="6000" spans="38:49">
      <c r="AL6000" s="5"/>
      <c r="AM6000" s="5"/>
      <c r="AW6000" s="5"/>
    </row>
    <row r="6001" spans="38:49">
      <c r="AL6001" s="5"/>
      <c r="AM6001" s="5"/>
      <c r="AW6001" s="5"/>
    </row>
    <row r="6002" spans="38:49">
      <c r="AL6002" s="5"/>
      <c r="AM6002" s="5"/>
      <c r="AW6002" s="5"/>
    </row>
    <row r="6003" spans="38:49">
      <c r="AL6003" s="5"/>
      <c r="AM6003" s="5"/>
      <c r="AW6003" s="5"/>
    </row>
    <row r="6004" spans="38:49">
      <c r="AL6004" s="5"/>
      <c r="AM6004" s="5"/>
      <c r="AW6004" s="5"/>
    </row>
    <row r="6005" spans="38:49">
      <c r="AL6005" s="5"/>
      <c r="AM6005" s="5"/>
      <c r="AW6005" s="5"/>
    </row>
    <row r="6006" spans="38:49">
      <c r="AL6006" s="5"/>
      <c r="AM6006" s="5"/>
      <c r="AW6006" s="5"/>
    </row>
    <row r="6007" spans="38:49">
      <c r="AL6007" s="5"/>
      <c r="AM6007" s="5"/>
      <c r="AW6007" s="5"/>
    </row>
    <row r="6008" spans="38:49">
      <c r="AL6008" s="5"/>
      <c r="AM6008" s="5"/>
      <c r="AW6008" s="5"/>
    </row>
    <row r="6009" spans="38:49">
      <c r="AL6009" s="5"/>
      <c r="AM6009" s="5"/>
      <c r="AW6009" s="5"/>
    </row>
    <row r="6010" spans="38:49">
      <c r="AL6010" s="5"/>
      <c r="AM6010" s="5"/>
      <c r="AW6010" s="5"/>
    </row>
    <row r="6011" spans="38:49">
      <c r="AL6011" s="5"/>
      <c r="AM6011" s="5"/>
      <c r="AW6011" s="5"/>
    </row>
    <row r="6012" spans="38:49">
      <c r="AL6012" s="5"/>
      <c r="AM6012" s="5"/>
      <c r="AW6012" s="5"/>
    </row>
    <row r="6013" spans="38:49">
      <c r="AL6013" s="5"/>
      <c r="AM6013" s="5"/>
      <c r="AW6013" s="5"/>
    </row>
    <row r="6014" spans="38:49">
      <c r="AL6014" s="5"/>
      <c r="AM6014" s="5"/>
      <c r="AW6014" s="5"/>
    </row>
    <row r="6015" spans="38:49">
      <c r="AL6015" s="5"/>
      <c r="AM6015" s="5"/>
      <c r="AW6015" s="5"/>
    </row>
    <row r="6016" spans="38:49">
      <c r="AL6016" s="5"/>
      <c r="AM6016" s="5"/>
      <c r="AW6016" s="5"/>
    </row>
    <row r="6017" spans="38:49">
      <c r="AL6017" s="5"/>
      <c r="AM6017" s="5"/>
      <c r="AW6017" s="5"/>
    </row>
    <row r="6018" spans="38:49">
      <c r="AL6018" s="5"/>
      <c r="AM6018" s="5"/>
      <c r="AW6018" s="5"/>
    </row>
    <row r="6019" spans="38:49">
      <c r="AL6019" s="5"/>
      <c r="AM6019" s="5"/>
      <c r="AW6019" s="5"/>
    </row>
    <row r="6020" spans="38:49">
      <c r="AL6020" s="5"/>
      <c r="AM6020" s="5"/>
      <c r="AW6020" s="5"/>
    </row>
    <row r="6021" spans="38:49">
      <c r="AL6021" s="5"/>
      <c r="AM6021" s="5"/>
      <c r="AW6021" s="5"/>
    </row>
    <row r="6022" spans="38:49">
      <c r="AL6022" s="5"/>
      <c r="AM6022" s="5"/>
      <c r="AW6022" s="5"/>
    </row>
    <row r="6023" spans="38:49">
      <c r="AL6023" s="5"/>
      <c r="AM6023" s="5"/>
      <c r="AW6023" s="5"/>
    </row>
    <row r="6024" spans="38:49">
      <c r="AL6024" s="5"/>
      <c r="AM6024" s="5"/>
      <c r="AW6024" s="5"/>
    </row>
    <row r="6025" spans="38:49">
      <c r="AL6025" s="5"/>
      <c r="AM6025" s="5"/>
      <c r="AW6025" s="5"/>
    </row>
    <row r="6026" spans="38:49">
      <c r="AL6026" s="5"/>
      <c r="AM6026" s="5"/>
      <c r="AW6026" s="5"/>
    </row>
    <row r="6027" spans="38:49">
      <c r="AL6027" s="5"/>
      <c r="AM6027" s="5"/>
      <c r="AW6027" s="5"/>
    </row>
    <row r="6028" spans="38:49">
      <c r="AL6028" s="5"/>
      <c r="AM6028" s="5"/>
      <c r="AW6028" s="5"/>
    </row>
    <row r="6029" spans="38:49">
      <c r="AL6029" s="5"/>
      <c r="AM6029" s="5"/>
      <c r="AW6029" s="5"/>
    </row>
    <row r="6030" spans="38:49">
      <c r="AL6030" s="5"/>
      <c r="AM6030" s="5"/>
      <c r="AW6030" s="5"/>
    </row>
    <row r="6031" spans="38:49">
      <c r="AL6031" s="5"/>
      <c r="AM6031" s="5"/>
      <c r="AW6031" s="5"/>
    </row>
    <row r="6032" spans="38:49">
      <c r="AL6032" s="5"/>
      <c r="AM6032" s="5"/>
      <c r="AW6032" s="5"/>
    </row>
    <row r="6033" spans="38:49">
      <c r="AL6033" s="5"/>
      <c r="AM6033" s="5"/>
      <c r="AW6033" s="5"/>
    </row>
    <row r="6034" spans="38:49">
      <c r="AL6034" s="5"/>
      <c r="AM6034" s="5"/>
      <c r="AW6034" s="5"/>
    </row>
    <row r="6035" spans="38:49">
      <c r="AL6035" s="5"/>
      <c r="AM6035" s="5"/>
      <c r="AW6035" s="5"/>
    </row>
    <row r="6036" spans="38:49">
      <c r="AL6036" s="5"/>
      <c r="AM6036" s="5"/>
      <c r="AW6036" s="5"/>
    </row>
    <row r="6037" spans="38:49">
      <c r="AL6037" s="5"/>
      <c r="AM6037" s="5"/>
      <c r="AW6037" s="5"/>
    </row>
    <row r="6038" spans="38:49">
      <c r="AL6038" s="5"/>
      <c r="AM6038" s="5"/>
      <c r="AW6038" s="5"/>
    </row>
    <row r="6039" spans="38:49">
      <c r="AL6039" s="5"/>
      <c r="AM6039" s="5"/>
      <c r="AW6039" s="5"/>
    </row>
    <row r="6040" spans="38:49">
      <c r="AL6040" s="5"/>
      <c r="AM6040" s="5"/>
      <c r="AW6040" s="5"/>
    </row>
    <row r="6041" spans="38:49">
      <c r="AL6041" s="5"/>
      <c r="AM6041" s="5"/>
      <c r="AW6041" s="5"/>
    </row>
    <row r="6042" spans="38:49">
      <c r="AL6042" s="5"/>
      <c r="AM6042" s="5"/>
      <c r="AW6042" s="5"/>
    </row>
    <row r="6043" spans="38:49">
      <c r="AL6043" s="5"/>
      <c r="AM6043" s="5"/>
      <c r="AW6043" s="5"/>
    </row>
    <row r="6044" spans="38:49">
      <c r="AL6044" s="5"/>
      <c r="AM6044" s="5"/>
      <c r="AW6044" s="5"/>
    </row>
    <row r="6045" spans="38:49">
      <c r="AL6045" s="5"/>
      <c r="AM6045" s="5"/>
      <c r="AW6045" s="5"/>
    </row>
    <row r="6046" spans="38:49">
      <c r="AL6046" s="5"/>
      <c r="AM6046" s="5"/>
      <c r="AW6046" s="5"/>
    </row>
    <row r="6047" spans="38:49">
      <c r="AL6047" s="5"/>
      <c r="AM6047" s="5"/>
      <c r="AW6047" s="5"/>
    </row>
    <row r="6048" spans="38:49">
      <c r="AL6048" s="5"/>
      <c r="AM6048" s="5"/>
      <c r="AW6048" s="5"/>
    </row>
    <row r="6049" spans="38:49">
      <c r="AL6049" s="5"/>
      <c r="AM6049" s="5"/>
      <c r="AW6049" s="5"/>
    </row>
    <row r="6050" spans="38:49">
      <c r="AL6050" s="5"/>
      <c r="AM6050" s="5"/>
      <c r="AW6050" s="5"/>
    </row>
    <row r="6051" spans="38:49">
      <c r="AL6051" s="5"/>
      <c r="AM6051" s="5"/>
      <c r="AW6051" s="5"/>
    </row>
    <row r="6052" spans="38:49">
      <c r="AL6052" s="5"/>
      <c r="AM6052" s="5"/>
      <c r="AW6052" s="5"/>
    </row>
    <row r="6053" spans="38:49">
      <c r="AL6053" s="5"/>
      <c r="AM6053" s="5"/>
      <c r="AW6053" s="5"/>
    </row>
    <row r="6054" spans="38:49">
      <c r="AL6054" s="5"/>
      <c r="AM6054" s="5"/>
      <c r="AW6054" s="5"/>
    </row>
    <row r="6055" spans="38:49">
      <c r="AL6055" s="5"/>
      <c r="AM6055" s="5"/>
      <c r="AW6055" s="5"/>
    </row>
    <row r="6056" spans="38:49">
      <c r="AL6056" s="5"/>
      <c r="AM6056" s="5"/>
      <c r="AW6056" s="5"/>
    </row>
    <row r="6057" spans="38:49">
      <c r="AL6057" s="5"/>
      <c r="AM6057" s="5"/>
      <c r="AW6057" s="5"/>
    </row>
    <row r="6058" spans="38:49">
      <c r="AL6058" s="5"/>
      <c r="AM6058" s="5"/>
      <c r="AW6058" s="5"/>
    </row>
    <row r="6059" spans="38:49">
      <c r="AL6059" s="5"/>
      <c r="AM6059" s="5"/>
      <c r="AW6059" s="5"/>
    </row>
    <row r="6060" spans="38:49">
      <c r="AL6060" s="5"/>
      <c r="AM6060" s="5"/>
      <c r="AW6060" s="5"/>
    </row>
    <row r="6061" spans="38:49">
      <c r="AL6061" s="5"/>
      <c r="AM6061" s="5"/>
      <c r="AW6061" s="5"/>
    </row>
    <row r="6062" spans="38:49">
      <c r="AL6062" s="5"/>
      <c r="AM6062" s="5"/>
      <c r="AW6062" s="5"/>
    </row>
    <row r="6063" spans="38:49">
      <c r="AL6063" s="5"/>
      <c r="AM6063" s="5"/>
      <c r="AW6063" s="5"/>
    </row>
    <row r="6064" spans="38:49">
      <c r="AL6064" s="5"/>
      <c r="AM6064" s="5"/>
      <c r="AW6064" s="5"/>
    </row>
    <row r="6065" spans="38:49">
      <c r="AL6065" s="5"/>
      <c r="AM6065" s="5"/>
      <c r="AW6065" s="5"/>
    </row>
    <row r="6066" spans="38:49">
      <c r="AL6066" s="5"/>
      <c r="AM6066" s="5"/>
      <c r="AW6066" s="5"/>
    </row>
    <row r="6067" spans="38:49">
      <c r="AL6067" s="5"/>
      <c r="AM6067" s="5"/>
      <c r="AW6067" s="5"/>
    </row>
    <row r="6068" spans="38:49">
      <c r="AL6068" s="5"/>
      <c r="AM6068" s="5"/>
      <c r="AW6068" s="5"/>
    </row>
    <row r="6069" spans="38:49">
      <c r="AL6069" s="5"/>
      <c r="AM6069" s="5"/>
      <c r="AW6069" s="5"/>
    </row>
    <row r="6070" spans="38:49">
      <c r="AL6070" s="5"/>
      <c r="AM6070" s="5"/>
      <c r="AW6070" s="5"/>
    </row>
    <row r="6071" spans="38:49">
      <c r="AL6071" s="5"/>
      <c r="AM6071" s="5"/>
      <c r="AW6071" s="5"/>
    </row>
    <row r="6072" spans="38:49">
      <c r="AL6072" s="5"/>
      <c r="AM6072" s="5"/>
      <c r="AW6072" s="5"/>
    </row>
    <row r="6073" spans="38:49">
      <c r="AL6073" s="5"/>
      <c r="AM6073" s="5"/>
      <c r="AW6073" s="5"/>
    </row>
    <row r="6074" spans="38:49">
      <c r="AL6074" s="5"/>
      <c r="AM6074" s="5"/>
      <c r="AW6074" s="5"/>
    </row>
    <row r="6075" spans="38:49">
      <c r="AL6075" s="5"/>
      <c r="AM6075" s="5"/>
      <c r="AW6075" s="5"/>
    </row>
    <row r="6076" spans="38:49">
      <c r="AL6076" s="5"/>
      <c r="AM6076" s="5"/>
      <c r="AW6076" s="5"/>
    </row>
    <row r="6077" spans="38:49">
      <c r="AL6077" s="5"/>
      <c r="AM6077" s="5"/>
      <c r="AW6077" s="5"/>
    </row>
    <row r="6078" spans="38:49">
      <c r="AL6078" s="5"/>
      <c r="AM6078" s="5"/>
      <c r="AW6078" s="5"/>
    </row>
    <row r="6079" spans="38:49">
      <c r="AL6079" s="5"/>
      <c r="AM6079" s="5"/>
      <c r="AW6079" s="5"/>
    </row>
    <row r="6080" spans="38:49">
      <c r="AL6080" s="5"/>
      <c r="AM6080" s="5"/>
      <c r="AW6080" s="5"/>
    </row>
    <row r="6081" spans="38:49">
      <c r="AL6081" s="5"/>
      <c r="AM6081" s="5"/>
      <c r="AW6081" s="5"/>
    </row>
    <row r="6082" spans="38:49">
      <c r="AL6082" s="5"/>
      <c r="AM6082" s="5"/>
      <c r="AW6082" s="5"/>
    </row>
    <row r="6083" spans="38:49">
      <c r="AL6083" s="5"/>
      <c r="AM6083" s="5"/>
      <c r="AW6083" s="5"/>
    </row>
    <row r="6084" spans="38:49">
      <c r="AL6084" s="5"/>
      <c r="AM6084" s="5"/>
      <c r="AW6084" s="5"/>
    </row>
    <row r="6085" spans="38:49">
      <c r="AL6085" s="5"/>
      <c r="AM6085" s="5"/>
      <c r="AW6085" s="5"/>
    </row>
    <row r="6086" spans="38:49">
      <c r="AL6086" s="5"/>
      <c r="AM6086" s="5"/>
      <c r="AW6086" s="5"/>
    </row>
    <row r="6087" spans="38:49">
      <c r="AL6087" s="5"/>
      <c r="AM6087" s="5"/>
      <c r="AW6087" s="5"/>
    </row>
    <row r="6088" spans="38:49">
      <c r="AL6088" s="5"/>
      <c r="AM6088" s="5"/>
      <c r="AW6088" s="5"/>
    </row>
    <row r="6089" spans="38:49">
      <c r="AL6089" s="5"/>
      <c r="AM6089" s="5"/>
      <c r="AW6089" s="5"/>
    </row>
    <row r="6090" spans="38:49">
      <c r="AL6090" s="5"/>
      <c r="AM6090" s="5"/>
      <c r="AW6090" s="5"/>
    </row>
    <row r="6091" spans="38:49">
      <c r="AL6091" s="5"/>
      <c r="AM6091" s="5"/>
      <c r="AW6091" s="5"/>
    </row>
    <row r="6092" spans="38:49">
      <c r="AL6092" s="5"/>
      <c r="AM6092" s="5"/>
      <c r="AW6092" s="5"/>
    </row>
    <row r="6093" spans="38:49">
      <c r="AL6093" s="5"/>
      <c r="AM6093" s="5"/>
      <c r="AW6093" s="5"/>
    </row>
    <row r="6094" spans="38:49">
      <c r="AL6094" s="5"/>
      <c r="AM6094" s="5"/>
      <c r="AW6094" s="5"/>
    </row>
    <row r="6095" spans="38:49">
      <c r="AL6095" s="5"/>
      <c r="AM6095" s="5"/>
      <c r="AW6095" s="5"/>
    </row>
    <row r="6096" spans="38:49">
      <c r="AL6096" s="5"/>
      <c r="AM6096" s="5"/>
      <c r="AW6096" s="5"/>
    </row>
    <row r="6097" spans="38:49">
      <c r="AL6097" s="5"/>
      <c r="AM6097" s="5"/>
      <c r="AW6097" s="5"/>
    </row>
    <row r="6098" spans="38:49">
      <c r="AL6098" s="5"/>
      <c r="AM6098" s="5"/>
      <c r="AW6098" s="5"/>
    </row>
    <row r="6099" spans="38:49">
      <c r="AL6099" s="5"/>
      <c r="AM6099" s="5"/>
      <c r="AW6099" s="5"/>
    </row>
    <row r="6100" spans="38:49">
      <c r="AL6100" s="5"/>
      <c r="AM6100" s="5"/>
      <c r="AW6100" s="5"/>
    </row>
    <row r="6101" spans="38:49">
      <c r="AL6101" s="5"/>
      <c r="AM6101" s="5"/>
      <c r="AW6101" s="5"/>
    </row>
    <row r="6102" spans="38:49">
      <c r="AL6102" s="5"/>
      <c r="AM6102" s="5"/>
      <c r="AW6102" s="5"/>
    </row>
    <row r="6103" spans="38:49">
      <c r="AL6103" s="5"/>
      <c r="AM6103" s="5"/>
      <c r="AW6103" s="5"/>
    </row>
    <row r="6104" spans="38:49">
      <c r="AL6104" s="5"/>
      <c r="AM6104" s="5"/>
      <c r="AW6104" s="5"/>
    </row>
    <row r="6105" spans="38:49">
      <c r="AL6105" s="5"/>
      <c r="AM6105" s="5"/>
      <c r="AW6105" s="5"/>
    </row>
    <row r="6106" spans="38:49">
      <c r="AL6106" s="5"/>
      <c r="AM6106" s="5"/>
      <c r="AW6106" s="5"/>
    </row>
    <row r="6107" spans="38:49">
      <c r="AL6107" s="5"/>
      <c r="AM6107" s="5"/>
      <c r="AW6107" s="5"/>
    </row>
    <row r="6108" spans="38:49">
      <c r="AL6108" s="5"/>
      <c r="AM6108" s="5"/>
      <c r="AW6108" s="5"/>
    </row>
    <row r="6109" spans="38:49">
      <c r="AL6109" s="5"/>
      <c r="AM6109" s="5"/>
      <c r="AW6109" s="5"/>
    </row>
    <row r="6110" spans="38:49">
      <c r="AL6110" s="5"/>
      <c r="AM6110" s="5"/>
      <c r="AW6110" s="5"/>
    </row>
    <row r="6111" spans="38:49">
      <c r="AL6111" s="5"/>
      <c r="AM6111" s="5"/>
      <c r="AW6111" s="5"/>
    </row>
    <row r="6112" spans="38:49">
      <c r="AL6112" s="5"/>
      <c r="AM6112" s="5"/>
      <c r="AW6112" s="5"/>
    </row>
    <row r="6113" spans="38:49">
      <c r="AL6113" s="5"/>
      <c r="AM6113" s="5"/>
      <c r="AW6113" s="5"/>
    </row>
    <row r="6114" spans="38:49">
      <c r="AL6114" s="5"/>
      <c r="AM6114" s="5"/>
      <c r="AW6114" s="5"/>
    </row>
    <row r="6115" spans="38:49">
      <c r="AL6115" s="5"/>
      <c r="AM6115" s="5"/>
      <c r="AW6115" s="5"/>
    </row>
    <row r="6116" spans="38:49">
      <c r="AL6116" s="5"/>
      <c r="AM6116" s="5"/>
      <c r="AW6116" s="5"/>
    </row>
    <row r="6117" spans="38:49">
      <c r="AL6117" s="5"/>
      <c r="AM6117" s="5"/>
      <c r="AW6117" s="5"/>
    </row>
    <row r="6118" spans="38:49">
      <c r="AL6118" s="5"/>
      <c r="AM6118" s="5"/>
      <c r="AW6118" s="5"/>
    </row>
    <row r="6119" spans="38:49">
      <c r="AL6119" s="5"/>
      <c r="AM6119" s="5"/>
      <c r="AW6119" s="5"/>
    </row>
    <row r="6120" spans="38:49">
      <c r="AL6120" s="5"/>
      <c r="AM6120" s="5"/>
      <c r="AW6120" s="5"/>
    </row>
    <row r="6121" spans="38:49">
      <c r="AL6121" s="5"/>
      <c r="AM6121" s="5"/>
      <c r="AW6121" s="5"/>
    </row>
    <row r="6122" spans="38:49">
      <c r="AL6122" s="5"/>
      <c r="AM6122" s="5"/>
      <c r="AW6122" s="5"/>
    </row>
    <row r="6123" spans="38:49">
      <c r="AL6123" s="5"/>
      <c r="AM6123" s="5"/>
      <c r="AW6123" s="5"/>
    </row>
    <row r="6124" spans="38:49">
      <c r="AL6124" s="5"/>
      <c r="AM6124" s="5"/>
      <c r="AW6124" s="5"/>
    </row>
    <row r="6125" spans="38:49">
      <c r="AL6125" s="5"/>
      <c r="AM6125" s="5"/>
      <c r="AW6125" s="5"/>
    </row>
    <row r="6126" spans="38:49">
      <c r="AL6126" s="5"/>
      <c r="AM6126" s="5"/>
      <c r="AW6126" s="5"/>
    </row>
    <row r="6127" spans="38:49">
      <c r="AL6127" s="5"/>
      <c r="AM6127" s="5"/>
      <c r="AW6127" s="5"/>
    </row>
    <row r="6128" spans="38:49">
      <c r="AL6128" s="5"/>
      <c r="AM6128" s="5"/>
      <c r="AW6128" s="5"/>
    </row>
    <row r="6129" spans="38:49">
      <c r="AL6129" s="5"/>
      <c r="AM6129" s="5"/>
      <c r="AW6129" s="5"/>
    </row>
    <row r="6130" spans="38:49">
      <c r="AL6130" s="5"/>
      <c r="AM6130" s="5"/>
      <c r="AW6130" s="5"/>
    </row>
    <row r="6131" spans="38:49">
      <c r="AL6131" s="5"/>
      <c r="AM6131" s="5"/>
      <c r="AW6131" s="5"/>
    </row>
    <row r="6132" spans="38:49">
      <c r="AL6132" s="5"/>
      <c r="AM6132" s="5"/>
      <c r="AW6132" s="5"/>
    </row>
    <row r="6133" spans="38:49">
      <c r="AL6133" s="5"/>
      <c r="AM6133" s="5"/>
      <c r="AW6133" s="5"/>
    </row>
    <row r="6134" spans="38:49">
      <c r="AL6134" s="5"/>
      <c r="AM6134" s="5"/>
      <c r="AW6134" s="5"/>
    </row>
    <row r="6135" spans="38:49">
      <c r="AL6135" s="5"/>
      <c r="AM6135" s="5"/>
      <c r="AW6135" s="5"/>
    </row>
    <row r="6136" spans="38:49">
      <c r="AL6136" s="5"/>
      <c r="AM6136" s="5"/>
      <c r="AW6136" s="5"/>
    </row>
    <row r="6137" spans="38:49">
      <c r="AL6137" s="5"/>
      <c r="AM6137" s="5"/>
      <c r="AW6137" s="5"/>
    </row>
    <row r="6138" spans="38:49">
      <c r="AL6138" s="5"/>
      <c r="AM6138" s="5"/>
      <c r="AW6138" s="5"/>
    </row>
    <row r="6139" spans="38:49">
      <c r="AL6139" s="5"/>
      <c r="AM6139" s="5"/>
      <c r="AW6139" s="5"/>
    </row>
    <row r="6140" spans="38:49">
      <c r="AL6140" s="5"/>
      <c r="AM6140" s="5"/>
      <c r="AW6140" s="5"/>
    </row>
    <row r="6141" spans="38:49">
      <c r="AL6141" s="5"/>
      <c r="AM6141" s="5"/>
      <c r="AW6141" s="5"/>
    </row>
    <row r="6142" spans="38:49">
      <c r="AL6142" s="5"/>
      <c r="AM6142" s="5"/>
      <c r="AW6142" s="5"/>
    </row>
    <row r="6143" spans="38:49">
      <c r="AL6143" s="5"/>
      <c r="AM6143" s="5"/>
      <c r="AW6143" s="5"/>
    </row>
    <row r="6144" spans="38:49">
      <c r="AL6144" s="5"/>
      <c r="AM6144" s="5"/>
      <c r="AW6144" s="5"/>
    </row>
    <row r="6145" spans="38:49">
      <c r="AL6145" s="5"/>
      <c r="AM6145" s="5"/>
      <c r="AW6145" s="5"/>
    </row>
    <row r="6146" spans="38:49">
      <c r="AL6146" s="5"/>
      <c r="AM6146" s="5"/>
      <c r="AW6146" s="5"/>
    </row>
    <row r="6147" spans="38:49">
      <c r="AL6147" s="5"/>
      <c r="AM6147" s="5"/>
      <c r="AW6147" s="5"/>
    </row>
    <row r="6148" spans="38:49">
      <c r="AL6148" s="5"/>
      <c r="AM6148" s="5"/>
      <c r="AW6148" s="5"/>
    </row>
    <row r="6149" spans="38:49">
      <c r="AL6149" s="5"/>
      <c r="AM6149" s="5"/>
      <c r="AW6149" s="5"/>
    </row>
    <row r="6150" spans="38:49">
      <c r="AL6150" s="5"/>
      <c r="AM6150" s="5"/>
      <c r="AW6150" s="5"/>
    </row>
    <row r="6151" spans="38:49">
      <c r="AL6151" s="5"/>
      <c r="AM6151" s="5"/>
      <c r="AW6151" s="5"/>
    </row>
    <row r="6152" spans="38:49">
      <c r="AL6152" s="5"/>
      <c r="AM6152" s="5"/>
      <c r="AW6152" s="5"/>
    </row>
    <row r="6153" spans="38:49">
      <c r="AL6153" s="5"/>
      <c r="AM6153" s="5"/>
      <c r="AW6153" s="5"/>
    </row>
    <row r="6154" spans="38:49">
      <c r="AL6154" s="5"/>
      <c r="AM6154" s="5"/>
      <c r="AW6154" s="5"/>
    </row>
    <row r="6155" spans="38:49">
      <c r="AL6155" s="5"/>
      <c r="AM6155" s="5"/>
      <c r="AW6155" s="5"/>
    </row>
    <row r="6156" spans="38:49">
      <c r="AL6156" s="5"/>
      <c r="AM6156" s="5"/>
      <c r="AW6156" s="5"/>
    </row>
    <row r="6157" spans="38:49">
      <c r="AL6157" s="5"/>
      <c r="AM6157" s="5"/>
      <c r="AW6157" s="5"/>
    </row>
    <row r="6158" spans="38:49">
      <c r="AL6158" s="5"/>
      <c r="AM6158" s="5"/>
      <c r="AW6158" s="5"/>
    </row>
    <row r="6159" spans="38:49">
      <c r="AL6159" s="5"/>
      <c r="AM6159" s="5"/>
      <c r="AW6159" s="5"/>
    </row>
    <row r="6160" spans="38:49">
      <c r="AL6160" s="5"/>
      <c r="AM6160" s="5"/>
      <c r="AW6160" s="5"/>
    </row>
    <row r="6161" spans="38:49">
      <c r="AL6161" s="5"/>
      <c r="AM6161" s="5"/>
      <c r="AW6161" s="5"/>
    </row>
    <row r="6162" spans="38:49">
      <c r="AL6162" s="5"/>
      <c r="AM6162" s="5"/>
      <c r="AW6162" s="5"/>
    </row>
    <row r="6163" spans="38:49">
      <c r="AL6163" s="5"/>
      <c r="AM6163" s="5"/>
      <c r="AW6163" s="5"/>
    </row>
    <row r="6164" spans="38:49">
      <c r="AL6164" s="5"/>
      <c r="AM6164" s="5"/>
      <c r="AW6164" s="5"/>
    </row>
    <row r="6165" spans="38:49">
      <c r="AL6165" s="5"/>
      <c r="AM6165" s="5"/>
      <c r="AW6165" s="5"/>
    </row>
    <row r="6166" spans="38:49">
      <c r="AL6166" s="5"/>
      <c r="AM6166" s="5"/>
      <c r="AW6166" s="5"/>
    </row>
    <row r="6167" spans="38:49">
      <c r="AL6167" s="5"/>
      <c r="AM6167" s="5"/>
      <c r="AW6167" s="5"/>
    </row>
    <row r="6168" spans="38:49">
      <c r="AL6168" s="5"/>
      <c r="AM6168" s="5"/>
      <c r="AW6168" s="5"/>
    </row>
    <row r="6169" spans="38:49">
      <c r="AL6169" s="5"/>
      <c r="AM6169" s="5"/>
      <c r="AW6169" s="5"/>
    </row>
    <row r="6170" spans="38:49">
      <c r="AL6170" s="5"/>
      <c r="AM6170" s="5"/>
      <c r="AW6170" s="5"/>
    </row>
    <row r="6171" spans="38:49">
      <c r="AL6171" s="5"/>
      <c r="AM6171" s="5"/>
      <c r="AW6171" s="5"/>
    </row>
    <row r="6172" spans="38:49">
      <c r="AL6172" s="5"/>
      <c r="AM6172" s="5"/>
      <c r="AW6172" s="5"/>
    </row>
    <row r="6173" spans="38:49">
      <c r="AL6173" s="5"/>
      <c r="AM6173" s="5"/>
      <c r="AW6173" s="5"/>
    </row>
    <row r="6174" spans="38:49">
      <c r="AL6174" s="5"/>
      <c r="AM6174" s="5"/>
      <c r="AW6174" s="5"/>
    </row>
    <row r="6175" spans="38:49">
      <c r="AL6175" s="5"/>
      <c r="AM6175" s="5"/>
      <c r="AW6175" s="5"/>
    </row>
    <row r="6176" spans="38:49">
      <c r="AL6176" s="5"/>
      <c r="AM6176" s="5"/>
      <c r="AW6176" s="5"/>
    </row>
    <row r="6177" spans="38:49">
      <c r="AL6177" s="5"/>
      <c r="AM6177" s="5"/>
      <c r="AW6177" s="5"/>
    </row>
    <row r="6178" spans="38:49">
      <c r="AL6178" s="5"/>
      <c r="AM6178" s="5"/>
      <c r="AW6178" s="5"/>
    </row>
    <row r="6179" spans="38:49">
      <c r="AL6179" s="5"/>
      <c r="AM6179" s="5"/>
      <c r="AW6179" s="5"/>
    </row>
    <row r="6180" spans="38:49">
      <c r="AL6180" s="5"/>
      <c r="AM6180" s="5"/>
      <c r="AW6180" s="5"/>
    </row>
    <row r="6181" spans="38:49">
      <c r="AL6181" s="5"/>
      <c r="AM6181" s="5"/>
      <c r="AW6181" s="5"/>
    </row>
    <row r="6182" spans="38:49">
      <c r="AL6182" s="5"/>
      <c r="AM6182" s="5"/>
      <c r="AW6182" s="5"/>
    </row>
    <row r="6183" spans="38:49">
      <c r="AL6183" s="5"/>
      <c r="AM6183" s="5"/>
      <c r="AW6183" s="5"/>
    </row>
    <row r="6184" spans="38:49">
      <c r="AL6184" s="5"/>
      <c r="AM6184" s="5"/>
      <c r="AW6184" s="5"/>
    </row>
    <row r="6185" spans="38:49">
      <c r="AL6185" s="5"/>
      <c r="AM6185" s="5"/>
      <c r="AW6185" s="5"/>
    </row>
    <row r="6186" spans="38:49">
      <c r="AL6186" s="5"/>
      <c r="AM6186" s="5"/>
      <c r="AW6186" s="5"/>
    </row>
    <row r="6187" spans="38:49">
      <c r="AL6187" s="5"/>
      <c r="AM6187" s="5"/>
      <c r="AW6187" s="5"/>
    </row>
    <row r="6188" spans="38:49">
      <c r="AL6188" s="5"/>
      <c r="AM6188" s="5"/>
      <c r="AW6188" s="5"/>
    </row>
    <row r="6189" spans="38:49">
      <c r="AL6189" s="5"/>
      <c r="AM6189" s="5"/>
      <c r="AW6189" s="5"/>
    </row>
    <row r="6190" spans="38:49">
      <c r="AL6190" s="5"/>
      <c r="AM6190" s="5"/>
      <c r="AW6190" s="5"/>
    </row>
    <row r="6191" spans="38:49">
      <c r="AL6191" s="5"/>
      <c r="AM6191" s="5"/>
      <c r="AW6191" s="5"/>
    </row>
    <row r="6192" spans="38:49">
      <c r="AL6192" s="5"/>
      <c r="AM6192" s="5"/>
      <c r="AW6192" s="5"/>
    </row>
    <row r="6193" spans="38:49">
      <c r="AL6193" s="5"/>
      <c r="AM6193" s="5"/>
      <c r="AW6193" s="5"/>
    </row>
    <row r="6194" spans="38:49">
      <c r="AL6194" s="5"/>
      <c r="AM6194" s="5"/>
      <c r="AW6194" s="5"/>
    </row>
    <row r="6195" spans="38:49">
      <c r="AL6195" s="5"/>
      <c r="AM6195" s="5"/>
      <c r="AW6195" s="5"/>
    </row>
    <row r="6196" spans="38:49">
      <c r="AL6196" s="5"/>
      <c r="AM6196" s="5"/>
      <c r="AW6196" s="5"/>
    </row>
    <row r="6197" spans="38:49">
      <c r="AL6197" s="5"/>
      <c r="AM6197" s="5"/>
      <c r="AW6197" s="5"/>
    </row>
    <row r="6198" spans="38:49">
      <c r="AL6198" s="5"/>
      <c r="AM6198" s="5"/>
      <c r="AW6198" s="5"/>
    </row>
    <row r="6199" spans="38:49">
      <c r="AL6199" s="5"/>
      <c r="AM6199" s="5"/>
      <c r="AW6199" s="5"/>
    </row>
    <row r="6200" spans="38:49">
      <c r="AL6200" s="5"/>
      <c r="AM6200" s="5"/>
      <c r="AW6200" s="5"/>
    </row>
    <row r="6201" spans="38:49">
      <c r="AL6201" s="5"/>
      <c r="AM6201" s="5"/>
      <c r="AW6201" s="5"/>
    </row>
    <row r="6202" spans="38:49">
      <c r="AL6202" s="5"/>
      <c r="AM6202" s="5"/>
      <c r="AW6202" s="5"/>
    </row>
    <row r="6203" spans="38:49">
      <c r="AL6203" s="5"/>
      <c r="AM6203" s="5"/>
      <c r="AW6203" s="5"/>
    </row>
    <row r="6204" spans="38:49">
      <c r="AL6204" s="5"/>
      <c r="AM6204" s="5"/>
      <c r="AW6204" s="5"/>
    </row>
    <row r="6205" spans="38:49">
      <c r="AL6205" s="5"/>
      <c r="AM6205" s="5"/>
      <c r="AW6205" s="5"/>
    </row>
    <row r="6206" spans="38:49">
      <c r="AL6206" s="5"/>
      <c r="AM6206" s="5"/>
      <c r="AW6206" s="5"/>
    </row>
    <row r="6207" spans="38:49">
      <c r="AL6207" s="5"/>
      <c r="AM6207" s="5"/>
      <c r="AW6207" s="5"/>
    </row>
    <row r="6208" spans="38:49">
      <c r="AL6208" s="5"/>
      <c r="AM6208" s="5"/>
      <c r="AW6208" s="5"/>
    </row>
    <row r="6209" spans="38:49">
      <c r="AL6209" s="5"/>
      <c r="AM6209" s="5"/>
      <c r="AW6209" s="5"/>
    </row>
    <row r="6210" spans="38:49">
      <c r="AL6210" s="5"/>
      <c r="AM6210" s="5"/>
      <c r="AW6210" s="5"/>
    </row>
    <row r="6211" spans="38:49">
      <c r="AL6211" s="5"/>
      <c r="AM6211" s="5"/>
      <c r="AW6211" s="5"/>
    </row>
    <row r="6212" spans="38:49">
      <c r="AL6212" s="5"/>
      <c r="AM6212" s="5"/>
      <c r="AW6212" s="5"/>
    </row>
    <row r="6213" spans="38:49">
      <c r="AL6213" s="5"/>
      <c r="AM6213" s="5"/>
      <c r="AW6213" s="5"/>
    </row>
    <row r="6214" spans="38:49">
      <c r="AL6214" s="5"/>
      <c r="AM6214" s="5"/>
      <c r="AW6214" s="5"/>
    </row>
    <row r="6215" spans="38:49">
      <c r="AL6215" s="5"/>
      <c r="AM6215" s="5"/>
      <c r="AW6215" s="5"/>
    </row>
    <row r="6216" spans="38:49">
      <c r="AL6216" s="5"/>
      <c r="AM6216" s="5"/>
      <c r="AW6216" s="5"/>
    </row>
    <row r="6217" spans="38:49">
      <c r="AL6217" s="5"/>
      <c r="AM6217" s="5"/>
      <c r="AW6217" s="5"/>
    </row>
    <row r="6218" spans="38:49">
      <c r="AL6218" s="5"/>
      <c r="AM6218" s="5"/>
      <c r="AW6218" s="5"/>
    </row>
    <row r="6219" spans="38:49">
      <c r="AL6219" s="5"/>
      <c r="AM6219" s="5"/>
      <c r="AW6219" s="5"/>
    </row>
    <row r="6220" spans="38:49">
      <c r="AL6220" s="5"/>
      <c r="AM6220" s="5"/>
      <c r="AW6220" s="5"/>
    </row>
    <row r="6221" spans="38:49">
      <c r="AL6221" s="5"/>
      <c r="AM6221" s="5"/>
      <c r="AW6221" s="5"/>
    </row>
    <row r="6222" spans="38:49">
      <c r="AL6222" s="5"/>
      <c r="AM6222" s="5"/>
      <c r="AW6222" s="5"/>
    </row>
    <row r="6223" spans="38:49">
      <c r="AL6223" s="5"/>
      <c r="AM6223" s="5"/>
      <c r="AW6223" s="5"/>
    </row>
    <row r="6224" spans="38:49">
      <c r="AL6224" s="5"/>
      <c r="AM6224" s="5"/>
      <c r="AW6224" s="5"/>
    </row>
    <row r="6225" spans="38:49">
      <c r="AL6225" s="5"/>
      <c r="AM6225" s="5"/>
      <c r="AW6225" s="5"/>
    </row>
    <row r="6226" spans="38:49">
      <c r="AL6226" s="5"/>
      <c r="AM6226" s="5"/>
      <c r="AW6226" s="5"/>
    </row>
    <row r="6227" spans="38:49">
      <c r="AL6227" s="5"/>
      <c r="AM6227" s="5"/>
      <c r="AW6227" s="5"/>
    </row>
    <row r="6228" spans="38:49">
      <c r="AL6228" s="5"/>
      <c r="AM6228" s="5"/>
      <c r="AW6228" s="5"/>
    </row>
    <row r="6229" spans="38:49">
      <c r="AL6229" s="5"/>
      <c r="AM6229" s="5"/>
      <c r="AW6229" s="5"/>
    </row>
    <row r="6230" spans="38:49">
      <c r="AL6230" s="5"/>
      <c r="AM6230" s="5"/>
      <c r="AW6230" s="5"/>
    </row>
    <row r="6231" spans="38:49">
      <c r="AL6231" s="5"/>
      <c r="AM6231" s="5"/>
      <c r="AW6231" s="5"/>
    </row>
    <row r="6232" spans="38:49">
      <c r="AL6232" s="5"/>
      <c r="AM6232" s="5"/>
      <c r="AW6232" s="5"/>
    </row>
    <row r="6233" spans="38:49">
      <c r="AL6233" s="5"/>
      <c r="AM6233" s="5"/>
      <c r="AW6233" s="5"/>
    </row>
    <row r="6234" spans="38:49">
      <c r="AL6234" s="5"/>
      <c r="AM6234" s="5"/>
      <c r="AW6234" s="5"/>
    </row>
    <row r="6235" spans="38:49">
      <c r="AL6235" s="5"/>
      <c r="AM6235" s="5"/>
      <c r="AW6235" s="5"/>
    </row>
    <row r="6236" spans="38:49">
      <c r="AL6236" s="5"/>
      <c r="AM6236" s="5"/>
      <c r="AW6236" s="5"/>
    </row>
    <row r="6237" spans="38:49">
      <c r="AL6237" s="5"/>
      <c r="AM6237" s="5"/>
      <c r="AW6237" s="5"/>
    </row>
    <row r="6238" spans="38:49">
      <c r="AL6238" s="5"/>
      <c r="AM6238" s="5"/>
      <c r="AW6238" s="5"/>
    </row>
    <row r="6239" spans="38:49">
      <c r="AL6239" s="5"/>
      <c r="AM6239" s="5"/>
      <c r="AW6239" s="5"/>
    </row>
    <row r="6240" spans="38:49">
      <c r="AL6240" s="5"/>
      <c r="AM6240" s="5"/>
      <c r="AW6240" s="5"/>
    </row>
    <row r="6241" spans="38:49">
      <c r="AL6241" s="5"/>
      <c r="AM6241" s="5"/>
      <c r="AW6241" s="5"/>
    </row>
    <row r="6242" spans="38:49">
      <c r="AL6242" s="5"/>
      <c r="AM6242" s="5"/>
      <c r="AW6242" s="5"/>
    </row>
    <row r="6243" spans="38:49">
      <c r="AL6243" s="5"/>
      <c r="AM6243" s="5"/>
      <c r="AW6243" s="5"/>
    </row>
    <row r="6244" spans="38:49">
      <c r="AL6244" s="5"/>
      <c r="AM6244" s="5"/>
      <c r="AW6244" s="5"/>
    </row>
    <row r="6245" spans="38:49">
      <c r="AL6245" s="5"/>
      <c r="AM6245" s="5"/>
      <c r="AW6245" s="5"/>
    </row>
    <row r="6246" spans="38:49">
      <c r="AL6246" s="5"/>
      <c r="AM6246" s="5"/>
      <c r="AW6246" s="5"/>
    </row>
    <row r="6247" spans="38:49">
      <c r="AL6247" s="5"/>
      <c r="AM6247" s="5"/>
      <c r="AW6247" s="5"/>
    </row>
    <row r="6248" spans="38:49">
      <c r="AL6248" s="5"/>
      <c r="AM6248" s="5"/>
      <c r="AW6248" s="5"/>
    </row>
    <row r="6249" spans="38:49">
      <c r="AL6249" s="5"/>
      <c r="AM6249" s="5"/>
      <c r="AW6249" s="5"/>
    </row>
    <row r="6250" spans="38:49">
      <c r="AL6250" s="5"/>
      <c r="AM6250" s="5"/>
      <c r="AW6250" s="5"/>
    </row>
    <row r="6251" spans="38:49">
      <c r="AL6251" s="5"/>
      <c r="AM6251" s="5"/>
      <c r="AW6251" s="5"/>
    </row>
    <row r="6252" spans="38:49">
      <c r="AL6252" s="5"/>
      <c r="AM6252" s="5"/>
      <c r="AW6252" s="5"/>
    </row>
    <row r="6253" spans="38:49">
      <c r="AL6253" s="5"/>
      <c r="AM6253" s="5"/>
      <c r="AW6253" s="5"/>
    </row>
    <row r="6254" spans="38:49">
      <c r="AL6254" s="5"/>
      <c r="AM6254" s="5"/>
      <c r="AW6254" s="5"/>
    </row>
    <row r="6255" spans="38:49">
      <c r="AL6255" s="5"/>
      <c r="AM6255" s="5"/>
      <c r="AW6255" s="5"/>
    </row>
    <row r="6256" spans="38:49">
      <c r="AL6256" s="5"/>
      <c r="AM6256" s="5"/>
      <c r="AW6256" s="5"/>
    </row>
    <row r="6257" spans="38:49">
      <c r="AL6257" s="5"/>
      <c r="AM6257" s="5"/>
      <c r="AW6257" s="5"/>
    </row>
    <row r="6258" spans="38:49">
      <c r="AL6258" s="5"/>
      <c r="AM6258" s="5"/>
      <c r="AW6258" s="5"/>
    </row>
    <row r="6259" spans="38:49">
      <c r="AL6259" s="5"/>
      <c r="AM6259" s="5"/>
      <c r="AW6259" s="5"/>
    </row>
    <row r="6260" spans="38:49">
      <c r="AL6260" s="5"/>
      <c r="AM6260" s="5"/>
      <c r="AW6260" s="5"/>
    </row>
    <row r="6261" spans="38:49">
      <c r="AL6261" s="5"/>
      <c r="AM6261" s="5"/>
      <c r="AW6261" s="5"/>
    </row>
    <row r="6262" spans="38:49">
      <c r="AL6262" s="5"/>
      <c r="AM6262" s="5"/>
      <c r="AW6262" s="5"/>
    </row>
    <row r="6263" spans="38:49">
      <c r="AL6263" s="5"/>
      <c r="AM6263" s="5"/>
      <c r="AW6263" s="5"/>
    </row>
    <row r="6264" spans="38:49">
      <c r="AL6264" s="5"/>
      <c r="AM6264" s="5"/>
      <c r="AW6264" s="5"/>
    </row>
    <row r="6265" spans="38:49">
      <c r="AL6265" s="5"/>
      <c r="AM6265" s="5"/>
      <c r="AW6265" s="5"/>
    </row>
    <row r="6266" spans="38:49">
      <c r="AL6266" s="5"/>
      <c r="AM6266" s="5"/>
      <c r="AW6266" s="5"/>
    </row>
    <row r="6267" spans="38:49">
      <c r="AL6267" s="5"/>
      <c r="AM6267" s="5"/>
      <c r="AW6267" s="5"/>
    </row>
    <row r="6268" spans="38:49">
      <c r="AL6268" s="5"/>
      <c r="AM6268" s="5"/>
      <c r="AW6268" s="5"/>
    </row>
    <row r="6269" spans="38:49">
      <c r="AL6269" s="5"/>
      <c r="AM6269" s="5"/>
      <c r="AW6269" s="5"/>
    </row>
    <row r="6270" spans="38:49">
      <c r="AL6270" s="5"/>
      <c r="AM6270" s="5"/>
      <c r="AW6270" s="5"/>
    </row>
    <row r="6271" spans="38:49">
      <c r="AL6271" s="5"/>
      <c r="AM6271" s="5"/>
      <c r="AW6271" s="5"/>
    </row>
    <row r="6272" spans="38:49">
      <c r="AL6272" s="5"/>
      <c r="AM6272" s="5"/>
      <c r="AW6272" s="5"/>
    </row>
    <row r="6273" spans="38:49">
      <c r="AL6273" s="5"/>
      <c r="AM6273" s="5"/>
      <c r="AW6273" s="5"/>
    </row>
    <row r="6274" spans="38:49">
      <c r="AL6274" s="5"/>
      <c r="AM6274" s="5"/>
      <c r="AW6274" s="5"/>
    </row>
    <row r="6275" spans="38:49">
      <c r="AL6275" s="5"/>
      <c r="AM6275" s="5"/>
      <c r="AW6275" s="5"/>
    </row>
    <row r="6276" spans="38:49">
      <c r="AL6276" s="5"/>
      <c r="AM6276" s="5"/>
      <c r="AW6276" s="5"/>
    </row>
    <row r="6277" spans="38:49">
      <c r="AL6277" s="5"/>
      <c r="AM6277" s="5"/>
      <c r="AW6277" s="5"/>
    </row>
    <row r="6278" spans="38:49">
      <c r="AL6278" s="5"/>
      <c r="AM6278" s="5"/>
      <c r="AW6278" s="5"/>
    </row>
    <row r="6279" spans="38:49">
      <c r="AL6279" s="5"/>
      <c r="AM6279" s="5"/>
      <c r="AW6279" s="5"/>
    </row>
    <row r="6280" spans="38:49">
      <c r="AL6280" s="5"/>
      <c r="AM6280" s="5"/>
      <c r="AW6280" s="5"/>
    </row>
    <row r="6281" spans="38:49">
      <c r="AL6281" s="5"/>
      <c r="AM6281" s="5"/>
      <c r="AW6281" s="5"/>
    </row>
    <row r="6282" spans="38:49">
      <c r="AL6282" s="5"/>
      <c r="AM6282" s="5"/>
      <c r="AW6282" s="5"/>
    </row>
    <row r="6283" spans="38:49">
      <c r="AL6283" s="5"/>
      <c r="AM6283" s="5"/>
      <c r="AW6283" s="5"/>
    </row>
    <row r="6284" spans="38:49">
      <c r="AL6284" s="5"/>
      <c r="AM6284" s="5"/>
      <c r="AW6284" s="5"/>
    </row>
    <row r="6285" spans="38:49">
      <c r="AL6285" s="5"/>
      <c r="AM6285" s="5"/>
      <c r="AW6285" s="5"/>
    </row>
    <row r="6286" spans="38:49">
      <c r="AL6286" s="5"/>
      <c r="AM6286" s="5"/>
      <c r="AW6286" s="5"/>
    </row>
    <row r="6287" spans="38:49">
      <c r="AL6287" s="5"/>
      <c r="AM6287" s="5"/>
      <c r="AW6287" s="5"/>
    </row>
    <row r="6288" spans="38:49">
      <c r="AL6288" s="5"/>
      <c r="AM6288" s="5"/>
      <c r="AW6288" s="5"/>
    </row>
    <row r="6289" spans="38:49">
      <c r="AL6289" s="5"/>
      <c r="AM6289" s="5"/>
      <c r="AW6289" s="5"/>
    </row>
    <row r="6290" spans="38:49">
      <c r="AL6290" s="5"/>
      <c r="AM6290" s="5"/>
      <c r="AW6290" s="5"/>
    </row>
    <row r="6291" spans="38:49">
      <c r="AL6291" s="5"/>
      <c r="AM6291" s="5"/>
      <c r="AW6291" s="5"/>
    </row>
    <row r="6292" spans="38:49">
      <c r="AL6292" s="5"/>
      <c r="AM6292" s="5"/>
      <c r="AW6292" s="5"/>
    </row>
    <row r="6293" spans="38:49">
      <c r="AL6293" s="5"/>
      <c r="AM6293" s="5"/>
      <c r="AW6293" s="5"/>
    </row>
    <row r="6294" spans="38:49">
      <c r="AL6294" s="5"/>
      <c r="AM6294" s="5"/>
      <c r="AW6294" s="5"/>
    </row>
    <row r="6295" spans="38:49">
      <c r="AL6295" s="5"/>
      <c r="AM6295" s="5"/>
      <c r="AW6295" s="5"/>
    </row>
    <row r="6296" spans="38:49">
      <c r="AL6296" s="5"/>
      <c r="AM6296" s="5"/>
      <c r="AW6296" s="5"/>
    </row>
    <row r="6297" spans="38:49">
      <c r="AL6297" s="5"/>
      <c r="AM6297" s="5"/>
      <c r="AW6297" s="5"/>
    </row>
    <row r="6298" spans="38:49">
      <c r="AL6298" s="5"/>
      <c r="AM6298" s="5"/>
      <c r="AW6298" s="5"/>
    </row>
    <row r="6299" spans="38:49">
      <c r="AL6299" s="5"/>
      <c r="AM6299" s="5"/>
      <c r="AW6299" s="5"/>
    </row>
    <row r="6300" spans="38:49">
      <c r="AL6300" s="5"/>
      <c r="AM6300" s="5"/>
      <c r="AW6300" s="5"/>
    </row>
    <row r="6301" spans="38:49">
      <c r="AL6301" s="5"/>
      <c r="AM6301" s="5"/>
      <c r="AW6301" s="5"/>
    </row>
    <row r="6302" spans="38:49">
      <c r="AL6302" s="5"/>
      <c r="AM6302" s="5"/>
      <c r="AW6302" s="5"/>
    </row>
    <row r="6303" spans="38:49">
      <c r="AL6303" s="5"/>
      <c r="AM6303" s="5"/>
      <c r="AW6303" s="5"/>
    </row>
    <row r="6304" spans="38:49">
      <c r="AL6304" s="5"/>
      <c r="AM6304" s="5"/>
      <c r="AW6304" s="5"/>
    </row>
    <row r="6305" spans="38:49">
      <c r="AL6305" s="5"/>
      <c r="AM6305" s="5"/>
      <c r="AW6305" s="5"/>
    </row>
    <row r="6306" spans="38:49">
      <c r="AL6306" s="5"/>
      <c r="AM6306" s="5"/>
      <c r="AW6306" s="5"/>
    </row>
    <row r="6307" spans="38:49">
      <c r="AL6307" s="5"/>
      <c r="AM6307" s="5"/>
      <c r="AW6307" s="5"/>
    </row>
    <row r="6308" spans="38:49">
      <c r="AL6308" s="5"/>
      <c r="AM6308" s="5"/>
      <c r="AW6308" s="5"/>
    </row>
    <row r="6309" spans="38:49">
      <c r="AL6309" s="5"/>
      <c r="AM6309" s="5"/>
      <c r="AW6309" s="5"/>
    </row>
    <row r="6310" spans="38:49">
      <c r="AL6310" s="5"/>
      <c r="AM6310" s="5"/>
      <c r="AW6310" s="5"/>
    </row>
    <row r="6311" spans="38:49">
      <c r="AL6311" s="5"/>
      <c r="AM6311" s="5"/>
      <c r="AW6311" s="5"/>
    </row>
    <row r="6312" spans="38:49">
      <c r="AL6312" s="5"/>
      <c r="AM6312" s="5"/>
      <c r="AW6312" s="5"/>
    </row>
    <row r="6313" spans="38:49">
      <c r="AL6313" s="5"/>
      <c r="AM6313" s="5"/>
      <c r="AW6313" s="5"/>
    </row>
    <row r="6314" spans="38:49">
      <c r="AL6314" s="5"/>
      <c r="AM6314" s="5"/>
      <c r="AW6314" s="5"/>
    </row>
    <row r="6315" spans="38:49">
      <c r="AL6315" s="5"/>
      <c r="AM6315" s="5"/>
      <c r="AW6315" s="5"/>
    </row>
    <row r="6316" spans="38:49">
      <c r="AL6316" s="5"/>
      <c r="AM6316" s="5"/>
      <c r="AW6316" s="5"/>
    </row>
    <row r="6317" spans="38:49">
      <c r="AL6317" s="5"/>
      <c r="AM6317" s="5"/>
      <c r="AW6317" s="5"/>
    </row>
    <row r="6318" spans="38:49">
      <c r="AL6318" s="5"/>
      <c r="AM6318" s="5"/>
      <c r="AW6318" s="5"/>
    </row>
    <row r="6319" spans="38:49">
      <c r="AL6319" s="5"/>
      <c r="AM6319" s="5"/>
      <c r="AW6319" s="5"/>
    </row>
    <row r="6320" spans="38:49">
      <c r="AL6320" s="5"/>
      <c r="AM6320" s="5"/>
      <c r="AW6320" s="5"/>
    </row>
    <row r="6321" spans="38:49">
      <c r="AL6321" s="5"/>
      <c r="AM6321" s="5"/>
      <c r="AW6321" s="5"/>
    </row>
    <row r="6322" spans="38:49">
      <c r="AL6322" s="5"/>
      <c r="AM6322" s="5"/>
      <c r="AW6322" s="5"/>
    </row>
    <row r="6323" spans="38:49">
      <c r="AL6323" s="5"/>
      <c r="AM6323" s="5"/>
      <c r="AW6323" s="5"/>
    </row>
    <row r="6324" spans="38:49">
      <c r="AL6324" s="5"/>
      <c r="AM6324" s="5"/>
      <c r="AW6324" s="5"/>
    </row>
    <row r="6325" spans="38:49">
      <c r="AL6325" s="5"/>
      <c r="AM6325" s="5"/>
      <c r="AW6325" s="5"/>
    </row>
    <row r="6326" spans="38:49">
      <c r="AL6326" s="5"/>
      <c r="AM6326" s="5"/>
      <c r="AW6326" s="5"/>
    </row>
    <row r="6327" spans="38:49">
      <c r="AL6327" s="5"/>
      <c r="AM6327" s="5"/>
      <c r="AW6327" s="5"/>
    </row>
    <row r="6328" spans="38:49">
      <c r="AL6328" s="5"/>
      <c r="AM6328" s="5"/>
      <c r="AW6328" s="5"/>
    </row>
    <row r="6329" spans="38:49">
      <c r="AL6329" s="5"/>
      <c r="AM6329" s="5"/>
      <c r="AW6329" s="5"/>
    </row>
    <row r="6330" spans="38:49">
      <c r="AL6330" s="5"/>
      <c r="AM6330" s="5"/>
      <c r="AW6330" s="5"/>
    </row>
    <row r="6331" spans="38:49">
      <c r="AL6331" s="5"/>
      <c r="AM6331" s="5"/>
      <c r="AW6331" s="5"/>
    </row>
    <row r="6332" spans="38:49">
      <c r="AL6332" s="5"/>
      <c r="AM6332" s="5"/>
      <c r="AW6332" s="5"/>
    </row>
    <row r="6333" spans="38:49">
      <c r="AL6333" s="5"/>
      <c r="AM6333" s="5"/>
      <c r="AW6333" s="5"/>
    </row>
    <row r="6334" spans="38:49">
      <c r="AL6334" s="5"/>
      <c r="AM6334" s="5"/>
      <c r="AW6334" s="5"/>
    </row>
    <row r="6335" spans="38:49">
      <c r="AL6335" s="5"/>
      <c r="AM6335" s="5"/>
      <c r="AW6335" s="5"/>
    </row>
    <row r="6336" spans="38:49">
      <c r="AL6336" s="5"/>
      <c r="AM6336" s="5"/>
      <c r="AW6336" s="5"/>
    </row>
    <row r="6337" spans="38:49">
      <c r="AL6337" s="5"/>
      <c r="AM6337" s="5"/>
      <c r="AW6337" s="5"/>
    </row>
    <row r="6338" spans="38:49">
      <c r="AL6338" s="5"/>
      <c r="AM6338" s="5"/>
      <c r="AW6338" s="5"/>
    </row>
    <row r="6339" spans="38:49">
      <c r="AL6339" s="5"/>
      <c r="AM6339" s="5"/>
      <c r="AW6339" s="5"/>
    </row>
    <row r="6340" spans="38:49">
      <c r="AL6340" s="5"/>
      <c r="AM6340" s="5"/>
      <c r="AW6340" s="5"/>
    </row>
    <row r="6341" spans="38:49">
      <c r="AL6341" s="5"/>
      <c r="AM6341" s="5"/>
      <c r="AW6341" s="5"/>
    </row>
    <row r="6342" spans="38:49">
      <c r="AL6342" s="5"/>
      <c r="AM6342" s="5"/>
      <c r="AW6342" s="5"/>
    </row>
    <row r="6343" spans="38:49">
      <c r="AL6343" s="5"/>
      <c r="AM6343" s="5"/>
      <c r="AW6343" s="5"/>
    </row>
    <row r="6344" spans="38:49">
      <c r="AL6344" s="5"/>
      <c r="AM6344" s="5"/>
      <c r="AW6344" s="5"/>
    </row>
    <row r="6345" spans="38:49">
      <c r="AL6345" s="5"/>
      <c r="AM6345" s="5"/>
      <c r="AW6345" s="5"/>
    </row>
    <row r="6346" spans="38:49">
      <c r="AL6346" s="5"/>
      <c r="AM6346" s="5"/>
      <c r="AW6346" s="5"/>
    </row>
    <row r="6347" spans="38:49">
      <c r="AL6347" s="5"/>
      <c r="AM6347" s="5"/>
      <c r="AW6347" s="5"/>
    </row>
    <row r="6348" spans="38:49">
      <c r="AL6348" s="5"/>
      <c r="AM6348" s="5"/>
      <c r="AW6348" s="5"/>
    </row>
    <row r="6349" spans="38:49">
      <c r="AL6349" s="5"/>
      <c r="AM6349" s="5"/>
      <c r="AW6349" s="5"/>
    </row>
    <row r="6350" spans="38:49">
      <c r="AL6350" s="5"/>
      <c r="AM6350" s="5"/>
      <c r="AW6350" s="5"/>
    </row>
    <row r="6351" spans="38:49">
      <c r="AL6351" s="5"/>
      <c r="AM6351" s="5"/>
      <c r="AW6351" s="5"/>
    </row>
    <row r="6352" spans="38:49">
      <c r="AL6352" s="5"/>
      <c r="AM6352" s="5"/>
      <c r="AW6352" s="5"/>
    </row>
    <row r="6353" spans="38:49">
      <c r="AL6353" s="5"/>
      <c r="AM6353" s="5"/>
      <c r="AW6353" s="5"/>
    </row>
    <row r="6354" spans="38:49">
      <c r="AL6354" s="5"/>
      <c r="AM6354" s="5"/>
      <c r="AW6354" s="5"/>
    </row>
    <row r="6355" spans="38:49">
      <c r="AL6355" s="5"/>
      <c r="AM6355" s="5"/>
      <c r="AW6355" s="5"/>
    </row>
    <row r="6356" spans="38:49">
      <c r="AL6356" s="5"/>
      <c r="AM6356" s="5"/>
      <c r="AW6356" s="5"/>
    </row>
    <row r="6357" spans="38:49">
      <c r="AL6357" s="5"/>
      <c r="AM6357" s="5"/>
      <c r="AW6357" s="5"/>
    </row>
    <row r="6358" spans="38:49">
      <c r="AL6358" s="5"/>
      <c r="AM6358" s="5"/>
      <c r="AW6358" s="5"/>
    </row>
    <row r="6359" spans="38:49">
      <c r="AL6359" s="5"/>
      <c r="AM6359" s="5"/>
      <c r="AW6359" s="5"/>
    </row>
    <row r="6360" spans="38:49">
      <c r="AL6360" s="5"/>
      <c r="AM6360" s="5"/>
      <c r="AW6360" s="5"/>
    </row>
    <row r="6361" spans="38:49">
      <c r="AL6361" s="5"/>
      <c r="AM6361" s="5"/>
      <c r="AW6361" s="5"/>
    </row>
    <row r="6362" spans="38:49">
      <c r="AL6362" s="5"/>
      <c r="AM6362" s="5"/>
      <c r="AW6362" s="5"/>
    </row>
    <row r="6363" spans="38:49">
      <c r="AL6363" s="5"/>
      <c r="AM6363" s="5"/>
      <c r="AW6363" s="5"/>
    </row>
    <row r="6364" spans="38:49">
      <c r="AL6364" s="5"/>
      <c r="AM6364" s="5"/>
      <c r="AW6364" s="5"/>
    </row>
    <row r="6365" spans="38:49">
      <c r="AL6365" s="5"/>
      <c r="AM6365" s="5"/>
      <c r="AW6365" s="5"/>
    </row>
    <row r="6366" spans="38:49">
      <c r="AL6366" s="5"/>
      <c r="AM6366" s="5"/>
      <c r="AW6366" s="5"/>
    </row>
    <row r="6367" spans="38:49">
      <c r="AL6367" s="5"/>
      <c r="AM6367" s="5"/>
      <c r="AW6367" s="5"/>
    </row>
    <row r="6368" spans="38:49">
      <c r="AL6368" s="5"/>
      <c r="AM6368" s="5"/>
      <c r="AW6368" s="5"/>
    </row>
    <row r="6369" spans="38:49">
      <c r="AL6369" s="5"/>
      <c r="AM6369" s="5"/>
      <c r="AW6369" s="5"/>
    </row>
    <row r="6370" spans="38:49">
      <c r="AL6370" s="5"/>
      <c r="AM6370" s="5"/>
      <c r="AW6370" s="5"/>
    </row>
    <row r="6371" spans="38:49">
      <c r="AL6371" s="5"/>
      <c r="AM6371" s="5"/>
      <c r="AW6371" s="5"/>
    </row>
    <row r="6372" spans="38:49">
      <c r="AL6372" s="5"/>
      <c r="AM6372" s="5"/>
      <c r="AW6372" s="5"/>
    </row>
    <row r="6373" spans="38:49">
      <c r="AL6373" s="5"/>
      <c r="AM6373" s="5"/>
      <c r="AW6373" s="5"/>
    </row>
    <row r="6374" spans="38:49">
      <c r="AL6374" s="5"/>
      <c r="AM6374" s="5"/>
      <c r="AW6374" s="5"/>
    </row>
    <row r="6375" spans="38:49">
      <c r="AL6375" s="5"/>
      <c r="AM6375" s="5"/>
      <c r="AW6375" s="5"/>
    </row>
    <row r="6376" spans="38:49">
      <c r="AL6376" s="5"/>
      <c r="AM6376" s="5"/>
      <c r="AW6376" s="5"/>
    </row>
    <row r="6377" spans="38:49">
      <c r="AL6377" s="5"/>
      <c r="AM6377" s="5"/>
      <c r="AW6377" s="5"/>
    </row>
    <row r="6378" spans="38:49">
      <c r="AL6378" s="5"/>
      <c r="AM6378" s="5"/>
      <c r="AW6378" s="5"/>
    </row>
    <row r="6379" spans="38:49">
      <c r="AL6379" s="5"/>
      <c r="AM6379" s="5"/>
      <c r="AW6379" s="5"/>
    </row>
    <row r="6380" spans="38:49">
      <c r="AL6380" s="5"/>
      <c r="AM6380" s="5"/>
      <c r="AW6380" s="5"/>
    </row>
    <row r="6381" spans="38:49">
      <c r="AL6381" s="5"/>
      <c r="AM6381" s="5"/>
      <c r="AW6381" s="5"/>
    </row>
    <row r="6382" spans="38:49">
      <c r="AL6382" s="5"/>
      <c r="AM6382" s="5"/>
      <c r="AW6382" s="5"/>
    </row>
    <row r="6383" spans="38:49">
      <c r="AL6383" s="5"/>
      <c r="AM6383" s="5"/>
      <c r="AW6383" s="5"/>
    </row>
    <row r="6384" spans="38:49">
      <c r="AL6384" s="5"/>
      <c r="AM6384" s="5"/>
      <c r="AW6384" s="5"/>
    </row>
    <row r="6385" spans="38:49">
      <c r="AL6385" s="5"/>
      <c r="AM6385" s="5"/>
      <c r="AW6385" s="5"/>
    </row>
    <row r="6386" spans="38:49">
      <c r="AL6386" s="5"/>
      <c r="AM6386" s="5"/>
      <c r="AW6386" s="5"/>
    </row>
    <row r="6387" spans="38:49">
      <c r="AL6387" s="5"/>
      <c r="AM6387" s="5"/>
      <c r="AW6387" s="5"/>
    </row>
    <row r="6388" spans="38:49">
      <c r="AL6388" s="5"/>
      <c r="AM6388" s="5"/>
      <c r="AW6388" s="5"/>
    </row>
    <row r="6389" spans="38:49">
      <c r="AL6389" s="5"/>
      <c r="AM6389" s="5"/>
      <c r="AW6389" s="5"/>
    </row>
    <row r="6390" spans="38:49">
      <c r="AL6390" s="5"/>
      <c r="AM6390" s="5"/>
      <c r="AW6390" s="5"/>
    </row>
    <row r="6391" spans="38:49">
      <c r="AL6391" s="5"/>
      <c r="AM6391" s="5"/>
      <c r="AW6391" s="5"/>
    </row>
    <row r="6392" spans="38:49">
      <c r="AL6392" s="5"/>
      <c r="AM6392" s="5"/>
      <c r="AW6392" s="5"/>
    </row>
    <row r="6393" spans="38:49">
      <c r="AL6393" s="5"/>
      <c r="AM6393" s="5"/>
      <c r="AW6393" s="5"/>
    </row>
    <row r="6394" spans="38:49">
      <c r="AL6394" s="5"/>
      <c r="AM6394" s="5"/>
      <c r="AW6394" s="5"/>
    </row>
    <row r="6395" spans="38:49">
      <c r="AL6395" s="5"/>
      <c r="AM6395" s="5"/>
      <c r="AW6395" s="5"/>
    </row>
    <row r="6396" spans="38:49">
      <c r="AL6396" s="5"/>
      <c r="AM6396" s="5"/>
      <c r="AW6396" s="5"/>
    </row>
    <row r="6397" spans="38:49">
      <c r="AL6397" s="5"/>
      <c r="AM6397" s="5"/>
      <c r="AW6397" s="5"/>
    </row>
    <row r="6398" spans="38:49">
      <c r="AL6398" s="5"/>
      <c r="AM6398" s="5"/>
      <c r="AW6398" s="5"/>
    </row>
    <row r="6399" spans="38:49">
      <c r="AL6399" s="5"/>
      <c r="AM6399" s="5"/>
      <c r="AW6399" s="5"/>
    </row>
    <row r="6400" spans="38:49">
      <c r="AL6400" s="5"/>
      <c r="AM6400" s="5"/>
      <c r="AW6400" s="5"/>
    </row>
    <row r="6401" spans="38:49">
      <c r="AL6401" s="5"/>
      <c r="AM6401" s="5"/>
      <c r="AW6401" s="5"/>
    </row>
    <row r="6402" spans="38:49">
      <c r="AL6402" s="5"/>
      <c r="AM6402" s="5"/>
      <c r="AW6402" s="5"/>
    </row>
    <row r="6403" spans="38:49">
      <c r="AL6403" s="5"/>
      <c r="AM6403" s="5"/>
      <c r="AW6403" s="5"/>
    </row>
    <row r="6404" spans="38:49">
      <c r="AL6404" s="5"/>
      <c r="AM6404" s="5"/>
      <c r="AW6404" s="5"/>
    </row>
    <row r="6405" spans="38:49">
      <c r="AL6405" s="5"/>
      <c r="AM6405" s="5"/>
      <c r="AW6405" s="5"/>
    </row>
    <row r="6406" spans="38:49">
      <c r="AL6406" s="5"/>
      <c r="AM6406" s="5"/>
      <c r="AW6406" s="5"/>
    </row>
    <row r="6407" spans="38:49">
      <c r="AL6407" s="5"/>
      <c r="AM6407" s="5"/>
      <c r="AW6407" s="5"/>
    </row>
    <row r="6408" spans="38:49">
      <c r="AL6408" s="5"/>
      <c r="AM6408" s="5"/>
      <c r="AW6408" s="5"/>
    </row>
    <row r="6409" spans="38:49">
      <c r="AL6409" s="5"/>
      <c r="AM6409" s="5"/>
      <c r="AW6409" s="5"/>
    </row>
    <row r="6410" spans="38:49">
      <c r="AL6410" s="5"/>
      <c r="AM6410" s="5"/>
      <c r="AW6410" s="5"/>
    </row>
    <row r="6411" spans="38:49">
      <c r="AL6411" s="5"/>
      <c r="AM6411" s="5"/>
      <c r="AW6411" s="5"/>
    </row>
    <row r="6412" spans="38:49">
      <c r="AL6412" s="5"/>
      <c r="AM6412" s="5"/>
      <c r="AW6412" s="5"/>
    </row>
    <row r="6413" spans="38:49">
      <c r="AL6413" s="5"/>
      <c r="AM6413" s="5"/>
      <c r="AW6413" s="5"/>
    </row>
    <row r="6414" spans="38:49">
      <c r="AL6414" s="5"/>
      <c r="AM6414" s="5"/>
      <c r="AW6414" s="5"/>
    </row>
    <row r="6415" spans="38:49">
      <c r="AL6415" s="5"/>
      <c r="AM6415" s="5"/>
      <c r="AW6415" s="5"/>
    </row>
    <row r="6416" spans="38:49">
      <c r="AL6416" s="5"/>
      <c r="AM6416" s="5"/>
      <c r="AW6416" s="5"/>
    </row>
    <row r="6417" spans="38:49">
      <c r="AL6417" s="5"/>
      <c r="AM6417" s="5"/>
      <c r="AW6417" s="5"/>
    </row>
    <row r="6418" spans="38:49">
      <c r="AL6418" s="5"/>
      <c r="AM6418" s="5"/>
      <c r="AW6418" s="5"/>
    </row>
    <row r="6419" spans="38:49">
      <c r="AL6419" s="5"/>
      <c r="AM6419" s="5"/>
      <c r="AW6419" s="5"/>
    </row>
    <row r="6420" spans="38:49">
      <c r="AL6420" s="5"/>
      <c r="AM6420" s="5"/>
      <c r="AW6420" s="5"/>
    </row>
    <row r="6421" spans="38:49">
      <c r="AL6421" s="5"/>
      <c r="AM6421" s="5"/>
      <c r="AW6421" s="5"/>
    </row>
    <row r="6422" spans="38:49">
      <c r="AL6422" s="5"/>
      <c r="AM6422" s="5"/>
      <c r="AW6422" s="5"/>
    </row>
    <row r="6423" spans="38:49">
      <c r="AL6423" s="5"/>
      <c r="AM6423" s="5"/>
      <c r="AW6423" s="5"/>
    </row>
    <row r="6424" spans="38:49">
      <c r="AL6424" s="5"/>
      <c r="AM6424" s="5"/>
      <c r="AW6424" s="5"/>
    </row>
    <row r="6425" spans="38:49">
      <c r="AL6425" s="5"/>
      <c r="AM6425" s="5"/>
      <c r="AW6425" s="5"/>
    </row>
    <row r="6426" spans="38:49">
      <c r="AL6426" s="5"/>
      <c r="AM6426" s="5"/>
      <c r="AW6426" s="5"/>
    </row>
    <row r="6427" spans="38:49">
      <c r="AL6427" s="5"/>
      <c r="AM6427" s="5"/>
      <c r="AW6427" s="5"/>
    </row>
    <row r="6428" spans="38:49">
      <c r="AL6428" s="5"/>
      <c r="AM6428" s="5"/>
      <c r="AW6428" s="5"/>
    </row>
    <row r="6429" spans="38:49">
      <c r="AL6429" s="5"/>
      <c r="AM6429" s="5"/>
      <c r="AW6429" s="5"/>
    </row>
    <row r="6430" spans="38:49">
      <c r="AL6430" s="5"/>
      <c r="AM6430" s="5"/>
      <c r="AW6430" s="5"/>
    </row>
    <row r="6431" spans="38:49">
      <c r="AL6431" s="5"/>
      <c r="AM6431" s="5"/>
      <c r="AW6431" s="5"/>
    </row>
    <row r="6432" spans="38:49">
      <c r="AL6432" s="5"/>
      <c r="AM6432" s="5"/>
      <c r="AW6432" s="5"/>
    </row>
    <row r="6433" spans="38:49">
      <c r="AL6433" s="5"/>
      <c r="AM6433" s="5"/>
      <c r="AW6433" s="5"/>
    </row>
    <row r="6434" spans="38:49">
      <c r="AL6434" s="5"/>
      <c r="AM6434" s="5"/>
      <c r="AW6434" s="5"/>
    </row>
    <row r="6435" spans="38:49">
      <c r="AL6435" s="5"/>
      <c r="AM6435" s="5"/>
      <c r="AW6435" s="5"/>
    </row>
    <row r="6436" spans="38:49">
      <c r="AL6436" s="5"/>
      <c r="AM6436" s="5"/>
      <c r="AW6436" s="5"/>
    </row>
    <row r="6437" spans="38:49">
      <c r="AL6437" s="5"/>
      <c r="AM6437" s="5"/>
      <c r="AW6437" s="5"/>
    </row>
    <row r="6438" spans="38:49">
      <c r="AL6438" s="5"/>
      <c r="AM6438" s="5"/>
      <c r="AW6438" s="5"/>
    </row>
    <row r="6439" spans="38:49">
      <c r="AL6439" s="5"/>
      <c r="AM6439" s="5"/>
      <c r="AW6439" s="5"/>
    </row>
    <row r="6440" spans="38:49">
      <c r="AL6440" s="5"/>
      <c r="AM6440" s="5"/>
      <c r="AW6440" s="5"/>
    </row>
    <row r="6441" spans="38:49">
      <c r="AL6441" s="5"/>
      <c r="AM6441" s="5"/>
      <c r="AW6441" s="5"/>
    </row>
    <row r="6442" spans="38:49">
      <c r="AL6442" s="5"/>
      <c r="AM6442" s="5"/>
      <c r="AW6442" s="5"/>
    </row>
    <row r="6443" spans="38:49">
      <c r="AL6443" s="5"/>
      <c r="AM6443" s="5"/>
      <c r="AW6443" s="5"/>
    </row>
    <row r="6444" spans="38:49">
      <c r="AL6444" s="5"/>
      <c r="AM6444" s="5"/>
      <c r="AW6444" s="5"/>
    </row>
    <row r="6445" spans="38:49">
      <c r="AL6445" s="5"/>
      <c r="AM6445" s="5"/>
      <c r="AW6445" s="5"/>
    </row>
    <row r="6446" spans="38:49">
      <c r="AL6446" s="5"/>
      <c r="AM6446" s="5"/>
      <c r="AW6446" s="5"/>
    </row>
    <row r="6447" spans="38:49">
      <c r="AL6447" s="5"/>
      <c r="AM6447" s="5"/>
      <c r="AW6447" s="5"/>
    </row>
    <row r="6448" spans="38:49">
      <c r="AL6448" s="5"/>
      <c r="AM6448" s="5"/>
      <c r="AW6448" s="5"/>
    </row>
    <row r="6449" spans="38:49">
      <c r="AL6449" s="5"/>
      <c r="AM6449" s="5"/>
      <c r="AW6449" s="5"/>
    </row>
    <row r="6450" spans="38:49">
      <c r="AL6450" s="5"/>
      <c r="AM6450" s="5"/>
      <c r="AW6450" s="5"/>
    </row>
    <row r="6451" spans="38:49">
      <c r="AL6451" s="5"/>
      <c r="AM6451" s="5"/>
      <c r="AW6451" s="5"/>
    </row>
    <row r="6452" spans="38:49">
      <c r="AL6452" s="5"/>
      <c r="AM6452" s="5"/>
      <c r="AW6452" s="5"/>
    </row>
    <row r="6453" spans="38:49">
      <c r="AL6453" s="5"/>
      <c r="AM6453" s="5"/>
      <c r="AW6453" s="5"/>
    </row>
    <row r="6454" spans="38:49">
      <c r="AL6454" s="5"/>
      <c r="AM6454" s="5"/>
      <c r="AW6454" s="5"/>
    </row>
    <row r="6455" spans="38:49">
      <c r="AL6455" s="5"/>
      <c r="AM6455" s="5"/>
      <c r="AW6455" s="5"/>
    </row>
    <row r="6456" spans="38:49">
      <c r="AL6456" s="5"/>
      <c r="AM6456" s="5"/>
      <c r="AW6456" s="5"/>
    </row>
    <row r="6457" spans="38:49">
      <c r="AL6457" s="5"/>
      <c r="AM6457" s="5"/>
      <c r="AW6457" s="5"/>
    </row>
    <row r="6458" spans="38:49">
      <c r="AL6458" s="5"/>
      <c r="AM6458" s="5"/>
      <c r="AW6458" s="5"/>
    </row>
    <row r="6459" spans="38:49">
      <c r="AL6459" s="5"/>
      <c r="AM6459" s="5"/>
      <c r="AW6459" s="5"/>
    </row>
    <row r="6460" spans="38:49">
      <c r="AL6460" s="5"/>
      <c r="AM6460" s="5"/>
      <c r="AW6460" s="5"/>
    </row>
    <row r="6461" spans="38:49">
      <c r="AL6461" s="5"/>
      <c r="AM6461" s="5"/>
      <c r="AW6461" s="5"/>
    </row>
    <row r="6462" spans="38:49">
      <c r="AL6462" s="5"/>
      <c r="AM6462" s="5"/>
      <c r="AW6462" s="5"/>
    </row>
    <row r="6463" spans="38:49">
      <c r="AL6463" s="5"/>
      <c r="AM6463" s="5"/>
      <c r="AW6463" s="5"/>
    </row>
    <row r="6464" spans="38:49">
      <c r="AL6464" s="5"/>
      <c r="AM6464" s="5"/>
      <c r="AW6464" s="5"/>
    </row>
    <row r="6465" spans="38:49">
      <c r="AL6465" s="5"/>
      <c r="AM6465" s="5"/>
      <c r="AW6465" s="5"/>
    </row>
    <row r="6466" spans="38:49">
      <c r="AL6466" s="5"/>
      <c r="AM6466" s="5"/>
      <c r="AW6466" s="5"/>
    </row>
    <row r="6467" spans="38:49">
      <c r="AL6467" s="5"/>
      <c r="AM6467" s="5"/>
      <c r="AW6467" s="5"/>
    </row>
    <row r="6468" spans="38:49">
      <c r="AL6468" s="5"/>
      <c r="AM6468" s="5"/>
      <c r="AW6468" s="5"/>
    </row>
    <row r="6469" spans="38:49">
      <c r="AL6469" s="5"/>
      <c r="AM6469" s="5"/>
      <c r="AW6469" s="5"/>
    </row>
    <row r="6470" spans="38:49">
      <c r="AL6470" s="5"/>
      <c r="AM6470" s="5"/>
      <c r="AW6470" s="5"/>
    </row>
    <row r="6471" spans="38:49">
      <c r="AL6471" s="5"/>
      <c r="AM6471" s="5"/>
      <c r="AW6471" s="5"/>
    </row>
    <row r="6472" spans="38:49">
      <c r="AL6472" s="5"/>
      <c r="AM6472" s="5"/>
      <c r="AW6472" s="5"/>
    </row>
    <row r="6473" spans="38:49">
      <c r="AL6473" s="5"/>
      <c r="AM6473" s="5"/>
      <c r="AW6473" s="5"/>
    </row>
    <row r="6474" spans="38:49">
      <c r="AL6474" s="5"/>
      <c r="AM6474" s="5"/>
      <c r="AW6474" s="5"/>
    </row>
    <row r="6475" spans="38:49">
      <c r="AL6475" s="5"/>
      <c r="AM6475" s="5"/>
      <c r="AW6475" s="5"/>
    </row>
    <row r="6476" spans="38:49">
      <c r="AL6476" s="5"/>
      <c r="AM6476" s="5"/>
      <c r="AW6476" s="5"/>
    </row>
    <row r="6477" spans="38:49">
      <c r="AL6477" s="5"/>
      <c r="AM6477" s="5"/>
      <c r="AW6477" s="5"/>
    </row>
    <row r="6478" spans="38:49">
      <c r="AL6478" s="5"/>
      <c r="AM6478" s="5"/>
      <c r="AW6478" s="5"/>
    </row>
    <row r="6479" spans="38:49">
      <c r="AL6479" s="5"/>
      <c r="AM6479" s="5"/>
      <c r="AW6479" s="5"/>
    </row>
    <row r="6480" spans="38:49">
      <c r="AL6480" s="5"/>
      <c r="AM6480" s="5"/>
      <c r="AW6480" s="5"/>
    </row>
    <row r="6481" spans="38:49">
      <c r="AL6481" s="5"/>
      <c r="AM6481" s="5"/>
      <c r="AW6481" s="5"/>
    </row>
    <row r="6482" spans="38:49">
      <c r="AL6482" s="5"/>
      <c r="AM6482" s="5"/>
      <c r="AW6482" s="5"/>
    </row>
    <row r="6483" spans="38:49">
      <c r="AL6483" s="5"/>
      <c r="AM6483" s="5"/>
      <c r="AW6483" s="5"/>
    </row>
    <row r="6484" spans="38:49">
      <c r="AL6484" s="5"/>
      <c r="AM6484" s="5"/>
      <c r="AW6484" s="5"/>
    </row>
    <row r="6485" spans="38:49">
      <c r="AL6485" s="5"/>
      <c r="AM6485" s="5"/>
      <c r="AW6485" s="5"/>
    </row>
    <row r="6486" spans="38:49">
      <c r="AL6486" s="5"/>
      <c r="AM6486" s="5"/>
      <c r="AW6486" s="5"/>
    </row>
    <row r="6487" spans="38:49">
      <c r="AL6487" s="5"/>
      <c r="AM6487" s="5"/>
      <c r="AW6487" s="5"/>
    </row>
    <row r="6488" spans="38:49">
      <c r="AL6488" s="5"/>
      <c r="AM6488" s="5"/>
      <c r="AW6488" s="5"/>
    </row>
    <row r="6489" spans="38:49">
      <c r="AL6489" s="5"/>
      <c r="AM6489" s="5"/>
      <c r="AW6489" s="5"/>
    </row>
    <row r="6490" spans="38:49">
      <c r="AL6490" s="5"/>
      <c r="AM6490" s="5"/>
      <c r="AW6490" s="5"/>
    </row>
    <row r="6491" spans="38:49">
      <c r="AL6491" s="5"/>
      <c r="AM6491" s="5"/>
      <c r="AW6491" s="5"/>
    </row>
    <row r="6492" spans="38:49">
      <c r="AL6492" s="5"/>
      <c r="AM6492" s="5"/>
      <c r="AW6492" s="5"/>
    </row>
    <row r="6493" spans="38:49">
      <c r="AL6493" s="5"/>
      <c r="AM6493" s="5"/>
      <c r="AW6493" s="5"/>
    </row>
    <row r="6494" spans="38:49">
      <c r="AL6494" s="5"/>
      <c r="AM6494" s="5"/>
      <c r="AW6494" s="5"/>
    </row>
    <row r="6495" spans="38:49">
      <c r="AL6495" s="5"/>
      <c r="AM6495" s="5"/>
      <c r="AW6495" s="5"/>
    </row>
    <row r="6496" spans="38:49">
      <c r="AL6496" s="5"/>
      <c r="AM6496" s="5"/>
      <c r="AW6496" s="5"/>
    </row>
    <row r="6497" spans="38:49">
      <c r="AL6497" s="5"/>
      <c r="AM6497" s="5"/>
      <c r="AW6497" s="5"/>
    </row>
    <row r="6498" spans="38:49">
      <c r="AL6498" s="5"/>
      <c r="AM6498" s="5"/>
      <c r="AW6498" s="5"/>
    </row>
    <row r="6499" spans="38:49">
      <c r="AL6499" s="5"/>
      <c r="AM6499" s="5"/>
      <c r="AW6499" s="5"/>
    </row>
    <row r="6500" spans="38:49">
      <c r="AL6500" s="5"/>
      <c r="AM6500" s="5"/>
      <c r="AW6500" s="5"/>
    </row>
    <row r="6501" spans="38:49">
      <c r="AL6501" s="5"/>
      <c r="AM6501" s="5"/>
      <c r="AW6501" s="5"/>
    </row>
    <row r="6502" spans="38:49">
      <c r="AL6502" s="5"/>
      <c r="AM6502" s="5"/>
      <c r="AW6502" s="5"/>
    </row>
    <row r="6503" spans="38:49">
      <c r="AL6503" s="5"/>
      <c r="AM6503" s="5"/>
      <c r="AW6503" s="5"/>
    </row>
    <row r="6504" spans="38:49">
      <c r="AL6504" s="5"/>
      <c r="AM6504" s="5"/>
      <c r="AW6504" s="5"/>
    </row>
    <row r="6505" spans="38:49">
      <c r="AL6505" s="5"/>
      <c r="AM6505" s="5"/>
      <c r="AW6505" s="5"/>
    </row>
    <row r="6506" spans="38:49">
      <c r="AL6506" s="5"/>
      <c r="AM6506" s="5"/>
      <c r="AW6506" s="5"/>
    </row>
    <row r="6507" spans="38:49">
      <c r="AL6507" s="5"/>
      <c r="AM6507" s="5"/>
      <c r="AW6507" s="5"/>
    </row>
    <row r="6508" spans="38:49">
      <c r="AL6508" s="5"/>
      <c r="AM6508" s="5"/>
      <c r="AW6508" s="5"/>
    </row>
    <row r="6509" spans="38:49">
      <c r="AL6509" s="5"/>
      <c r="AM6509" s="5"/>
      <c r="AW6509" s="5"/>
    </row>
    <row r="6510" spans="38:49">
      <c r="AL6510" s="5"/>
      <c r="AM6510" s="5"/>
      <c r="AW6510" s="5"/>
    </row>
    <row r="6511" spans="38:49">
      <c r="AL6511" s="5"/>
      <c r="AM6511" s="5"/>
      <c r="AW6511" s="5"/>
    </row>
    <row r="6512" spans="38:49">
      <c r="AL6512" s="5"/>
      <c r="AM6512" s="5"/>
      <c r="AW6512" s="5"/>
    </row>
    <row r="6513" spans="38:49">
      <c r="AL6513" s="5"/>
      <c r="AM6513" s="5"/>
      <c r="AW6513" s="5"/>
    </row>
    <row r="6514" spans="38:49">
      <c r="AL6514" s="5"/>
      <c r="AM6514" s="5"/>
      <c r="AW6514" s="5"/>
    </row>
    <row r="6515" spans="38:49">
      <c r="AL6515" s="5"/>
      <c r="AM6515" s="5"/>
      <c r="AW6515" s="5"/>
    </row>
    <row r="6516" spans="38:49">
      <c r="AL6516" s="5"/>
      <c r="AM6516" s="5"/>
      <c r="AW6516" s="5"/>
    </row>
    <row r="6517" spans="38:49">
      <c r="AL6517" s="5"/>
      <c r="AM6517" s="5"/>
      <c r="AW6517" s="5"/>
    </row>
    <row r="6518" spans="38:49">
      <c r="AL6518" s="5"/>
      <c r="AM6518" s="5"/>
      <c r="AW6518" s="5"/>
    </row>
    <row r="6519" spans="38:49">
      <c r="AL6519" s="5"/>
      <c r="AM6519" s="5"/>
      <c r="AW6519" s="5"/>
    </row>
    <row r="6520" spans="38:49">
      <c r="AL6520" s="5"/>
      <c r="AM6520" s="5"/>
      <c r="AW6520" s="5"/>
    </row>
    <row r="6521" spans="38:49">
      <c r="AL6521" s="5"/>
      <c r="AM6521" s="5"/>
      <c r="AW6521" s="5"/>
    </row>
    <row r="6522" spans="38:49">
      <c r="AL6522" s="5"/>
      <c r="AM6522" s="5"/>
      <c r="AW6522" s="5"/>
    </row>
    <row r="6523" spans="38:49">
      <c r="AL6523" s="5"/>
      <c r="AM6523" s="5"/>
      <c r="AW6523" s="5"/>
    </row>
    <row r="6524" spans="38:49">
      <c r="AL6524" s="5"/>
      <c r="AM6524" s="5"/>
      <c r="AW6524" s="5"/>
    </row>
    <row r="6525" spans="38:49">
      <c r="AL6525" s="5"/>
      <c r="AM6525" s="5"/>
      <c r="AW6525" s="5"/>
    </row>
    <row r="6526" spans="38:49">
      <c r="AL6526" s="5"/>
      <c r="AM6526" s="5"/>
      <c r="AW6526" s="5"/>
    </row>
    <row r="6527" spans="38:49">
      <c r="AL6527" s="5"/>
      <c r="AM6527" s="5"/>
      <c r="AW6527" s="5"/>
    </row>
    <row r="6528" spans="38:49">
      <c r="AL6528" s="5"/>
      <c r="AM6528" s="5"/>
      <c r="AW6528" s="5"/>
    </row>
    <row r="6529" spans="38:49">
      <c r="AL6529" s="5"/>
      <c r="AM6529" s="5"/>
      <c r="AW6529" s="5"/>
    </row>
    <row r="6530" spans="38:49">
      <c r="AL6530" s="5"/>
      <c r="AM6530" s="5"/>
      <c r="AW6530" s="5"/>
    </row>
    <row r="6531" spans="38:49">
      <c r="AL6531" s="5"/>
      <c r="AM6531" s="5"/>
      <c r="AW6531" s="5"/>
    </row>
    <row r="6532" spans="38:49">
      <c r="AL6532" s="5"/>
      <c r="AM6532" s="5"/>
      <c r="AW6532" s="5"/>
    </row>
    <row r="6533" spans="38:49">
      <c r="AL6533" s="5"/>
      <c r="AM6533" s="5"/>
      <c r="AW6533" s="5"/>
    </row>
    <row r="6534" spans="38:49">
      <c r="AL6534" s="5"/>
      <c r="AM6534" s="5"/>
      <c r="AW6534" s="5"/>
    </row>
    <row r="6535" spans="38:49">
      <c r="AL6535" s="5"/>
      <c r="AM6535" s="5"/>
      <c r="AW6535" s="5"/>
    </row>
    <row r="6536" spans="38:49">
      <c r="AL6536" s="5"/>
      <c r="AM6536" s="5"/>
      <c r="AW6536" s="5"/>
    </row>
    <row r="6537" spans="38:49">
      <c r="AL6537" s="5"/>
      <c r="AM6537" s="5"/>
      <c r="AW6537" s="5"/>
    </row>
    <row r="6538" spans="38:49">
      <c r="AL6538" s="5"/>
      <c r="AM6538" s="5"/>
      <c r="AW6538" s="5"/>
    </row>
    <row r="6539" spans="38:49">
      <c r="AL6539" s="5"/>
      <c r="AM6539" s="5"/>
      <c r="AW6539" s="5"/>
    </row>
    <row r="6540" spans="38:49">
      <c r="AL6540" s="5"/>
      <c r="AM6540" s="5"/>
      <c r="AW6540" s="5"/>
    </row>
    <row r="6541" spans="38:49">
      <c r="AL6541" s="5"/>
      <c r="AM6541" s="5"/>
      <c r="AW6541" s="5"/>
    </row>
    <row r="6542" spans="38:49">
      <c r="AL6542" s="5"/>
      <c r="AM6542" s="5"/>
      <c r="AW6542" s="5"/>
    </row>
    <row r="6543" spans="38:49">
      <c r="AL6543" s="5"/>
      <c r="AM6543" s="5"/>
      <c r="AW6543" s="5"/>
    </row>
    <row r="6544" spans="38:49">
      <c r="AL6544" s="5"/>
      <c r="AM6544" s="5"/>
      <c r="AW6544" s="5"/>
    </row>
    <row r="6545" spans="38:49">
      <c r="AL6545" s="5"/>
      <c r="AM6545" s="5"/>
      <c r="AW6545" s="5"/>
    </row>
    <row r="6546" spans="38:49">
      <c r="AL6546" s="5"/>
      <c r="AM6546" s="5"/>
      <c r="AW6546" s="5"/>
    </row>
    <row r="6547" spans="38:49">
      <c r="AL6547" s="5"/>
      <c r="AM6547" s="5"/>
      <c r="AW6547" s="5"/>
    </row>
    <row r="6548" spans="38:49">
      <c r="AL6548" s="5"/>
      <c r="AM6548" s="5"/>
      <c r="AW6548" s="5"/>
    </row>
    <row r="6549" spans="38:49">
      <c r="AL6549" s="5"/>
      <c r="AM6549" s="5"/>
      <c r="AW6549" s="5"/>
    </row>
    <row r="6550" spans="38:49">
      <c r="AL6550" s="5"/>
      <c r="AM6550" s="5"/>
      <c r="AW6550" s="5"/>
    </row>
    <row r="6551" spans="38:49">
      <c r="AL6551" s="5"/>
      <c r="AM6551" s="5"/>
      <c r="AW6551" s="5"/>
    </row>
    <row r="6552" spans="38:49">
      <c r="AL6552" s="5"/>
      <c r="AM6552" s="5"/>
      <c r="AW6552" s="5"/>
    </row>
    <row r="6553" spans="38:49">
      <c r="AL6553" s="5"/>
      <c r="AM6553" s="5"/>
      <c r="AW6553" s="5"/>
    </row>
    <row r="6554" spans="38:49">
      <c r="AL6554" s="5"/>
      <c r="AM6554" s="5"/>
      <c r="AW6554" s="5"/>
    </row>
    <row r="6555" spans="38:49">
      <c r="AL6555" s="5"/>
      <c r="AM6555" s="5"/>
      <c r="AW6555" s="5"/>
    </row>
    <row r="6556" spans="38:49">
      <c r="AL6556" s="5"/>
      <c r="AM6556" s="5"/>
      <c r="AW6556" s="5"/>
    </row>
    <row r="6557" spans="38:49">
      <c r="AL6557" s="5"/>
      <c r="AM6557" s="5"/>
      <c r="AW6557" s="5"/>
    </row>
    <row r="6558" spans="38:49">
      <c r="AL6558" s="5"/>
      <c r="AM6558" s="5"/>
      <c r="AW6558" s="5"/>
    </row>
    <row r="6559" spans="38:49">
      <c r="AL6559" s="5"/>
      <c r="AM6559" s="5"/>
      <c r="AW6559" s="5"/>
    </row>
    <row r="6560" spans="38:49">
      <c r="AL6560" s="5"/>
      <c r="AM6560" s="5"/>
      <c r="AW6560" s="5"/>
    </row>
    <row r="6561" spans="38:49">
      <c r="AL6561" s="5"/>
      <c r="AM6561" s="5"/>
      <c r="AW6561" s="5"/>
    </row>
    <row r="6562" spans="38:49">
      <c r="AL6562" s="5"/>
      <c r="AM6562" s="5"/>
      <c r="AW6562" s="5"/>
    </row>
    <row r="6563" spans="38:49">
      <c r="AL6563" s="5"/>
      <c r="AM6563" s="5"/>
      <c r="AW6563" s="5"/>
    </row>
    <row r="6564" spans="38:49">
      <c r="AL6564" s="5"/>
      <c r="AM6564" s="5"/>
      <c r="AW6564" s="5"/>
    </row>
    <row r="6565" spans="38:49">
      <c r="AL6565" s="5"/>
      <c r="AM6565" s="5"/>
      <c r="AW6565" s="5"/>
    </row>
    <row r="6566" spans="38:49">
      <c r="AL6566" s="5"/>
      <c r="AM6566" s="5"/>
      <c r="AW6566" s="5"/>
    </row>
    <row r="6567" spans="38:49">
      <c r="AL6567" s="5"/>
      <c r="AM6567" s="5"/>
      <c r="AW6567" s="5"/>
    </row>
    <row r="6568" spans="38:49">
      <c r="AL6568" s="5"/>
      <c r="AM6568" s="5"/>
      <c r="AW6568" s="5"/>
    </row>
    <row r="6569" spans="38:49">
      <c r="AL6569" s="5"/>
      <c r="AM6569" s="5"/>
      <c r="AW6569" s="5"/>
    </row>
    <row r="6570" spans="38:49">
      <c r="AL6570" s="5"/>
      <c r="AM6570" s="5"/>
      <c r="AW6570" s="5"/>
    </row>
    <row r="6571" spans="38:49">
      <c r="AL6571" s="5"/>
      <c r="AM6571" s="5"/>
      <c r="AW6571" s="5"/>
    </row>
    <row r="6572" spans="38:49">
      <c r="AL6572" s="5"/>
      <c r="AM6572" s="5"/>
      <c r="AW6572" s="5"/>
    </row>
    <row r="6573" spans="38:49">
      <c r="AL6573" s="5"/>
      <c r="AM6573" s="5"/>
      <c r="AW6573" s="5"/>
    </row>
    <row r="6574" spans="38:49">
      <c r="AL6574" s="5"/>
      <c r="AM6574" s="5"/>
      <c r="AW6574" s="5"/>
    </row>
    <row r="6575" spans="38:49">
      <c r="AL6575" s="5"/>
      <c r="AM6575" s="5"/>
      <c r="AW6575" s="5"/>
    </row>
    <row r="6576" spans="38:49">
      <c r="AL6576" s="5"/>
      <c r="AM6576" s="5"/>
      <c r="AW6576" s="5"/>
    </row>
    <row r="6577" spans="38:49">
      <c r="AL6577" s="5"/>
      <c r="AM6577" s="5"/>
      <c r="AW6577" s="5"/>
    </row>
    <row r="6578" spans="38:49">
      <c r="AL6578" s="5"/>
      <c r="AM6578" s="5"/>
      <c r="AW6578" s="5"/>
    </row>
    <row r="6579" spans="38:49">
      <c r="AL6579" s="5"/>
      <c r="AM6579" s="5"/>
      <c r="AW6579" s="5"/>
    </row>
    <row r="6580" spans="38:49">
      <c r="AL6580" s="5"/>
      <c r="AM6580" s="5"/>
      <c r="AW6580" s="5"/>
    </row>
    <row r="6581" spans="38:49">
      <c r="AL6581" s="5"/>
      <c r="AM6581" s="5"/>
      <c r="AW6581" s="5"/>
    </row>
    <row r="6582" spans="38:49">
      <c r="AL6582" s="5"/>
      <c r="AM6582" s="5"/>
      <c r="AW6582" s="5"/>
    </row>
    <row r="6583" spans="38:49">
      <c r="AL6583" s="5"/>
      <c r="AM6583" s="5"/>
      <c r="AW6583" s="5"/>
    </row>
    <row r="6584" spans="38:49">
      <c r="AL6584" s="5"/>
      <c r="AM6584" s="5"/>
      <c r="AW6584" s="5"/>
    </row>
    <row r="6585" spans="38:49">
      <c r="AL6585" s="5"/>
      <c r="AM6585" s="5"/>
      <c r="AW6585" s="5"/>
    </row>
    <row r="6586" spans="38:49">
      <c r="AL6586" s="5"/>
      <c r="AM6586" s="5"/>
      <c r="AW6586" s="5"/>
    </row>
    <row r="6587" spans="38:49">
      <c r="AL6587" s="5"/>
      <c r="AM6587" s="5"/>
      <c r="AW6587" s="5"/>
    </row>
    <row r="6588" spans="38:49">
      <c r="AL6588" s="5"/>
      <c r="AM6588" s="5"/>
      <c r="AW6588" s="5"/>
    </row>
    <row r="6589" spans="38:49">
      <c r="AL6589" s="5"/>
      <c r="AM6589" s="5"/>
      <c r="AW6589" s="5"/>
    </row>
    <row r="6590" spans="38:49">
      <c r="AL6590" s="5"/>
      <c r="AM6590" s="5"/>
      <c r="AW6590" s="5"/>
    </row>
    <row r="6591" spans="38:49">
      <c r="AL6591" s="5"/>
      <c r="AM6591" s="5"/>
      <c r="AW6591" s="5"/>
    </row>
    <row r="6592" spans="38:49">
      <c r="AL6592" s="5"/>
      <c r="AM6592" s="5"/>
      <c r="AW6592" s="5"/>
    </row>
    <row r="6593" spans="38:49">
      <c r="AL6593" s="5"/>
      <c r="AM6593" s="5"/>
      <c r="AW6593" s="5"/>
    </row>
    <row r="6594" spans="38:49">
      <c r="AL6594" s="5"/>
      <c r="AM6594" s="5"/>
      <c r="AW6594" s="5"/>
    </row>
    <row r="6595" spans="38:49">
      <c r="AL6595" s="5"/>
      <c r="AM6595" s="5"/>
      <c r="AW6595" s="5"/>
    </row>
    <row r="6596" spans="38:49">
      <c r="AL6596" s="5"/>
      <c r="AM6596" s="5"/>
      <c r="AW6596" s="5"/>
    </row>
    <row r="6597" spans="38:49">
      <c r="AL6597" s="5"/>
      <c r="AM6597" s="5"/>
      <c r="AW6597" s="5"/>
    </row>
    <row r="6598" spans="38:49">
      <c r="AL6598" s="5"/>
      <c r="AM6598" s="5"/>
      <c r="AW6598" s="5"/>
    </row>
    <row r="6599" spans="38:49">
      <c r="AL6599" s="5"/>
      <c r="AM6599" s="5"/>
      <c r="AW6599" s="5"/>
    </row>
    <row r="6600" spans="38:49">
      <c r="AL6600" s="5"/>
      <c r="AM6600" s="5"/>
      <c r="AW6600" s="5"/>
    </row>
    <row r="6601" spans="38:49">
      <c r="AL6601" s="5"/>
      <c r="AM6601" s="5"/>
      <c r="AW6601" s="5"/>
    </row>
    <row r="6602" spans="38:49">
      <c r="AL6602" s="5"/>
      <c r="AM6602" s="5"/>
      <c r="AW6602" s="5"/>
    </row>
    <row r="6603" spans="38:49">
      <c r="AL6603" s="5"/>
      <c r="AM6603" s="5"/>
      <c r="AW6603" s="5"/>
    </row>
    <row r="6604" spans="38:49">
      <c r="AL6604" s="5"/>
      <c r="AM6604" s="5"/>
      <c r="AW6604" s="5"/>
    </row>
    <row r="6605" spans="38:49">
      <c r="AL6605" s="5"/>
      <c r="AM6605" s="5"/>
      <c r="AW6605" s="5"/>
    </row>
    <row r="6606" spans="38:49">
      <c r="AL6606" s="5"/>
      <c r="AM6606" s="5"/>
      <c r="AW6606" s="5"/>
    </row>
    <row r="6607" spans="38:49">
      <c r="AL6607" s="5"/>
      <c r="AM6607" s="5"/>
      <c r="AW6607" s="5"/>
    </row>
    <row r="6608" spans="38:49">
      <c r="AL6608" s="5"/>
      <c r="AM6608" s="5"/>
      <c r="AW6608" s="5"/>
    </row>
    <row r="6609" spans="38:49">
      <c r="AL6609" s="5"/>
      <c r="AM6609" s="5"/>
      <c r="AW6609" s="5"/>
    </row>
    <row r="6610" spans="38:49">
      <c r="AL6610" s="5"/>
      <c r="AM6610" s="5"/>
      <c r="AW6610" s="5"/>
    </row>
    <row r="6611" spans="38:49">
      <c r="AL6611" s="5"/>
      <c r="AM6611" s="5"/>
      <c r="AW6611" s="5"/>
    </row>
    <row r="6612" spans="38:49">
      <c r="AL6612" s="5"/>
      <c r="AM6612" s="5"/>
      <c r="AW6612" s="5"/>
    </row>
    <row r="6613" spans="38:49">
      <c r="AL6613" s="5"/>
      <c r="AM6613" s="5"/>
      <c r="AW6613" s="5"/>
    </row>
    <row r="6614" spans="38:49">
      <c r="AL6614" s="5"/>
      <c r="AM6614" s="5"/>
      <c r="AW6614" s="5"/>
    </row>
    <row r="6615" spans="38:49">
      <c r="AL6615" s="5"/>
      <c r="AM6615" s="5"/>
      <c r="AW6615" s="5"/>
    </row>
    <row r="6616" spans="38:49">
      <c r="AL6616" s="5"/>
      <c r="AM6616" s="5"/>
      <c r="AW6616" s="5"/>
    </row>
    <row r="6617" spans="38:49">
      <c r="AL6617" s="5"/>
      <c r="AM6617" s="5"/>
      <c r="AW6617" s="5"/>
    </row>
    <row r="6618" spans="38:49">
      <c r="AL6618" s="5"/>
      <c r="AM6618" s="5"/>
      <c r="AW6618" s="5"/>
    </row>
    <row r="6619" spans="38:49">
      <c r="AL6619" s="5"/>
      <c r="AM6619" s="5"/>
      <c r="AW6619" s="5"/>
    </row>
    <row r="6620" spans="38:49">
      <c r="AL6620" s="5"/>
      <c r="AM6620" s="5"/>
      <c r="AW6620" s="5"/>
    </row>
    <row r="6621" spans="38:49">
      <c r="AL6621" s="5"/>
      <c r="AM6621" s="5"/>
      <c r="AW6621" s="5"/>
    </row>
    <row r="6622" spans="38:49">
      <c r="AL6622" s="5"/>
      <c r="AM6622" s="5"/>
      <c r="AW6622" s="5"/>
    </row>
    <row r="6623" spans="38:49">
      <c r="AL6623" s="5"/>
      <c r="AM6623" s="5"/>
      <c r="AW6623" s="5"/>
    </row>
    <row r="6624" spans="38:49">
      <c r="AL6624" s="5"/>
      <c r="AM6624" s="5"/>
      <c r="AW6624" s="5"/>
    </row>
    <row r="6625" spans="38:49">
      <c r="AL6625" s="5"/>
      <c r="AM6625" s="5"/>
      <c r="AW6625" s="5"/>
    </row>
    <row r="6626" spans="38:49">
      <c r="AL6626" s="5"/>
      <c r="AM6626" s="5"/>
      <c r="AW6626" s="5"/>
    </row>
    <row r="6627" spans="38:49">
      <c r="AL6627" s="5"/>
      <c r="AM6627" s="5"/>
      <c r="AW6627" s="5"/>
    </row>
    <row r="6628" spans="38:49">
      <c r="AL6628" s="5"/>
      <c r="AM6628" s="5"/>
      <c r="AW6628" s="5"/>
    </row>
    <row r="6629" spans="38:49">
      <c r="AL6629" s="5"/>
      <c r="AM6629" s="5"/>
      <c r="AW6629" s="5"/>
    </row>
    <row r="6630" spans="38:49">
      <c r="AL6630" s="5"/>
      <c r="AM6630" s="5"/>
      <c r="AW6630" s="5"/>
    </row>
    <row r="6631" spans="38:49">
      <c r="AL6631" s="5"/>
      <c r="AM6631" s="5"/>
      <c r="AW6631" s="5"/>
    </row>
    <row r="6632" spans="38:49">
      <c r="AL6632" s="5"/>
      <c r="AM6632" s="5"/>
      <c r="AW6632" s="5"/>
    </row>
    <row r="6633" spans="38:49">
      <c r="AL6633" s="5"/>
      <c r="AM6633" s="5"/>
      <c r="AW6633" s="5"/>
    </row>
    <row r="6634" spans="38:49">
      <c r="AL6634" s="5"/>
      <c r="AM6634" s="5"/>
      <c r="AW6634" s="5"/>
    </row>
    <row r="6635" spans="38:49">
      <c r="AL6635" s="5"/>
      <c r="AM6635" s="5"/>
      <c r="AW6635" s="5"/>
    </row>
    <row r="6636" spans="38:49">
      <c r="AL6636" s="5"/>
      <c r="AM6636" s="5"/>
      <c r="AW6636" s="5"/>
    </row>
    <row r="6637" spans="38:49">
      <c r="AL6637" s="5"/>
      <c r="AM6637" s="5"/>
      <c r="AW6637" s="5"/>
    </row>
    <row r="6638" spans="38:49">
      <c r="AL6638" s="5"/>
      <c r="AM6638" s="5"/>
      <c r="AW6638" s="5"/>
    </row>
    <row r="6639" spans="38:49">
      <c r="AL6639" s="5"/>
      <c r="AM6639" s="5"/>
      <c r="AW6639" s="5"/>
    </row>
    <row r="6640" spans="38:49">
      <c r="AL6640" s="5"/>
      <c r="AM6640" s="5"/>
      <c r="AW6640" s="5"/>
    </row>
    <row r="6641" spans="38:49">
      <c r="AL6641" s="5"/>
      <c r="AM6641" s="5"/>
      <c r="AW6641" s="5"/>
    </row>
    <row r="6642" spans="38:49">
      <c r="AL6642" s="5"/>
      <c r="AM6642" s="5"/>
      <c r="AW6642" s="5"/>
    </row>
    <row r="6643" spans="38:49">
      <c r="AL6643" s="5"/>
      <c r="AM6643" s="5"/>
      <c r="AW6643" s="5"/>
    </row>
    <row r="6644" spans="38:49">
      <c r="AL6644" s="5"/>
      <c r="AM6644" s="5"/>
      <c r="AW6644" s="5"/>
    </row>
    <row r="6645" spans="38:49">
      <c r="AL6645" s="5"/>
      <c r="AM6645" s="5"/>
      <c r="AW6645" s="5"/>
    </row>
    <row r="6646" spans="38:49">
      <c r="AL6646" s="5"/>
      <c r="AM6646" s="5"/>
      <c r="AW6646" s="5"/>
    </row>
    <row r="6647" spans="38:49">
      <c r="AL6647" s="5"/>
      <c r="AM6647" s="5"/>
      <c r="AW6647" s="5"/>
    </row>
    <row r="6648" spans="38:49">
      <c r="AL6648" s="5"/>
      <c r="AM6648" s="5"/>
      <c r="AW6648" s="5"/>
    </row>
    <row r="6649" spans="38:49">
      <c r="AL6649" s="5"/>
      <c r="AM6649" s="5"/>
      <c r="AW6649" s="5"/>
    </row>
    <row r="6650" spans="38:49">
      <c r="AL6650" s="5"/>
      <c r="AM6650" s="5"/>
      <c r="AW6650" s="5"/>
    </row>
    <row r="6651" spans="38:49">
      <c r="AL6651" s="5"/>
      <c r="AM6651" s="5"/>
      <c r="AW6651" s="5"/>
    </row>
    <row r="6652" spans="38:49">
      <c r="AL6652" s="5"/>
      <c r="AM6652" s="5"/>
      <c r="AW6652" s="5"/>
    </row>
    <row r="6653" spans="38:49">
      <c r="AL6653" s="5"/>
      <c r="AM6653" s="5"/>
      <c r="AW6653" s="5"/>
    </row>
    <row r="6654" spans="38:49">
      <c r="AL6654" s="5"/>
      <c r="AM6654" s="5"/>
      <c r="AW6654" s="5"/>
    </row>
    <row r="6655" spans="38:49">
      <c r="AL6655" s="5"/>
      <c r="AM6655" s="5"/>
      <c r="AW6655" s="5"/>
    </row>
    <row r="6656" spans="38:49">
      <c r="AL6656" s="5"/>
      <c r="AM6656" s="5"/>
      <c r="AW6656" s="5"/>
    </row>
    <row r="6657" spans="38:49">
      <c r="AL6657" s="5"/>
      <c r="AM6657" s="5"/>
      <c r="AW6657" s="5"/>
    </row>
    <row r="6658" spans="38:49">
      <c r="AL6658" s="5"/>
      <c r="AM6658" s="5"/>
      <c r="AW6658" s="5"/>
    </row>
    <row r="6659" spans="38:49">
      <c r="AL6659" s="5"/>
      <c r="AM6659" s="5"/>
      <c r="AW6659" s="5"/>
    </row>
    <row r="6660" spans="38:49">
      <c r="AL6660" s="5"/>
      <c r="AM6660" s="5"/>
      <c r="AW6660" s="5"/>
    </row>
    <row r="6661" spans="38:49">
      <c r="AL6661" s="5"/>
      <c r="AM6661" s="5"/>
      <c r="AW6661" s="5"/>
    </row>
    <row r="6662" spans="38:49">
      <c r="AL6662" s="5"/>
      <c r="AM6662" s="5"/>
      <c r="AW6662" s="5"/>
    </row>
    <row r="6663" spans="38:49">
      <c r="AL6663" s="5"/>
      <c r="AM6663" s="5"/>
      <c r="AW6663" s="5"/>
    </row>
    <row r="6664" spans="38:49">
      <c r="AL6664" s="5"/>
      <c r="AM6664" s="5"/>
      <c r="AW6664" s="5"/>
    </row>
    <row r="6665" spans="38:49">
      <c r="AL6665" s="5"/>
      <c r="AM6665" s="5"/>
      <c r="AW6665" s="5"/>
    </row>
    <row r="6666" spans="38:49">
      <c r="AL6666" s="5"/>
      <c r="AM6666" s="5"/>
      <c r="AW6666" s="5"/>
    </row>
    <row r="6667" spans="38:49">
      <c r="AL6667" s="5"/>
      <c r="AM6667" s="5"/>
      <c r="AW6667" s="5"/>
    </row>
    <row r="6668" spans="38:49">
      <c r="AL6668" s="5"/>
      <c r="AM6668" s="5"/>
      <c r="AW6668" s="5"/>
    </row>
    <row r="6669" spans="38:49">
      <c r="AL6669" s="5"/>
      <c r="AM6669" s="5"/>
      <c r="AW6669" s="5"/>
    </row>
    <row r="6670" spans="38:49">
      <c r="AL6670" s="5"/>
      <c r="AM6670" s="5"/>
      <c r="AW6670" s="5"/>
    </row>
    <row r="6671" spans="38:49">
      <c r="AL6671" s="5"/>
      <c r="AM6671" s="5"/>
      <c r="AW6671" s="5"/>
    </row>
    <row r="6672" spans="38:49">
      <c r="AL6672" s="5"/>
      <c r="AM6672" s="5"/>
      <c r="AW6672" s="5"/>
    </row>
    <row r="6673" spans="38:49">
      <c r="AL6673" s="5"/>
      <c r="AM6673" s="5"/>
      <c r="AW6673" s="5"/>
    </row>
    <row r="6674" spans="38:49">
      <c r="AL6674" s="5"/>
      <c r="AM6674" s="5"/>
      <c r="AW6674" s="5"/>
    </row>
    <row r="6675" spans="38:49">
      <c r="AL6675" s="5"/>
      <c r="AM6675" s="5"/>
      <c r="AW6675" s="5"/>
    </row>
    <row r="6676" spans="38:49">
      <c r="AL6676" s="5"/>
      <c r="AM6676" s="5"/>
      <c r="AW6676" s="5"/>
    </row>
    <row r="6677" spans="38:49">
      <c r="AL6677" s="5"/>
      <c r="AM6677" s="5"/>
      <c r="AW6677" s="5"/>
    </row>
    <row r="6678" spans="38:49">
      <c r="AL6678" s="5"/>
      <c r="AM6678" s="5"/>
      <c r="AW6678" s="5"/>
    </row>
    <row r="6679" spans="38:49">
      <c r="AL6679" s="5"/>
      <c r="AM6679" s="5"/>
      <c r="AW6679" s="5"/>
    </row>
    <row r="6680" spans="38:49">
      <c r="AL6680" s="5"/>
      <c r="AM6680" s="5"/>
      <c r="AW6680" s="5"/>
    </row>
    <row r="6681" spans="38:49">
      <c r="AL6681" s="5"/>
      <c r="AM6681" s="5"/>
      <c r="AW6681" s="5"/>
    </row>
    <row r="6682" spans="38:49">
      <c r="AL6682" s="5"/>
      <c r="AM6682" s="5"/>
      <c r="AW6682" s="5"/>
    </row>
    <row r="6683" spans="38:49">
      <c r="AL6683" s="5"/>
      <c r="AM6683" s="5"/>
      <c r="AW6683" s="5"/>
    </row>
    <row r="6684" spans="38:49">
      <c r="AL6684" s="5"/>
      <c r="AM6684" s="5"/>
      <c r="AW6684" s="5"/>
    </row>
    <row r="6685" spans="38:49">
      <c r="AL6685" s="5"/>
      <c r="AM6685" s="5"/>
      <c r="AW6685" s="5"/>
    </row>
    <row r="6686" spans="38:49">
      <c r="AL6686" s="5"/>
      <c r="AM6686" s="5"/>
      <c r="AW6686" s="5"/>
    </row>
    <row r="6687" spans="38:49">
      <c r="AL6687" s="5"/>
      <c r="AM6687" s="5"/>
      <c r="AW6687" s="5"/>
    </row>
    <row r="6688" spans="38:49">
      <c r="AL6688" s="5"/>
      <c r="AM6688" s="5"/>
      <c r="AW6688" s="5"/>
    </row>
    <row r="6689" spans="38:49">
      <c r="AL6689" s="5"/>
      <c r="AM6689" s="5"/>
      <c r="AW6689" s="5"/>
    </row>
    <row r="6690" spans="38:49">
      <c r="AL6690" s="5"/>
      <c r="AM6690" s="5"/>
      <c r="AW6690" s="5"/>
    </row>
    <row r="6691" spans="38:49">
      <c r="AL6691" s="5"/>
      <c r="AM6691" s="5"/>
      <c r="AW6691" s="5"/>
    </row>
    <row r="6692" spans="38:49">
      <c r="AL6692" s="5"/>
      <c r="AM6692" s="5"/>
      <c r="AW6692" s="5"/>
    </row>
    <row r="6693" spans="38:49">
      <c r="AL6693" s="5"/>
      <c r="AM6693" s="5"/>
      <c r="AW6693" s="5"/>
    </row>
    <row r="6694" spans="38:49">
      <c r="AL6694" s="5"/>
      <c r="AM6694" s="5"/>
      <c r="AW6694" s="5"/>
    </row>
    <row r="6695" spans="38:49">
      <c r="AL6695" s="5"/>
      <c r="AM6695" s="5"/>
      <c r="AW6695" s="5"/>
    </row>
    <row r="6696" spans="38:49">
      <c r="AL6696" s="5"/>
      <c r="AM6696" s="5"/>
      <c r="AW6696" s="5"/>
    </row>
    <row r="6697" spans="38:49">
      <c r="AL6697" s="5"/>
      <c r="AM6697" s="5"/>
      <c r="AW6697" s="5"/>
    </row>
    <row r="6698" spans="38:49">
      <c r="AL6698" s="5"/>
      <c r="AM6698" s="5"/>
      <c r="AW6698" s="5"/>
    </row>
    <row r="6699" spans="38:49">
      <c r="AL6699" s="5"/>
      <c r="AM6699" s="5"/>
      <c r="AW6699" s="5"/>
    </row>
    <row r="6700" spans="38:49">
      <c r="AL6700" s="5"/>
      <c r="AM6700" s="5"/>
      <c r="AW6700" s="5"/>
    </row>
    <row r="6701" spans="38:49">
      <c r="AL6701" s="5"/>
      <c r="AM6701" s="5"/>
      <c r="AW6701" s="5"/>
    </row>
    <row r="6702" spans="38:49">
      <c r="AL6702" s="5"/>
      <c r="AM6702" s="5"/>
      <c r="AW6702" s="5"/>
    </row>
    <row r="6703" spans="38:49">
      <c r="AL6703" s="5"/>
      <c r="AM6703" s="5"/>
      <c r="AW6703" s="5"/>
    </row>
    <row r="6704" spans="38:49">
      <c r="AL6704" s="5"/>
      <c r="AM6704" s="5"/>
      <c r="AW6704" s="5"/>
    </row>
    <row r="6705" spans="38:49">
      <c r="AL6705" s="5"/>
      <c r="AM6705" s="5"/>
      <c r="AW6705" s="5"/>
    </row>
    <row r="6706" spans="38:49">
      <c r="AL6706" s="5"/>
      <c r="AM6706" s="5"/>
      <c r="AW6706" s="5"/>
    </row>
    <row r="6707" spans="38:49">
      <c r="AL6707" s="5"/>
      <c r="AM6707" s="5"/>
      <c r="AW6707" s="5"/>
    </row>
    <row r="6708" spans="38:49">
      <c r="AL6708" s="5"/>
      <c r="AM6708" s="5"/>
      <c r="AW6708" s="5"/>
    </row>
    <row r="6709" spans="38:49">
      <c r="AL6709" s="5"/>
      <c r="AM6709" s="5"/>
      <c r="AW6709" s="5"/>
    </row>
    <row r="6710" spans="38:49">
      <c r="AL6710" s="5"/>
      <c r="AM6710" s="5"/>
      <c r="AW6710" s="5"/>
    </row>
    <row r="6711" spans="38:49">
      <c r="AL6711" s="5"/>
      <c r="AM6711" s="5"/>
      <c r="AW6711" s="5"/>
    </row>
    <row r="6712" spans="38:49">
      <c r="AL6712" s="5"/>
      <c r="AM6712" s="5"/>
      <c r="AW6712" s="5"/>
    </row>
    <row r="6713" spans="38:49">
      <c r="AL6713" s="5"/>
      <c r="AM6713" s="5"/>
      <c r="AW6713" s="5"/>
    </row>
    <row r="6714" spans="38:49">
      <c r="AL6714" s="5"/>
      <c r="AM6714" s="5"/>
      <c r="AW6714" s="5"/>
    </row>
    <row r="6715" spans="38:49">
      <c r="AL6715" s="5"/>
      <c r="AM6715" s="5"/>
      <c r="AW6715" s="5"/>
    </row>
    <row r="6716" spans="38:49">
      <c r="AL6716" s="5"/>
      <c r="AM6716" s="5"/>
      <c r="AW6716" s="5"/>
    </row>
    <row r="6717" spans="38:49">
      <c r="AL6717" s="5"/>
      <c r="AM6717" s="5"/>
      <c r="AW6717" s="5"/>
    </row>
    <row r="6718" spans="38:49">
      <c r="AL6718" s="5"/>
      <c r="AM6718" s="5"/>
      <c r="AW6718" s="5"/>
    </row>
    <row r="6719" spans="38:49">
      <c r="AL6719" s="5"/>
      <c r="AM6719" s="5"/>
      <c r="AW6719" s="5"/>
    </row>
    <row r="6720" spans="38:49">
      <c r="AL6720" s="5"/>
      <c r="AM6720" s="5"/>
      <c r="AW6720" s="5"/>
    </row>
    <row r="6721" spans="38:49">
      <c r="AL6721" s="5"/>
      <c r="AM6721" s="5"/>
      <c r="AW6721" s="5"/>
    </row>
    <row r="6722" spans="38:49">
      <c r="AL6722" s="5"/>
      <c r="AM6722" s="5"/>
      <c r="AW6722" s="5"/>
    </row>
    <row r="6723" spans="38:49">
      <c r="AL6723" s="5"/>
      <c r="AM6723" s="5"/>
      <c r="AW6723" s="5"/>
    </row>
    <row r="6724" spans="38:49">
      <c r="AL6724" s="5"/>
      <c r="AM6724" s="5"/>
      <c r="AW6724" s="5"/>
    </row>
    <row r="6725" spans="38:49">
      <c r="AL6725" s="5"/>
      <c r="AM6725" s="5"/>
      <c r="AW6725" s="5"/>
    </row>
    <row r="6726" spans="38:49">
      <c r="AL6726" s="5"/>
      <c r="AM6726" s="5"/>
      <c r="AW6726" s="5"/>
    </row>
    <row r="6727" spans="38:49">
      <c r="AL6727" s="5"/>
      <c r="AM6727" s="5"/>
      <c r="AW6727" s="5"/>
    </row>
    <row r="6728" spans="38:49">
      <c r="AL6728" s="5"/>
      <c r="AM6728" s="5"/>
      <c r="AW6728" s="5"/>
    </row>
    <row r="6729" spans="38:49">
      <c r="AL6729" s="5"/>
      <c r="AM6729" s="5"/>
      <c r="AW6729" s="5"/>
    </row>
    <row r="6730" spans="38:49">
      <c r="AL6730" s="5"/>
      <c r="AM6730" s="5"/>
      <c r="AW6730" s="5"/>
    </row>
    <row r="6731" spans="38:49">
      <c r="AL6731" s="5"/>
      <c r="AM6731" s="5"/>
      <c r="AW6731" s="5"/>
    </row>
    <row r="6732" spans="38:49">
      <c r="AL6732" s="5"/>
      <c r="AM6732" s="5"/>
      <c r="AW6732" s="5"/>
    </row>
    <row r="6733" spans="38:49">
      <c r="AL6733" s="5"/>
      <c r="AM6733" s="5"/>
      <c r="AW6733" s="5"/>
    </row>
    <row r="6734" spans="38:49">
      <c r="AL6734" s="5"/>
      <c r="AM6734" s="5"/>
      <c r="AW6734" s="5"/>
    </row>
    <row r="6735" spans="38:49">
      <c r="AL6735" s="5"/>
      <c r="AM6735" s="5"/>
      <c r="AW6735" s="5"/>
    </row>
    <row r="6736" spans="38:49">
      <c r="AL6736" s="5"/>
      <c r="AM6736" s="5"/>
      <c r="AW6736" s="5"/>
    </row>
    <row r="6737" spans="38:49">
      <c r="AL6737" s="5"/>
      <c r="AM6737" s="5"/>
      <c r="AW6737" s="5"/>
    </row>
    <row r="6738" spans="38:49">
      <c r="AL6738" s="5"/>
      <c r="AM6738" s="5"/>
      <c r="AW6738" s="5"/>
    </row>
    <row r="6739" spans="38:49">
      <c r="AL6739" s="5"/>
      <c r="AM6739" s="5"/>
      <c r="AW6739" s="5"/>
    </row>
    <row r="6740" spans="38:49">
      <c r="AL6740" s="5"/>
      <c r="AM6740" s="5"/>
      <c r="AW6740" s="5"/>
    </row>
    <row r="6741" spans="38:49">
      <c r="AL6741" s="5"/>
      <c r="AM6741" s="5"/>
      <c r="AW6741" s="5"/>
    </row>
    <row r="6742" spans="38:49">
      <c r="AL6742" s="5"/>
      <c r="AM6742" s="5"/>
      <c r="AW6742" s="5"/>
    </row>
    <row r="6743" spans="38:49">
      <c r="AL6743" s="5"/>
      <c r="AM6743" s="5"/>
      <c r="AW6743" s="5"/>
    </row>
    <row r="6744" spans="38:49">
      <c r="AL6744" s="5"/>
      <c r="AM6744" s="5"/>
      <c r="AW6744" s="5"/>
    </row>
    <row r="6745" spans="38:49">
      <c r="AL6745" s="5"/>
      <c r="AM6745" s="5"/>
      <c r="AW6745" s="5"/>
    </row>
    <row r="6746" spans="38:49">
      <c r="AL6746" s="5"/>
      <c r="AM6746" s="5"/>
      <c r="AW6746" s="5"/>
    </row>
    <row r="6747" spans="38:49">
      <c r="AL6747" s="5"/>
      <c r="AM6747" s="5"/>
      <c r="AW6747" s="5"/>
    </row>
    <row r="6748" spans="38:49">
      <c r="AL6748" s="5"/>
      <c r="AM6748" s="5"/>
      <c r="AW6748" s="5"/>
    </row>
    <row r="6749" spans="38:49">
      <c r="AL6749" s="5"/>
      <c r="AM6749" s="5"/>
      <c r="AW6749" s="5"/>
    </row>
    <row r="6750" spans="38:49">
      <c r="AL6750" s="5"/>
      <c r="AM6750" s="5"/>
      <c r="AW6750" s="5"/>
    </row>
    <row r="6751" spans="38:49">
      <c r="AL6751" s="5"/>
      <c r="AM6751" s="5"/>
      <c r="AW6751" s="5"/>
    </row>
    <row r="6752" spans="38:49">
      <c r="AL6752" s="5"/>
      <c r="AM6752" s="5"/>
      <c r="AW6752" s="5"/>
    </row>
    <row r="6753" spans="38:49">
      <c r="AL6753" s="5"/>
      <c r="AM6753" s="5"/>
      <c r="AW6753" s="5"/>
    </row>
    <row r="6754" spans="38:49">
      <c r="AL6754" s="5"/>
      <c r="AM6754" s="5"/>
      <c r="AW6754" s="5"/>
    </row>
    <row r="6755" spans="38:49">
      <c r="AL6755" s="5"/>
      <c r="AM6755" s="5"/>
      <c r="AW6755" s="5"/>
    </row>
    <row r="6756" spans="38:49">
      <c r="AL6756" s="5"/>
      <c r="AM6756" s="5"/>
      <c r="AW6756" s="5"/>
    </row>
    <row r="6757" spans="38:49">
      <c r="AL6757" s="5"/>
      <c r="AM6757" s="5"/>
      <c r="AW6757" s="5"/>
    </row>
    <row r="6758" spans="38:49">
      <c r="AL6758" s="5"/>
      <c r="AM6758" s="5"/>
      <c r="AW6758" s="5"/>
    </row>
    <row r="6759" spans="38:49">
      <c r="AL6759" s="5"/>
      <c r="AM6759" s="5"/>
      <c r="AW6759" s="5"/>
    </row>
    <row r="6760" spans="38:49">
      <c r="AL6760" s="5"/>
      <c r="AM6760" s="5"/>
      <c r="AW6760" s="5"/>
    </row>
    <row r="6761" spans="38:49">
      <c r="AL6761" s="5"/>
      <c r="AM6761" s="5"/>
      <c r="AW6761" s="5"/>
    </row>
    <row r="6762" spans="38:49">
      <c r="AL6762" s="5"/>
      <c r="AM6762" s="5"/>
      <c r="AW6762" s="5"/>
    </row>
    <row r="6763" spans="38:49">
      <c r="AL6763" s="5"/>
      <c r="AM6763" s="5"/>
      <c r="AW6763" s="5"/>
    </row>
    <row r="6764" spans="38:49">
      <c r="AL6764" s="5"/>
      <c r="AM6764" s="5"/>
      <c r="AW6764" s="5"/>
    </row>
    <row r="6765" spans="38:49">
      <c r="AL6765" s="5"/>
      <c r="AM6765" s="5"/>
      <c r="AW6765" s="5"/>
    </row>
    <row r="6766" spans="38:49">
      <c r="AL6766" s="5"/>
      <c r="AM6766" s="5"/>
      <c r="AW6766" s="5"/>
    </row>
    <row r="6767" spans="38:49">
      <c r="AL6767" s="5"/>
      <c r="AM6767" s="5"/>
      <c r="AW6767" s="5"/>
    </row>
    <row r="6768" spans="38:49">
      <c r="AL6768" s="5"/>
      <c r="AM6768" s="5"/>
      <c r="AW6768" s="5"/>
    </row>
    <row r="6769" spans="38:49">
      <c r="AL6769" s="5"/>
      <c r="AM6769" s="5"/>
      <c r="AW6769" s="5"/>
    </row>
    <row r="6770" spans="38:49">
      <c r="AL6770" s="5"/>
      <c r="AM6770" s="5"/>
      <c r="AW6770" s="5"/>
    </row>
    <row r="6771" spans="38:49">
      <c r="AL6771" s="5"/>
      <c r="AM6771" s="5"/>
      <c r="AW6771" s="5"/>
    </row>
    <row r="6772" spans="38:49">
      <c r="AL6772" s="5"/>
      <c r="AM6772" s="5"/>
      <c r="AW6772" s="5"/>
    </row>
    <row r="6773" spans="38:49">
      <c r="AL6773" s="5"/>
      <c r="AM6773" s="5"/>
      <c r="AW6773" s="5"/>
    </row>
    <row r="6774" spans="38:49">
      <c r="AL6774" s="5"/>
      <c r="AM6774" s="5"/>
      <c r="AW6774" s="5"/>
    </row>
    <row r="6775" spans="38:49">
      <c r="AL6775" s="5"/>
      <c r="AM6775" s="5"/>
      <c r="AW6775" s="5"/>
    </row>
    <row r="6776" spans="38:49">
      <c r="AL6776" s="5"/>
      <c r="AM6776" s="5"/>
      <c r="AW6776" s="5"/>
    </row>
    <row r="6777" spans="38:49">
      <c r="AL6777" s="5"/>
      <c r="AM6777" s="5"/>
      <c r="AW6777" s="5"/>
    </row>
    <row r="6778" spans="38:49">
      <c r="AL6778" s="5"/>
      <c r="AM6778" s="5"/>
      <c r="AW6778" s="5"/>
    </row>
    <row r="6779" spans="38:49">
      <c r="AL6779" s="5"/>
      <c r="AM6779" s="5"/>
      <c r="AW6779" s="5"/>
    </row>
    <row r="6780" spans="38:49">
      <c r="AL6780" s="5"/>
      <c r="AM6780" s="5"/>
      <c r="AW6780" s="5"/>
    </row>
    <row r="6781" spans="38:49">
      <c r="AL6781" s="5"/>
      <c r="AM6781" s="5"/>
      <c r="AW6781" s="5"/>
    </row>
    <row r="6782" spans="38:49">
      <c r="AL6782" s="5"/>
      <c r="AM6782" s="5"/>
      <c r="AW6782" s="5"/>
    </row>
    <row r="6783" spans="38:49">
      <c r="AL6783" s="5"/>
      <c r="AM6783" s="5"/>
      <c r="AW6783" s="5"/>
    </row>
    <row r="6784" spans="38:49">
      <c r="AL6784" s="5"/>
      <c r="AM6784" s="5"/>
      <c r="AW6784" s="5"/>
    </row>
    <row r="6785" spans="38:49">
      <c r="AL6785" s="5"/>
      <c r="AM6785" s="5"/>
      <c r="AW6785" s="5"/>
    </row>
    <row r="6786" spans="38:49">
      <c r="AL6786" s="5"/>
      <c r="AM6786" s="5"/>
      <c r="AW6786" s="5"/>
    </row>
    <row r="6787" spans="38:49">
      <c r="AL6787" s="5"/>
      <c r="AM6787" s="5"/>
      <c r="AW6787" s="5"/>
    </row>
    <row r="6788" spans="38:49">
      <c r="AL6788" s="5"/>
      <c r="AM6788" s="5"/>
      <c r="AW6788" s="5"/>
    </row>
    <row r="6789" spans="38:49">
      <c r="AL6789" s="5"/>
      <c r="AM6789" s="5"/>
      <c r="AW6789" s="5"/>
    </row>
    <row r="6790" spans="38:49">
      <c r="AL6790" s="5"/>
      <c r="AM6790" s="5"/>
      <c r="AW6790" s="5"/>
    </row>
    <row r="6791" spans="38:49">
      <c r="AL6791" s="5"/>
      <c r="AM6791" s="5"/>
      <c r="AW6791" s="5"/>
    </row>
    <row r="6792" spans="38:49">
      <c r="AL6792" s="5"/>
      <c r="AM6792" s="5"/>
      <c r="AW6792" s="5"/>
    </row>
    <row r="6793" spans="38:49">
      <c r="AL6793" s="5"/>
      <c r="AM6793" s="5"/>
      <c r="AW6793" s="5"/>
    </row>
    <row r="6794" spans="38:49">
      <c r="AL6794" s="5"/>
      <c r="AM6794" s="5"/>
      <c r="AW6794" s="5"/>
    </row>
    <row r="6795" spans="38:49">
      <c r="AL6795" s="5"/>
      <c r="AM6795" s="5"/>
      <c r="AW6795" s="5"/>
    </row>
    <row r="6796" spans="38:49">
      <c r="AL6796" s="5"/>
      <c r="AM6796" s="5"/>
      <c r="AW6796" s="5"/>
    </row>
    <row r="6797" spans="38:49">
      <c r="AL6797" s="5"/>
      <c r="AM6797" s="5"/>
      <c r="AW6797" s="5"/>
    </row>
    <row r="6798" spans="38:49">
      <c r="AL6798" s="5"/>
      <c r="AM6798" s="5"/>
      <c r="AW6798" s="5"/>
    </row>
    <row r="6799" spans="38:49">
      <c r="AL6799" s="5"/>
      <c r="AM6799" s="5"/>
      <c r="AW6799" s="5"/>
    </row>
    <row r="6800" spans="38:49">
      <c r="AL6800" s="5"/>
      <c r="AM6800" s="5"/>
      <c r="AW6800" s="5"/>
    </row>
    <row r="6801" spans="38:49">
      <c r="AL6801" s="5"/>
      <c r="AM6801" s="5"/>
      <c r="AW6801" s="5"/>
    </row>
    <row r="6802" spans="38:49">
      <c r="AL6802" s="5"/>
      <c r="AM6802" s="5"/>
      <c r="AW6802" s="5"/>
    </row>
    <row r="6803" spans="38:49">
      <c r="AL6803" s="5"/>
      <c r="AM6803" s="5"/>
      <c r="AW6803" s="5"/>
    </row>
    <row r="6804" spans="38:49">
      <c r="AL6804" s="5"/>
      <c r="AM6804" s="5"/>
      <c r="AW6804" s="5"/>
    </row>
    <row r="6805" spans="38:49">
      <c r="AL6805" s="5"/>
      <c r="AM6805" s="5"/>
      <c r="AW6805" s="5"/>
    </row>
    <row r="6806" spans="38:49">
      <c r="AL6806" s="5"/>
      <c r="AM6806" s="5"/>
      <c r="AW6806" s="5"/>
    </row>
    <row r="6807" spans="38:49">
      <c r="AL6807" s="5"/>
      <c r="AM6807" s="5"/>
      <c r="AW6807" s="5"/>
    </row>
    <row r="6808" spans="38:49">
      <c r="AL6808" s="5"/>
      <c r="AM6808" s="5"/>
      <c r="AW6808" s="5"/>
    </row>
    <row r="6809" spans="38:49">
      <c r="AL6809" s="5"/>
      <c r="AM6809" s="5"/>
      <c r="AW6809" s="5"/>
    </row>
    <row r="6810" spans="38:49">
      <c r="AL6810" s="5"/>
      <c r="AM6810" s="5"/>
      <c r="AW6810" s="5"/>
    </row>
    <row r="6811" spans="38:49">
      <c r="AL6811" s="5"/>
      <c r="AM6811" s="5"/>
      <c r="AW6811" s="5"/>
    </row>
    <row r="6812" spans="38:49">
      <c r="AL6812" s="5"/>
      <c r="AM6812" s="5"/>
      <c r="AW6812" s="5"/>
    </row>
    <row r="6813" spans="38:49">
      <c r="AL6813" s="5"/>
      <c r="AM6813" s="5"/>
      <c r="AW6813" s="5"/>
    </row>
    <row r="6814" spans="38:49">
      <c r="AL6814" s="5"/>
      <c r="AM6814" s="5"/>
      <c r="AW6814" s="5"/>
    </row>
    <row r="6815" spans="38:49">
      <c r="AL6815" s="5"/>
      <c r="AM6815" s="5"/>
      <c r="AW6815" s="5"/>
    </row>
    <row r="6816" spans="38:49">
      <c r="AL6816" s="5"/>
      <c r="AM6816" s="5"/>
      <c r="AW6816" s="5"/>
    </row>
    <row r="6817" spans="38:49">
      <c r="AL6817" s="5"/>
      <c r="AM6817" s="5"/>
      <c r="AW6817" s="5"/>
    </row>
    <row r="6818" spans="38:49">
      <c r="AL6818" s="5"/>
      <c r="AM6818" s="5"/>
      <c r="AW6818" s="5"/>
    </row>
    <row r="6819" spans="38:49">
      <c r="AL6819" s="5"/>
      <c r="AM6819" s="5"/>
      <c r="AW6819" s="5"/>
    </row>
    <row r="6820" spans="38:49">
      <c r="AL6820" s="5"/>
      <c r="AM6820" s="5"/>
      <c r="AW6820" s="5"/>
    </row>
    <row r="6821" spans="38:49">
      <c r="AL6821" s="5"/>
      <c r="AM6821" s="5"/>
      <c r="AW6821" s="5"/>
    </row>
    <row r="6822" spans="38:49">
      <c r="AL6822" s="5"/>
      <c r="AM6822" s="5"/>
      <c r="AW6822" s="5"/>
    </row>
    <row r="6823" spans="38:49">
      <c r="AL6823" s="5"/>
      <c r="AM6823" s="5"/>
      <c r="AW6823" s="5"/>
    </row>
    <row r="6824" spans="38:49">
      <c r="AL6824" s="5"/>
      <c r="AM6824" s="5"/>
      <c r="AW6824" s="5"/>
    </row>
    <row r="6825" spans="38:49">
      <c r="AL6825" s="5"/>
      <c r="AM6825" s="5"/>
      <c r="AW6825" s="5"/>
    </row>
    <row r="6826" spans="38:49">
      <c r="AL6826" s="5"/>
      <c r="AM6826" s="5"/>
      <c r="AW6826" s="5"/>
    </row>
    <row r="6827" spans="38:49">
      <c r="AL6827" s="5"/>
      <c r="AM6827" s="5"/>
      <c r="AW6827" s="5"/>
    </row>
    <row r="6828" spans="38:49">
      <c r="AL6828" s="5"/>
      <c r="AM6828" s="5"/>
      <c r="AW6828" s="5"/>
    </row>
    <row r="6829" spans="38:49">
      <c r="AL6829" s="5"/>
      <c r="AM6829" s="5"/>
      <c r="AW6829" s="5"/>
    </row>
    <row r="6830" spans="38:49">
      <c r="AL6830" s="5"/>
      <c r="AM6830" s="5"/>
      <c r="AW6830" s="5"/>
    </row>
    <row r="6831" spans="38:49">
      <c r="AL6831" s="5"/>
      <c r="AM6831" s="5"/>
      <c r="AW6831" s="5"/>
    </row>
    <row r="6832" spans="38:49">
      <c r="AL6832" s="5"/>
      <c r="AM6832" s="5"/>
      <c r="AW6832" s="5"/>
    </row>
    <row r="6833" spans="38:49">
      <c r="AL6833" s="5"/>
      <c r="AM6833" s="5"/>
      <c r="AW6833" s="5"/>
    </row>
    <row r="6834" spans="38:49">
      <c r="AL6834" s="5"/>
      <c r="AM6834" s="5"/>
      <c r="AW6834" s="5"/>
    </row>
    <row r="6835" spans="38:49">
      <c r="AL6835" s="5"/>
      <c r="AM6835" s="5"/>
      <c r="AW6835" s="5"/>
    </row>
    <row r="6836" spans="38:49">
      <c r="AL6836" s="5"/>
      <c r="AM6836" s="5"/>
      <c r="AW6836" s="5"/>
    </row>
    <row r="6837" spans="38:49">
      <c r="AL6837" s="5"/>
      <c r="AM6837" s="5"/>
      <c r="AW6837" s="5"/>
    </row>
    <row r="6838" spans="38:49">
      <c r="AL6838" s="5"/>
      <c r="AM6838" s="5"/>
      <c r="AW6838" s="5"/>
    </row>
    <row r="6839" spans="38:49">
      <c r="AL6839" s="5"/>
      <c r="AM6839" s="5"/>
      <c r="AW6839" s="5"/>
    </row>
    <row r="6840" spans="38:49">
      <c r="AL6840" s="5"/>
      <c r="AM6840" s="5"/>
      <c r="AW6840" s="5"/>
    </row>
    <row r="6841" spans="38:49">
      <c r="AL6841" s="5"/>
      <c r="AM6841" s="5"/>
      <c r="AW6841" s="5"/>
    </row>
    <row r="6842" spans="38:49">
      <c r="AL6842" s="5"/>
      <c r="AM6842" s="5"/>
      <c r="AW6842" s="5"/>
    </row>
    <row r="6843" spans="38:49">
      <c r="AL6843" s="5"/>
      <c r="AM6843" s="5"/>
      <c r="AW6843" s="5"/>
    </row>
    <row r="6844" spans="38:49">
      <c r="AL6844" s="5"/>
      <c r="AM6844" s="5"/>
      <c r="AW6844" s="5"/>
    </row>
    <row r="6845" spans="38:49">
      <c r="AL6845" s="5"/>
      <c r="AM6845" s="5"/>
      <c r="AW6845" s="5"/>
    </row>
    <row r="6846" spans="38:49">
      <c r="AL6846" s="5"/>
      <c r="AM6846" s="5"/>
      <c r="AW6846" s="5"/>
    </row>
    <row r="6847" spans="38:49">
      <c r="AL6847" s="5"/>
      <c r="AM6847" s="5"/>
      <c r="AW6847" s="5"/>
    </row>
    <row r="6848" spans="38:49">
      <c r="AL6848" s="5"/>
      <c r="AM6848" s="5"/>
      <c r="AW6848" s="5"/>
    </row>
    <row r="6849" spans="38:49">
      <c r="AL6849" s="5"/>
      <c r="AM6849" s="5"/>
      <c r="AW6849" s="5"/>
    </row>
    <row r="6850" spans="38:49">
      <c r="AL6850" s="5"/>
      <c r="AM6850" s="5"/>
      <c r="AW6850" s="5"/>
    </row>
    <row r="6851" spans="38:49">
      <c r="AL6851" s="5"/>
      <c r="AM6851" s="5"/>
      <c r="AW6851" s="5"/>
    </row>
    <row r="6852" spans="38:49">
      <c r="AL6852" s="5"/>
      <c r="AM6852" s="5"/>
      <c r="AW6852" s="5"/>
    </row>
    <row r="6853" spans="38:49">
      <c r="AL6853" s="5"/>
      <c r="AM6853" s="5"/>
      <c r="AW6853" s="5"/>
    </row>
    <row r="6854" spans="38:49">
      <c r="AL6854" s="5"/>
      <c r="AM6854" s="5"/>
      <c r="AW6854" s="5"/>
    </row>
    <row r="6855" spans="38:49">
      <c r="AL6855" s="5"/>
      <c r="AM6855" s="5"/>
      <c r="AW6855" s="5"/>
    </row>
    <row r="6856" spans="38:49">
      <c r="AL6856" s="5"/>
      <c r="AM6856" s="5"/>
      <c r="AW6856" s="5"/>
    </row>
    <row r="6857" spans="38:49">
      <c r="AL6857" s="5"/>
      <c r="AM6857" s="5"/>
      <c r="AW6857" s="5"/>
    </row>
    <row r="6858" spans="38:49">
      <c r="AL6858" s="5"/>
      <c r="AM6858" s="5"/>
      <c r="AW6858" s="5"/>
    </row>
    <row r="6859" spans="38:49">
      <c r="AL6859" s="5"/>
      <c r="AM6859" s="5"/>
      <c r="AW6859" s="5"/>
    </row>
    <row r="6860" spans="38:49">
      <c r="AL6860" s="5"/>
      <c r="AM6860" s="5"/>
      <c r="AW6860" s="5"/>
    </row>
    <row r="6861" spans="38:49">
      <c r="AL6861" s="5"/>
      <c r="AM6861" s="5"/>
      <c r="AW6861" s="5"/>
    </row>
    <row r="6862" spans="38:49">
      <c r="AL6862" s="5"/>
      <c r="AM6862" s="5"/>
      <c r="AW6862" s="5"/>
    </row>
    <row r="6863" spans="38:49">
      <c r="AL6863" s="5"/>
      <c r="AM6863" s="5"/>
      <c r="AW6863" s="5"/>
    </row>
    <row r="6864" spans="38:49">
      <c r="AL6864" s="5"/>
      <c r="AM6864" s="5"/>
      <c r="AW6864" s="5"/>
    </row>
    <row r="6865" spans="38:49">
      <c r="AL6865" s="5"/>
      <c r="AM6865" s="5"/>
      <c r="AW6865" s="5"/>
    </row>
    <row r="6866" spans="38:49">
      <c r="AL6866" s="5"/>
      <c r="AM6866" s="5"/>
      <c r="AW6866" s="5"/>
    </row>
    <row r="6867" spans="38:49">
      <c r="AL6867" s="5"/>
      <c r="AM6867" s="5"/>
      <c r="AW6867" s="5"/>
    </row>
    <row r="6868" spans="38:49">
      <c r="AL6868" s="5"/>
      <c r="AM6868" s="5"/>
      <c r="AW6868" s="5"/>
    </row>
    <row r="6869" spans="38:49">
      <c r="AL6869" s="5"/>
      <c r="AM6869" s="5"/>
      <c r="AW6869" s="5"/>
    </row>
    <row r="6870" spans="38:49">
      <c r="AL6870" s="5"/>
      <c r="AM6870" s="5"/>
      <c r="AW6870" s="5"/>
    </row>
    <row r="6871" spans="38:49">
      <c r="AL6871" s="5"/>
      <c r="AM6871" s="5"/>
      <c r="AW6871" s="5"/>
    </row>
    <row r="6872" spans="38:49">
      <c r="AL6872" s="5"/>
      <c r="AM6872" s="5"/>
      <c r="AW6872" s="5"/>
    </row>
    <row r="6873" spans="38:49">
      <c r="AL6873" s="5"/>
      <c r="AM6873" s="5"/>
      <c r="AW6873" s="5"/>
    </row>
    <row r="6874" spans="38:49">
      <c r="AL6874" s="5"/>
      <c r="AM6874" s="5"/>
      <c r="AW6874" s="5"/>
    </row>
    <row r="6875" spans="38:49">
      <c r="AL6875" s="5"/>
      <c r="AM6875" s="5"/>
      <c r="AW6875" s="5"/>
    </row>
    <row r="6876" spans="38:49">
      <c r="AL6876" s="5"/>
      <c r="AM6876" s="5"/>
      <c r="AW6876" s="5"/>
    </row>
    <row r="6877" spans="38:49">
      <c r="AL6877" s="5"/>
      <c r="AM6877" s="5"/>
      <c r="AW6877" s="5"/>
    </row>
    <row r="6878" spans="38:49">
      <c r="AL6878" s="5"/>
      <c r="AM6878" s="5"/>
      <c r="AW6878" s="5"/>
    </row>
    <row r="6879" spans="38:49">
      <c r="AL6879" s="5"/>
      <c r="AM6879" s="5"/>
      <c r="AW6879" s="5"/>
    </row>
    <row r="6880" spans="38:49">
      <c r="AL6880" s="5"/>
      <c r="AM6880" s="5"/>
      <c r="AW6880" s="5"/>
    </row>
    <row r="6881" spans="38:49">
      <c r="AL6881" s="5"/>
      <c r="AM6881" s="5"/>
      <c r="AW6881" s="5"/>
    </row>
    <row r="6882" spans="38:49">
      <c r="AL6882" s="5"/>
      <c r="AM6882" s="5"/>
      <c r="AW6882" s="5"/>
    </row>
    <row r="6883" spans="38:49">
      <c r="AL6883" s="5"/>
      <c r="AM6883" s="5"/>
      <c r="AW6883" s="5"/>
    </row>
    <row r="6884" spans="38:49">
      <c r="AL6884" s="5"/>
      <c r="AM6884" s="5"/>
      <c r="AW6884" s="5"/>
    </row>
    <row r="6885" spans="38:49">
      <c r="AL6885" s="5"/>
      <c r="AM6885" s="5"/>
      <c r="AW6885" s="5"/>
    </row>
    <row r="6886" spans="38:49">
      <c r="AL6886" s="5"/>
      <c r="AM6886" s="5"/>
      <c r="AW6886" s="5"/>
    </row>
    <row r="6887" spans="38:49">
      <c r="AL6887" s="5"/>
      <c r="AM6887" s="5"/>
      <c r="AW6887" s="5"/>
    </row>
    <row r="6888" spans="38:49">
      <c r="AL6888" s="5"/>
      <c r="AM6888" s="5"/>
      <c r="AW6888" s="5"/>
    </row>
    <row r="6889" spans="38:49">
      <c r="AL6889" s="5"/>
      <c r="AM6889" s="5"/>
      <c r="AW6889" s="5"/>
    </row>
    <row r="6890" spans="38:49">
      <c r="AL6890" s="5"/>
      <c r="AM6890" s="5"/>
      <c r="AW6890" s="5"/>
    </row>
    <row r="6891" spans="38:49">
      <c r="AL6891" s="5"/>
      <c r="AM6891" s="5"/>
      <c r="AW6891" s="5"/>
    </row>
    <row r="6892" spans="38:49">
      <c r="AL6892" s="5"/>
      <c r="AM6892" s="5"/>
      <c r="AW6892" s="5"/>
    </row>
    <row r="6893" spans="38:49">
      <c r="AL6893" s="5"/>
      <c r="AM6893" s="5"/>
      <c r="AW6893" s="5"/>
    </row>
    <row r="6894" spans="38:49">
      <c r="AL6894" s="5"/>
      <c r="AM6894" s="5"/>
      <c r="AW6894" s="5"/>
    </row>
    <row r="6895" spans="38:49">
      <c r="AL6895" s="5"/>
      <c r="AM6895" s="5"/>
      <c r="AW6895" s="5"/>
    </row>
    <row r="6896" spans="38:49">
      <c r="AL6896" s="5"/>
      <c r="AM6896" s="5"/>
      <c r="AW6896" s="5"/>
    </row>
    <row r="6897" spans="38:49">
      <c r="AL6897" s="5"/>
      <c r="AM6897" s="5"/>
      <c r="AW6897" s="5"/>
    </row>
    <row r="6898" spans="38:49">
      <c r="AL6898" s="5"/>
      <c r="AM6898" s="5"/>
      <c r="AW6898" s="5"/>
    </row>
    <row r="6899" spans="38:49">
      <c r="AL6899" s="5"/>
      <c r="AM6899" s="5"/>
      <c r="AW6899" s="5"/>
    </row>
    <row r="6900" spans="38:49">
      <c r="AL6900" s="5"/>
      <c r="AM6900" s="5"/>
      <c r="AW6900" s="5"/>
    </row>
    <row r="6901" spans="38:49">
      <c r="AL6901" s="5"/>
      <c r="AM6901" s="5"/>
      <c r="AW6901" s="5"/>
    </row>
    <row r="6902" spans="38:49">
      <c r="AL6902" s="5"/>
      <c r="AM6902" s="5"/>
      <c r="AW6902" s="5"/>
    </row>
    <row r="6903" spans="38:49">
      <c r="AL6903" s="5"/>
      <c r="AM6903" s="5"/>
      <c r="AW6903" s="5"/>
    </row>
    <row r="6904" spans="38:49">
      <c r="AL6904" s="5"/>
      <c r="AM6904" s="5"/>
      <c r="AW6904" s="5"/>
    </row>
    <row r="6905" spans="38:49">
      <c r="AL6905" s="5"/>
      <c r="AM6905" s="5"/>
      <c r="AW6905" s="5"/>
    </row>
    <row r="6906" spans="38:49">
      <c r="AL6906" s="5"/>
      <c r="AM6906" s="5"/>
      <c r="AW6906" s="5"/>
    </row>
    <row r="6907" spans="38:49">
      <c r="AL6907" s="5"/>
      <c r="AM6907" s="5"/>
      <c r="AW6907" s="5"/>
    </row>
    <row r="6908" spans="38:49">
      <c r="AL6908" s="5"/>
      <c r="AM6908" s="5"/>
      <c r="AW6908" s="5"/>
    </row>
    <row r="6909" spans="38:49">
      <c r="AL6909" s="5"/>
      <c r="AM6909" s="5"/>
      <c r="AW6909" s="5"/>
    </row>
    <row r="6910" spans="38:49">
      <c r="AL6910" s="5"/>
      <c r="AM6910" s="5"/>
      <c r="AW6910" s="5"/>
    </row>
    <row r="6911" spans="38:49">
      <c r="AL6911" s="5"/>
      <c r="AM6911" s="5"/>
      <c r="AW6911" s="5"/>
    </row>
    <row r="6912" spans="38:49">
      <c r="AL6912" s="5"/>
      <c r="AM6912" s="5"/>
      <c r="AW6912" s="5"/>
    </row>
    <row r="6913" spans="38:49">
      <c r="AL6913" s="5"/>
      <c r="AM6913" s="5"/>
      <c r="AW6913" s="5"/>
    </row>
    <row r="6914" spans="38:49">
      <c r="AL6914" s="5"/>
      <c r="AM6914" s="5"/>
      <c r="AW6914" s="5"/>
    </row>
    <row r="6915" spans="38:49">
      <c r="AL6915" s="5"/>
      <c r="AM6915" s="5"/>
      <c r="AW6915" s="5"/>
    </row>
    <row r="6916" spans="38:49">
      <c r="AL6916" s="5"/>
      <c r="AM6916" s="5"/>
      <c r="AW6916" s="5"/>
    </row>
    <row r="6917" spans="38:49">
      <c r="AL6917" s="5"/>
      <c r="AM6917" s="5"/>
      <c r="AW6917" s="5"/>
    </row>
    <row r="6918" spans="38:49">
      <c r="AL6918" s="5"/>
      <c r="AM6918" s="5"/>
      <c r="AW6918" s="5"/>
    </row>
    <row r="6919" spans="38:49">
      <c r="AL6919" s="5"/>
      <c r="AM6919" s="5"/>
      <c r="AW6919" s="5"/>
    </row>
    <row r="6920" spans="38:49">
      <c r="AL6920" s="5"/>
      <c r="AM6920" s="5"/>
      <c r="AW6920" s="5"/>
    </row>
    <row r="6921" spans="38:49">
      <c r="AL6921" s="5"/>
      <c r="AM6921" s="5"/>
      <c r="AW6921" s="5"/>
    </row>
    <row r="6922" spans="38:49">
      <c r="AL6922" s="5"/>
      <c r="AM6922" s="5"/>
      <c r="AW6922" s="5"/>
    </row>
    <row r="6923" spans="38:49">
      <c r="AL6923" s="5"/>
      <c r="AM6923" s="5"/>
      <c r="AW6923" s="5"/>
    </row>
    <row r="6924" spans="38:49">
      <c r="AL6924" s="5"/>
      <c r="AM6924" s="5"/>
      <c r="AW6924" s="5"/>
    </row>
    <row r="6925" spans="38:49">
      <c r="AL6925" s="5"/>
      <c r="AM6925" s="5"/>
      <c r="AW6925" s="5"/>
    </row>
    <row r="6926" spans="38:49">
      <c r="AL6926" s="5"/>
      <c r="AM6926" s="5"/>
      <c r="AW6926" s="5"/>
    </row>
    <row r="6927" spans="38:49">
      <c r="AL6927" s="5"/>
      <c r="AM6927" s="5"/>
      <c r="AW6927" s="5"/>
    </row>
    <row r="6928" spans="38:49">
      <c r="AL6928" s="5"/>
      <c r="AM6928" s="5"/>
      <c r="AW6928" s="5"/>
    </row>
    <row r="6929" spans="38:49">
      <c r="AL6929" s="5"/>
      <c r="AM6929" s="5"/>
      <c r="AW6929" s="5"/>
    </row>
    <row r="6930" spans="38:49">
      <c r="AL6930" s="5"/>
      <c r="AM6930" s="5"/>
      <c r="AW6930" s="5"/>
    </row>
    <row r="6931" spans="38:49">
      <c r="AL6931" s="5"/>
      <c r="AM6931" s="5"/>
      <c r="AW6931" s="5"/>
    </row>
    <row r="6932" spans="38:49">
      <c r="AL6932" s="5"/>
      <c r="AM6932" s="5"/>
      <c r="AW6932" s="5"/>
    </row>
    <row r="6933" spans="38:49">
      <c r="AL6933" s="5"/>
      <c r="AM6933" s="5"/>
      <c r="AW6933" s="5"/>
    </row>
    <row r="6934" spans="38:49">
      <c r="AL6934" s="5"/>
      <c r="AM6934" s="5"/>
      <c r="AW6934" s="5"/>
    </row>
    <row r="6935" spans="38:49">
      <c r="AL6935" s="5"/>
      <c r="AM6935" s="5"/>
      <c r="AW6935" s="5"/>
    </row>
    <row r="6936" spans="38:49">
      <c r="AL6936" s="5"/>
      <c r="AM6936" s="5"/>
      <c r="AW6936" s="5"/>
    </row>
    <row r="6937" spans="38:49">
      <c r="AL6937" s="5"/>
      <c r="AM6937" s="5"/>
      <c r="AW6937" s="5"/>
    </row>
    <row r="6938" spans="38:49">
      <c r="AL6938" s="5"/>
      <c r="AM6938" s="5"/>
      <c r="AW6938" s="5"/>
    </row>
    <row r="6939" spans="38:49">
      <c r="AL6939" s="5"/>
      <c r="AM6939" s="5"/>
      <c r="AW6939" s="5"/>
    </row>
    <row r="6940" spans="38:49">
      <c r="AL6940" s="5"/>
      <c r="AM6940" s="5"/>
      <c r="AW6940" s="5"/>
    </row>
    <row r="6941" spans="38:49">
      <c r="AL6941" s="5"/>
      <c r="AM6941" s="5"/>
      <c r="AW6941" s="5"/>
    </row>
    <row r="6942" spans="38:49">
      <c r="AL6942" s="5"/>
      <c r="AM6942" s="5"/>
      <c r="AW6942" s="5"/>
    </row>
    <row r="6943" spans="38:49">
      <c r="AL6943" s="5"/>
      <c r="AM6943" s="5"/>
      <c r="AW6943" s="5"/>
    </row>
    <row r="6944" spans="38:49">
      <c r="AL6944" s="5"/>
      <c r="AM6944" s="5"/>
      <c r="AW6944" s="5"/>
    </row>
    <row r="6945" spans="38:49">
      <c r="AL6945" s="5"/>
      <c r="AM6945" s="5"/>
      <c r="AW6945" s="5"/>
    </row>
    <row r="6946" spans="38:49">
      <c r="AL6946" s="5"/>
      <c r="AM6946" s="5"/>
      <c r="AW6946" s="5"/>
    </row>
    <row r="6947" spans="38:49">
      <c r="AL6947" s="5"/>
      <c r="AM6947" s="5"/>
      <c r="AW6947" s="5"/>
    </row>
    <row r="6948" spans="38:49">
      <c r="AL6948" s="5"/>
      <c r="AM6948" s="5"/>
      <c r="AW6948" s="5"/>
    </row>
    <row r="6949" spans="38:49">
      <c r="AL6949" s="5"/>
      <c r="AM6949" s="5"/>
      <c r="AW6949" s="5"/>
    </row>
    <row r="6950" spans="38:49">
      <c r="AL6950" s="5"/>
      <c r="AM6950" s="5"/>
      <c r="AW6950" s="5"/>
    </row>
    <row r="6951" spans="38:49">
      <c r="AL6951" s="5"/>
      <c r="AM6951" s="5"/>
      <c r="AW6951" s="5"/>
    </row>
    <row r="6952" spans="38:49">
      <c r="AL6952" s="5"/>
      <c r="AM6952" s="5"/>
      <c r="AW6952" s="5"/>
    </row>
    <row r="6953" spans="38:49">
      <c r="AL6953" s="5"/>
      <c r="AM6953" s="5"/>
      <c r="AW6953" s="5"/>
    </row>
    <row r="6954" spans="38:49">
      <c r="AL6954" s="5"/>
      <c r="AM6954" s="5"/>
      <c r="AW6954" s="5"/>
    </row>
    <row r="6955" spans="38:49">
      <c r="AL6955" s="5"/>
      <c r="AM6955" s="5"/>
      <c r="AW6955" s="5"/>
    </row>
    <row r="6956" spans="38:49">
      <c r="AL6956" s="5"/>
      <c r="AM6956" s="5"/>
      <c r="AW6956" s="5"/>
    </row>
    <row r="6957" spans="38:49">
      <c r="AL6957" s="5"/>
      <c r="AM6957" s="5"/>
      <c r="AW6957" s="5"/>
    </row>
    <row r="6958" spans="38:49">
      <c r="AL6958" s="5"/>
      <c r="AM6958" s="5"/>
      <c r="AW6958" s="5"/>
    </row>
    <row r="6959" spans="38:49">
      <c r="AL6959" s="5"/>
      <c r="AM6959" s="5"/>
      <c r="AW6959" s="5"/>
    </row>
    <row r="6960" spans="38:49">
      <c r="AL6960" s="5"/>
      <c r="AM6960" s="5"/>
      <c r="AW6960" s="5"/>
    </row>
    <row r="6961" spans="38:49">
      <c r="AL6961" s="5"/>
      <c r="AM6961" s="5"/>
      <c r="AW6961" s="5"/>
    </row>
    <row r="6962" spans="38:49">
      <c r="AL6962" s="5"/>
      <c r="AM6962" s="5"/>
      <c r="AW6962" s="5"/>
    </row>
    <row r="6963" spans="38:49">
      <c r="AL6963" s="5"/>
      <c r="AM6963" s="5"/>
      <c r="AW6963" s="5"/>
    </row>
    <row r="6964" spans="38:49">
      <c r="AL6964" s="5"/>
      <c r="AM6964" s="5"/>
      <c r="AW6964" s="5"/>
    </row>
    <row r="6965" spans="38:49">
      <c r="AL6965" s="5"/>
      <c r="AM6965" s="5"/>
      <c r="AW6965" s="5"/>
    </row>
    <row r="6966" spans="38:49">
      <c r="AL6966" s="5"/>
      <c r="AM6966" s="5"/>
      <c r="AW6966" s="5"/>
    </row>
    <row r="6967" spans="38:49">
      <c r="AL6967" s="5"/>
      <c r="AM6967" s="5"/>
      <c r="AW6967" s="5"/>
    </row>
    <row r="6968" spans="38:49">
      <c r="AL6968" s="5"/>
      <c r="AM6968" s="5"/>
      <c r="AW6968" s="5"/>
    </row>
    <row r="6969" spans="38:49">
      <c r="AL6969" s="5"/>
      <c r="AM6969" s="5"/>
      <c r="AW6969" s="5"/>
    </row>
    <row r="6970" spans="38:49">
      <c r="AL6970" s="5"/>
      <c r="AM6970" s="5"/>
      <c r="AW6970" s="5"/>
    </row>
    <row r="6971" spans="38:49">
      <c r="AL6971" s="5"/>
      <c r="AM6971" s="5"/>
      <c r="AW6971" s="5"/>
    </row>
    <row r="6972" spans="38:49">
      <c r="AL6972" s="5"/>
      <c r="AM6972" s="5"/>
      <c r="AW6972" s="5"/>
    </row>
    <row r="6973" spans="38:49">
      <c r="AL6973" s="5"/>
      <c r="AM6973" s="5"/>
      <c r="AW6973" s="5"/>
    </row>
    <row r="6974" spans="38:49">
      <c r="AL6974" s="5"/>
      <c r="AM6974" s="5"/>
      <c r="AW6974" s="5"/>
    </row>
    <row r="6975" spans="38:49">
      <c r="AL6975" s="5"/>
      <c r="AM6975" s="5"/>
      <c r="AW6975" s="5"/>
    </row>
    <row r="6976" spans="38:49">
      <c r="AL6976" s="5"/>
      <c r="AM6976" s="5"/>
      <c r="AW6976" s="5"/>
    </row>
    <row r="6977" spans="38:49">
      <c r="AL6977" s="5"/>
      <c r="AM6977" s="5"/>
      <c r="AW6977" s="5"/>
    </row>
    <row r="6978" spans="38:49">
      <c r="AL6978" s="5"/>
      <c r="AM6978" s="5"/>
      <c r="AW6978" s="5"/>
    </row>
    <row r="6979" spans="38:49">
      <c r="AL6979" s="5"/>
      <c r="AM6979" s="5"/>
      <c r="AW6979" s="5"/>
    </row>
    <row r="6980" spans="38:49">
      <c r="AL6980" s="5"/>
      <c r="AM6980" s="5"/>
      <c r="AW6980" s="5"/>
    </row>
    <row r="6981" spans="38:49">
      <c r="AL6981" s="5"/>
      <c r="AM6981" s="5"/>
      <c r="AW6981" s="5"/>
    </row>
    <row r="6982" spans="38:49">
      <c r="AL6982" s="5"/>
      <c r="AM6982" s="5"/>
      <c r="AW6982" s="5"/>
    </row>
    <row r="6983" spans="38:49">
      <c r="AL6983" s="5"/>
      <c r="AM6983" s="5"/>
      <c r="AW6983" s="5"/>
    </row>
    <row r="6984" spans="38:49">
      <c r="AL6984" s="5"/>
      <c r="AM6984" s="5"/>
      <c r="AW6984" s="5"/>
    </row>
    <row r="6985" spans="38:49">
      <c r="AL6985" s="5"/>
      <c r="AM6985" s="5"/>
      <c r="AW6985" s="5"/>
    </row>
    <row r="6986" spans="38:49">
      <c r="AL6986" s="5"/>
      <c r="AM6986" s="5"/>
      <c r="AW6986" s="5"/>
    </row>
    <row r="6987" spans="38:49">
      <c r="AL6987" s="5"/>
      <c r="AM6987" s="5"/>
      <c r="AW6987" s="5"/>
    </row>
    <row r="6988" spans="38:49">
      <c r="AL6988" s="5"/>
      <c r="AM6988" s="5"/>
      <c r="AW6988" s="5"/>
    </row>
    <row r="6989" spans="38:49">
      <c r="AL6989" s="5"/>
      <c r="AM6989" s="5"/>
      <c r="AW6989" s="5"/>
    </row>
    <row r="6990" spans="38:49">
      <c r="AL6990" s="5"/>
      <c r="AM6990" s="5"/>
      <c r="AW6990" s="5"/>
    </row>
    <row r="6991" spans="38:49">
      <c r="AL6991" s="5"/>
      <c r="AM6991" s="5"/>
      <c r="AW6991" s="5"/>
    </row>
    <row r="6992" spans="38:49">
      <c r="AL6992" s="5"/>
      <c r="AM6992" s="5"/>
      <c r="AW6992" s="5"/>
    </row>
    <row r="6993" spans="38:49">
      <c r="AL6993" s="5"/>
      <c r="AM6993" s="5"/>
      <c r="AW6993" s="5"/>
    </row>
    <row r="6994" spans="38:49">
      <c r="AL6994" s="5"/>
      <c r="AM6994" s="5"/>
      <c r="AW6994" s="5"/>
    </row>
    <row r="6995" spans="38:49">
      <c r="AL6995" s="5"/>
      <c r="AM6995" s="5"/>
      <c r="AW6995" s="5"/>
    </row>
    <row r="6996" spans="38:49">
      <c r="AL6996" s="5"/>
      <c r="AM6996" s="5"/>
      <c r="AW6996" s="5"/>
    </row>
    <row r="6997" spans="38:49">
      <c r="AL6997" s="5"/>
      <c r="AM6997" s="5"/>
      <c r="AW6997" s="5"/>
    </row>
    <row r="6998" spans="38:49">
      <c r="AL6998" s="5"/>
      <c r="AM6998" s="5"/>
      <c r="AW6998" s="5"/>
    </row>
    <row r="6999" spans="38:49">
      <c r="AL6999" s="5"/>
      <c r="AM6999" s="5"/>
      <c r="AW6999" s="5"/>
    </row>
    <row r="7000" spans="38:49">
      <c r="AL7000" s="5"/>
      <c r="AM7000" s="5"/>
      <c r="AW7000" s="5"/>
    </row>
    <row r="7001" spans="38:49">
      <c r="AL7001" s="5"/>
      <c r="AM7001" s="5"/>
      <c r="AW7001" s="5"/>
    </row>
    <row r="7002" spans="38:49">
      <c r="AL7002" s="5"/>
      <c r="AM7002" s="5"/>
      <c r="AW7002" s="5"/>
    </row>
    <row r="7003" spans="38:49">
      <c r="AL7003" s="5"/>
      <c r="AM7003" s="5"/>
      <c r="AW7003" s="5"/>
    </row>
    <row r="7004" spans="38:49">
      <c r="AL7004" s="5"/>
      <c r="AM7004" s="5"/>
      <c r="AW7004" s="5"/>
    </row>
    <row r="7005" spans="38:49">
      <c r="AL7005" s="5"/>
      <c r="AM7005" s="5"/>
      <c r="AW7005" s="5"/>
    </row>
    <row r="7006" spans="38:49">
      <c r="AL7006" s="5"/>
      <c r="AM7006" s="5"/>
      <c r="AW7006" s="5"/>
    </row>
    <row r="7007" spans="38:49">
      <c r="AL7007" s="5"/>
      <c r="AM7007" s="5"/>
      <c r="AW7007" s="5"/>
    </row>
    <row r="7008" spans="38:49">
      <c r="AL7008" s="5"/>
      <c r="AM7008" s="5"/>
      <c r="AW7008" s="5"/>
    </row>
    <row r="7009" spans="38:49">
      <c r="AL7009" s="5"/>
      <c r="AM7009" s="5"/>
      <c r="AW7009" s="5"/>
    </row>
    <row r="7010" spans="38:49">
      <c r="AL7010" s="5"/>
      <c r="AM7010" s="5"/>
      <c r="AW7010" s="5"/>
    </row>
    <row r="7011" spans="38:49">
      <c r="AL7011" s="5"/>
      <c r="AM7011" s="5"/>
      <c r="AW7011" s="5"/>
    </row>
    <row r="7012" spans="38:49">
      <c r="AL7012" s="5"/>
      <c r="AM7012" s="5"/>
      <c r="AW7012" s="5"/>
    </row>
    <row r="7013" spans="38:49">
      <c r="AL7013" s="5"/>
      <c r="AM7013" s="5"/>
      <c r="AW7013" s="5"/>
    </row>
    <row r="7014" spans="38:49">
      <c r="AL7014" s="5"/>
      <c r="AM7014" s="5"/>
      <c r="AW7014" s="5"/>
    </row>
    <row r="7015" spans="38:49">
      <c r="AL7015" s="5"/>
      <c r="AM7015" s="5"/>
      <c r="AW7015" s="5"/>
    </row>
    <row r="7016" spans="38:49">
      <c r="AL7016" s="5"/>
      <c r="AM7016" s="5"/>
      <c r="AW7016" s="5"/>
    </row>
    <row r="7017" spans="38:49">
      <c r="AL7017" s="5"/>
      <c r="AM7017" s="5"/>
      <c r="AW7017" s="5"/>
    </row>
    <row r="7018" spans="38:49">
      <c r="AL7018" s="5"/>
      <c r="AM7018" s="5"/>
      <c r="AW7018" s="5"/>
    </row>
    <row r="7019" spans="38:49">
      <c r="AL7019" s="5"/>
      <c r="AM7019" s="5"/>
      <c r="AW7019" s="5"/>
    </row>
    <row r="7020" spans="38:49">
      <c r="AL7020" s="5"/>
      <c r="AM7020" s="5"/>
      <c r="AW7020" s="5"/>
    </row>
    <row r="7021" spans="38:49">
      <c r="AL7021" s="5"/>
      <c r="AM7021" s="5"/>
      <c r="AW7021" s="5"/>
    </row>
    <row r="7022" spans="38:49">
      <c r="AL7022" s="5"/>
      <c r="AM7022" s="5"/>
      <c r="AW7022" s="5"/>
    </row>
    <row r="7023" spans="38:49">
      <c r="AL7023" s="5"/>
      <c r="AM7023" s="5"/>
      <c r="AW7023" s="5"/>
    </row>
    <row r="7024" spans="38:49">
      <c r="AL7024" s="5"/>
      <c r="AM7024" s="5"/>
      <c r="AW7024" s="5"/>
    </row>
    <row r="7025" spans="38:49">
      <c r="AL7025" s="5"/>
      <c r="AM7025" s="5"/>
      <c r="AW7025" s="5"/>
    </row>
    <row r="7026" spans="38:49">
      <c r="AL7026" s="5"/>
      <c r="AM7026" s="5"/>
      <c r="AW7026" s="5"/>
    </row>
    <row r="7027" spans="38:49">
      <c r="AL7027" s="5"/>
      <c r="AM7027" s="5"/>
      <c r="AW7027" s="5"/>
    </row>
    <row r="7028" spans="38:49">
      <c r="AL7028" s="5"/>
      <c r="AM7028" s="5"/>
      <c r="AW7028" s="5"/>
    </row>
    <row r="7029" spans="38:49">
      <c r="AL7029" s="5"/>
      <c r="AM7029" s="5"/>
      <c r="AW7029" s="5"/>
    </row>
    <row r="7030" spans="38:49">
      <c r="AL7030" s="5"/>
      <c r="AM7030" s="5"/>
      <c r="AW7030" s="5"/>
    </row>
    <row r="7031" spans="38:49">
      <c r="AL7031" s="5"/>
      <c r="AM7031" s="5"/>
      <c r="AW7031" s="5"/>
    </row>
    <row r="7032" spans="38:49">
      <c r="AL7032" s="5"/>
      <c r="AM7032" s="5"/>
      <c r="AW7032" s="5"/>
    </row>
    <row r="7033" spans="38:49">
      <c r="AL7033" s="5"/>
      <c r="AM7033" s="5"/>
      <c r="AW7033" s="5"/>
    </row>
    <row r="7034" spans="38:49">
      <c r="AL7034" s="5"/>
      <c r="AM7034" s="5"/>
      <c r="AW7034" s="5"/>
    </row>
    <row r="7035" spans="38:49">
      <c r="AL7035" s="5"/>
      <c r="AM7035" s="5"/>
      <c r="AW7035" s="5"/>
    </row>
    <row r="7036" spans="38:49">
      <c r="AL7036" s="5"/>
      <c r="AM7036" s="5"/>
      <c r="AW7036" s="5"/>
    </row>
    <row r="7037" spans="38:49">
      <c r="AL7037" s="5"/>
      <c r="AM7037" s="5"/>
      <c r="AW7037" s="5"/>
    </row>
    <row r="7038" spans="38:49">
      <c r="AL7038" s="5"/>
      <c r="AM7038" s="5"/>
      <c r="AW7038" s="5"/>
    </row>
    <row r="7039" spans="38:49">
      <c r="AL7039" s="5"/>
      <c r="AM7039" s="5"/>
      <c r="AW7039" s="5"/>
    </row>
    <row r="7040" spans="38:49">
      <c r="AL7040" s="5"/>
      <c r="AM7040" s="5"/>
      <c r="AW7040" s="5"/>
    </row>
    <row r="7041" spans="38:49">
      <c r="AL7041" s="5"/>
      <c r="AM7041" s="5"/>
      <c r="AW7041" s="5"/>
    </row>
    <row r="7042" spans="38:49">
      <c r="AL7042" s="5"/>
      <c r="AM7042" s="5"/>
      <c r="AW7042" s="5"/>
    </row>
    <row r="7043" spans="38:49">
      <c r="AL7043" s="5"/>
      <c r="AM7043" s="5"/>
      <c r="AW7043" s="5"/>
    </row>
    <row r="7044" spans="38:49">
      <c r="AL7044" s="5"/>
      <c r="AM7044" s="5"/>
      <c r="AW7044" s="5"/>
    </row>
    <row r="7045" spans="38:49">
      <c r="AL7045" s="5"/>
      <c r="AM7045" s="5"/>
      <c r="AW7045" s="5"/>
    </row>
    <row r="7046" spans="38:49">
      <c r="AL7046" s="5"/>
      <c r="AM7046" s="5"/>
      <c r="AW7046" s="5"/>
    </row>
    <row r="7047" spans="38:49">
      <c r="AL7047" s="5"/>
      <c r="AM7047" s="5"/>
      <c r="AW7047" s="5"/>
    </row>
    <row r="7048" spans="38:49">
      <c r="AL7048" s="5"/>
      <c r="AM7048" s="5"/>
      <c r="AW7048" s="5"/>
    </row>
    <row r="7049" spans="38:49">
      <c r="AL7049" s="5"/>
      <c r="AM7049" s="5"/>
      <c r="AW7049" s="5"/>
    </row>
    <row r="7050" spans="38:49">
      <c r="AL7050" s="5"/>
      <c r="AM7050" s="5"/>
      <c r="AW7050" s="5"/>
    </row>
    <row r="7051" spans="38:49">
      <c r="AL7051" s="5"/>
      <c r="AM7051" s="5"/>
      <c r="AW7051" s="5"/>
    </row>
    <row r="7052" spans="38:49">
      <c r="AL7052" s="5"/>
      <c r="AM7052" s="5"/>
      <c r="AW7052" s="5"/>
    </row>
    <row r="7053" spans="38:49">
      <c r="AL7053" s="5"/>
      <c r="AM7053" s="5"/>
      <c r="AW7053" s="5"/>
    </row>
    <row r="7054" spans="38:49">
      <c r="AL7054" s="5"/>
      <c r="AM7054" s="5"/>
      <c r="AW7054" s="5"/>
    </row>
    <row r="7055" spans="38:49">
      <c r="AL7055" s="5"/>
      <c r="AM7055" s="5"/>
      <c r="AW7055" s="5"/>
    </row>
    <row r="7056" spans="38:49">
      <c r="AL7056" s="5"/>
      <c r="AM7056" s="5"/>
      <c r="AW7056" s="5"/>
    </row>
    <row r="7057" spans="38:49">
      <c r="AL7057" s="5"/>
      <c r="AM7057" s="5"/>
      <c r="AW7057" s="5"/>
    </row>
    <row r="7058" spans="38:49">
      <c r="AL7058" s="5"/>
      <c r="AM7058" s="5"/>
      <c r="AW7058" s="5"/>
    </row>
    <row r="7059" spans="38:49">
      <c r="AL7059" s="5"/>
      <c r="AM7059" s="5"/>
      <c r="AW7059" s="5"/>
    </row>
    <row r="7060" spans="38:49">
      <c r="AL7060" s="5"/>
      <c r="AM7060" s="5"/>
      <c r="AW7060" s="5"/>
    </row>
    <row r="7061" spans="38:49">
      <c r="AL7061" s="5"/>
      <c r="AM7061" s="5"/>
      <c r="AW7061" s="5"/>
    </row>
    <row r="7062" spans="38:49">
      <c r="AL7062" s="5"/>
      <c r="AM7062" s="5"/>
      <c r="AW7062" s="5"/>
    </row>
    <row r="7063" spans="38:49">
      <c r="AL7063" s="5"/>
      <c r="AM7063" s="5"/>
      <c r="AW7063" s="5"/>
    </row>
    <row r="7064" spans="38:49">
      <c r="AL7064" s="5"/>
      <c r="AM7064" s="5"/>
      <c r="AW7064" s="5"/>
    </row>
    <row r="7065" spans="38:49">
      <c r="AL7065" s="5"/>
      <c r="AM7065" s="5"/>
      <c r="AW7065" s="5"/>
    </row>
    <row r="7066" spans="38:49">
      <c r="AL7066" s="5"/>
      <c r="AM7066" s="5"/>
      <c r="AW7066" s="5"/>
    </row>
    <row r="7067" spans="38:49">
      <c r="AL7067" s="5"/>
      <c r="AM7067" s="5"/>
      <c r="AW7067" s="5"/>
    </row>
    <row r="7068" spans="38:49">
      <c r="AL7068" s="5"/>
      <c r="AM7068" s="5"/>
      <c r="AW7068" s="5"/>
    </row>
    <row r="7069" spans="38:49">
      <c r="AL7069" s="5"/>
      <c r="AM7069" s="5"/>
      <c r="AW7069" s="5"/>
    </row>
    <row r="7070" spans="38:49">
      <c r="AL7070" s="5"/>
      <c r="AM7070" s="5"/>
      <c r="AW7070" s="5"/>
    </row>
    <row r="7071" spans="38:49">
      <c r="AL7071" s="5"/>
      <c r="AM7071" s="5"/>
      <c r="AW7071" s="5"/>
    </row>
    <row r="7072" spans="38:49">
      <c r="AL7072" s="5"/>
      <c r="AM7072" s="5"/>
      <c r="AW7072" s="5"/>
    </row>
    <row r="7073" spans="38:49">
      <c r="AL7073" s="5"/>
      <c r="AM7073" s="5"/>
      <c r="AW7073" s="5"/>
    </row>
    <row r="7074" spans="38:49">
      <c r="AL7074" s="5"/>
      <c r="AM7074" s="5"/>
      <c r="AW7074" s="5"/>
    </row>
    <row r="7075" spans="38:49">
      <c r="AL7075" s="5"/>
      <c r="AM7075" s="5"/>
      <c r="AW7075" s="5"/>
    </row>
    <row r="7076" spans="38:49">
      <c r="AL7076" s="5"/>
      <c r="AM7076" s="5"/>
      <c r="AW7076" s="5"/>
    </row>
    <row r="7077" spans="38:49">
      <c r="AL7077" s="5"/>
      <c r="AM7077" s="5"/>
      <c r="AW7077" s="5"/>
    </row>
    <row r="7078" spans="38:49">
      <c r="AL7078" s="5"/>
      <c r="AM7078" s="5"/>
      <c r="AW7078" s="5"/>
    </row>
    <row r="7079" spans="38:49">
      <c r="AL7079" s="5"/>
      <c r="AM7079" s="5"/>
      <c r="AW7079" s="5"/>
    </row>
    <row r="7080" spans="38:49">
      <c r="AL7080" s="5"/>
      <c r="AM7080" s="5"/>
      <c r="AW7080" s="5"/>
    </row>
    <row r="7081" spans="38:49">
      <c r="AL7081" s="5"/>
      <c r="AM7081" s="5"/>
      <c r="AW7081" s="5"/>
    </row>
    <row r="7082" spans="38:49">
      <c r="AL7082" s="5"/>
      <c r="AM7082" s="5"/>
      <c r="AW7082" s="5"/>
    </row>
    <row r="7083" spans="38:49">
      <c r="AL7083" s="5"/>
      <c r="AM7083" s="5"/>
      <c r="AW7083" s="5"/>
    </row>
    <row r="7084" spans="38:49">
      <c r="AL7084" s="5"/>
      <c r="AM7084" s="5"/>
      <c r="AW7084" s="5"/>
    </row>
    <row r="7085" spans="38:49">
      <c r="AL7085" s="5"/>
      <c r="AM7085" s="5"/>
      <c r="AW7085" s="5"/>
    </row>
    <row r="7086" spans="38:49">
      <c r="AL7086" s="5"/>
      <c r="AM7086" s="5"/>
      <c r="AW7086" s="5"/>
    </row>
    <row r="7087" spans="38:49">
      <c r="AL7087" s="5"/>
      <c r="AM7087" s="5"/>
      <c r="AW7087" s="5"/>
    </row>
    <row r="7088" spans="38:49">
      <c r="AL7088" s="5"/>
      <c r="AM7088" s="5"/>
      <c r="AW7088" s="5"/>
    </row>
    <row r="7089" spans="38:49">
      <c r="AL7089" s="5"/>
      <c r="AM7089" s="5"/>
      <c r="AW7089" s="5"/>
    </row>
    <row r="7090" spans="38:49">
      <c r="AL7090" s="5"/>
      <c r="AM7090" s="5"/>
      <c r="AW7090" s="5"/>
    </row>
    <row r="7091" spans="38:49">
      <c r="AL7091" s="5"/>
      <c r="AM7091" s="5"/>
      <c r="AW7091" s="5"/>
    </row>
    <row r="7092" spans="38:49">
      <c r="AL7092" s="5"/>
      <c r="AM7092" s="5"/>
      <c r="AW7092" s="5"/>
    </row>
    <row r="7093" spans="38:49">
      <c r="AL7093" s="5"/>
      <c r="AM7093" s="5"/>
      <c r="AW7093" s="5"/>
    </row>
    <row r="7094" spans="38:49">
      <c r="AL7094" s="5"/>
      <c r="AM7094" s="5"/>
      <c r="AW7094" s="5"/>
    </row>
    <row r="7095" spans="38:49">
      <c r="AL7095" s="5"/>
      <c r="AM7095" s="5"/>
      <c r="AW7095" s="5"/>
    </row>
    <row r="7096" spans="38:49">
      <c r="AL7096" s="5"/>
      <c r="AM7096" s="5"/>
      <c r="AW7096" s="5"/>
    </row>
    <row r="7097" spans="38:49">
      <c r="AL7097" s="5"/>
      <c r="AM7097" s="5"/>
      <c r="AW7097" s="5"/>
    </row>
    <row r="7098" spans="38:49">
      <c r="AL7098" s="5"/>
      <c r="AM7098" s="5"/>
      <c r="AW7098" s="5"/>
    </row>
    <row r="7099" spans="38:49">
      <c r="AL7099" s="5"/>
      <c r="AM7099" s="5"/>
      <c r="AW7099" s="5"/>
    </row>
    <row r="7100" spans="38:49">
      <c r="AL7100" s="5"/>
      <c r="AM7100" s="5"/>
      <c r="AW7100" s="5"/>
    </row>
    <row r="7101" spans="38:49">
      <c r="AL7101" s="5"/>
      <c r="AM7101" s="5"/>
      <c r="AW7101" s="5"/>
    </row>
    <row r="7102" spans="38:49">
      <c r="AL7102" s="5"/>
      <c r="AM7102" s="5"/>
      <c r="AW7102" s="5"/>
    </row>
    <row r="7103" spans="38:49">
      <c r="AL7103" s="5"/>
      <c r="AM7103" s="5"/>
      <c r="AW7103" s="5"/>
    </row>
    <row r="7104" spans="38:49">
      <c r="AL7104" s="5"/>
      <c r="AM7104" s="5"/>
      <c r="AW7104" s="5"/>
    </row>
    <row r="7105" spans="38:49">
      <c r="AL7105" s="5"/>
      <c r="AM7105" s="5"/>
      <c r="AW7105" s="5"/>
    </row>
    <row r="7106" spans="38:49">
      <c r="AL7106" s="5"/>
      <c r="AM7106" s="5"/>
      <c r="AW7106" s="5"/>
    </row>
    <row r="7107" spans="38:49">
      <c r="AL7107" s="5"/>
      <c r="AM7107" s="5"/>
      <c r="AW7107" s="5"/>
    </row>
    <row r="7108" spans="38:49">
      <c r="AL7108" s="5"/>
      <c r="AM7108" s="5"/>
      <c r="AW7108" s="5"/>
    </row>
    <row r="7109" spans="38:49">
      <c r="AL7109" s="5"/>
      <c r="AM7109" s="5"/>
      <c r="AW7109" s="5"/>
    </row>
    <row r="7110" spans="38:49">
      <c r="AL7110" s="5"/>
      <c r="AM7110" s="5"/>
      <c r="AW7110" s="5"/>
    </row>
    <row r="7111" spans="38:49">
      <c r="AL7111" s="5"/>
      <c r="AM7111" s="5"/>
      <c r="AW7111" s="5"/>
    </row>
    <row r="7112" spans="38:49">
      <c r="AL7112" s="5"/>
      <c r="AM7112" s="5"/>
      <c r="AW7112" s="5"/>
    </row>
    <row r="7113" spans="38:49">
      <c r="AL7113" s="5"/>
      <c r="AM7113" s="5"/>
      <c r="AW7113" s="5"/>
    </row>
    <row r="7114" spans="38:49">
      <c r="AL7114" s="5"/>
      <c r="AM7114" s="5"/>
      <c r="AW7114" s="5"/>
    </row>
    <row r="7115" spans="38:49">
      <c r="AL7115" s="5"/>
      <c r="AM7115" s="5"/>
      <c r="AW7115" s="5"/>
    </row>
    <row r="7116" spans="38:49">
      <c r="AL7116" s="5"/>
      <c r="AM7116" s="5"/>
      <c r="AW7116" s="5"/>
    </row>
    <row r="7117" spans="38:49">
      <c r="AL7117" s="5"/>
      <c r="AM7117" s="5"/>
      <c r="AW7117" s="5"/>
    </row>
    <row r="7118" spans="38:49">
      <c r="AL7118" s="5"/>
      <c r="AM7118" s="5"/>
      <c r="AW7118" s="5"/>
    </row>
    <row r="7119" spans="38:49">
      <c r="AL7119" s="5"/>
      <c r="AM7119" s="5"/>
      <c r="AW7119" s="5"/>
    </row>
    <row r="7120" spans="38:49">
      <c r="AL7120" s="5"/>
      <c r="AM7120" s="5"/>
      <c r="AW7120" s="5"/>
    </row>
    <row r="7121" spans="38:49">
      <c r="AL7121" s="5"/>
      <c r="AM7121" s="5"/>
      <c r="AW7121" s="5"/>
    </row>
    <row r="7122" spans="38:49">
      <c r="AL7122" s="5"/>
      <c r="AM7122" s="5"/>
      <c r="AW7122" s="5"/>
    </row>
    <row r="7123" spans="38:49">
      <c r="AL7123" s="5"/>
      <c r="AM7123" s="5"/>
      <c r="AW7123" s="5"/>
    </row>
    <row r="7124" spans="38:49">
      <c r="AL7124" s="5"/>
      <c r="AM7124" s="5"/>
      <c r="AW7124" s="5"/>
    </row>
    <row r="7125" spans="38:49">
      <c r="AL7125" s="5"/>
      <c r="AM7125" s="5"/>
      <c r="AW7125" s="5"/>
    </row>
    <row r="7126" spans="38:49">
      <c r="AL7126" s="5"/>
      <c r="AM7126" s="5"/>
      <c r="AW7126" s="5"/>
    </row>
    <row r="7127" spans="38:49">
      <c r="AL7127" s="5"/>
      <c r="AM7127" s="5"/>
      <c r="AW7127" s="5"/>
    </row>
    <row r="7128" spans="38:49">
      <c r="AL7128" s="5"/>
      <c r="AM7128" s="5"/>
      <c r="AW7128" s="5"/>
    </row>
    <row r="7129" spans="38:49">
      <c r="AL7129" s="5"/>
      <c r="AM7129" s="5"/>
      <c r="AW7129" s="5"/>
    </row>
    <row r="7130" spans="38:49">
      <c r="AL7130" s="5"/>
      <c r="AM7130" s="5"/>
      <c r="AW7130" s="5"/>
    </row>
    <row r="7131" spans="38:49">
      <c r="AL7131" s="5"/>
      <c r="AM7131" s="5"/>
      <c r="AW7131" s="5"/>
    </row>
    <row r="7132" spans="38:49">
      <c r="AL7132" s="5"/>
      <c r="AM7132" s="5"/>
      <c r="AW7132" s="5"/>
    </row>
    <row r="7133" spans="38:49">
      <c r="AL7133" s="5"/>
      <c r="AM7133" s="5"/>
      <c r="AW7133" s="5"/>
    </row>
    <row r="7134" spans="38:49">
      <c r="AL7134" s="5"/>
      <c r="AM7134" s="5"/>
      <c r="AW7134" s="5"/>
    </row>
    <row r="7135" spans="38:49">
      <c r="AL7135" s="5"/>
      <c r="AM7135" s="5"/>
      <c r="AW7135" s="5"/>
    </row>
    <row r="7136" spans="38:49">
      <c r="AL7136" s="5"/>
      <c r="AM7136" s="5"/>
      <c r="AW7136" s="5"/>
    </row>
    <row r="7137" spans="38:49">
      <c r="AL7137" s="5"/>
      <c r="AM7137" s="5"/>
      <c r="AW7137" s="5"/>
    </row>
    <row r="7138" spans="38:49">
      <c r="AL7138" s="5"/>
      <c r="AM7138" s="5"/>
      <c r="AW7138" s="5"/>
    </row>
    <row r="7139" spans="38:49">
      <c r="AL7139" s="5"/>
      <c r="AM7139" s="5"/>
      <c r="AW7139" s="5"/>
    </row>
    <row r="7140" spans="38:49">
      <c r="AL7140" s="5"/>
      <c r="AM7140" s="5"/>
      <c r="AW7140" s="5"/>
    </row>
    <row r="7141" spans="38:49">
      <c r="AL7141" s="5"/>
      <c r="AM7141" s="5"/>
      <c r="AW7141" s="5"/>
    </row>
    <row r="7142" spans="38:49">
      <c r="AL7142" s="5"/>
      <c r="AM7142" s="5"/>
      <c r="AW7142" s="5"/>
    </row>
    <row r="7143" spans="38:49">
      <c r="AL7143" s="5"/>
      <c r="AM7143" s="5"/>
      <c r="AW7143" s="5"/>
    </row>
    <row r="7144" spans="38:49">
      <c r="AL7144" s="5"/>
      <c r="AM7144" s="5"/>
      <c r="AW7144" s="5"/>
    </row>
    <row r="7145" spans="38:49">
      <c r="AL7145" s="5"/>
      <c r="AM7145" s="5"/>
      <c r="AW7145" s="5"/>
    </row>
    <row r="7146" spans="38:49">
      <c r="AL7146" s="5"/>
      <c r="AM7146" s="5"/>
      <c r="AW7146" s="5"/>
    </row>
    <row r="7147" spans="38:49">
      <c r="AL7147" s="5"/>
      <c r="AM7147" s="5"/>
      <c r="AW7147" s="5"/>
    </row>
    <row r="7148" spans="38:49">
      <c r="AL7148" s="5"/>
      <c r="AM7148" s="5"/>
      <c r="AW7148" s="5"/>
    </row>
    <row r="7149" spans="38:49">
      <c r="AL7149" s="5"/>
      <c r="AM7149" s="5"/>
      <c r="AW7149" s="5"/>
    </row>
    <row r="7150" spans="38:49">
      <c r="AL7150" s="5"/>
      <c r="AM7150" s="5"/>
      <c r="AW7150" s="5"/>
    </row>
    <row r="7151" spans="38:49">
      <c r="AL7151" s="5"/>
      <c r="AM7151" s="5"/>
      <c r="AW7151" s="5"/>
    </row>
    <row r="7152" spans="38:49">
      <c r="AL7152" s="5"/>
      <c r="AM7152" s="5"/>
      <c r="AW7152" s="5"/>
    </row>
    <row r="7153" spans="38:49">
      <c r="AL7153" s="5"/>
      <c r="AM7153" s="5"/>
      <c r="AW7153" s="5"/>
    </row>
    <row r="7154" spans="38:49">
      <c r="AL7154" s="5"/>
      <c r="AM7154" s="5"/>
      <c r="AW7154" s="5"/>
    </row>
    <row r="7155" spans="38:49">
      <c r="AL7155" s="5"/>
      <c r="AM7155" s="5"/>
      <c r="AW7155" s="5"/>
    </row>
    <row r="7156" spans="38:49">
      <c r="AL7156" s="5"/>
      <c r="AM7156" s="5"/>
      <c r="AW7156" s="5"/>
    </row>
    <row r="7157" spans="38:49">
      <c r="AL7157" s="5"/>
      <c r="AM7157" s="5"/>
      <c r="AW7157" s="5"/>
    </row>
    <row r="7158" spans="38:49">
      <c r="AL7158" s="5"/>
      <c r="AM7158" s="5"/>
      <c r="AW7158" s="5"/>
    </row>
    <row r="7159" spans="38:49">
      <c r="AL7159" s="5"/>
      <c r="AM7159" s="5"/>
      <c r="AW7159" s="5"/>
    </row>
    <row r="7160" spans="38:49">
      <c r="AL7160" s="5"/>
      <c r="AM7160" s="5"/>
      <c r="AW7160" s="5"/>
    </row>
    <row r="7161" spans="38:49">
      <c r="AL7161" s="5"/>
      <c r="AM7161" s="5"/>
      <c r="AW7161" s="5"/>
    </row>
    <row r="7162" spans="38:49">
      <c r="AL7162" s="5"/>
      <c r="AM7162" s="5"/>
      <c r="AW7162" s="5"/>
    </row>
    <row r="7163" spans="38:49">
      <c r="AL7163" s="5"/>
      <c r="AM7163" s="5"/>
      <c r="AW7163" s="5"/>
    </row>
    <row r="7164" spans="38:49">
      <c r="AL7164" s="5"/>
      <c r="AM7164" s="5"/>
      <c r="AW7164" s="5"/>
    </row>
    <row r="7165" spans="38:49">
      <c r="AL7165" s="5"/>
      <c r="AM7165" s="5"/>
      <c r="AW7165" s="5"/>
    </row>
    <row r="7166" spans="38:49">
      <c r="AL7166" s="5"/>
      <c r="AM7166" s="5"/>
      <c r="AW7166" s="5"/>
    </row>
    <row r="7167" spans="38:49">
      <c r="AL7167" s="5"/>
      <c r="AM7167" s="5"/>
      <c r="AW7167" s="5"/>
    </row>
    <row r="7168" spans="38:49">
      <c r="AL7168" s="5"/>
      <c r="AM7168" s="5"/>
      <c r="AW7168" s="5"/>
    </row>
    <row r="7169" spans="38:49">
      <c r="AL7169" s="5"/>
      <c r="AM7169" s="5"/>
      <c r="AW7169" s="5"/>
    </row>
    <row r="7170" spans="38:49">
      <c r="AL7170" s="5"/>
      <c r="AM7170" s="5"/>
      <c r="AW7170" s="5"/>
    </row>
    <row r="7171" spans="38:49">
      <c r="AL7171" s="5"/>
      <c r="AM7171" s="5"/>
      <c r="AW7171" s="5"/>
    </row>
    <row r="7172" spans="38:49">
      <c r="AL7172" s="5"/>
      <c r="AM7172" s="5"/>
      <c r="AW7172" s="5"/>
    </row>
    <row r="7173" spans="38:49">
      <c r="AL7173" s="5"/>
      <c r="AM7173" s="5"/>
      <c r="AW7173" s="5"/>
    </row>
    <row r="7174" spans="38:49">
      <c r="AL7174" s="5"/>
      <c r="AM7174" s="5"/>
      <c r="AW7174" s="5"/>
    </row>
    <row r="7175" spans="38:49">
      <c r="AL7175" s="5"/>
      <c r="AM7175" s="5"/>
      <c r="AW7175" s="5"/>
    </row>
    <row r="7176" spans="38:49">
      <c r="AL7176" s="5"/>
      <c r="AM7176" s="5"/>
      <c r="AW7176" s="5"/>
    </row>
    <row r="7177" spans="38:49">
      <c r="AL7177" s="5"/>
      <c r="AM7177" s="5"/>
      <c r="AW7177" s="5"/>
    </row>
    <row r="7178" spans="38:49">
      <c r="AL7178" s="5"/>
      <c r="AM7178" s="5"/>
      <c r="AW7178" s="5"/>
    </row>
    <row r="7179" spans="38:49">
      <c r="AL7179" s="5"/>
      <c r="AM7179" s="5"/>
      <c r="AW7179" s="5"/>
    </row>
    <row r="7180" spans="38:49">
      <c r="AL7180" s="5"/>
      <c r="AM7180" s="5"/>
      <c r="AW7180" s="5"/>
    </row>
    <row r="7181" spans="38:49">
      <c r="AL7181" s="5"/>
      <c r="AM7181" s="5"/>
      <c r="AW7181" s="5"/>
    </row>
    <row r="7182" spans="38:49">
      <c r="AL7182" s="5"/>
      <c r="AM7182" s="5"/>
      <c r="AW7182" s="5"/>
    </row>
    <row r="7183" spans="38:49">
      <c r="AL7183" s="5"/>
      <c r="AM7183" s="5"/>
      <c r="AW7183" s="5"/>
    </row>
    <row r="7184" spans="38:49">
      <c r="AL7184" s="5"/>
      <c r="AM7184" s="5"/>
      <c r="AW7184" s="5"/>
    </row>
    <row r="7185" spans="38:49">
      <c r="AL7185" s="5"/>
      <c r="AM7185" s="5"/>
      <c r="AW7185" s="5"/>
    </row>
    <row r="7186" spans="38:49">
      <c r="AL7186" s="5"/>
      <c r="AM7186" s="5"/>
      <c r="AW7186" s="5"/>
    </row>
    <row r="7187" spans="38:49">
      <c r="AL7187" s="5"/>
      <c r="AM7187" s="5"/>
      <c r="AW7187" s="5"/>
    </row>
    <row r="7188" spans="38:49">
      <c r="AL7188" s="5"/>
      <c r="AM7188" s="5"/>
      <c r="AW7188" s="5"/>
    </row>
    <row r="7189" spans="38:49">
      <c r="AL7189" s="5"/>
      <c r="AM7189" s="5"/>
      <c r="AW7189" s="5"/>
    </row>
    <row r="7190" spans="38:49">
      <c r="AL7190" s="5"/>
      <c r="AM7190" s="5"/>
      <c r="AW7190" s="5"/>
    </row>
    <row r="7191" spans="38:49">
      <c r="AL7191" s="5"/>
      <c r="AM7191" s="5"/>
      <c r="AW7191" s="5"/>
    </row>
    <row r="7192" spans="38:49">
      <c r="AL7192" s="5"/>
      <c r="AM7192" s="5"/>
      <c r="AW7192" s="5"/>
    </row>
    <row r="7193" spans="38:49">
      <c r="AL7193" s="5"/>
      <c r="AM7193" s="5"/>
      <c r="AW7193" s="5"/>
    </row>
    <row r="7194" spans="38:49">
      <c r="AL7194" s="5"/>
      <c r="AM7194" s="5"/>
      <c r="AW7194" s="5"/>
    </row>
    <row r="7195" spans="38:49">
      <c r="AL7195" s="5"/>
      <c r="AM7195" s="5"/>
      <c r="AW7195" s="5"/>
    </row>
    <row r="7196" spans="38:49">
      <c r="AL7196" s="5"/>
      <c r="AM7196" s="5"/>
      <c r="AW7196" s="5"/>
    </row>
    <row r="7197" spans="38:49">
      <c r="AL7197" s="5"/>
      <c r="AM7197" s="5"/>
      <c r="AW7197" s="5"/>
    </row>
    <row r="7198" spans="38:49">
      <c r="AL7198" s="5"/>
      <c r="AM7198" s="5"/>
      <c r="AW7198" s="5"/>
    </row>
    <row r="7199" spans="38:49">
      <c r="AL7199" s="5"/>
      <c r="AM7199" s="5"/>
      <c r="AW7199" s="5"/>
    </row>
    <row r="7200" spans="38:49">
      <c r="AL7200" s="5"/>
      <c r="AM7200" s="5"/>
      <c r="AW7200" s="5"/>
    </row>
    <row r="7201" spans="38:49">
      <c r="AL7201" s="5"/>
      <c r="AM7201" s="5"/>
      <c r="AW7201" s="5"/>
    </row>
    <row r="7202" spans="38:49">
      <c r="AL7202" s="5"/>
      <c r="AM7202" s="5"/>
      <c r="AW7202" s="5"/>
    </row>
    <row r="7203" spans="38:49">
      <c r="AL7203" s="5"/>
      <c r="AM7203" s="5"/>
      <c r="AW7203" s="5"/>
    </row>
    <row r="7204" spans="38:49">
      <c r="AL7204" s="5"/>
      <c r="AM7204" s="5"/>
      <c r="AW7204" s="5"/>
    </row>
    <row r="7205" spans="38:49">
      <c r="AL7205" s="5"/>
      <c r="AM7205" s="5"/>
      <c r="AW7205" s="5"/>
    </row>
    <row r="7206" spans="38:49">
      <c r="AL7206" s="5"/>
      <c r="AM7206" s="5"/>
      <c r="AW7206" s="5"/>
    </row>
    <row r="7207" spans="38:49">
      <c r="AL7207" s="5"/>
      <c r="AM7207" s="5"/>
      <c r="AW7207" s="5"/>
    </row>
    <row r="7208" spans="38:49">
      <c r="AL7208" s="5"/>
      <c r="AM7208" s="5"/>
      <c r="AW7208" s="5"/>
    </row>
    <row r="7209" spans="38:49">
      <c r="AL7209" s="5"/>
      <c r="AM7209" s="5"/>
      <c r="AW7209" s="5"/>
    </row>
    <row r="7210" spans="38:49">
      <c r="AL7210" s="5"/>
      <c r="AM7210" s="5"/>
      <c r="AW7210" s="5"/>
    </row>
    <row r="7211" spans="38:49">
      <c r="AL7211" s="5"/>
      <c r="AM7211" s="5"/>
      <c r="AW7211" s="5"/>
    </row>
    <row r="7212" spans="38:49">
      <c r="AL7212" s="5"/>
      <c r="AM7212" s="5"/>
      <c r="AW7212" s="5"/>
    </row>
    <row r="7213" spans="38:49">
      <c r="AL7213" s="5"/>
      <c r="AM7213" s="5"/>
      <c r="AW7213" s="5"/>
    </row>
    <row r="7214" spans="38:49">
      <c r="AL7214" s="5"/>
      <c r="AM7214" s="5"/>
      <c r="AW7214" s="5"/>
    </row>
    <row r="7215" spans="38:49">
      <c r="AL7215" s="5"/>
      <c r="AM7215" s="5"/>
      <c r="AW7215" s="5"/>
    </row>
    <row r="7216" spans="38:49">
      <c r="AL7216" s="5"/>
      <c r="AM7216" s="5"/>
      <c r="AW7216" s="5"/>
    </row>
    <row r="7217" spans="38:49">
      <c r="AL7217" s="5"/>
      <c r="AM7217" s="5"/>
      <c r="AW7217" s="5"/>
    </row>
    <row r="7218" spans="38:49">
      <c r="AL7218" s="5"/>
      <c r="AM7218" s="5"/>
      <c r="AW7218" s="5"/>
    </row>
    <row r="7219" spans="38:49">
      <c r="AL7219" s="5"/>
      <c r="AM7219" s="5"/>
      <c r="AW7219" s="5"/>
    </row>
    <row r="7220" spans="38:49">
      <c r="AL7220" s="5"/>
      <c r="AM7220" s="5"/>
      <c r="AW7220" s="5"/>
    </row>
    <row r="7221" spans="38:49">
      <c r="AL7221" s="5"/>
      <c r="AM7221" s="5"/>
      <c r="AW7221" s="5"/>
    </row>
    <row r="7222" spans="38:49">
      <c r="AL7222" s="5"/>
      <c r="AM7222" s="5"/>
      <c r="AW7222" s="5"/>
    </row>
    <row r="7223" spans="38:49">
      <c r="AL7223" s="5"/>
      <c r="AM7223" s="5"/>
      <c r="AW7223" s="5"/>
    </row>
    <row r="7224" spans="38:49">
      <c r="AL7224" s="5"/>
      <c r="AM7224" s="5"/>
      <c r="AW7224" s="5"/>
    </row>
    <row r="7225" spans="38:49">
      <c r="AL7225" s="5"/>
      <c r="AM7225" s="5"/>
      <c r="AW7225" s="5"/>
    </row>
    <row r="7226" spans="38:49">
      <c r="AL7226" s="5"/>
      <c r="AM7226" s="5"/>
      <c r="AW7226" s="5"/>
    </row>
    <row r="7227" spans="38:49">
      <c r="AL7227" s="5"/>
      <c r="AM7227" s="5"/>
      <c r="AW7227" s="5"/>
    </row>
    <row r="7228" spans="38:49">
      <c r="AL7228" s="5"/>
      <c r="AM7228" s="5"/>
      <c r="AW7228" s="5"/>
    </row>
    <row r="7229" spans="38:49">
      <c r="AL7229" s="5"/>
      <c r="AM7229" s="5"/>
      <c r="AW7229" s="5"/>
    </row>
    <row r="7230" spans="38:49">
      <c r="AL7230" s="5"/>
      <c r="AM7230" s="5"/>
      <c r="AW7230" s="5"/>
    </row>
    <row r="7231" spans="38:49">
      <c r="AL7231" s="5"/>
      <c r="AM7231" s="5"/>
      <c r="AW7231" s="5"/>
    </row>
    <row r="7232" spans="38:49">
      <c r="AL7232" s="5"/>
      <c r="AM7232" s="5"/>
      <c r="AW7232" s="5"/>
    </row>
    <row r="7233" spans="38:49">
      <c r="AL7233" s="5"/>
      <c r="AM7233" s="5"/>
      <c r="AW7233" s="5"/>
    </row>
    <row r="7234" spans="38:49">
      <c r="AL7234" s="5"/>
      <c r="AM7234" s="5"/>
      <c r="AW7234" s="5"/>
    </row>
    <row r="7235" spans="38:49">
      <c r="AL7235" s="5"/>
      <c r="AM7235" s="5"/>
      <c r="AW7235" s="5"/>
    </row>
    <row r="7236" spans="38:49">
      <c r="AL7236" s="5"/>
      <c r="AM7236" s="5"/>
      <c r="AW7236" s="5"/>
    </row>
    <row r="7237" spans="38:49">
      <c r="AL7237" s="5"/>
      <c r="AM7237" s="5"/>
      <c r="AW7237" s="5"/>
    </row>
    <row r="7238" spans="38:49">
      <c r="AL7238" s="5"/>
      <c r="AM7238" s="5"/>
      <c r="AW7238" s="5"/>
    </row>
    <row r="7239" spans="38:49">
      <c r="AL7239" s="5"/>
      <c r="AM7239" s="5"/>
      <c r="AW7239" s="5"/>
    </row>
    <row r="7240" spans="38:49">
      <c r="AL7240" s="5"/>
      <c r="AM7240" s="5"/>
      <c r="AW7240" s="5"/>
    </row>
    <row r="7241" spans="38:49">
      <c r="AL7241" s="5"/>
      <c r="AM7241" s="5"/>
      <c r="AW7241" s="5"/>
    </row>
    <row r="7242" spans="38:49">
      <c r="AL7242" s="5"/>
      <c r="AM7242" s="5"/>
      <c r="AW7242" s="5"/>
    </row>
    <row r="7243" spans="38:49">
      <c r="AL7243" s="5"/>
      <c r="AM7243" s="5"/>
      <c r="AW7243" s="5"/>
    </row>
    <row r="7244" spans="38:49">
      <c r="AL7244" s="5"/>
      <c r="AM7244" s="5"/>
      <c r="AW7244" s="5"/>
    </row>
    <row r="7245" spans="38:49">
      <c r="AL7245" s="5"/>
      <c r="AM7245" s="5"/>
      <c r="AW7245" s="5"/>
    </row>
    <row r="7246" spans="38:49">
      <c r="AL7246" s="5"/>
      <c r="AM7246" s="5"/>
      <c r="AW7246" s="5"/>
    </row>
    <row r="7247" spans="38:49">
      <c r="AL7247" s="5"/>
      <c r="AM7247" s="5"/>
      <c r="AW7247" s="5"/>
    </row>
    <row r="7248" spans="38:49">
      <c r="AL7248" s="5"/>
      <c r="AM7248" s="5"/>
      <c r="AW7248" s="5"/>
    </row>
    <row r="7249" spans="38:49">
      <c r="AL7249" s="5"/>
      <c r="AM7249" s="5"/>
      <c r="AW7249" s="5"/>
    </row>
    <row r="7250" spans="38:49">
      <c r="AL7250" s="5"/>
      <c r="AM7250" s="5"/>
      <c r="AW7250" s="5"/>
    </row>
    <row r="7251" spans="38:49">
      <c r="AL7251" s="5"/>
      <c r="AM7251" s="5"/>
      <c r="AW7251" s="5"/>
    </row>
    <row r="7252" spans="38:49">
      <c r="AL7252" s="5"/>
      <c r="AM7252" s="5"/>
      <c r="AW7252" s="5"/>
    </row>
    <row r="7253" spans="38:49">
      <c r="AL7253" s="5"/>
      <c r="AM7253" s="5"/>
      <c r="AW7253" s="5"/>
    </row>
    <row r="7254" spans="38:49">
      <c r="AL7254" s="5"/>
      <c r="AM7254" s="5"/>
      <c r="AW7254" s="5"/>
    </row>
    <row r="7255" spans="38:49">
      <c r="AL7255" s="5"/>
      <c r="AM7255" s="5"/>
      <c r="AW7255" s="5"/>
    </row>
    <row r="7256" spans="38:49">
      <c r="AL7256" s="5"/>
      <c r="AM7256" s="5"/>
      <c r="AW7256" s="5"/>
    </row>
    <row r="7257" spans="38:49">
      <c r="AL7257" s="5"/>
      <c r="AM7257" s="5"/>
      <c r="AW7257" s="5"/>
    </row>
    <row r="7258" spans="38:49">
      <c r="AL7258" s="5"/>
      <c r="AM7258" s="5"/>
      <c r="AW7258" s="5"/>
    </row>
    <row r="7259" spans="38:49">
      <c r="AL7259" s="5"/>
      <c r="AM7259" s="5"/>
      <c r="AW7259" s="5"/>
    </row>
    <row r="7260" spans="38:49">
      <c r="AL7260" s="5"/>
      <c r="AM7260" s="5"/>
      <c r="AW7260" s="5"/>
    </row>
    <row r="7261" spans="38:49">
      <c r="AL7261" s="5"/>
      <c r="AM7261" s="5"/>
      <c r="AW7261" s="5"/>
    </row>
    <row r="7262" spans="38:49">
      <c r="AL7262" s="5"/>
      <c r="AM7262" s="5"/>
      <c r="AW7262" s="5"/>
    </row>
    <row r="7263" spans="38:49">
      <c r="AL7263" s="5"/>
      <c r="AM7263" s="5"/>
      <c r="AW7263" s="5"/>
    </row>
    <row r="7264" spans="38:49">
      <c r="AL7264" s="5"/>
      <c r="AM7264" s="5"/>
      <c r="AW7264" s="5"/>
    </row>
    <row r="7265" spans="38:49">
      <c r="AL7265" s="5"/>
      <c r="AM7265" s="5"/>
      <c r="AW7265" s="5"/>
    </row>
    <row r="7266" spans="38:49">
      <c r="AL7266" s="5"/>
      <c r="AM7266" s="5"/>
      <c r="AW7266" s="5"/>
    </row>
    <row r="7267" spans="38:49">
      <c r="AL7267" s="5"/>
      <c r="AM7267" s="5"/>
      <c r="AW7267" s="5"/>
    </row>
    <row r="7268" spans="38:49">
      <c r="AL7268" s="5"/>
      <c r="AM7268" s="5"/>
      <c r="AW7268" s="5"/>
    </row>
    <row r="7269" spans="38:49">
      <c r="AL7269" s="5"/>
      <c r="AM7269" s="5"/>
      <c r="AW7269" s="5"/>
    </row>
    <row r="7270" spans="38:49">
      <c r="AL7270" s="5"/>
      <c r="AM7270" s="5"/>
      <c r="AW7270" s="5"/>
    </row>
    <row r="7271" spans="38:49">
      <c r="AL7271" s="5"/>
      <c r="AM7271" s="5"/>
      <c r="AW7271" s="5"/>
    </row>
    <row r="7272" spans="38:49">
      <c r="AL7272" s="5"/>
      <c r="AM7272" s="5"/>
      <c r="AW7272" s="5"/>
    </row>
    <row r="7273" spans="38:49">
      <c r="AL7273" s="5"/>
      <c r="AM7273" s="5"/>
      <c r="AW7273" s="5"/>
    </row>
    <row r="7274" spans="38:49">
      <c r="AL7274" s="5"/>
      <c r="AM7274" s="5"/>
      <c r="AW7274" s="5"/>
    </row>
    <row r="7275" spans="38:49">
      <c r="AL7275" s="5"/>
      <c r="AM7275" s="5"/>
      <c r="AW7275" s="5"/>
    </row>
    <row r="7276" spans="38:49">
      <c r="AL7276" s="5"/>
      <c r="AM7276" s="5"/>
      <c r="AW7276" s="5"/>
    </row>
    <row r="7277" spans="38:49">
      <c r="AL7277" s="5"/>
      <c r="AM7277" s="5"/>
      <c r="AW7277" s="5"/>
    </row>
    <row r="7278" spans="38:49">
      <c r="AL7278" s="5"/>
      <c r="AM7278" s="5"/>
      <c r="AW7278" s="5"/>
    </row>
    <row r="7279" spans="38:49">
      <c r="AL7279" s="5"/>
      <c r="AM7279" s="5"/>
      <c r="AW7279" s="5"/>
    </row>
    <row r="7280" spans="38:49">
      <c r="AL7280" s="5"/>
      <c r="AM7280" s="5"/>
      <c r="AW7280" s="5"/>
    </row>
    <row r="7281" spans="38:49">
      <c r="AL7281" s="5"/>
      <c r="AM7281" s="5"/>
      <c r="AW7281" s="5"/>
    </row>
    <row r="7282" spans="38:49">
      <c r="AL7282" s="5"/>
      <c r="AM7282" s="5"/>
      <c r="AW7282" s="5"/>
    </row>
    <row r="7283" spans="38:49">
      <c r="AL7283" s="5"/>
      <c r="AM7283" s="5"/>
      <c r="AW7283" s="5"/>
    </row>
    <row r="7284" spans="38:49">
      <c r="AL7284" s="5"/>
      <c r="AM7284" s="5"/>
      <c r="AW7284" s="5"/>
    </row>
    <row r="7285" spans="38:49">
      <c r="AL7285" s="5"/>
      <c r="AM7285" s="5"/>
      <c r="AW7285" s="5"/>
    </row>
    <row r="7286" spans="38:49">
      <c r="AL7286" s="5"/>
      <c r="AM7286" s="5"/>
      <c r="AW7286" s="5"/>
    </row>
    <row r="7287" spans="38:49">
      <c r="AL7287" s="5"/>
      <c r="AM7287" s="5"/>
      <c r="AW7287" s="5"/>
    </row>
    <row r="7288" spans="38:49">
      <c r="AL7288" s="5"/>
      <c r="AM7288" s="5"/>
      <c r="AW7288" s="5"/>
    </row>
    <row r="7289" spans="38:49">
      <c r="AL7289" s="5"/>
      <c r="AM7289" s="5"/>
      <c r="AW7289" s="5"/>
    </row>
    <row r="7290" spans="38:49">
      <c r="AL7290" s="5"/>
      <c r="AM7290" s="5"/>
      <c r="AW7290" s="5"/>
    </row>
    <row r="7291" spans="38:49">
      <c r="AL7291" s="5"/>
      <c r="AM7291" s="5"/>
      <c r="AW7291" s="5"/>
    </row>
    <row r="7292" spans="38:49">
      <c r="AL7292" s="5"/>
      <c r="AM7292" s="5"/>
      <c r="AW7292" s="5"/>
    </row>
    <row r="7293" spans="38:49">
      <c r="AL7293" s="5"/>
      <c r="AM7293" s="5"/>
      <c r="AW7293" s="5"/>
    </row>
    <row r="7294" spans="38:49">
      <c r="AL7294" s="5"/>
      <c r="AM7294" s="5"/>
      <c r="AW7294" s="5"/>
    </row>
    <row r="7295" spans="38:49">
      <c r="AL7295" s="5"/>
      <c r="AM7295" s="5"/>
      <c r="AW7295" s="5"/>
    </row>
    <row r="7296" spans="38:49">
      <c r="AL7296" s="5"/>
      <c r="AM7296" s="5"/>
      <c r="AW7296" s="5"/>
    </row>
    <row r="7297" spans="38:49">
      <c r="AL7297" s="5"/>
      <c r="AM7297" s="5"/>
      <c r="AW7297" s="5"/>
    </row>
    <row r="7298" spans="38:49">
      <c r="AL7298" s="5"/>
      <c r="AM7298" s="5"/>
      <c r="AW7298" s="5"/>
    </row>
    <row r="7299" spans="38:49">
      <c r="AL7299" s="5"/>
      <c r="AM7299" s="5"/>
      <c r="AW7299" s="5"/>
    </row>
    <row r="7300" spans="38:49">
      <c r="AL7300" s="5"/>
      <c r="AM7300" s="5"/>
      <c r="AW7300" s="5"/>
    </row>
    <row r="7301" spans="38:49">
      <c r="AL7301" s="5"/>
      <c r="AM7301" s="5"/>
      <c r="AW7301" s="5"/>
    </row>
    <row r="7302" spans="38:49">
      <c r="AL7302" s="5"/>
      <c r="AM7302" s="5"/>
      <c r="AW7302" s="5"/>
    </row>
    <row r="7303" spans="38:49">
      <c r="AL7303" s="5"/>
      <c r="AM7303" s="5"/>
      <c r="AW7303" s="5"/>
    </row>
    <row r="7304" spans="38:49">
      <c r="AL7304" s="5"/>
      <c r="AM7304" s="5"/>
      <c r="AW7304" s="5"/>
    </row>
    <row r="7305" spans="38:49">
      <c r="AL7305" s="5"/>
      <c r="AM7305" s="5"/>
      <c r="AW7305" s="5"/>
    </row>
    <row r="7306" spans="38:49">
      <c r="AL7306" s="5"/>
      <c r="AM7306" s="5"/>
      <c r="AW7306" s="5"/>
    </row>
    <row r="7307" spans="38:49">
      <c r="AL7307" s="5"/>
      <c r="AM7307" s="5"/>
      <c r="AW7307" s="5"/>
    </row>
    <row r="7308" spans="38:49">
      <c r="AL7308" s="5"/>
      <c r="AM7308" s="5"/>
      <c r="AW7308" s="5"/>
    </row>
    <row r="7309" spans="38:49">
      <c r="AL7309" s="5"/>
      <c r="AM7309" s="5"/>
      <c r="AW7309" s="5"/>
    </row>
    <row r="7310" spans="38:49">
      <c r="AL7310" s="5"/>
      <c r="AM7310" s="5"/>
      <c r="AW7310" s="5"/>
    </row>
    <row r="7311" spans="38:49">
      <c r="AL7311" s="5"/>
      <c r="AM7311" s="5"/>
      <c r="AW7311" s="5"/>
    </row>
    <row r="7312" spans="38:49">
      <c r="AL7312" s="5"/>
      <c r="AM7312" s="5"/>
      <c r="AW7312" s="5"/>
    </row>
    <row r="7313" spans="38:49">
      <c r="AL7313" s="5"/>
      <c r="AM7313" s="5"/>
      <c r="AW7313" s="5"/>
    </row>
    <row r="7314" spans="38:49">
      <c r="AL7314" s="5"/>
      <c r="AM7314" s="5"/>
      <c r="AW7314" s="5"/>
    </row>
    <row r="7315" spans="38:49">
      <c r="AL7315" s="5"/>
      <c r="AM7315" s="5"/>
      <c r="AW7315" s="5"/>
    </row>
    <row r="7316" spans="38:49">
      <c r="AL7316" s="5"/>
      <c r="AM7316" s="5"/>
      <c r="AW7316" s="5"/>
    </row>
    <row r="7317" spans="38:49">
      <c r="AL7317" s="5"/>
      <c r="AM7317" s="5"/>
      <c r="AW7317" s="5"/>
    </row>
    <row r="7318" spans="38:49">
      <c r="AL7318" s="5"/>
      <c r="AM7318" s="5"/>
      <c r="AW7318" s="5"/>
    </row>
    <row r="7319" spans="38:49">
      <c r="AL7319" s="5"/>
      <c r="AM7319" s="5"/>
      <c r="AW7319" s="5"/>
    </row>
    <row r="7320" spans="38:49">
      <c r="AL7320" s="5"/>
      <c r="AM7320" s="5"/>
      <c r="AW7320" s="5"/>
    </row>
    <row r="7321" spans="38:49">
      <c r="AL7321" s="5"/>
      <c r="AM7321" s="5"/>
      <c r="AW7321" s="5"/>
    </row>
    <row r="7322" spans="38:49">
      <c r="AL7322" s="5"/>
      <c r="AM7322" s="5"/>
      <c r="AW7322" s="5"/>
    </row>
    <row r="7323" spans="38:49">
      <c r="AL7323" s="5"/>
      <c r="AM7323" s="5"/>
      <c r="AW7323" s="5"/>
    </row>
    <row r="7324" spans="38:49">
      <c r="AL7324" s="5"/>
      <c r="AM7324" s="5"/>
      <c r="AW7324" s="5"/>
    </row>
    <row r="7325" spans="38:49">
      <c r="AL7325" s="5"/>
      <c r="AM7325" s="5"/>
      <c r="AW7325" s="5"/>
    </row>
    <row r="7326" spans="38:49">
      <c r="AL7326" s="5"/>
      <c r="AM7326" s="5"/>
      <c r="AW7326" s="5"/>
    </row>
    <row r="7327" spans="38:49">
      <c r="AL7327" s="5"/>
      <c r="AM7327" s="5"/>
      <c r="AW7327" s="5"/>
    </row>
    <row r="7328" spans="38:49">
      <c r="AL7328" s="5"/>
      <c r="AM7328" s="5"/>
      <c r="AW7328" s="5"/>
    </row>
    <row r="7329" spans="38:49">
      <c r="AL7329" s="5"/>
      <c r="AM7329" s="5"/>
      <c r="AW7329" s="5"/>
    </row>
    <row r="7330" spans="38:49">
      <c r="AL7330" s="5"/>
      <c r="AM7330" s="5"/>
      <c r="AW7330" s="5"/>
    </row>
    <row r="7331" spans="38:49">
      <c r="AL7331" s="5"/>
      <c r="AM7331" s="5"/>
      <c r="AW7331" s="5"/>
    </row>
    <row r="7332" spans="38:49">
      <c r="AL7332" s="5"/>
      <c r="AM7332" s="5"/>
      <c r="AW7332" s="5"/>
    </row>
    <row r="7333" spans="38:49">
      <c r="AL7333" s="5"/>
      <c r="AM7333" s="5"/>
      <c r="AW7333" s="5"/>
    </row>
    <row r="7334" spans="38:49">
      <c r="AL7334" s="5"/>
      <c r="AM7334" s="5"/>
      <c r="AW7334" s="5"/>
    </row>
    <row r="7335" spans="38:49">
      <c r="AL7335" s="5"/>
      <c r="AM7335" s="5"/>
      <c r="AW7335" s="5"/>
    </row>
    <row r="7336" spans="38:49">
      <c r="AL7336" s="5"/>
      <c r="AM7336" s="5"/>
      <c r="AW7336" s="5"/>
    </row>
    <row r="7337" spans="38:49">
      <c r="AL7337" s="5"/>
      <c r="AM7337" s="5"/>
      <c r="AW7337" s="5"/>
    </row>
    <row r="7338" spans="38:49">
      <c r="AL7338" s="5"/>
      <c r="AM7338" s="5"/>
      <c r="AW7338" s="5"/>
    </row>
    <row r="7339" spans="38:49">
      <c r="AL7339" s="5"/>
      <c r="AM7339" s="5"/>
      <c r="AW7339" s="5"/>
    </row>
    <row r="7340" spans="38:49">
      <c r="AL7340" s="5"/>
      <c r="AM7340" s="5"/>
      <c r="AW7340" s="5"/>
    </row>
    <row r="7341" spans="38:49">
      <c r="AL7341" s="5"/>
      <c r="AM7341" s="5"/>
      <c r="AW7341" s="5"/>
    </row>
    <row r="7342" spans="38:49">
      <c r="AL7342" s="5"/>
      <c r="AM7342" s="5"/>
      <c r="AW7342" s="5"/>
    </row>
    <row r="7343" spans="38:49">
      <c r="AL7343" s="5"/>
      <c r="AM7343" s="5"/>
      <c r="AW7343" s="5"/>
    </row>
    <row r="7344" spans="38:49">
      <c r="AL7344" s="5"/>
      <c r="AM7344" s="5"/>
      <c r="AW7344" s="5"/>
    </row>
    <row r="7345" spans="38:49">
      <c r="AL7345" s="5"/>
      <c r="AM7345" s="5"/>
      <c r="AW7345" s="5"/>
    </row>
    <row r="7346" spans="38:49">
      <c r="AL7346" s="5"/>
      <c r="AM7346" s="5"/>
      <c r="AW7346" s="5"/>
    </row>
    <row r="7347" spans="38:49">
      <c r="AL7347" s="5"/>
      <c r="AM7347" s="5"/>
      <c r="AW7347" s="5"/>
    </row>
    <row r="7348" spans="38:49">
      <c r="AL7348" s="5"/>
      <c r="AM7348" s="5"/>
      <c r="AW7348" s="5"/>
    </row>
    <row r="7349" spans="38:49">
      <c r="AL7349" s="5"/>
      <c r="AM7349" s="5"/>
      <c r="AW7349" s="5"/>
    </row>
    <row r="7350" spans="38:49">
      <c r="AL7350" s="5"/>
      <c r="AM7350" s="5"/>
      <c r="AW7350" s="5"/>
    </row>
    <row r="7351" spans="38:49">
      <c r="AL7351" s="5"/>
      <c r="AM7351" s="5"/>
      <c r="AW7351" s="5"/>
    </row>
    <row r="7352" spans="38:49">
      <c r="AL7352" s="5"/>
      <c r="AM7352" s="5"/>
      <c r="AW7352" s="5"/>
    </row>
    <row r="7353" spans="38:49">
      <c r="AL7353" s="5"/>
      <c r="AM7353" s="5"/>
      <c r="AW7353" s="5"/>
    </row>
    <row r="7354" spans="38:49">
      <c r="AL7354" s="5"/>
      <c r="AM7354" s="5"/>
      <c r="AW7354" s="5"/>
    </row>
    <row r="7355" spans="38:49">
      <c r="AL7355" s="5"/>
      <c r="AM7355" s="5"/>
      <c r="AW7355" s="5"/>
    </row>
    <row r="7356" spans="38:49">
      <c r="AL7356" s="5"/>
      <c r="AM7356" s="5"/>
      <c r="AW7356" s="5"/>
    </row>
    <row r="7357" spans="38:49">
      <c r="AL7357" s="5"/>
      <c r="AM7357" s="5"/>
      <c r="AW7357" s="5"/>
    </row>
    <row r="7358" spans="38:49">
      <c r="AL7358" s="5"/>
      <c r="AM7358" s="5"/>
      <c r="AW7358" s="5"/>
    </row>
    <row r="7359" spans="38:49">
      <c r="AL7359" s="5"/>
      <c r="AM7359" s="5"/>
      <c r="AW7359" s="5"/>
    </row>
    <row r="7360" spans="38:49">
      <c r="AL7360" s="5"/>
      <c r="AM7360" s="5"/>
      <c r="AW7360" s="5"/>
    </row>
    <row r="7361" spans="38:49">
      <c r="AL7361" s="5"/>
      <c r="AM7361" s="5"/>
      <c r="AW7361" s="5"/>
    </row>
    <row r="7362" spans="38:49">
      <c r="AL7362" s="5"/>
      <c r="AM7362" s="5"/>
      <c r="AW7362" s="5"/>
    </row>
    <row r="7363" spans="38:49">
      <c r="AL7363" s="5"/>
      <c r="AM7363" s="5"/>
      <c r="AW7363" s="5"/>
    </row>
    <row r="7364" spans="38:49">
      <c r="AL7364" s="5"/>
      <c r="AM7364" s="5"/>
      <c r="AW7364" s="5"/>
    </row>
    <row r="7365" spans="38:49">
      <c r="AL7365" s="5"/>
      <c r="AM7365" s="5"/>
      <c r="AW7365" s="5"/>
    </row>
    <row r="7366" spans="38:49">
      <c r="AL7366" s="5"/>
      <c r="AM7366" s="5"/>
      <c r="AW7366" s="5"/>
    </row>
    <row r="7367" spans="38:49">
      <c r="AL7367" s="5"/>
      <c r="AM7367" s="5"/>
      <c r="AW7367" s="5"/>
    </row>
    <row r="7368" spans="38:49">
      <c r="AL7368" s="5"/>
      <c r="AM7368" s="5"/>
      <c r="AW7368" s="5"/>
    </row>
    <row r="7369" spans="38:49">
      <c r="AL7369" s="5"/>
      <c r="AM7369" s="5"/>
      <c r="AW7369" s="5"/>
    </row>
    <row r="7370" spans="38:49">
      <c r="AL7370" s="5"/>
      <c r="AM7370" s="5"/>
      <c r="AW7370" s="5"/>
    </row>
    <row r="7371" spans="38:49">
      <c r="AL7371" s="5"/>
      <c r="AM7371" s="5"/>
      <c r="AW7371" s="5"/>
    </row>
    <row r="7372" spans="38:49">
      <c r="AL7372" s="5"/>
      <c r="AM7372" s="5"/>
      <c r="AW7372" s="5"/>
    </row>
    <row r="7373" spans="38:49">
      <c r="AL7373" s="5"/>
      <c r="AM7373" s="5"/>
      <c r="AW7373" s="5"/>
    </row>
    <row r="7374" spans="38:49">
      <c r="AL7374" s="5"/>
      <c r="AM7374" s="5"/>
      <c r="AW7374" s="5"/>
    </row>
    <row r="7375" spans="38:49">
      <c r="AL7375" s="5"/>
      <c r="AM7375" s="5"/>
      <c r="AW7375" s="5"/>
    </row>
    <row r="7376" spans="38:49">
      <c r="AL7376" s="5"/>
      <c r="AM7376" s="5"/>
      <c r="AW7376" s="5"/>
    </row>
    <row r="7377" spans="38:49">
      <c r="AL7377" s="5"/>
      <c r="AM7377" s="5"/>
      <c r="AW7377" s="5"/>
    </row>
    <row r="7378" spans="38:49">
      <c r="AL7378" s="5"/>
      <c r="AM7378" s="5"/>
      <c r="AW7378" s="5"/>
    </row>
    <row r="7379" spans="38:49">
      <c r="AL7379" s="5"/>
      <c r="AM7379" s="5"/>
      <c r="AW7379" s="5"/>
    </row>
    <row r="7380" spans="38:49">
      <c r="AL7380" s="5"/>
      <c r="AM7380" s="5"/>
      <c r="AW7380" s="5"/>
    </row>
    <row r="7381" spans="38:49">
      <c r="AL7381" s="5"/>
      <c r="AM7381" s="5"/>
      <c r="AW7381" s="5"/>
    </row>
    <row r="7382" spans="38:49">
      <c r="AL7382" s="5"/>
      <c r="AM7382" s="5"/>
      <c r="AW7382" s="5"/>
    </row>
    <row r="7383" spans="38:49">
      <c r="AL7383" s="5"/>
      <c r="AM7383" s="5"/>
      <c r="AW7383" s="5"/>
    </row>
    <row r="7384" spans="38:49">
      <c r="AL7384" s="5"/>
      <c r="AM7384" s="5"/>
      <c r="AW7384" s="5"/>
    </row>
    <row r="7385" spans="38:49">
      <c r="AL7385" s="5"/>
      <c r="AM7385" s="5"/>
      <c r="AW7385" s="5"/>
    </row>
    <row r="7386" spans="38:49">
      <c r="AL7386" s="5"/>
      <c r="AM7386" s="5"/>
      <c r="AW7386" s="5"/>
    </row>
    <row r="7387" spans="38:49">
      <c r="AL7387" s="5"/>
      <c r="AM7387" s="5"/>
      <c r="AW7387" s="5"/>
    </row>
    <row r="7388" spans="38:49">
      <c r="AL7388" s="5"/>
      <c r="AM7388" s="5"/>
      <c r="AW7388" s="5"/>
    </row>
    <row r="7389" spans="38:49">
      <c r="AL7389" s="5"/>
      <c r="AM7389" s="5"/>
      <c r="AW7389" s="5"/>
    </row>
    <row r="7390" spans="38:49">
      <c r="AL7390" s="5"/>
      <c r="AM7390" s="5"/>
      <c r="AW7390" s="5"/>
    </row>
    <row r="7391" spans="38:49">
      <c r="AL7391" s="5"/>
      <c r="AM7391" s="5"/>
      <c r="AW7391" s="5"/>
    </row>
    <row r="7392" spans="38:49">
      <c r="AL7392" s="5"/>
      <c r="AM7392" s="5"/>
      <c r="AW7392" s="5"/>
    </row>
    <row r="7393" spans="38:49">
      <c r="AL7393" s="5"/>
      <c r="AM7393" s="5"/>
      <c r="AW7393" s="5"/>
    </row>
    <row r="7394" spans="38:49">
      <c r="AL7394" s="5"/>
      <c r="AM7394" s="5"/>
      <c r="AW7394" s="5"/>
    </row>
    <row r="7395" spans="38:49">
      <c r="AL7395" s="5"/>
      <c r="AM7395" s="5"/>
      <c r="AW7395" s="5"/>
    </row>
    <row r="7396" spans="38:49">
      <c r="AL7396" s="5"/>
      <c r="AM7396" s="5"/>
      <c r="AW7396" s="5"/>
    </row>
    <row r="7397" spans="38:49">
      <c r="AL7397" s="5"/>
      <c r="AM7397" s="5"/>
      <c r="AW7397" s="5"/>
    </row>
    <row r="7398" spans="38:49">
      <c r="AL7398" s="5"/>
      <c r="AM7398" s="5"/>
      <c r="AW7398" s="5"/>
    </row>
    <row r="7399" spans="38:49">
      <c r="AL7399" s="5"/>
      <c r="AM7399" s="5"/>
      <c r="AW7399" s="5"/>
    </row>
    <row r="7400" spans="38:49">
      <c r="AL7400" s="5"/>
      <c r="AM7400" s="5"/>
      <c r="AW7400" s="5"/>
    </row>
    <row r="7401" spans="38:49">
      <c r="AL7401" s="5"/>
      <c r="AM7401" s="5"/>
      <c r="AW7401" s="5"/>
    </row>
    <row r="7402" spans="38:49">
      <c r="AL7402" s="5"/>
      <c r="AM7402" s="5"/>
      <c r="AW7402" s="5"/>
    </row>
    <row r="7403" spans="38:49">
      <c r="AL7403" s="5"/>
      <c r="AM7403" s="5"/>
      <c r="AW7403" s="5"/>
    </row>
    <row r="7404" spans="38:49">
      <c r="AL7404" s="5"/>
      <c r="AM7404" s="5"/>
      <c r="AW7404" s="5"/>
    </row>
    <row r="7405" spans="38:49">
      <c r="AL7405" s="5"/>
      <c r="AM7405" s="5"/>
      <c r="AW7405" s="5"/>
    </row>
    <row r="7406" spans="38:49">
      <c r="AL7406" s="5"/>
      <c r="AM7406" s="5"/>
      <c r="AW7406" s="5"/>
    </row>
    <row r="7407" spans="38:49">
      <c r="AL7407" s="5"/>
      <c r="AM7407" s="5"/>
      <c r="AW7407" s="5"/>
    </row>
    <row r="7408" spans="38:49">
      <c r="AL7408" s="5"/>
      <c r="AM7408" s="5"/>
      <c r="AW7408" s="5"/>
    </row>
    <row r="7409" spans="38:49">
      <c r="AL7409" s="5"/>
      <c r="AM7409" s="5"/>
      <c r="AW7409" s="5"/>
    </row>
    <row r="7410" spans="38:49">
      <c r="AL7410" s="5"/>
      <c r="AM7410" s="5"/>
      <c r="AW7410" s="5"/>
    </row>
    <row r="7411" spans="38:49">
      <c r="AL7411" s="5"/>
      <c r="AM7411" s="5"/>
      <c r="AW7411" s="5"/>
    </row>
    <row r="7412" spans="38:49">
      <c r="AL7412" s="5"/>
      <c r="AM7412" s="5"/>
      <c r="AW7412" s="5"/>
    </row>
    <row r="7413" spans="38:49">
      <c r="AL7413" s="5"/>
      <c r="AM7413" s="5"/>
      <c r="AW7413" s="5"/>
    </row>
    <row r="7414" spans="38:49">
      <c r="AL7414" s="5"/>
      <c r="AM7414" s="5"/>
      <c r="AW7414" s="5"/>
    </row>
    <row r="7415" spans="38:49">
      <c r="AL7415" s="5"/>
      <c r="AM7415" s="5"/>
      <c r="AW7415" s="5"/>
    </row>
    <row r="7416" spans="38:49">
      <c r="AL7416" s="5"/>
      <c r="AM7416" s="5"/>
      <c r="AW7416" s="5"/>
    </row>
    <row r="7417" spans="38:49">
      <c r="AL7417" s="5"/>
      <c r="AM7417" s="5"/>
      <c r="AW7417" s="5"/>
    </row>
    <row r="7418" spans="38:49">
      <c r="AL7418" s="5"/>
      <c r="AM7418" s="5"/>
      <c r="AW7418" s="5"/>
    </row>
    <row r="7419" spans="38:49">
      <c r="AL7419" s="5"/>
      <c r="AM7419" s="5"/>
      <c r="AW7419" s="5"/>
    </row>
    <row r="7420" spans="38:49">
      <c r="AL7420" s="5"/>
      <c r="AM7420" s="5"/>
      <c r="AW7420" s="5"/>
    </row>
    <row r="7421" spans="38:49">
      <c r="AL7421" s="5"/>
      <c r="AM7421" s="5"/>
      <c r="AW7421" s="5"/>
    </row>
    <row r="7422" spans="38:49">
      <c r="AL7422" s="5"/>
      <c r="AM7422" s="5"/>
      <c r="AW7422" s="5"/>
    </row>
    <row r="7423" spans="38:49">
      <c r="AL7423" s="5"/>
      <c r="AM7423" s="5"/>
      <c r="AW7423" s="5"/>
    </row>
    <row r="7424" spans="38:49">
      <c r="AL7424" s="5"/>
      <c r="AM7424" s="5"/>
      <c r="AW7424" s="5"/>
    </row>
    <row r="7425" spans="38:49">
      <c r="AL7425" s="5"/>
      <c r="AM7425" s="5"/>
      <c r="AW7425" s="5"/>
    </row>
    <row r="7426" spans="38:49">
      <c r="AL7426" s="5"/>
      <c r="AM7426" s="5"/>
      <c r="AW7426" s="5"/>
    </row>
    <row r="7427" spans="38:49">
      <c r="AL7427" s="5"/>
      <c r="AM7427" s="5"/>
      <c r="AW7427" s="5"/>
    </row>
    <row r="7428" spans="38:49">
      <c r="AL7428" s="5"/>
      <c r="AM7428" s="5"/>
      <c r="AW7428" s="5"/>
    </row>
    <row r="7429" spans="38:49">
      <c r="AL7429" s="5"/>
      <c r="AM7429" s="5"/>
      <c r="AW7429" s="5"/>
    </row>
    <row r="7430" spans="38:49">
      <c r="AL7430" s="5"/>
      <c r="AM7430" s="5"/>
      <c r="AW7430" s="5"/>
    </row>
    <row r="7431" spans="38:49">
      <c r="AL7431" s="5"/>
      <c r="AM7431" s="5"/>
      <c r="AW7431" s="5"/>
    </row>
    <row r="7432" spans="38:49">
      <c r="AL7432" s="5"/>
      <c r="AM7432" s="5"/>
      <c r="AW7432" s="5"/>
    </row>
    <row r="7433" spans="38:49">
      <c r="AL7433" s="5"/>
      <c r="AM7433" s="5"/>
      <c r="AW7433" s="5"/>
    </row>
    <row r="7434" spans="38:49">
      <c r="AL7434" s="5"/>
      <c r="AM7434" s="5"/>
      <c r="AW7434" s="5"/>
    </row>
    <row r="7435" spans="38:49">
      <c r="AL7435" s="5"/>
      <c r="AM7435" s="5"/>
      <c r="AW7435" s="5"/>
    </row>
    <row r="7436" spans="38:49">
      <c r="AL7436" s="5"/>
      <c r="AM7436" s="5"/>
      <c r="AW7436" s="5"/>
    </row>
    <row r="7437" spans="38:49">
      <c r="AL7437" s="5"/>
      <c r="AM7437" s="5"/>
      <c r="AW7437" s="5"/>
    </row>
    <row r="7438" spans="38:49">
      <c r="AL7438" s="5"/>
      <c r="AM7438" s="5"/>
      <c r="AW7438" s="5"/>
    </row>
    <row r="7439" spans="38:49">
      <c r="AL7439" s="5"/>
      <c r="AM7439" s="5"/>
      <c r="AW7439" s="5"/>
    </row>
    <row r="7440" spans="38:49">
      <c r="AL7440" s="5"/>
      <c r="AM7440" s="5"/>
      <c r="AW7440" s="5"/>
    </row>
    <row r="7441" spans="38:49">
      <c r="AL7441" s="5"/>
      <c r="AM7441" s="5"/>
      <c r="AW7441" s="5"/>
    </row>
    <row r="7442" spans="38:49">
      <c r="AL7442" s="5"/>
      <c r="AM7442" s="5"/>
      <c r="AW7442" s="5"/>
    </row>
    <row r="7443" spans="38:49">
      <c r="AL7443" s="5"/>
      <c r="AM7443" s="5"/>
      <c r="AW7443" s="5"/>
    </row>
    <row r="7444" spans="38:49">
      <c r="AL7444" s="5"/>
      <c r="AM7444" s="5"/>
      <c r="AW7444" s="5"/>
    </row>
    <row r="7445" spans="38:49">
      <c r="AL7445" s="5"/>
      <c r="AM7445" s="5"/>
      <c r="AW7445" s="5"/>
    </row>
    <row r="7446" spans="38:49">
      <c r="AL7446" s="5"/>
      <c r="AM7446" s="5"/>
      <c r="AW7446" s="5"/>
    </row>
    <row r="7447" spans="38:49">
      <c r="AL7447" s="5"/>
      <c r="AM7447" s="5"/>
      <c r="AW7447" s="5"/>
    </row>
    <row r="7448" spans="38:49">
      <c r="AL7448" s="5"/>
      <c r="AM7448" s="5"/>
      <c r="AW7448" s="5"/>
    </row>
    <row r="7449" spans="38:49">
      <c r="AL7449" s="5"/>
      <c r="AM7449" s="5"/>
      <c r="AW7449" s="5"/>
    </row>
    <row r="7450" spans="38:49">
      <c r="AL7450" s="5"/>
      <c r="AM7450" s="5"/>
      <c r="AW7450" s="5"/>
    </row>
    <row r="7451" spans="38:49">
      <c r="AL7451" s="5"/>
      <c r="AM7451" s="5"/>
      <c r="AW7451" s="5"/>
    </row>
    <row r="7452" spans="38:49">
      <c r="AL7452" s="5"/>
      <c r="AM7452" s="5"/>
      <c r="AW7452" s="5"/>
    </row>
    <row r="7453" spans="38:49">
      <c r="AL7453" s="5"/>
      <c r="AM7453" s="5"/>
      <c r="AW7453" s="5"/>
    </row>
    <row r="7454" spans="38:49">
      <c r="AL7454" s="5"/>
      <c r="AM7454" s="5"/>
      <c r="AW7454" s="5"/>
    </row>
    <row r="7455" spans="38:49">
      <c r="AL7455" s="5"/>
      <c r="AM7455" s="5"/>
      <c r="AW7455" s="5"/>
    </row>
    <row r="7456" spans="38:49">
      <c r="AL7456" s="5"/>
      <c r="AM7456" s="5"/>
      <c r="AW7456" s="5"/>
    </row>
    <row r="7457" spans="38:49">
      <c r="AL7457" s="5"/>
      <c r="AM7457" s="5"/>
      <c r="AW7457" s="5"/>
    </row>
    <row r="7458" spans="38:49">
      <c r="AL7458" s="5"/>
      <c r="AM7458" s="5"/>
      <c r="AW7458" s="5"/>
    </row>
    <row r="7459" spans="38:49">
      <c r="AL7459" s="5"/>
      <c r="AM7459" s="5"/>
      <c r="AW7459" s="5"/>
    </row>
    <row r="7460" spans="38:49">
      <c r="AL7460" s="5"/>
      <c r="AM7460" s="5"/>
      <c r="AW7460" s="5"/>
    </row>
    <row r="7461" spans="38:49">
      <c r="AL7461" s="5"/>
      <c r="AM7461" s="5"/>
      <c r="AW7461" s="5"/>
    </row>
    <row r="7462" spans="38:49">
      <c r="AL7462" s="5"/>
      <c r="AM7462" s="5"/>
      <c r="AW7462" s="5"/>
    </row>
    <row r="7463" spans="38:49">
      <c r="AL7463" s="5"/>
      <c r="AM7463" s="5"/>
      <c r="AW7463" s="5"/>
    </row>
    <row r="7464" spans="38:49">
      <c r="AL7464" s="5"/>
      <c r="AM7464" s="5"/>
      <c r="AW7464" s="5"/>
    </row>
    <row r="7465" spans="38:49">
      <c r="AL7465" s="5"/>
      <c r="AM7465" s="5"/>
      <c r="AW7465" s="5"/>
    </row>
    <row r="7466" spans="38:49">
      <c r="AL7466" s="5"/>
      <c r="AM7466" s="5"/>
      <c r="AW7466" s="5"/>
    </row>
    <row r="7467" spans="38:49">
      <c r="AL7467" s="5"/>
      <c r="AM7467" s="5"/>
      <c r="AW7467" s="5"/>
    </row>
    <row r="7468" spans="38:49">
      <c r="AL7468" s="5"/>
      <c r="AM7468" s="5"/>
      <c r="AW7468" s="5"/>
    </row>
    <row r="7469" spans="38:49">
      <c r="AL7469" s="5"/>
      <c r="AM7469" s="5"/>
      <c r="AW7469" s="5"/>
    </row>
    <row r="7470" spans="38:49">
      <c r="AL7470" s="5"/>
      <c r="AM7470" s="5"/>
      <c r="AW7470" s="5"/>
    </row>
    <row r="7471" spans="38:49">
      <c r="AL7471" s="5"/>
      <c r="AM7471" s="5"/>
      <c r="AW7471" s="5"/>
    </row>
    <row r="7472" spans="38:49">
      <c r="AL7472" s="5"/>
      <c r="AM7472" s="5"/>
      <c r="AW7472" s="5"/>
    </row>
    <row r="7473" spans="38:49">
      <c r="AL7473" s="5"/>
      <c r="AM7473" s="5"/>
      <c r="AW7473" s="5"/>
    </row>
    <row r="7474" spans="38:49">
      <c r="AL7474" s="5"/>
      <c r="AM7474" s="5"/>
      <c r="AW7474" s="5"/>
    </row>
    <row r="7475" spans="38:49">
      <c r="AL7475" s="5"/>
      <c r="AM7475" s="5"/>
      <c r="AW7475" s="5"/>
    </row>
    <row r="7476" spans="38:49">
      <c r="AL7476" s="5"/>
      <c r="AM7476" s="5"/>
      <c r="AW7476" s="5"/>
    </row>
    <row r="7477" spans="38:49">
      <c r="AL7477" s="5"/>
      <c r="AM7477" s="5"/>
      <c r="AW7477" s="5"/>
    </row>
    <row r="7478" spans="38:49">
      <c r="AL7478" s="5"/>
      <c r="AM7478" s="5"/>
      <c r="AW7478" s="5"/>
    </row>
    <row r="7479" spans="38:49">
      <c r="AL7479" s="5"/>
      <c r="AM7479" s="5"/>
      <c r="AW7479" s="5"/>
    </row>
    <row r="7480" spans="38:49">
      <c r="AL7480" s="5"/>
      <c r="AM7480" s="5"/>
      <c r="AW7480" s="5"/>
    </row>
    <row r="7481" spans="38:49">
      <c r="AL7481" s="5"/>
      <c r="AM7481" s="5"/>
      <c r="AW7481" s="5"/>
    </row>
    <row r="7482" spans="38:49">
      <c r="AL7482" s="5"/>
      <c r="AM7482" s="5"/>
      <c r="AW7482" s="5"/>
    </row>
    <row r="7483" spans="38:49">
      <c r="AL7483" s="5"/>
      <c r="AM7483" s="5"/>
      <c r="AW7483" s="5"/>
    </row>
    <row r="7484" spans="38:49">
      <c r="AL7484" s="5"/>
      <c r="AM7484" s="5"/>
      <c r="AW7484" s="5"/>
    </row>
    <row r="7485" spans="38:49">
      <c r="AL7485" s="5"/>
      <c r="AM7485" s="5"/>
      <c r="AW7485" s="5"/>
    </row>
    <row r="7486" spans="38:49">
      <c r="AL7486" s="5"/>
      <c r="AM7486" s="5"/>
      <c r="AW7486" s="5"/>
    </row>
    <row r="7487" spans="38:49">
      <c r="AL7487" s="5"/>
      <c r="AM7487" s="5"/>
      <c r="AW7487" s="5"/>
    </row>
    <row r="7488" spans="38:49">
      <c r="AL7488" s="5"/>
      <c r="AM7488" s="5"/>
      <c r="AW7488" s="5"/>
    </row>
    <row r="7489" spans="38:49">
      <c r="AL7489" s="5"/>
      <c r="AM7489" s="5"/>
      <c r="AW7489" s="5"/>
    </row>
    <row r="7490" spans="38:49">
      <c r="AL7490" s="5"/>
      <c r="AM7490" s="5"/>
      <c r="AW7490" s="5"/>
    </row>
    <row r="7491" spans="38:49">
      <c r="AL7491" s="5"/>
      <c r="AM7491" s="5"/>
      <c r="AW7491" s="5"/>
    </row>
    <row r="7492" spans="38:49">
      <c r="AL7492" s="5"/>
      <c r="AM7492" s="5"/>
      <c r="AW7492" s="5"/>
    </row>
    <row r="7493" spans="38:49">
      <c r="AL7493" s="5"/>
      <c r="AM7493" s="5"/>
      <c r="AW7493" s="5"/>
    </row>
    <row r="7494" spans="38:49">
      <c r="AL7494" s="5"/>
      <c r="AM7494" s="5"/>
      <c r="AW7494" s="5"/>
    </row>
    <row r="7495" spans="38:49">
      <c r="AL7495" s="5"/>
      <c r="AM7495" s="5"/>
      <c r="AW7495" s="5"/>
    </row>
    <row r="7496" spans="38:49">
      <c r="AL7496" s="5"/>
      <c r="AM7496" s="5"/>
      <c r="AW7496" s="5"/>
    </row>
    <row r="7497" spans="38:49">
      <c r="AL7497" s="5"/>
      <c r="AM7497" s="5"/>
      <c r="AW7497" s="5"/>
    </row>
    <row r="7498" spans="38:49">
      <c r="AL7498" s="5"/>
      <c r="AM7498" s="5"/>
      <c r="AW7498" s="5"/>
    </row>
    <row r="7499" spans="38:49">
      <c r="AL7499" s="5"/>
      <c r="AM7499" s="5"/>
      <c r="AW7499" s="5"/>
    </row>
    <row r="7500" spans="38:49">
      <c r="AL7500" s="5"/>
      <c r="AM7500" s="5"/>
      <c r="AW7500" s="5"/>
    </row>
    <row r="7501" spans="38:49">
      <c r="AL7501" s="5"/>
      <c r="AM7501" s="5"/>
      <c r="AW7501" s="5"/>
    </row>
    <row r="7502" spans="38:49">
      <c r="AL7502" s="5"/>
      <c r="AM7502" s="5"/>
      <c r="AW7502" s="5"/>
    </row>
    <row r="7503" spans="38:49">
      <c r="AL7503" s="5"/>
      <c r="AM7503" s="5"/>
      <c r="AW7503" s="5"/>
    </row>
    <row r="7504" spans="38:49">
      <c r="AL7504" s="5"/>
      <c r="AM7504" s="5"/>
      <c r="AW7504" s="5"/>
    </row>
    <row r="7505" spans="38:49">
      <c r="AL7505" s="5"/>
      <c r="AM7505" s="5"/>
      <c r="AW7505" s="5"/>
    </row>
    <row r="7506" spans="38:49">
      <c r="AL7506" s="5"/>
      <c r="AM7506" s="5"/>
      <c r="AW7506" s="5"/>
    </row>
    <row r="7507" spans="38:49">
      <c r="AL7507" s="5"/>
      <c r="AM7507" s="5"/>
      <c r="AW7507" s="5"/>
    </row>
    <row r="7508" spans="38:49">
      <c r="AL7508" s="5"/>
      <c r="AM7508" s="5"/>
      <c r="AW7508" s="5"/>
    </row>
    <row r="7509" spans="38:49">
      <c r="AL7509" s="5"/>
      <c r="AM7509" s="5"/>
      <c r="AW7509" s="5"/>
    </row>
    <row r="7510" spans="38:49">
      <c r="AL7510" s="5"/>
      <c r="AM7510" s="5"/>
      <c r="AW7510" s="5"/>
    </row>
    <row r="7511" spans="38:49">
      <c r="AL7511" s="5"/>
      <c r="AM7511" s="5"/>
      <c r="AW7511" s="5"/>
    </row>
    <row r="7512" spans="38:49">
      <c r="AL7512" s="5"/>
      <c r="AM7512" s="5"/>
      <c r="AW7512" s="5"/>
    </row>
    <row r="7513" spans="38:49">
      <c r="AL7513" s="5"/>
      <c r="AM7513" s="5"/>
      <c r="AW7513" s="5"/>
    </row>
    <row r="7514" spans="38:49">
      <c r="AL7514" s="5"/>
      <c r="AM7514" s="5"/>
      <c r="AW7514" s="5"/>
    </row>
    <row r="7515" spans="38:49">
      <c r="AL7515" s="5"/>
      <c r="AM7515" s="5"/>
      <c r="AW7515" s="5"/>
    </row>
    <row r="7516" spans="38:49">
      <c r="AL7516" s="5"/>
      <c r="AM7516" s="5"/>
      <c r="AW7516" s="5"/>
    </row>
    <row r="7517" spans="38:49">
      <c r="AL7517" s="5"/>
      <c r="AM7517" s="5"/>
      <c r="AW7517" s="5"/>
    </row>
    <row r="7518" spans="38:49">
      <c r="AL7518" s="5"/>
      <c r="AM7518" s="5"/>
      <c r="AW7518" s="5"/>
    </row>
    <row r="7519" spans="38:49">
      <c r="AL7519" s="5"/>
      <c r="AM7519" s="5"/>
      <c r="AW7519" s="5"/>
    </row>
    <row r="7520" spans="38:49">
      <c r="AL7520" s="5"/>
      <c r="AM7520" s="5"/>
      <c r="AW7520" s="5"/>
    </row>
    <row r="7521" spans="38:49">
      <c r="AL7521" s="5"/>
      <c r="AM7521" s="5"/>
      <c r="AW7521" s="5"/>
    </row>
    <row r="7522" spans="38:49">
      <c r="AL7522" s="5"/>
      <c r="AM7522" s="5"/>
      <c r="AW7522" s="5"/>
    </row>
    <row r="7523" spans="38:49">
      <c r="AL7523" s="5"/>
      <c r="AM7523" s="5"/>
      <c r="AW7523" s="5"/>
    </row>
    <row r="7524" spans="38:49">
      <c r="AL7524" s="5"/>
      <c r="AM7524" s="5"/>
      <c r="AW7524" s="5"/>
    </row>
    <row r="7525" spans="38:49">
      <c r="AL7525" s="5"/>
      <c r="AM7525" s="5"/>
      <c r="AW7525" s="5"/>
    </row>
    <row r="7526" spans="38:49">
      <c r="AL7526" s="5"/>
      <c r="AM7526" s="5"/>
      <c r="AW7526" s="5"/>
    </row>
    <row r="7527" spans="38:49">
      <c r="AL7527" s="5"/>
      <c r="AM7527" s="5"/>
      <c r="AW7527" s="5"/>
    </row>
    <row r="7528" spans="38:49">
      <c r="AL7528" s="5"/>
      <c r="AM7528" s="5"/>
      <c r="AW7528" s="5"/>
    </row>
    <row r="7529" spans="38:49">
      <c r="AL7529" s="5"/>
      <c r="AM7529" s="5"/>
      <c r="AW7529" s="5"/>
    </row>
    <row r="7530" spans="38:49">
      <c r="AL7530" s="5"/>
      <c r="AM7530" s="5"/>
      <c r="AW7530" s="5"/>
    </row>
    <row r="7531" spans="38:49">
      <c r="AL7531" s="5"/>
      <c r="AM7531" s="5"/>
      <c r="AW7531" s="5"/>
    </row>
    <row r="7532" spans="38:49">
      <c r="AL7532" s="5"/>
      <c r="AM7532" s="5"/>
      <c r="AW7532" s="5"/>
    </row>
    <row r="7533" spans="38:49">
      <c r="AL7533" s="5"/>
      <c r="AM7533" s="5"/>
      <c r="AW7533" s="5"/>
    </row>
    <row r="7534" spans="38:49">
      <c r="AL7534" s="5"/>
      <c r="AM7534" s="5"/>
      <c r="AW7534" s="5"/>
    </row>
    <row r="7535" spans="38:49">
      <c r="AL7535" s="5"/>
      <c r="AM7535" s="5"/>
      <c r="AW7535" s="5"/>
    </row>
    <row r="7536" spans="38:49">
      <c r="AL7536" s="5"/>
      <c r="AM7536" s="5"/>
      <c r="AW7536" s="5"/>
    </row>
    <row r="7537" spans="38:49">
      <c r="AL7537" s="5"/>
      <c r="AM7537" s="5"/>
      <c r="AW7537" s="5"/>
    </row>
    <row r="7538" spans="38:49">
      <c r="AL7538" s="5"/>
      <c r="AM7538" s="5"/>
      <c r="AW7538" s="5"/>
    </row>
    <row r="7539" spans="38:49">
      <c r="AL7539" s="5"/>
      <c r="AM7539" s="5"/>
      <c r="AW7539" s="5"/>
    </row>
    <row r="7540" spans="38:49">
      <c r="AL7540" s="5"/>
      <c r="AM7540" s="5"/>
      <c r="AW7540" s="5"/>
    </row>
    <row r="7541" spans="38:49">
      <c r="AL7541" s="5"/>
      <c r="AM7541" s="5"/>
      <c r="AW7541" s="5"/>
    </row>
    <row r="7542" spans="38:49">
      <c r="AL7542" s="5"/>
      <c r="AM7542" s="5"/>
      <c r="AW7542" s="5"/>
    </row>
    <row r="7543" spans="38:49">
      <c r="AL7543" s="5"/>
      <c r="AM7543" s="5"/>
      <c r="AW7543" s="5"/>
    </row>
    <row r="7544" spans="38:49">
      <c r="AL7544" s="5"/>
      <c r="AM7544" s="5"/>
      <c r="AW7544" s="5"/>
    </row>
    <row r="7545" spans="38:49">
      <c r="AL7545" s="5"/>
      <c r="AM7545" s="5"/>
      <c r="AW7545" s="5"/>
    </row>
    <row r="7546" spans="38:49">
      <c r="AL7546" s="5"/>
      <c r="AM7546" s="5"/>
      <c r="AW7546" s="5"/>
    </row>
    <row r="7547" spans="38:49">
      <c r="AL7547" s="5"/>
      <c r="AM7547" s="5"/>
      <c r="AW7547" s="5"/>
    </row>
    <row r="7548" spans="38:49">
      <c r="AL7548" s="5"/>
      <c r="AM7548" s="5"/>
      <c r="AW7548" s="5"/>
    </row>
    <row r="7549" spans="38:49">
      <c r="AL7549" s="5"/>
      <c r="AM7549" s="5"/>
      <c r="AW7549" s="5"/>
    </row>
    <row r="7550" spans="38:49">
      <c r="AL7550" s="5"/>
      <c r="AM7550" s="5"/>
      <c r="AW7550" s="5"/>
    </row>
    <row r="7551" spans="38:49">
      <c r="AL7551" s="5"/>
      <c r="AM7551" s="5"/>
      <c r="AW7551" s="5"/>
    </row>
    <row r="7552" spans="38:49">
      <c r="AL7552" s="5"/>
      <c r="AM7552" s="5"/>
      <c r="AW7552" s="5"/>
    </row>
    <row r="7553" spans="38:49">
      <c r="AL7553" s="5"/>
      <c r="AM7553" s="5"/>
      <c r="AW7553" s="5"/>
    </row>
    <row r="7554" spans="38:49">
      <c r="AL7554" s="5"/>
      <c r="AM7554" s="5"/>
      <c r="AW7554" s="5"/>
    </row>
    <row r="7555" spans="38:49">
      <c r="AL7555" s="5"/>
      <c r="AM7555" s="5"/>
      <c r="AW7555" s="5"/>
    </row>
    <row r="7556" spans="38:49">
      <c r="AL7556" s="5"/>
      <c r="AM7556" s="5"/>
      <c r="AW7556" s="5"/>
    </row>
    <row r="7557" spans="38:49">
      <c r="AL7557" s="5"/>
      <c r="AM7557" s="5"/>
      <c r="AW7557" s="5"/>
    </row>
    <row r="7558" spans="38:49">
      <c r="AL7558" s="5"/>
      <c r="AM7558" s="5"/>
      <c r="AW7558" s="5"/>
    </row>
    <row r="7559" spans="38:49">
      <c r="AL7559" s="5"/>
      <c r="AM7559" s="5"/>
      <c r="AW7559" s="5"/>
    </row>
    <row r="7560" spans="38:49">
      <c r="AL7560" s="5"/>
      <c r="AM7560" s="5"/>
      <c r="AW7560" s="5"/>
    </row>
    <row r="7561" spans="38:49">
      <c r="AL7561" s="5"/>
      <c r="AM7561" s="5"/>
      <c r="AW7561" s="5"/>
    </row>
    <row r="7562" spans="38:49">
      <c r="AL7562" s="5"/>
      <c r="AM7562" s="5"/>
      <c r="AW7562" s="5"/>
    </row>
    <row r="7563" spans="38:49">
      <c r="AL7563" s="5"/>
      <c r="AM7563" s="5"/>
      <c r="AW7563" s="5"/>
    </row>
    <row r="7564" spans="38:49">
      <c r="AL7564" s="5"/>
      <c r="AM7564" s="5"/>
      <c r="AW7564" s="5"/>
    </row>
    <row r="7565" spans="38:49">
      <c r="AL7565" s="5"/>
      <c r="AM7565" s="5"/>
      <c r="AW7565" s="5"/>
    </row>
    <row r="7566" spans="38:49">
      <c r="AL7566" s="5"/>
      <c r="AM7566" s="5"/>
      <c r="AW7566" s="5"/>
    </row>
    <row r="7567" spans="38:49">
      <c r="AL7567" s="5"/>
      <c r="AM7567" s="5"/>
      <c r="AW7567" s="5"/>
    </row>
    <row r="7568" spans="38:49">
      <c r="AL7568" s="5"/>
      <c r="AM7568" s="5"/>
      <c r="AW7568" s="5"/>
    </row>
    <row r="7569" spans="38:49">
      <c r="AL7569" s="5"/>
      <c r="AM7569" s="5"/>
      <c r="AW7569" s="5"/>
    </row>
    <row r="7570" spans="38:49">
      <c r="AL7570" s="5"/>
      <c r="AM7570" s="5"/>
      <c r="AW7570" s="5"/>
    </row>
    <row r="7571" spans="38:49">
      <c r="AL7571" s="5"/>
      <c r="AM7571" s="5"/>
      <c r="AW7571" s="5"/>
    </row>
    <row r="7572" spans="38:49">
      <c r="AL7572" s="5"/>
      <c r="AM7572" s="5"/>
      <c r="AW7572" s="5"/>
    </row>
    <row r="7573" spans="38:49">
      <c r="AL7573" s="5"/>
      <c r="AM7573" s="5"/>
      <c r="AW7573" s="5"/>
    </row>
    <row r="7574" spans="38:49">
      <c r="AL7574" s="5"/>
      <c r="AM7574" s="5"/>
      <c r="AW7574" s="5"/>
    </row>
    <row r="7575" spans="38:49">
      <c r="AL7575" s="5"/>
      <c r="AM7575" s="5"/>
      <c r="AW7575" s="5"/>
    </row>
    <row r="7576" spans="38:49">
      <c r="AL7576" s="5"/>
      <c r="AM7576" s="5"/>
      <c r="AW7576" s="5"/>
    </row>
    <row r="7577" spans="38:49">
      <c r="AL7577" s="5"/>
      <c r="AM7577" s="5"/>
      <c r="AW7577" s="5"/>
    </row>
    <row r="7578" spans="38:49">
      <c r="AL7578" s="5"/>
      <c r="AM7578" s="5"/>
      <c r="AW7578" s="5"/>
    </row>
    <row r="7579" spans="38:49">
      <c r="AL7579" s="5"/>
      <c r="AM7579" s="5"/>
      <c r="AW7579" s="5"/>
    </row>
    <row r="7580" spans="38:49">
      <c r="AL7580" s="5"/>
      <c r="AM7580" s="5"/>
      <c r="AW7580" s="5"/>
    </row>
    <row r="7581" spans="38:49">
      <c r="AL7581" s="5"/>
      <c r="AM7581" s="5"/>
      <c r="AW7581" s="5"/>
    </row>
    <row r="7582" spans="38:49">
      <c r="AL7582" s="5"/>
      <c r="AM7582" s="5"/>
      <c r="AW7582" s="5"/>
    </row>
    <row r="7583" spans="38:49">
      <c r="AL7583" s="5"/>
      <c r="AM7583" s="5"/>
      <c r="AW7583" s="5"/>
    </row>
    <row r="7584" spans="38:49">
      <c r="AL7584" s="5"/>
      <c r="AM7584" s="5"/>
      <c r="AW7584" s="5"/>
    </row>
    <row r="7585" spans="38:49">
      <c r="AL7585" s="5"/>
      <c r="AM7585" s="5"/>
      <c r="AW7585" s="5"/>
    </row>
    <row r="7586" spans="38:49">
      <c r="AL7586" s="5"/>
      <c r="AM7586" s="5"/>
      <c r="AW7586" s="5"/>
    </row>
    <row r="7587" spans="38:49">
      <c r="AL7587" s="5"/>
      <c r="AM7587" s="5"/>
      <c r="AW7587" s="5"/>
    </row>
    <row r="7588" spans="38:49">
      <c r="AL7588" s="5"/>
      <c r="AM7588" s="5"/>
      <c r="AW7588" s="5"/>
    </row>
    <row r="7589" spans="38:49">
      <c r="AL7589" s="5"/>
      <c r="AM7589" s="5"/>
      <c r="AW7589" s="5"/>
    </row>
    <row r="7590" spans="38:49">
      <c r="AL7590" s="5"/>
      <c r="AM7590" s="5"/>
      <c r="AW7590" s="5"/>
    </row>
    <row r="7591" spans="38:49">
      <c r="AL7591" s="5"/>
      <c r="AM7591" s="5"/>
      <c r="AW7591" s="5"/>
    </row>
    <row r="7592" spans="38:49">
      <c r="AL7592" s="5"/>
      <c r="AM7592" s="5"/>
      <c r="AW7592" s="5"/>
    </row>
    <row r="7593" spans="38:49">
      <c r="AL7593" s="5"/>
      <c r="AM7593" s="5"/>
      <c r="AW7593" s="5"/>
    </row>
    <row r="7594" spans="38:49">
      <c r="AL7594" s="5"/>
      <c r="AM7594" s="5"/>
      <c r="AW7594" s="5"/>
    </row>
    <row r="7595" spans="38:49">
      <c r="AL7595" s="5"/>
      <c r="AM7595" s="5"/>
      <c r="AW7595" s="5"/>
    </row>
    <row r="7596" spans="38:49">
      <c r="AL7596" s="5"/>
      <c r="AM7596" s="5"/>
      <c r="AW7596" s="5"/>
    </row>
    <row r="7597" spans="38:49">
      <c r="AL7597" s="5"/>
      <c r="AM7597" s="5"/>
      <c r="AW7597" s="5"/>
    </row>
    <row r="7598" spans="38:49">
      <c r="AL7598" s="5"/>
      <c r="AM7598" s="5"/>
      <c r="AW7598" s="5"/>
    </row>
    <row r="7599" spans="38:49">
      <c r="AL7599" s="5"/>
      <c r="AM7599" s="5"/>
      <c r="AW7599" s="5"/>
    </row>
    <row r="7600" spans="38:49">
      <c r="AL7600" s="5"/>
      <c r="AM7600" s="5"/>
      <c r="AW7600" s="5"/>
    </row>
    <row r="7601" spans="38:49">
      <c r="AL7601" s="5"/>
      <c r="AM7601" s="5"/>
      <c r="AW7601" s="5"/>
    </row>
    <row r="7602" spans="38:49">
      <c r="AL7602" s="5"/>
      <c r="AM7602" s="5"/>
      <c r="AW7602" s="5"/>
    </row>
    <row r="7603" spans="38:49">
      <c r="AL7603" s="5"/>
      <c r="AM7603" s="5"/>
      <c r="AW7603" s="5"/>
    </row>
    <row r="7604" spans="38:49">
      <c r="AL7604" s="5"/>
      <c r="AM7604" s="5"/>
      <c r="AW7604" s="5"/>
    </row>
    <row r="7605" spans="38:49">
      <c r="AL7605" s="5"/>
      <c r="AM7605" s="5"/>
      <c r="AW7605" s="5"/>
    </row>
    <row r="7606" spans="38:49">
      <c r="AL7606" s="5"/>
      <c r="AM7606" s="5"/>
      <c r="AW7606" s="5"/>
    </row>
    <row r="7607" spans="38:49">
      <c r="AL7607" s="5"/>
      <c r="AM7607" s="5"/>
      <c r="AW7607" s="5"/>
    </row>
    <row r="7608" spans="38:49">
      <c r="AL7608" s="5"/>
      <c r="AM7608" s="5"/>
      <c r="AW7608" s="5"/>
    </row>
    <row r="7609" spans="38:49">
      <c r="AL7609" s="5"/>
      <c r="AM7609" s="5"/>
      <c r="AW7609" s="5"/>
    </row>
    <row r="7610" spans="38:49">
      <c r="AL7610" s="5"/>
      <c r="AM7610" s="5"/>
      <c r="AW7610" s="5"/>
    </row>
    <row r="7611" spans="38:49">
      <c r="AL7611" s="5"/>
      <c r="AM7611" s="5"/>
      <c r="AW7611" s="5"/>
    </row>
    <row r="7612" spans="38:49">
      <c r="AL7612" s="5"/>
      <c r="AM7612" s="5"/>
      <c r="AW7612" s="5"/>
    </row>
    <row r="7613" spans="38:49">
      <c r="AL7613" s="5"/>
      <c r="AM7613" s="5"/>
      <c r="AW7613" s="5"/>
    </row>
    <row r="7614" spans="38:49">
      <c r="AL7614" s="5"/>
      <c r="AM7614" s="5"/>
      <c r="AW7614" s="5"/>
    </row>
    <row r="7615" spans="38:49">
      <c r="AL7615" s="5"/>
      <c r="AM7615" s="5"/>
      <c r="AW7615" s="5"/>
    </row>
    <row r="7616" spans="38:49">
      <c r="AL7616" s="5"/>
      <c r="AM7616" s="5"/>
      <c r="AW7616" s="5"/>
    </row>
    <row r="7617" spans="38:49">
      <c r="AL7617" s="5"/>
      <c r="AM7617" s="5"/>
      <c r="AW7617" s="5"/>
    </row>
    <row r="7618" spans="38:49">
      <c r="AL7618" s="5"/>
      <c r="AM7618" s="5"/>
      <c r="AW7618" s="5"/>
    </row>
    <row r="7619" spans="38:49">
      <c r="AL7619" s="5"/>
      <c r="AM7619" s="5"/>
      <c r="AW7619" s="5"/>
    </row>
    <row r="7620" spans="38:49">
      <c r="AL7620" s="5"/>
      <c r="AM7620" s="5"/>
      <c r="AW7620" s="5"/>
    </row>
    <row r="7621" spans="38:49">
      <c r="AL7621" s="5"/>
      <c r="AM7621" s="5"/>
      <c r="AW7621" s="5"/>
    </row>
    <row r="7622" spans="38:49">
      <c r="AL7622" s="5"/>
      <c r="AM7622" s="5"/>
      <c r="AW7622" s="5"/>
    </row>
    <row r="7623" spans="38:49">
      <c r="AL7623" s="5"/>
      <c r="AM7623" s="5"/>
      <c r="AW7623" s="5"/>
    </row>
    <row r="7624" spans="38:49">
      <c r="AL7624" s="5"/>
      <c r="AM7624" s="5"/>
      <c r="AW7624" s="5"/>
    </row>
    <row r="7625" spans="38:49">
      <c r="AL7625" s="5"/>
      <c r="AM7625" s="5"/>
      <c r="AW7625" s="5"/>
    </row>
    <row r="7626" spans="38:49">
      <c r="AL7626" s="5"/>
      <c r="AM7626" s="5"/>
      <c r="AW7626" s="5"/>
    </row>
    <row r="7627" spans="38:49">
      <c r="AL7627" s="5"/>
      <c r="AM7627" s="5"/>
      <c r="AW7627" s="5"/>
    </row>
    <row r="7628" spans="38:49">
      <c r="AL7628" s="5"/>
      <c r="AM7628" s="5"/>
      <c r="AW7628" s="5"/>
    </row>
    <row r="7629" spans="38:49">
      <c r="AL7629" s="5"/>
      <c r="AM7629" s="5"/>
      <c r="AW7629" s="5"/>
    </row>
    <row r="7630" spans="38:49">
      <c r="AL7630" s="5"/>
      <c r="AM7630" s="5"/>
      <c r="AW7630" s="5"/>
    </row>
    <row r="7631" spans="38:49">
      <c r="AL7631" s="5"/>
      <c r="AM7631" s="5"/>
      <c r="AW7631" s="5"/>
    </row>
    <row r="7632" spans="38:49">
      <c r="AL7632" s="5"/>
      <c r="AM7632" s="5"/>
      <c r="AW7632" s="5"/>
    </row>
    <row r="7633" spans="38:49">
      <c r="AL7633" s="5"/>
      <c r="AM7633" s="5"/>
      <c r="AW7633" s="5"/>
    </row>
    <row r="7634" spans="38:49">
      <c r="AL7634" s="5"/>
      <c r="AM7634" s="5"/>
      <c r="AW7634" s="5"/>
    </row>
    <row r="7635" spans="38:49">
      <c r="AL7635" s="5"/>
      <c r="AM7635" s="5"/>
      <c r="AW7635" s="5"/>
    </row>
    <row r="7636" spans="38:49">
      <c r="AL7636" s="5"/>
      <c r="AM7636" s="5"/>
      <c r="AW7636" s="5"/>
    </row>
    <row r="7637" spans="38:49">
      <c r="AL7637" s="5"/>
      <c r="AM7637" s="5"/>
      <c r="AW7637" s="5"/>
    </row>
    <row r="7638" spans="38:49">
      <c r="AL7638" s="5"/>
      <c r="AM7638" s="5"/>
      <c r="AW7638" s="5"/>
    </row>
    <row r="7639" spans="38:49">
      <c r="AL7639" s="5"/>
      <c r="AM7639" s="5"/>
      <c r="AW7639" s="5"/>
    </row>
    <row r="7640" spans="38:49">
      <c r="AL7640" s="5"/>
      <c r="AM7640" s="5"/>
      <c r="AW7640" s="5"/>
    </row>
    <row r="7641" spans="38:49">
      <c r="AL7641" s="5"/>
      <c r="AM7641" s="5"/>
      <c r="AW7641" s="5"/>
    </row>
    <row r="7642" spans="38:49">
      <c r="AL7642" s="5"/>
      <c r="AM7642" s="5"/>
      <c r="AW7642" s="5"/>
    </row>
    <row r="7643" spans="38:49">
      <c r="AL7643" s="5"/>
      <c r="AM7643" s="5"/>
      <c r="AW7643" s="5"/>
    </row>
    <row r="7644" spans="38:49">
      <c r="AL7644" s="5"/>
      <c r="AM7644" s="5"/>
      <c r="AW7644" s="5"/>
    </row>
    <row r="7645" spans="38:49">
      <c r="AL7645" s="5"/>
      <c r="AM7645" s="5"/>
      <c r="AW7645" s="5"/>
    </row>
    <row r="7646" spans="38:49">
      <c r="AL7646" s="5"/>
      <c r="AM7646" s="5"/>
      <c r="AW7646" s="5"/>
    </row>
    <row r="7647" spans="38:49">
      <c r="AL7647" s="5"/>
      <c r="AM7647" s="5"/>
      <c r="AW7647" s="5"/>
    </row>
    <row r="7648" spans="38:49">
      <c r="AL7648" s="5"/>
      <c r="AM7648" s="5"/>
      <c r="AW7648" s="5"/>
    </row>
    <row r="7649" spans="38:49">
      <c r="AL7649" s="5"/>
      <c r="AM7649" s="5"/>
      <c r="AW7649" s="5"/>
    </row>
    <row r="7650" spans="38:49">
      <c r="AL7650" s="5"/>
      <c r="AM7650" s="5"/>
      <c r="AW7650" s="5"/>
    </row>
    <row r="7651" spans="38:49">
      <c r="AL7651" s="5"/>
      <c r="AM7651" s="5"/>
      <c r="AW7651" s="5"/>
    </row>
    <row r="7652" spans="38:49">
      <c r="AL7652" s="5"/>
      <c r="AM7652" s="5"/>
      <c r="AW7652" s="5"/>
    </row>
    <row r="7653" spans="38:49">
      <c r="AL7653" s="5"/>
      <c r="AM7653" s="5"/>
      <c r="AW7653" s="5"/>
    </row>
    <row r="7654" spans="38:49">
      <c r="AL7654" s="5"/>
      <c r="AM7654" s="5"/>
      <c r="AW7654" s="5"/>
    </row>
    <row r="7655" spans="38:49">
      <c r="AL7655" s="5"/>
      <c r="AM7655" s="5"/>
      <c r="AW7655" s="5"/>
    </row>
    <row r="7656" spans="38:49">
      <c r="AL7656" s="5"/>
      <c r="AM7656" s="5"/>
      <c r="AW7656" s="5"/>
    </row>
    <row r="7657" spans="38:49">
      <c r="AL7657" s="5"/>
      <c r="AM7657" s="5"/>
      <c r="AW7657" s="5"/>
    </row>
    <row r="7658" spans="38:49">
      <c r="AL7658" s="5"/>
      <c r="AM7658" s="5"/>
      <c r="AW7658" s="5"/>
    </row>
    <row r="7659" spans="38:49">
      <c r="AL7659" s="5"/>
      <c r="AM7659" s="5"/>
      <c r="AW7659" s="5"/>
    </row>
    <row r="7660" spans="38:49">
      <c r="AL7660" s="5"/>
      <c r="AM7660" s="5"/>
      <c r="AW7660" s="5"/>
    </row>
    <row r="7661" spans="38:49">
      <c r="AL7661" s="5"/>
      <c r="AM7661" s="5"/>
      <c r="AW7661" s="5"/>
    </row>
    <row r="7662" spans="38:49">
      <c r="AL7662" s="5"/>
      <c r="AM7662" s="5"/>
      <c r="AW7662" s="5"/>
    </row>
    <row r="7663" spans="38:49">
      <c r="AL7663" s="5"/>
      <c r="AM7663" s="5"/>
      <c r="AW7663" s="5"/>
    </row>
    <row r="7664" spans="38:49">
      <c r="AL7664" s="5"/>
      <c r="AM7664" s="5"/>
      <c r="AW7664" s="5"/>
    </row>
    <row r="7665" spans="38:49">
      <c r="AL7665" s="5"/>
      <c r="AM7665" s="5"/>
      <c r="AW7665" s="5"/>
    </row>
    <row r="7666" spans="38:49">
      <c r="AL7666" s="5"/>
      <c r="AM7666" s="5"/>
      <c r="AW7666" s="5"/>
    </row>
    <row r="7667" spans="38:49">
      <c r="AL7667" s="5"/>
      <c r="AM7667" s="5"/>
      <c r="AW7667" s="5"/>
    </row>
    <row r="7668" spans="38:49">
      <c r="AL7668" s="5"/>
      <c r="AM7668" s="5"/>
      <c r="AW7668" s="5"/>
    </row>
    <row r="7669" spans="38:49">
      <c r="AL7669" s="5"/>
      <c r="AM7669" s="5"/>
      <c r="AW7669" s="5"/>
    </row>
    <row r="7670" spans="38:49">
      <c r="AL7670" s="5"/>
      <c r="AM7670" s="5"/>
      <c r="AW7670" s="5"/>
    </row>
    <row r="7671" spans="38:49">
      <c r="AL7671" s="5"/>
      <c r="AM7671" s="5"/>
      <c r="AW7671" s="5"/>
    </row>
    <row r="7672" spans="38:49">
      <c r="AL7672" s="5"/>
      <c r="AM7672" s="5"/>
      <c r="AW7672" s="5"/>
    </row>
    <row r="7673" spans="38:49">
      <c r="AL7673" s="5"/>
      <c r="AM7673" s="5"/>
      <c r="AW7673" s="5"/>
    </row>
    <row r="7674" spans="38:49">
      <c r="AL7674" s="5"/>
      <c r="AM7674" s="5"/>
      <c r="AW7674" s="5"/>
    </row>
    <row r="7675" spans="38:49">
      <c r="AL7675" s="5"/>
      <c r="AM7675" s="5"/>
      <c r="AW7675" s="5"/>
    </row>
    <row r="7676" spans="38:49">
      <c r="AL7676" s="5"/>
      <c r="AM7676" s="5"/>
      <c r="AW7676" s="5"/>
    </row>
    <row r="7677" spans="38:49">
      <c r="AL7677" s="5"/>
      <c r="AM7677" s="5"/>
      <c r="AW7677" s="5"/>
    </row>
    <row r="7678" spans="38:49">
      <c r="AL7678" s="5"/>
      <c r="AM7678" s="5"/>
      <c r="AW7678" s="5"/>
    </row>
    <row r="7679" spans="38:49">
      <c r="AL7679" s="5"/>
      <c r="AM7679" s="5"/>
      <c r="AW7679" s="5"/>
    </row>
    <row r="7680" spans="38:49">
      <c r="AL7680" s="5"/>
      <c r="AM7680" s="5"/>
      <c r="AW7680" s="5"/>
    </row>
    <row r="7681" spans="38:49">
      <c r="AL7681" s="5"/>
      <c r="AM7681" s="5"/>
      <c r="AW7681" s="5"/>
    </row>
    <row r="7682" spans="38:49">
      <c r="AL7682" s="5"/>
      <c r="AM7682" s="5"/>
      <c r="AW7682" s="5"/>
    </row>
    <row r="7683" spans="38:49">
      <c r="AL7683" s="5"/>
      <c r="AM7683" s="5"/>
      <c r="AW7683" s="5"/>
    </row>
    <row r="7684" spans="38:49">
      <c r="AL7684" s="5"/>
      <c r="AM7684" s="5"/>
      <c r="AW7684" s="5"/>
    </row>
    <row r="7685" spans="38:49">
      <c r="AL7685" s="5"/>
      <c r="AM7685" s="5"/>
      <c r="AW7685" s="5"/>
    </row>
    <row r="7686" spans="38:49">
      <c r="AL7686" s="5"/>
      <c r="AM7686" s="5"/>
      <c r="AW7686" s="5"/>
    </row>
    <row r="7687" spans="38:49">
      <c r="AL7687" s="5"/>
      <c r="AM7687" s="5"/>
      <c r="AW7687" s="5"/>
    </row>
    <row r="7688" spans="38:49">
      <c r="AL7688" s="5"/>
      <c r="AM7688" s="5"/>
      <c r="AW7688" s="5"/>
    </row>
    <row r="7689" spans="38:49">
      <c r="AL7689" s="5"/>
      <c r="AM7689" s="5"/>
      <c r="AW7689" s="5"/>
    </row>
    <row r="7690" spans="38:49">
      <c r="AL7690" s="5"/>
      <c r="AM7690" s="5"/>
      <c r="AW7690" s="5"/>
    </row>
    <row r="7691" spans="38:49">
      <c r="AL7691" s="5"/>
      <c r="AM7691" s="5"/>
      <c r="AW7691" s="5"/>
    </row>
    <row r="7692" spans="38:49">
      <c r="AL7692" s="5"/>
      <c r="AM7692" s="5"/>
      <c r="AW7692" s="5"/>
    </row>
    <row r="7693" spans="38:49">
      <c r="AL7693" s="5"/>
      <c r="AM7693" s="5"/>
      <c r="AW7693" s="5"/>
    </row>
    <row r="7694" spans="38:49">
      <c r="AL7694" s="5"/>
      <c r="AM7694" s="5"/>
      <c r="AW7694" s="5"/>
    </row>
    <row r="7695" spans="38:49">
      <c r="AL7695" s="5"/>
      <c r="AM7695" s="5"/>
      <c r="AW7695" s="5"/>
    </row>
    <row r="7696" spans="38:49">
      <c r="AL7696" s="5"/>
      <c r="AM7696" s="5"/>
      <c r="AW7696" s="5"/>
    </row>
    <row r="7697" spans="38:49">
      <c r="AL7697" s="5"/>
      <c r="AM7697" s="5"/>
      <c r="AW7697" s="5"/>
    </row>
    <row r="7698" spans="38:49">
      <c r="AL7698" s="5"/>
      <c r="AM7698" s="5"/>
      <c r="AW7698" s="5"/>
    </row>
    <row r="7699" spans="38:49">
      <c r="AL7699" s="5"/>
      <c r="AM7699" s="5"/>
      <c r="AW7699" s="5"/>
    </row>
    <row r="7700" spans="38:49">
      <c r="AL7700" s="5"/>
      <c r="AM7700" s="5"/>
      <c r="AW7700" s="5"/>
    </row>
    <row r="7701" spans="38:49">
      <c r="AL7701" s="5"/>
      <c r="AM7701" s="5"/>
      <c r="AW7701" s="5"/>
    </row>
    <row r="7702" spans="38:49">
      <c r="AL7702" s="5"/>
      <c r="AM7702" s="5"/>
      <c r="AW7702" s="5"/>
    </row>
    <row r="7703" spans="38:49">
      <c r="AL7703" s="5"/>
      <c r="AM7703" s="5"/>
      <c r="AW7703" s="5"/>
    </row>
    <row r="7704" spans="38:49">
      <c r="AL7704" s="5"/>
      <c r="AM7704" s="5"/>
      <c r="AW7704" s="5"/>
    </row>
    <row r="7705" spans="38:49">
      <c r="AL7705" s="5"/>
      <c r="AM7705" s="5"/>
      <c r="AW7705" s="5"/>
    </row>
    <row r="7706" spans="38:49">
      <c r="AL7706" s="5"/>
      <c r="AM7706" s="5"/>
      <c r="AW7706" s="5"/>
    </row>
    <row r="7707" spans="38:49">
      <c r="AL7707" s="5"/>
      <c r="AM7707" s="5"/>
      <c r="AW7707" s="5"/>
    </row>
    <row r="7708" spans="38:49">
      <c r="AL7708" s="5"/>
      <c r="AM7708" s="5"/>
      <c r="AW7708" s="5"/>
    </row>
    <row r="7709" spans="38:49">
      <c r="AL7709" s="5"/>
      <c r="AM7709" s="5"/>
      <c r="AW7709" s="5"/>
    </row>
    <row r="7710" spans="38:49">
      <c r="AL7710" s="5"/>
      <c r="AM7710" s="5"/>
      <c r="AW7710" s="5"/>
    </row>
    <row r="7711" spans="38:49">
      <c r="AL7711" s="5"/>
      <c r="AM7711" s="5"/>
      <c r="AW7711" s="5"/>
    </row>
    <row r="7712" spans="38:49">
      <c r="AL7712" s="5"/>
      <c r="AM7712" s="5"/>
      <c r="AW7712" s="5"/>
    </row>
    <row r="7713" spans="38:49">
      <c r="AL7713" s="5"/>
      <c r="AM7713" s="5"/>
      <c r="AW7713" s="5"/>
    </row>
    <row r="7714" spans="38:49">
      <c r="AL7714" s="5"/>
      <c r="AM7714" s="5"/>
      <c r="AW7714" s="5"/>
    </row>
    <row r="7715" spans="38:49">
      <c r="AL7715" s="5"/>
      <c r="AM7715" s="5"/>
      <c r="AW7715" s="5"/>
    </row>
    <row r="7716" spans="38:49">
      <c r="AL7716" s="5"/>
      <c r="AM7716" s="5"/>
      <c r="AW7716" s="5"/>
    </row>
    <row r="7717" spans="38:49">
      <c r="AL7717" s="5"/>
      <c r="AM7717" s="5"/>
      <c r="AW7717" s="5"/>
    </row>
    <row r="7718" spans="38:49">
      <c r="AL7718" s="5"/>
      <c r="AM7718" s="5"/>
      <c r="AW7718" s="5"/>
    </row>
    <row r="7719" spans="38:49">
      <c r="AL7719" s="5"/>
      <c r="AM7719" s="5"/>
      <c r="AW7719" s="5"/>
    </row>
    <row r="7720" spans="38:49">
      <c r="AL7720" s="5"/>
      <c r="AM7720" s="5"/>
      <c r="AW7720" s="5"/>
    </row>
    <row r="7721" spans="38:49">
      <c r="AL7721" s="5"/>
      <c r="AM7721" s="5"/>
      <c r="AW7721" s="5"/>
    </row>
    <row r="7722" spans="38:49">
      <c r="AL7722" s="5"/>
      <c r="AM7722" s="5"/>
      <c r="AW7722" s="5"/>
    </row>
    <row r="7723" spans="38:49">
      <c r="AL7723" s="5"/>
      <c r="AM7723" s="5"/>
      <c r="AW7723" s="5"/>
    </row>
    <row r="7724" spans="38:49">
      <c r="AL7724" s="5"/>
      <c r="AM7724" s="5"/>
      <c r="AW7724" s="5"/>
    </row>
    <row r="7725" spans="38:49">
      <c r="AL7725" s="5"/>
      <c r="AM7725" s="5"/>
      <c r="AW7725" s="5"/>
    </row>
    <row r="7726" spans="38:49">
      <c r="AL7726" s="5"/>
      <c r="AM7726" s="5"/>
      <c r="AW7726" s="5"/>
    </row>
    <row r="7727" spans="38:49">
      <c r="AL7727" s="5"/>
      <c r="AM7727" s="5"/>
      <c r="AW7727" s="5"/>
    </row>
    <row r="7728" spans="38:49">
      <c r="AL7728" s="5"/>
      <c r="AM7728" s="5"/>
      <c r="AW7728" s="5"/>
    </row>
    <row r="7729" spans="38:49">
      <c r="AL7729" s="5"/>
      <c r="AM7729" s="5"/>
      <c r="AW7729" s="5"/>
    </row>
    <row r="7730" spans="38:49">
      <c r="AL7730" s="5"/>
      <c r="AM7730" s="5"/>
      <c r="AW7730" s="5"/>
    </row>
    <row r="7731" spans="38:49">
      <c r="AL7731" s="5"/>
      <c r="AM7731" s="5"/>
      <c r="AW7731" s="5"/>
    </row>
    <row r="7732" spans="38:49">
      <c r="AL7732" s="5"/>
      <c r="AM7732" s="5"/>
      <c r="AW7732" s="5"/>
    </row>
    <row r="7733" spans="38:49">
      <c r="AL7733" s="5"/>
      <c r="AM7733" s="5"/>
      <c r="AW7733" s="5"/>
    </row>
    <row r="7734" spans="38:49">
      <c r="AL7734" s="5"/>
      <c r="AM7734" s="5"/>
      <c r="AW7734" s="5"/>
    </row>
    <row r="7735" spans="38:49">
      <c r="AL7735" s="5"/>
      <c r="AM7735" s="5"/>
      <c r="AW7735" s="5"/>
    </row>
    <row r="7736" spans="38:49">
      <c r="AL7736" s="5"/>
      <c r="AM7736" s="5"/>
      <c r="AW7736" s="5"/>
    </row>
    <row r="7737" spans="38:49">
      <c r="AL7737" s="5"/>
      <c r="AM7737" s="5"/>
      <c r="AW7737" s="5"/>
    </row>
    <row r="7738" spans="38:49">
      <c r="AL7738" s="5"/>
      <c r="AM7738" s="5"/>
      <c r="AW7738" s="5"/>
    </row>
    <row r="7739" spans="38:49">
      <c r="AL7739" s="5"/>
      <c r="AM7739" s="5"/>
      <c r="AW7739" s="5"/>
    </row>
    <row r="7740" spans="38:49">
      <c r="AL7740" s="5"/>
      <c r="AM7740" s="5"/>
      <c r="AW7740" s="5"/>
    </row>
    <row r="7741" spans="38:49">
      <c r="AL7741" s="5"/>
      <c r="AM7741" s="5"/>
      <c r="AW7741" s="5"/>
    </row>
    <row r="7742" spans="38:49">
      <c r="AL7742" s="5"/>
      <c r="AM7742" s="5"/>
      <c r="AW7742" s="5"/>
    </row>
    <row r="7743" spans="38:49">
      <c r="AL7743" s="5"/>
      <c r="AM7743" s="5"/>
      <c r="AW7743" s="5"/>
    </row>
    <row r="7744" spans="38:49">
      <c r="AL7744" s="5"/>
      <c r="AM7744" s="5"/>
      <c r="AW7744" s="5"/>
    </row>
    <row r="7745" spans="38:49">
      <c r="AL7745" s="5"/>
      <c r="AM7745" s="5"/>
      <c r="AW7745" s="5"/>
    </row>
    <row r="7746" spans="38:49">
      <c r="AL7746" s="5"/>
      <c r="AM7746" s="5"/>
      <c r="AW7746" s="5"/>
    </row>
    <row r="7747" spans="38:49">
      <c r="AL7747" s="5"/>
      <c r="AM7747" s="5"/>
      <c r="AW7747" s="5"/>
    </row>
    <row r="7748" spans="38:49">
      <c r="AL7748" s="5"/>
      <c r="AM7748" s="5"/>
      <c r="AW7748" s="5"/>
    </row>
    <row r="7749" spans="38:49">
      <c r="AL7749" s="5"/>
      <c r="AM7749" s="5"/>
      <c r="AW7749" s="5"/>
    </row>
    <row r="7750" spans="38:49">
      <c r="AL7750" s="5"/>
      <c r="AM7750" s="5"/>
      <c r="AW7750" s="5"/>
    </row>
    <row r="7751" spans="38:49">
      <c r="AL7751" s="5"/>
      <c r="AM7751" s="5"/>
      <c r="AW7751" s="5"/>
    </row>
    <row r="7752" spans="38:49">
      <c r="AL7752" s="5"/>
      <c r="AM7752" s="5"/>
      <c r="AW7752" s="5"/>
    </row>
    <row r="7753" spans="38:49">
      <c r="AL7753" s="5"/>
      <c r="AM7753" s="5"/>
      <c r="AW7753" s="5"/>
    </row>
    <row r="7754" spans="38:49">
      <c r="AL7754" s="5"/>
      <c r="AM7754" s="5"/>
      <c r="AW7754" s="5"/>
    </row>
    <row r="7755" spans="38:49">
      <c r="AL7755" s="5"/>
      <c r="AM7755" s="5"/>
      <c r="AW7755" s="5"/>
    </row>
    <row r="7756" spans="38:49">
      <c r="AL7756" s="5"/>
      <c r="AM7756" s="5"/>
      <c r="AW7756" s="5"/>
    </row>
    <row r="7757" spans="38:49">
      <c r="AL7757" s="5"/>
      <c r="AM7757" s="5"/>
      <c r="AW7757" s="5"/>
    </row>
    <row r="7758" spans="38:49">
      <c r="AL7758" s="5"/>
      <c r="AM7758" s="5"/>
      <c r="AW7758" s="5"/>
    </row>
    <row r="7759" spans="38:49">
      <c r="AL7759" s="5"/>
      <c r="AM7759" s="5"/>
      <c r="AW7759" s="5"/>
    </row>
    <row r="7760" spans="38:49">
      <c r="AL7760" s="5"/>
      <c r="AM7760" s="5"/>
      <c r="AW7760" s="5"/>
    </row>
    <row r="7761" spans="38:49">
      <c r="AL7761" s="5"/>
      <c r="AM7761" s="5"/>
      <c r="AW7761" s="5"/>
    </row>
    <row r="7762" spans="38:49">
      <c r="AL7762" s="5"/>
      <c r="AM7762" s="5"/>
      <c r="AW7762" s="5"/>
    </row>
    <row r="7763" spans="38:49">
      <c r="AL7763" s="5"/>
      <c r="AM7763" s="5"/>
      <c r="AW7763" s="5"/>
    </row>
    <row r="7764" spans="38:49">
      <c r="AL7764" s="5"/>
      <c r="AM7764" s="5"/>
      <c r="AW7764" s="5"/>
    </row>
    <row r="7765" spans="38:49">
      <c r="AL7765" s="5"/>
      <c r="AM7765" s="5"/>
      <c r="AW7765" s="5"/>
    </row>
    <row r="7766" spans="38:49">
      <c r="AL7766" s="5"/>
      <c r="AM7766" s="5"/>
      <c r="AW7766" s="5"/>
    </row>
    <row r="7767" spans="38:49">
      <c r="AL7767" s="5"/>
      <c r="AM7767" s="5"/>
      <c r="AW7767" s="5"/>
    </row>
    <row r="7768" spans="38:49">
      <c r="AL7768" s="5"/>
      <c r="AM7768" s="5"/>
      <c r="AW7768" s="5"/>
    </row>
    <row r="7769" spans="38:49">
      <c r="AL7769" s="5"/>
      <c r="AM7769" s="5"/>
      <c r="AW7769" s="5"/>
    </row>
    <row r="7770" spans="38:49">
      <c r="AL7770" s="5"/>
      <c r="AM7770" s="5"/>
      <c r="AW7770" s="5"/>
    </row>
    <row r="7771" spans="38:49">
      <c r="AL7771" s="5"/>
      <c r="AM7771" s="5"/>
      <c r="AW7771" s="5"/>
    </row>
    <row r="7772" spans="38:49">
      <c r="AL7772" s="5"/>
      <c r="AM7772" s="5"/>
      <c r="AW7772" s="5"/>
    </row>
    <row r="7773" spans="38:49">
      <c r="AL7773" s="5"/>
      <c r="AM7773" s="5"/>
      <c r="AW7773" s="5"/>
    </row>
    <row r="7774" spans="38:49">
      <c r="AL7774" s="5"/>
      <c r="AM7774" s="5"/>
      <c r="AW7774" s="5"/>
    </row>
    <row r="7775" spans="38:49">
      <c r="AL7775" s="5"/>
      <c r="AM7775" s="5"/>
      <c r="AW7775" s="5"/>
    </row>
    <row r="7776" spans="38:49">
      <c r="AL7776" s="5"/>
      <c r="AM7776" s="5"/>
      <c r="AW7776" s="5"/>
    </row>
    <row r="7777" spans="38:49">
      <c r="AL7777" s="5"/>
      <c r="AM7777" s="5"/>
      <c r="AW7777" s="5"/>
    </row>
    <row r="7778" spans="38:49">
      <c r="AL7778" s="5"/>
      <c r="AM7778" s="5"/>
      <c r="AW7778" s="5"/>
    </row>
    <row r="7779" spans="38:49">
      <c r="AL7779" s="5"/>
      <c r="AM7779" s="5"/>
      <c r="AW7779" s="5"/>
    </row>
    <row r="7780" spans="38:49">
      <c r="AL7780" s="5"/>
      <c r="AM7780" s="5"/>
      <c r="AW7780" s="5"/>
    </row>
    <row r="7781" spans="38:49">
      <c r="AL7781" s="5"/>
      <c r="AM7781" s="5"/>
      <c r="AW7781" s="5"/>
    </row>
    <row r="7782" spans="38:49">
      <c r="AL7782" s="5"/>
      <c r="AM7782" s="5"/>
      <c r="AW7782" s="5"/>
    </row>
    <row r="7783" spans="38:49">
      <c r="AL7783" s="5"/>
      <c r="AM7783" s="5"/>
      <c r="AW7783" s="5"/>
    </row>
    <row r="7784" spans="38:49">
      <c r="AL7784" s="5"/>
      <c r="AM7784" s="5"/>
      <c r="AW7784" s="5"/>
    </row>
    <row r="7785" spans="38:49">
      <c r="AL7785" s="5"/>
      <c r="AM7785" s="5"/>
      <c r="AW7785" s="5"/>
    </row>
    <row r="7786" spans="38:49">
      <c r="AL7786" s="5"/>
      <c r="AM7786" s="5"/>
      <c r="AW7786" s="5"/>
    </row>
    <row r="7787" spans="38:49">
      <c r="AL7787" s="5"/>
      <c r="AM7787" s="5"/>
      <c r="AW7787" s="5"/>
    </row>
    <row r="7788" spans="38:49">
      <c r="AL7788" s="5"/>
      <c r="AM7788" s="5"/>
      <c r="AW7788" s="5"/>
    </row>
    <row r="7789" spans="38:49">
      <c r="AL7789" s="5"/>
      <c r="AM7789" s="5"/>
      <c r="AW7789" s="5"/>
    </row>
    <row r="7790" spans="38:49">
      <c r="AL7790" s="5"/>
      <c r="AM7790" s="5"/>
      <c r="AW7790" s="5"/>
    </row>
    <row r="7791" spans="38:49">
      <c r="AL7791" s="5"/>
      <c r="AM7791" s="5"/>
      <c r="AW7791" s="5"/>
    </row>
    <row r="7792" spans="38:49">
      <c r="AL7792" s="5"/>
      <c r="AM7792" s="5"/>
      <c r="AW7792" s="5"/>
    </row>
    <row r="7793" spans="38:49">
      <c r="AL7793" s="5"/>
      <c r="AM7793" s="5"/>
      <c r="AW7793" s="5"/>
    </row>
    <row r="7794" spans="38:49">
      <c r="AL7794" s="5"/>
      <c r="AM7794" s="5"/>
      <c r="AW7794" s="5"/>
    </row>
    <row r="7795" spans="38:49">
      <c r="AL7795" s="5"/>
      <c r="AM7795" s="5"/>
      <c r="AW7795" s="5"/>
    </row>
    <row r="7796" spans="38:49">
      <c r="AL7796" s="5"/>
      <c r="AM7796" s="5"/>
      <c r="AW7796" s="5"/>
    </row>
    <row r="7797" spans="38:49">
      <c r="AL7797" s="5"/>
      <c r="AM7797" s="5"/>
      <c r="AW7797" s="5"/>
    </row>
    <row r="7798" spans="38:49">
      <c r="AL7798" s="5"/>
      <c r="AM7798" s="5"/>
      <c r="AW7798" s="5"/>
    </row>
    <row r="7799" spans="38:49">
      <c r="AL7799" s="5"/>
      <c r="AM7799" s="5"/>
      <c r="AW7799" s="5"/>
    </row>
    <row r="7800" spans="38:49">
      <c r="AL7800" s="5"/>
      <c r="AM7800" s="5"/>
      <c r="AW7800" s="5"/>
    </row>
    <row r="7801" spans="38:49">
      <c r="AL7801" s="5"/>
      <c r="AM7801" s="5"/>
      <c r="AW7801" s="5"/>
    </row>
    <row r="7802" spans="38:49">
      <c r="AL7802" s="5"/>
      <c r="AM7802" s="5"/>
      <c r="AW7802" s="5"/>
    </row>
    <row r="7803" spans="38:49">
      <c r="AL7803" s="5"/>
      <c r="AM7803" s="5"/>
      <c r="AW7803" s="5"/>
    </row>
    <row r="7804" spans="38:49">
      <c r="AL7804" s="5"/>
      <c r="AM7804" s="5"/>
      <c r="AW7804" s="5"/>
    </row>
    <row r="7805" spans="38:49">
      <c r="AL7805" s="5"/>
      <c r="AM7805" s="5"/>
      <c r="AW7805" s="5"/>
    </row>
    <row r="7806" spans="38:49">
      <c r="AL7806" s="5"/>
      <c r="AM7806" s="5"/>
      <c r="AW7806" s="5"/>
    </row>
    <row r="7807" spans="38:49">
      <c r="AL7807" s="5"/>
      <c r="AM7807" s="5"/>
      <c r="AW7807" s="5"/>
    </row>
    <row r="7808" spans="38:49">
      <c r="AL7808" s="5"/>
      <c r="AM7808" s="5"/>
      <c r="AW7808" s="5"/>
    </row>
    <row r="7809" spans="38:49">
      <c r="AL7809" s="5"/>
      <c r="AM7809" s="5"/>
      <c r="AW7809" s="5"/>
    </row>
    <row r="7810" spans="38:49">
      <c r="AL7810" s="5"/>
      <c r="AM7810" s="5"/>
      <c r="AW7810" s="5"/>
    </row>
    <row r="7811" spans="38:49">
      <c r="AL7811" s="5"/>
      <c r="AM7811" s="5"/>
      <c r="AW7811" s="5"/>
    </row>
    <row r="7812" spans="38:49">
      <c r="AL7812" s="5"/>
      <c r="AM7812" s="5"/>
      <c r="AW7812" s="5"/>
    </row>
    <row r="7813" spans="38:49">
      <c r="AL7813" s="5"/>
      <c r="AM7813" s="5"/>
      <c r="AW7813" s="5"/>
    </row>
    <row r="7814" spans="38:49">
      <c r="AL7814" s="5"/>
      <c r="AM7814" s="5"/>
      <c r="AW7814" s="5"/>
    </row>
    <row r="7815" spans="38:49">
      <c r="AL7815" s="5"/>
      <c r="AM7815" s="5"/>
      <c r="AW7815" s="5"/>
    </row>
    <row r="7816" spans="38:49">
      <c r="AL7816" s="5"/>
      <c r="AM7816" s="5"/>
      <c r="AW7816" s="5"/>
    </row>
    <row r="7817" spans="38:49">
      <c r="AL7817" s="5"/>
      <c r="AM7817" s="5"/>
      <c r="AW7817" s="5"/>
    </row>
    <row r="7818" spans="38:49">
      <c r="AL7818" s="5"/>
      <c r="AM7818" s="5"/>
      <c r="AW7818" s="5"/>
    </row>
    <row r="7819" spans="38:49">
      <c r="AL7819" s="5"/>
      <c r="AM7819" s="5"/>
      <c r="AW7819" s="5"/>
    </row>
    <row r="7820" spans="38:49">
      <c r="AL7820" s="5"/>
      <c r="AM7820" s="5"/>
      <c r="AW7820" s="5"/>
    </row>
    <row r="7821" spans="38:49">
      <c r="AL7821" s="5"/>
      <c r="AM7821" s="5"/>
      <c r="AW7821" s="5"/>
    </row>
    <row r="7822" spans="38:49">
      <c r="AL7822" s="5"/>
      <c r="AM7822" s="5"/>
      <c r="AW7822" s="5"/>
    </row>
    <row r="7823" spans="38:49">
      <c r="AL7823" s="5"/>
      <c r="AM7823" s="5"/>
      <c r="AW7823" s="5"/>
    </row>
    <row r="7824" spans="38:49">
      <c r="AL7824" s="5"/>
      <c r="AM7824" s="5"/>
      <c r="AW7824" s="5"/>
    </row>
    <row r="7825" spans="38:49">
      <c r="AL7825" s="5"/>
      <c r="AM7825" s="5"/>
      <c r="AW7825" s="5"/>
    </row>
    <row r="7826" spans="38:49">
      <c r="AL7826" s="5"/>
      <c r="AM7826" s="5"/>
      <c r="AW7826" s="5"/>
    </row>
    <row r="7827" spans="38:49">
      <c r="AL7827" s="5"/>
      <c r="AM7827" s="5"/>
      <c r="AW7827" s="5"/>
    </row>
    <row r="7828" spans="38:49">
      <c r="AL7828" s="5"/>
      <c r="AM7828" s="5"/>
      <c r="AW7828" s="5"/>
    </row>
    <row r="7829" spans="38:49">
      <c r="AL7829" s="5"/>
      <c r="AM7829" s="5"/>
      <c r="AW7829" s="5"/>
    </row>
    <row r="7830" spans="38:49">
      <c r="AL7830" s="5"/>
      <c r="AM7830" s="5"/>
      <c r="AW7830" s="5"/>
    </row>
    <row r="7831" spans="38:49">
      <c r="AL7831" s="5"/>
      <c r="AM7831" s="5"/>
      <c r="AW7831" s="5"/>
    </row>
    <row r="7832" spans="38:49">
      <c r="AL7832" s="5"/>
      <c r="AM7832" s="5"/>
      <c r="AW7832" s="5"/>
    </row>
    <row r="7833" spans="38:49">
      <c r="AL7833" s="5"/>
      <c r="AM7833" s="5"/>
      <c r="AW7833" s="5"/>
    </row>
    <row r="7834" spans="38:49">
      <c r="AL7834" s="5"/>
      <c r="AM7834" s="5"/>
      <c r="AW7834" s="5"/>
    </row>
    <row r="7835" spans="38:49">
      <c r="AL7835" s="5"/>
      <c r="AM7835" s="5"/>
      <c r="AW7835" s="5"/>
    </row>
    <row r="7836" spans="38:49">
      <c r="AL7836" s="5"/>
      <c r="AM7836" s="5"/>
      <c r="AW7836" s="5"/>
    </row>
    <row r="7837" spans="38:49">
      <c r="AL7837" s="5"/>
      <c r="AM7837" s="5"/>
      <c r="AW7837" s="5"/>
    </row>
    <row r="7838" spans="38:49">
      <c r="AL7838" s="5"/>
      <c r="AM7838" s="5"/>
      <c r="AW7838" s="5"/>
    </row>
    <row r="7839" spans="38:49">
      <c r="AL7839" s="5"/>
      <c r="AM7839" s="5"/>
      <c r="AW7839" s="5"/>
    </row>
    <row r="7840" spans="38:49">
      <c r="AL7840" s="5"/>
      <c r="AM7840" s="5"/>
      <c r="AW7840" s="5"/>
    </row>
    <row r="7841" spans="38:49">
      <c r="AL7841" s="5"/>
      <c r="AM7841" s="5"/>
      <c r="AW7841" s="5"/>
    </row>
    <row r="7842" spans="38:49">
      <c r="AL7842" s="5"/>
      <c r="AM7842" s="5"/>
      <c r="AW7842" s="5"/>
    </row>
    <row r="7843" spans="38:49">
      <c r="AL7843" s="5"/>
      <c r="AM7843" s="5"/>
      <c r="AW7843" s="5"/>
    </row>
    <row r="7844" spans="38:49">
      <c r="AL7844" s="5"/>
      <c r="AM7844" s="5"/>
      <c r="AW7844" s="5"/>
    </row>
    <row r="7845" spans="38:49">
      <c r="AL7845" s="5"/>
      <c r="AM7845" s="5"/>
      <c r="AW7845" s="5"/>
    </row>
    <row r="7846" spans="38:49">
      <c r="AL7846" s="5"/>
      <c r="AM7846" s="5"/>
      <c r="AW7846" s="5"/>
    </row>
    <row r="7847" spans="38:49">
      <c r="AL7847" s="5"/>
      <c r="AM7847" s="5"/>
      <c r="AW7847" s="5"/>
    </row>
    <row r="7848" spans="38:49">
      <c r="AL7848" s="5"/>
      <c r="AM7848" s="5"/>
      <c r="AW7848" s="5"/>
    </row>
    <row r="7849" spans="38:49">
      <c r="AL7849" s="5"/>
      <c r="AM7849" s="5"/>
      <c r="AW7849" s="5"/>
    </row>
    <row r="7850" spans="38:49">
      <c r="AL7850" s="5"/>
      <c r="AM7850" s="5"/>
      <c r="AW7850" s="5"/>
    </row>
    <row r="7851" spans="38:49">
      <c r="AL7851" s="5"/>
      <c r="AM7851" s="5"/>
      <c r="AW7851" s="5"/>
    </row>
    <row r="7852" spans="38:49">
      <c r="AL7852" s="5"/>
      <c r="AM7852" s="5"/>
      <c r="AW7852" s="5"/>
    </row>
    <row r="7853" spans="38:49">
      <c r="AL7853" s="5"/>
      <c r="AM7853" s="5"/>
      <c r="AW7853" s="5"/>
    </row>
    <row r="7854" spans="38:49">
      <c r="AL7854" s="5"/>
      <c r="AM7854" s="5"/>
      <c r="AW7854" s="5"/>
    </row>
    <row r="7855" spans="38:49">
      <c r="AL7855" s="5"/>
      <c r="AM7855" s="5"/>
      <c r="AW7855" s="5"/>
    </row>
    <row r="7856" spans="38:49">
      <c r="AL7856" s="5"/>
      <c r="AM7856" s="5"/>
      <c r="AW7856" s="5"/>
    </row>
    <row r="7857" spans="38:49">
      <c r="AL7857" s="5"/>
      <c r="AM7857" s="5"/>
      <c r="AW7857" s="5"/>
    </row>
    <row r="7858" spans="38:49">
      <c r="AL7858" s="5"/>
      <c r="AM7858" s="5"/>
      <c r="AW7858" s="5"/>
    </row>
    <row r="7859" spans="38:49">
      <c r="AL7859" s="5"/>
      <c r="AM7859" s="5"/>
      <c r="AW7859" s="5"/>
    </row>
    <row r="7860" spans="38:49">
      <c r="AL7860" s="5"/>
      <c r="AM7860" s="5"/>
      <c r="AW7860" s="5"/>
    </row>
    <row r="7861" spans="38:49">
      <c r="AL7861" s="5"/>
      <c r="AM7861" s="5"/>
      <c r="AW7861" s="5"/>
    </row>
    <row r="7862" spans="38:49">
      <c r="AL7862" s="5"/>
      <c r="AM7862" s="5"/>
      <c r="AW7862" s="5"/>
    </row>
    <row r="7863" spans="38:49">
      <c r="AL7863" s="5"/>
      <c r="AM7863" s="5"/>
      <c r="AW7863" s="5"/>
    </row>
    <row r="7864" spans="38:49">
      <c r="AL7864" s="5"/>
      <c r="AM7864" s="5"/>
      <c r="AW7864" s="5"/>
    </row>
    <row r="7865" spans="38:49">
      <c r="AL7865" s="5"/>
      <c r="AM7865" s="5"/>
      <c r="AW7865" s="5"/>
    </row>
    <row r="7866" spans="38:49">
      <c r="AL7866" s="5"/>
      <c r="AM7866" s="5"/>
      <c r="AW7866" s="5"/>
    </row>
    <row r="7867" spans="38:49">
      <c r="AL7867" s="5"/>
      <c r="AM7867" s="5"/>
      <c r="AW7867" s="5"/>
    </row>
    <row r="7868" spans="38:49">
      <c r="AL7868" s="5"/>
      <c r="AM7868" s="5"/>
      <c r="AW7868" s="5"/>
    </row>
    <row r="7869" spans="38:49">
      <c r="AL7869" s="5"/>
      <c r="AM7869" s="5"/>
      <c r="AW7869" s="5"/>
    </row>
    <row r="7870" spans="38:49">
      <c r="AL7870" s="5"/>
      <c r="AM7870" s="5"/>
      <c r="AW7870" s="5"/>
    </row>
    <row r="7871" spans="38:49">
      <c r="AL7871" s="5"/>
      <c r="AM7871" s="5"/>
      <c r="AW7871" s="5"/>
    </row>
    <row r="7872" spans="38:49">
      <c r="AL7872" s="5"/>
      <c r="AM7872" s="5"/>
      <c r="AW7872" s="5"/>
    </row>
    <row r="7873" spans="38:49">
      <c r="AL7873" s="5"/>
      <c r="AM7873" s="5"/>
      <c r="AW7873" s="5"/>
    </row>
    <row r="7874" spans="38:49">
      <c r="AL7874" s="5"/>
      <c r="AM7874" s="5"/>
      <c r="AW7874" s="5"/>
    </row>
    <row r="7875" spans="38:49">
      <c r="AL7875" s="5"/>
      <c r="AM7875" s="5"/>
      <c r="AW7875" s="5"/>
    </row>
    <row r="7876" spans="38:49">
      <c r="AL7876" s="5"/>
      <c r="AM7876" s="5"/>
      <c r="AW7876" s="5"/>
    </row>
    <row r="7877" spans="38:49">
      <c r="AL7877" s="5"/>
      <c r="AM7877" s="5"/>
      <c r="AW7877" s="5"/>
    </row>
    <row r="7878" spans="38:49">
      <c r="AL7878" s="5"/>
      <c r="AM7878" s="5"/>
      <c r="AW7878" s="5"/>
    </row>
    <row r="7879" spans="38:49">
      <c r="AL7879" s="5"/>
      <c r="AM7879" s="5"/>
      <c r="AW7879" s="5"/>
    </row>
    <row r="7880" spans="38:49">
      <c r="AL7880" s="5"/>
      <c r="AM7880" s="5"/>
      <c r="AW7880" s="5"/>
    </row>
    <row r="7881" spans="38:49">
      <c r="AL7881" s="5"/>
      <c r="AM7881" s="5"/>
      <c r="AW7881" s="5"/>
    </row>
    <row r="7882" spans="38:49">
      <c r="AL7882" s="5"/>
      <c r="AM7882" s="5"/>
      <c r="AW7882" s="5"/>
    </row>
    <row r="7883" spans="38:49">
      <c r="AL7883" s="5"/>
      <c r="AM7883" s="5"/>
      <c r="AW7883" s="5"/>
    </row>
    <row r="7884" spans="38:49">
      <c r="AL7884" s="5"/>
      <c r="AM7884" s="5"/>
      <c r="AW7884" s="5"/>
    </row>
    <row r="7885" spans="38:49">
      <c r="AL7885" s="5"/>
      <c r="AM7885" s="5"/>
      <c r="AW7885" s="5"/>
    </row>
    <row r="7886" spans="38:49">
      <c r="AL7886" s="5"/>
      <c r="AM7886" s="5"/>
      <c r="AW7886" s="5"/>
    </row>
    <row r="7887" spans="38:49">
      <c r="AL7887" s="5"/>
      <c r="AM7887" s="5"/>
      <c r="AW7887" s="5"/>
    </row>
    <row r="7888" spans="38:49">
      <c r="AL7888" s="5"/>
      <c r="AM7888" s="5"/>
      <c r="AW7888" s="5"/>
    </row>
    <row r="7889" spans="38:49">
      <c r="AL7889" s="5"/>
      <c r="AM7889" s="5"/>
      <c r="AW7889" s="5"/>
    </row>
    <row r="7890" spans="38:49">
      <c r="AL7890" s="5"/>
      <c r="AM7890" s="5"/>
      <c r="AW7890" s="5"/>
    </row>
    <row r="7891" spans="38:49">
      <c r="AL7891" s="5"/>
      <c r="AM7891" s="5"/>
      <c r="AW7891" s="5"/>
    </row>
    <row r="7892" spans="38:49">
      <c r="AL7892" s="5"/>
      <c r="AM7892" s="5"/>
      <c r="AW7892" s="5"/>
    </row>
    <row r="7893" spans="38:49">
      <c r="AL7893" s="5"/>
      <c r="AM7893" s="5"/>
      <c r="AW7893" s="5"/>
    </row>
    <row r="7894" spans="38:49">
      <c r="AL7894" s="5"/>
      <c r="AM7894" s="5"/>
      <c r="AW7894" s="5"/>
    </row>
    <row r="7895" spans="38:49">
      <c r="AL7895" s="5"/>
      <c r="AM7895" s="5"/>
      <c r="AW7895" s="5"/>
    </row>
    <row r="7896" spans="38:49">
      <c r="AL7896" s="5"/>
      <c r="AM7896" s="5"/>
      <c r="AW7896" s="5"/>
    </row>
    <row r="7897" spans="38:49">
      <c r="AL7897" s="5"/>
      <c r="AM7897" s="5"/>
      <c r="AW7897" s="5"/>
    </row>
    <row r="7898" spans="38:49">
      <c r="AL7898" s="5"/>
      <c r="AM7898" s="5"/>
      <c r="AW7898" s="5"/>
    </row>
    <row r="7899" spans="38:49">
      <c r="AL7899" s="5"/>
      <c r="AM7899" s="5"/>
      <c r="AW7899" s="5"/>
    </row>
    <row r="7900" spans="38:49">
      <c r="AL7900" s="5"/>
      <c r="AM7900" s="5"/>
      <c r="AW7900" s="5"/>
    </row>
    <row r="7901" spans="38:49">
      <c r="AL7901" s="5"/>
      <c r="AM7901" s="5"/>
      <c r="AW7901" s="5"/>
    </row>
    <row r="7902" spans="38:49">
      <c r="AL7902" s="5"/>
      <c r="AM7902" s="5"/>
      <c r="AW7902" s="5"/>
    </row>
    <row r="7903" spans="38:49">
      <c r="AL7903" s="5"/>
      <c r="AM7903" s="5"/>
      <c r="AW7903" s="5"/>
    </row>
    <row r="7904" spans="38:49">
      <c r="AL7904" s="5"/>
      <c r="AM7904" s="5"/>
      <c r="AW7904" s="5"/>
    </row>
    <row r="7905" spans="38:49">
      <c r="AL7905" s="5"/>
      <c r="AM7905" s="5"/>
      <c r="AW7905" s="5"/>
    </row>
    <row r="7906" spans="38:49">
      <c r="AL7906" s="5"/>
      <c r="AM7906" s="5"/>
      <c r="AW7906" s="5"/>
    </row>
    <row r="7907" spans="38:49">
      <c r="AL7907" s="5"/>
      <c r="AM7907" s="5"/>
      <c r="AW7907" s="5"/>
    </row>
    <row r="7908" spans="38:49">
      <c r="AL7908" s="5"/>
      <c r="AM7908" s="5"/>
      <c r="AW7908" s="5"/>
    </row>
    <row r="7909" spans="38:49">
      <c r="AL7909" s="5"/>
      <c r="AM7909" s="5"/>
      <c r="AW7909" s="5"/>
    </row>
    <row r="7910" spans="38:49">
      <c r="AL7910" s="5"/>
      <c r="AM7910" s="5"/>
      <c r="AW7910" s="5"/>
    </row>
    <row r="7911" spans="38:49">
      <c r="AL7911" s="5"/>
      <c r="AM7911" s="5"/>
      <c r="AW7911" s="5"/>
    </row>
    <row r="7912" spans="38:49">
      <c r="AL7912" s="5"/>
      <c r="AM7912" s="5"/>
      <c r="AW7912" s="5"/>
    </row>
    <row r="7913" spans="38:49">
      <c r="AL7913" s="5"/>
      <c r="AM7913" s="5"/>
      <c r="AW7913" s="5"/>
    </row>
    <row r="7914" spans="38:49">
      <c r="AL7914" s="5"/>
      <c r="AM7914" s="5"/>
      <c r="AW7914" s="5"/>
    </row>
    <row r="7915" spans="38:49">
      <c r="AL7915" s="5"/>
      <c r="AM7915" s="5"/>
      <c r="AW7915" s="5"/>
    </row>
    <row r="7916" spans="38:49">
      <c r="AL7916" s="5"/>
      <c r="AM7916" s="5"/>
      <c r="AW7916" s="5"/>
    </row>
    <row r="7917" spans="38:49">
      <c r="AL7917" s="5"/>
      <c r="AM7917" s="5"/>
      <c r="AW7917" s="5"/>
    </row>
    <row r="7918" spans="38:49">
      <c r="AL7918" s="5"/>
      <c r="AM7918" s="5"/>
      <c r="AW7918" s="5"/>
    </row>
    <row r="7919" spans="38:49">
      <c r="AL7919" s="5"/>
      <c r="AM7919" s="5"/>
      <c r="AW7919" s="5"/>
    </row>
    <row r="7920" spans="38:49">
      <c r="AL7920" s="5"/>
      <c r="AM7920" s="5"/>
      <c r="AW7920" s="5"/>
    </row>
    <row r="7921" spans="38:49">
      <c r="AL7921" s="5"/>
      <c r="AM7921" s="5"/>
      <c r="AW7921" s="5"/>
    </row>
    <row r="7922" spans="38:49">
      <c r="AL7922" s="5"/>
      <c r="AM7922" s="5"/>
      <c r="AW7922" s="5"/>
    </row>
    <row r="7923" spans="38:49">
      <c r="AL7923" s="5"/>
      <c r="AM7923" s="5"/>
      <c r="AW7923" s="5"/>
    </row>
    <row r="7924" spans="38:49">
      <c r="AL7924" s="5"/>
      <c r="AM7924" s="5"/>
      <c r="AW7924" s="5"/>
    </row>
    <row r="7925" spans="38:49">
      <c r="AL7925" s="5"/>
      <c r="AM7925" s="5"/>
      <c r="AW7925" s="5"/>
    </row>
    <row r="7926" spans="38:49">
      <c r="AL7926" s="5"/>
      <c r="AM7926" s="5"/>
      <c r="AW7926" s="5"/>
    </row>
    <row r="7927" spans="38:49">
      <c r="AL7927" s="5"/>
      <c r="AM7927" s="5"/>
      <c r="AW7927" s="5"/>
    </row>
    <row r="7928" spans="38:49">
      <c r="AL7928" s="5"/>
      <c r="AM7928" s="5"/>
      <c r="AW7928" s="5"/>
    </row>
    <row r="7929" spans="38:49">
      <c r="AL7929" s="5"/>
      <c r="AM7929" s="5"/>
      <c r="AW7929" s="5"/>
    </row>
    <row r="7930" spans="38:49">
      <c r="AL7930" s="5"/>
      <c r="AM7930" s="5"/>
      <c r="AW7930" s="5"/>
    </row>
    <row r="7931" spans="38:49">
      <c r="AL7931" s="5"/>
      <c r="AM7931" s="5"/>
      <c r="AW7931" s="5"/>
    </row>
    <row r="7932" spans="38:49">
      <c r="AL7932" s="5"/>
      <c r="AM7932" s="5"/>
      <c r="AW7932" s="5"/>
    </row>
    <row r="7933" spans="38:49">
      <c r="AL7933" s="5"/>
      <c r="AM7933" s="5"/>
      <c r="AW7933" s="5"/>
    </row>
    <row r="7934" spans="38:49">
      <c r="AL7934" s="5"/>
      <c r="AM7934" s="5"/>
      <c r="AW7934" s="5"/>
    </row>
    <row r="7935" spans="38:49">
      <c r="AL7935" s="5"/>
      <c r="AM7935" s="5"/>
      <c r="AW7935" s="5"/>
    </row>
    <row r="7936" spans="38:49">
      <c r="AL7936" s="5"/>
      <c r="AM7936" s="5"/>
      <c r="AW7936" s="5"/>
    </row>
    <row r="7937" spans="38:49">
      <c r="AL7937" s="5"/>
      <c r="AM7937" s="5"/>
      <c r="AW7937" s="5"/>
    </row>
    <row r="7938" spans="38:49">
      <c r="AL7938" s="5"/>
      <c r="AM7938" s="5"/>
      <c r="AW7938" s="5"/>
    </row>
    <row r="7939" spans="38:49">
      <c r="AL7939" s="5"/>
      <c r="AM7939" s="5"/>
      <c r="AW7939" s="5"/>
    </row>
    <row r="7940" spans="38:49">
      <c r="AL7940" s="5"/>
      <c r="AM7940" s="5"/>
      <c r="AW7940" s="5"/>
    </row>
    <row r="7941" spans="38:49">
      <c r="AL7941" s="5"/>
      <c r="AM7941" s="5"/>
      <c r="AW7941" s="5"/>
    </row>
    <row r="7942" spans="38:49">
      <c r="AL7942" s="5"/>
      <c r="AM7942" s="5"/>
      <c r="AW7942" s="5"/>
    </row>
    <row r="7943" spans="38:49">
      <c r="AL7943" s="5"/>
      <c r="AM7943" s="5"/>
      <c r="AW7943" s="5"/>
    </row>
    <row r="7944" spans="38:49">
      <c r="AL7944" s="5"/>
      <c r="AM7944" s="5"/>
      <c r="AW7944" s="5"/>
    </row>
    <row r="7945" spans="38:49">
      <c r="AL7945" s="5"/>
      <c r="AM7945" s="5"/>
      <c r="AW7945" s="5"/>
    </row>
    <row r="7946" spans="38:49">
      <c r="AL7946" s="5"/>
      <c r="AM7946" s="5"/>
      <c r="AW7946" s="5"/>
    </row>
    <row r="7947" spans="38:49">
      <c r="AL7947" s="5"/>
      <c r="AM7947" s="5"/>
      <c r="AW7947" s="5"/>
    </row>
    <row r="7948" spans="38:49">
      <c r="AL7948" s="5"/>
      <c r="AM7948" s="5"/>
      <c r="AW7948" s="5"/>
    </row>
    <row r="7949" spans="38:49">
      <c r="AL7949" s="5"/>
      <c r="AM7949" s="5"/>
      <c r="AW7949" s="5"/>
    </row>
    <row r="7950" spans="38:49">
      <c r="AL7950" s="5"/>
      <c r="AM7950" s="5"/>
      <c r="AW7950" s="5"/>
    </row>
    <row r="7951" spans="38:49">
      <c r="AL7951" s="5"/>
      <c r="AM7951" s="5"/>
      <c r="AW7951" s="5"/>
    </row>
    <row r="7952" spans="38:49">
      <c r="AL7952" s="5"/>
      <c r="AM7952" s="5"/>
      <c r="AW7952" s="5"/>
    </row>
    <row r="7953" spans="38:49">
      <c r="AL7953" s="5"/>
      <c r="AM7953" s="5"/>
      <c r="AW7953" s="5"/>
    </row>
    <row r="7954" spans="38:49">
      <c r="AL7954" s="5"/>
      <c r="AM7954" s="5"/>
      <c r="AW7954" s="5"/>
    </row>
    <row r="7955" spans="38:49">
      <c r="AL7955" s="5"/>
      <c r="AM7955" s="5"/>
      <c r="AW7955" s="5"/>
    </row>
    <row r="7956" spans="38:49">
      <c r="AL7956" s="5"/>
      <c r="AM7956" s="5"/>
      <c r="AW7956" s="5"/>
    </row>
    <row r="7957" spans="38:49">
      <c r="AL7957" s="5"/>
      <c r="AM7957" s="5"/>
      <c r="AW7957" s="5"/>
    </row>
    <row r="7958" spans="38:49">
      <c r="AL7958" s="5"/>
      <c r="AM7958" s="5"/>
      <c r="AW7958" s="5"/>
    </row>
    <row r="7959" spans="38:49">
      <c r="AL7959" s="5"/>
      <c r="AM7959" s="5"/>
      <c r="AW7959" s="5"/>
    </row>
    <row r="7960" spans="38:49">
      <c r="AL7960" s="5"/>
      <c r="AM7960" s="5"/>
      <c r="AW7960" s="5"/>
    </row>
    <row r="7961" spans="38:49">
      <c r="AL7961" s="5"/>
      <c r="AM7961" s="5"/>
      <c r="AW7961" s="5"/>
    </row>
    <row r="7962" spans="38:49">
      <c r="AL7962" s="5"/>
      <c r="AM7962" s="5"/>
      <c r="AW7962" s="5"/>
    </row>
    <row r="7963" spans="38:49">
      <c r="AL7963" s="5"/>
      <c r="AM7963" s="5"/>
      <c r="AW7963" s="5"/>
    </row>
    <row r="7964" spans="38:49">
      <c r="AL7964" s="5"/>
      <c r="AM7964" s="5"/>
      <c r="AW7964" s="5"/>
    </row>
    <row r="7965" spans="38:49">
      <c r="AL7965" s="5"/>
      <c r="AM7965" s="5"/>
      <c r="AW7965" s="5"/>
    </row>
    <row r="7966" spans="38:49">
      <c r="AL7966" s="5"/>
      <c r="AM7966" s="5"/>
      <c r="AW7966" s="5"/>
    </row>
    <row r="7967" spans="38:49">
      <c r="AL7967" s="5"/>
      <c r="AM7967" s="5"/>
      <c r="AW7967" s="5"/>
    </row>
    <row r="7968" spans="38:49">
      <c r="AL7968" s="5"/>
      <c r="AM7968" s="5"/>
      <c r="AW7968" s="5"/>
    </row>
    <row r="7969" spans="38:49">
      <c r="AL7969" s="5"/>
      <c r="AM7969" s="5"/>
      <c r="AW7969" s="5"/>
    </row>
    <row r="7970" spans="38:49">
      <c r="AL7970" s="5"/>
      <c r="AM7970" s="5"/>
      <c r="AW7970" s="5"/>
    </row>
    <row r="7971" spans="38:49">
      <c r="AL7971" s="5"/>
      <c r="AM7971" s="5"/>
      <c r="AW7971" s="5"/>
    </row>
    <row r="7972" spans="38:49">
      <c r="AL7972" s="5"/>
      <c r="AM7972" s="5"/>
      <c r="AW7972" s="5"/>
    </row>
    <row r="7973" spans="38:49">
      <c r="AL7973" s="5"/>
      <c r="AM7973" s="5"/>
      <c r="AW7973" s="5"/>
    </row>
    <row r="7974" spans="38:49">
      <c r="AL7974" s="5"/>
      <c r="AM7974" s="5"/>
      <c r="AW7974" s="5"/>
    </row>
    <row r="7975" spans="38:49">
      <c r="AL7975" s="5"/>
      <c r="AM7975" s="5"/>
      <c r="AW7975" s="5"/>
    </row>
    <row r="7976" spans="38:49">
      <c r="AL7976" s="5"/>
      <c r="AM7976" s="5"/>
      <c r="AW7976" s="5"/>
    </row>
    <row r="7977" spans="38:49">
      <c r="AL7977" s="5"/>
      <c r="AM7977" s="5"/>
      <c r="AW7977" s="5"/>
    </row>
    <row r="7978" spans="38:49">
      <c r="AL7978" s="5"/>
      <c r="AM7978" s="5"/>
      <c r="AW7978" s="5"/>
    </row>
    <row r="7979" spans="38:49">
      <c r="AL7979" s="5"/>
      <c r="AM7979" s="5"/>
      <c r="AW7979" s="5"/>
    </row>
    <row r="7980" spans="38:49">
      <c r="AL7980" s="5"/>
      <c r="AM7980" s="5"/>
      <c r="AW7980" s="5"/>
    </row>
    <row r="7981" spans="38:49">
      <c r="AL7981" s="5"/>
      <c r="AM7981" s="5"/>
      <c r="AW7981" s="5"/>
    </row>
    <row r="7982" spans="38:49">
      <c r="AL7982" s="5"/>
      <c r="AM7982" s="5"/>
      <c r="AW7982" s="5"/>
    </row>
    <row r="7983" spans="38:49">
      <c r="AL7983" s="5"/>
      <c r="AM7983" s="5"/>
      <c r="AW7983" s="5"/>
    </row>
    <row r="7984" spans="38:49">
      <c r="AL7984" s="5"/>
      <c r="AM7984" s="5"/>
      <c r="AW7984" s="5"/>
    </row>
    <row r="7985" spans="38:49">
      <c r="AL7985" s="5"/>
      <c r="AM7985" s="5"/>
      <c r="AW7985" s="5"/>
    </row>
    <row r="7986" spans="38:49">
      <c r="AL7986" s="5"/>
      <c r="AM7986" s="5"/>
      <c r="AW7986" s="5"/>
    </row>
    <row r="7987" spans="38:49">
      <c r="AL7987" s="5"/>
      <c r="AM7987" s="5"/>
      <c r="AW7987" s="5"/>
    </row>
    <row r="7988" spans="38:49">
      <c r="AL7988" s="5"/>
      <c r="AM7988" s="5"/>
      <c r="AW7988" s="5"/>
    </row>
    <row r="7989" spans="38:49">
      <c r="AL7989" s="5"/>
      <c r="AM7989" s="5"/>
      <c r="AW7989" s="5"/>
    </row>
    <row r="7990" spans="38:49">
      <c r="AL7990" s="5"/>
      <c r="AM7990" s="5"/>
      <c r="AW7990" s="5"/>
    </row>
    <row r="7991" spans="38:49">
      <c r="AL7991" s="5"/>
      <c r="AM7991" s="5"/>
      <c r="AW7991" s="5"/>
    </row>
    <row r="7992" spans="38:49">
      <c r="AL7992" s="5"/>
      <c r="AM7992" s="5"/>
      <c r="AW7992" s="5"/>
    </row>
    <row r="7993" spans="38:49">
      <c r="AL7993" s="5"/>
      <c r="AM7993" s="5"/>
      <c r="AW7993" s="5"/>
    </row>
    <row r="7994" spans="38:49">
      <c r="AL7994" s="5"/>
      <c r="AM7994" s="5"/>
      <c r="AW7994" s="5"/>
    </row>
    <row r="7995" spans="38:49">
      <c r="AL7995" s="5"/>
      <c r="AM7995" s="5"/>
      <c r="AW7995" s="5"/>
    </row>
    <row r="7996" spans="38:49">
      <c r="AL7996" s="5"/>
      <c r="AM7996" s="5"/>
      <c r="AW7996" s="5"/>
    </row>
    <row r="7997" spans="38:49">
      <c r="AL7997" s="5"/>
      <c r="AM7997" s="5"/>
      <c r="AW7997" s="5"/>
    </row>
    <row r="7998" spans="38:49">
      <c r="AL7998" s="5"/>
      <c r="AM7998" s="5"/>
      <c r="AW7998" s="5"/>
    </row>
    <row r="7999" spans="38:49">
      <c r="AL7999" s="5"/>
      <c r="AM7999" s="5"/>
      <c r="AW7999" s="5"/>
    </row>
    <row r="8000" spans="38:49">
      <c r="AL8000" s="5"/>
      <c r="AM8000" s="5"/>
      <c r="AW8000" s="5"/>
    </row>
    <row r="8001" spans="38:49">
      <c r="AL8001" s="5"/>
      <c r="AM8001" s="5"/>
      <c r="AW8001" s="5"/>
    </row>
    <row r="8002" spans="38:49">
      <c r="AL8002" s="5"/>
      <c r="AM8002" s="5"/>
      <c r="AW8002" s="5"/>
    </row>
    <row r="8003" spans="38:49">
      <c r="AL8003" s="5"/>
      <c r="AM8003" s="5"/>
      <c r="AW8003" s="5"/>
    </row>
    <row r="8004" spans="38:49">
      <c r="AL8004" s="5"/>
      <c r="AM8004" s="5"/>
      <c r="AW8004" s="5"/>
    </row>
    <row r="8005" spans="38:49">
      <c r="AL8005" s="5"/>
      <c r="AM8005" s="5"/>
      <c r="AW8005" s="5"/>
    </row>
    <row r="8006" spans="38:49">
      <c r="AL8006" s="5"/>
      <c r="AM8006" s="5"/>
      <c r="AW8006" s="5"/>
    </row>
    <row r="8007" spans="38:49">
      <c r="AL8007" s="5"/>
      <c r="AM8007" s="5"/>
      <c r="AW8007" s="5"/>
    </row>
    <row r="8008" spans="38:49">
      <c r="AL8008" s="5"/>
      <c r="AM8008" s="5"/>
      <c r="AW8008" s="5"/>
    </row>
    <row r="8009" spans="38:49">
      <c r="AL8009" s="5"/>
      <c r="AM8009" s="5"/>
      <c r="AW8009" s="5"/>
    </row>
    <row r="8010" spans="38:49">
      <c r="AL8010" s="5"/>
      <c r="AM8010" s="5"/>
      <c r="AW8010" s="5"/>
    </row>
    <row r="8011" spans="38:49">
      <c r="AL8011" s="5"/>
      <c r="AM8011" s="5"/>
      <c r="AW8011" s="5"/>
    </row>
    <row r="8012" spans="38:49">
      <c r="AL8012" s="5"/>
      <c r="AM8012" s="5"/>
      <c r="AW8012" s="5"/>
    </row>
    <row r="8013" spans="38:49">
      <c r="AL8013" s="5"/>
      <c r="AM8013" s="5"/>
      <c r="AW8013" s="5"/>
    </row>
    <row r="8014" spans="38:49">
      <c r="AL8014" s="5"/>
      <c r="AM8014" s="5"/>
      <c r="AW8014" s="5"/>
    </row>
    <row r="8015" spans="38:49">
      <c r="AL8015" s="5"/>
      <c r="AM8015" s="5"/>
      <c r="AW8015" s="5"/>
    </row>
    <row r="8016" spans="38:49">
      <c r="AL8016" s="5"/>
      <c r="AM8016" s="5"/>
      <c r="AW8016" s="5"/>
    </row>
    <row r="8017" spans="38:49">
      <c r="AL8017" s="5"/>
      <c r="AM8017" s="5"/>
      <c r="AW8017" s="5"/>
    </row>
    <row r="8018" spans="38:49">
      <c r="AL8018" s="5"/>
      <c r="AM8018" s="5"/>
      <c r="AW8018" s="5"/>
    </row>
    <row r="8019" spans="38:49">
      <c r="AL8019" s="5"/>
      <c r="AM8019" s="5"/>
      <c r="AW8019" s="5"/>
    </row>
    <row r="8020" spans="38:49">
      <c r="AL8020" s="5"/>
      <c r="AM8020" s="5"/>
      <c r="AW8020" s="5"/>
    </row>
    <row r="8021" spans="38:49">
      <c r="AL8021" s="5"/>
      <c r="AM8021" s="5"/>
      <c r="AW8021" s="5"/>
    </row>
    <row r="8022" spans="38:49">
      <c r="AL8022" s="5"/>
      <c r="AM8022" s="5"/>
      <c r="AW8022" s="5"/>
    </row>
    <row r="8023" spans="38:49">
      <c r="AL8023" s="5"/>
      <c r="AM8023" s="5"/>
      <c r="AW8023" s="5"/>
    </row>
    <row r="8024" spans="38:49">
      <c r="AL8024" s="5"/>
      <c r="AM8024" s="5"/>
      <c r="AW8024" s="5"/>
    </row>
    <row r="8025" spans="38:49">
      <c r="AL8025" s="5"/>
      <c r="AM8025" s="5"/>
      <c r="AW8025" s="5"/>
    </row>
    <row r="8026" spans="38:49">
      <c r="AL8026" s="5"/>
      <c r="AM8026" s="5"/>
      <c r="AW8026" s="5"/>
    </row>
    <row r="8027" spans="38:49">
      <c r="AL8027" s="5"/>
      <c r="AM8027" s="5"/>
      <c r="AW8027" s="5"/>
    </row>
    <row r="8028" spans="38:49">
      <c r="AL8028" s="5"/>
      <c r="AM8028" s="5"/>
      <c r="AW8028" s="5"/>
    </row>
    <row r="8029" spans="38:49">
      <c r="AL8029" s="5"/>
      <c r="AM8029" s="5"/>
      <c r="AW8029" s="5"/>
    </row>
    <row r="8030" spans="38:49">
      <c r="AL8030" s="5"/>
      <c r="AM8030" s="5"/>
      <c r="AW8030" s="5"/>
    </row>
    <row r="8031" spans="38:49">
      <c r="AL8031" s="5"/>
      <c r="AM8031" s="5"/>
      <c r="AW8031" s="5"/>
    </row>
    <row r="8032" spans="38:49">
      <c r="AL8032" s="5"/>
      <c r="AM8032" s="5"/>
      <c r="AW8032" s="5"/>
    </row>
    <row r="8033" spans="38:49">
      <c r="AL8033" s="5"/>
      <c r="AM8033" s="5"/>
      <c r="AW8033" s="5"/>
    </row>
    <row r="8034" spans="38:49">
      <c r="AL8034" s="5"/>
      <c r="AM8034" s="5"/>
      <c r="AW8034" s="5"/>
    </row>
    <row r="8035" spans="38:49">
      <c r="AL8035" s="5"/>
      <c r="AM8035" s="5"/>
      <c r="AW8035" s="5"/>
    </row>
    <row r="8036" spans="38:49">
      <c r="AL8036" s="5"/>
      <c r="AM8036" s="5"/>
      <c r="AW8036" s="5"/>
    </row>
    <row r="8037" spans="38:49">
      <c r="AL8037" s="5"/>
      <c r="AM8037" s="5"/>
      <c r="AW8037" s="5"/>
    </row>
    <row r="8038" spans="38:49">
      <c r="AL8038" s="5"/>
      <c r="AM8038" s="5"/>
      <c r="AW8038" s="5"/>
    </row>
    <row r="8039" spans="38:49">
      <c r="AL8039" s="5"/>
      <c r="AM8039" s="5"/>
      <c r="AW8039" s="5"/>
    </row>
    <row r="8040" spans="38:49">
      <c r="AL8040" s="5"/>
      <c r="AM8040" s="5"/>
      <c r="AW8040" s="5"/>
    </row>
    <row r="8041" spans="38:49">
      <c r="AL8041" s="5"/>
      <c r="AM8041" s="5"/>
      <c r="AW8041" s="5"/>
    </row>
    <row r="8042" spans="38:49">
      <c r="AL8042" s="5"/>
      <c r="AM8042" s="5"/>
      <c r="AW8042" s="5"/>
    </row>
    <row r="8043" spans="38:49">
      <c r="AL8043" s="5"/>
      <c r="AM8043" s="5"/>
      <c r="AW8043" s="5"/>
    </row>
    <row r="8044" spans="38:49">
      <c r="AL8044" s="5"/>
      <c r="AM8044" s="5"/>
      <c r="AW8044" s="5"/>
    </row>
    <row r="8045" spans="38:49">
      <c r="AL8045" s="5"/>
      <c r="AM8045" s="5"/>
      <c r="AW8045" s="5"/>
    </row>
    <row r="8046" spans="38:49">
      <c r="AL8046" s="5"/>
      <c r="AM8046" s="5"/>
      <c r="AW8046" s="5"/>
    </row>
    <row r="8047" spans="38:49">
      <c r="AL8047" s="5"/>
      <c r="AM8047" s="5"/>
      <c r="AW8047" s="5"/>
    </row>
    <row r="8048" spans="38:49">
      <c r="AL8048" s="5"/>
      <c r="AM8048" s="5"/>
      <c r="AW8048" s="5"/>
    </row>
    <row r="8049" spans="38:49">
      <c r="AL8049" s="5"/>
      <c r="AM8049" s="5"/>
      <c r="AW8049" s="5"/>
    </row>
    <row r="8050" spans="38:49">
      <c r="AL8050" s="5"/>
      <c r="AM8050" s="5"/>
      <c r="AW8050" s="5"/>
    </row>
    <row r="8051" spans="38:49">
      <c r="AL8051" s="5"/>
      <c r="AM8051" s="5"/>
      <c r="AW8051" s="5"/>
    </row>
    <row r="8052" spans="38:49">
      <c r="AL8052" s="5"/>
      <c r="AM8052" s="5"/>
      <c r="AW8052" s="5"/>
    </row>
    <row r="8053" spans="38:49">
      <c r="AL8053" s="5"/>
      <c r="AM8053" s="5"/>
      <c r="AW8053" s="5"/>
    </row>
    <row r="8054" spans="38:49">
      <c r="AL8054" s="5"/>
      <c r="AM8054" s="5"/>
      <c r="AW8054" s="5"/>
    </row>
    <row r="8055" spans="38:49">
      <c r="AL8055" s="5"/>
      <c r="AM8055" s="5"/>
      <c r="AW8055" s="5"/>
    </row>
    <row r="8056" spans="38:49">
      <c r="AL8056" s="5"/>
      <c r="AM8056" s="5"/>
      <c r="AW8056" s="5"/>
    </row>
    <row r="8057" spans="38:49">
      <c r="AL8057" s="5"/>
      <c r="AM8057" s="5"/>
      <c r="AW8057" s="5"/>
    </row>
    <row r="8058" spans="38:49">
      <c r="AL8058" s="5"/>
      <c r="AM8058" s="5"/>
      <c r="AW8058" s="5"/>
    </row>
    <row r="8059" spans="38:49">
      <c r="AL8059" s="5"/>
      <c r="AM8059" s="5"/>
      <c r="AW8059" s="5"/>
    </row>
    <row r="8060" spans="38:49">
      <c r="AL8060" s="5"/>
      <c r="AM8060" s="5"/>
      <c r="AW8060" s="5"/>
    </row>
    <row r="8061" spans="38:49">
      <c r="AL8061" s="5"/>
      <c r="AM8061" s="5"/>
      <c r="AW8061" s="5"/>
    </row>
    <row r="8062" spans="38:49">
      <c r="AL8062" s="5"/>
      <c r="AM8062" s="5"/>
      <c r="AW8062" s="5"/>
    </row>
    <row r="8063" spans="38:49">
      <c r="AL8063" s="5"/>
      <c r="AM8063" s="5"/>
      <c r="AW8063" s="5"/>
    </row>
    <row r="8064" spans="38:49">
      <c r="AL8064" s="5"/>
      <c r="AM8064" s="5"/>
      <c r="AW8064" s="5"/>
    </row>
    <row r="8065" spans="38:49">
      <c r="AL8065" s="5"/>
      <c r="AM8065" s="5"/>
      <c r="AW8065" s="5"/>
    </row>
    <row r="8066" spans="38:49">
      <c r="AL8066" s="5"/>
      <c r="AM8066" s="5"/>
      <c r="AW8066" s="5"/>
    </row>
    <row r="8067" spans="38:49">
      <c r="AL8067" s="5"/>
      <c r="AM8067" s="5"/>
      <c r="AW8067" s="5"/>
    </row>
    <row r="8068" spans="38:49">
      <c r="AL8068" s="5"/>
      <c r="AM8068" s="5"/>
      <c r="AW8068" s="5"/>
    </row>
    <row r="8069" spans="38:49">
      <c r="AL8069" s="5"/>
      <c r="AM8069" s="5"/>
      <c r="AW8069" s="5"/>
    </row>
    <row r="8070" spans="38:49">
      <c r="AL8070" s="5"/>
      <c r="AM8070" s="5"/>
      <c r="AW8070" s="5"/>
    </row>
    <row r="8071" spans="38:49">
      <c r="AL8071" s="5"/>
      <c r="AM8071" s="5"/>
      <c r="AW8071" s="5"/>
    </row>
    <row r="8072" spans="38:49">
      <c r="AL8072" s="5"/>
      <c r="AM8072" s="5"/>
      <c r="AW8072" s="5"/>
    </row>
    <row r="8073" spans="38:49">
      <c r="AL8073" s="5"/>
      <c r="AM8073" s="5"/>
      <c r="AW8073" s="5"/>
    </row>
    <row r="8074" spans="38:49">
      <c r="AL8074" s="5"/>
      <c r="AM8074" s="5"/>
      <c r="AW8074" s="5"/>
    </row>
    <row r="8075" spans="38:49">
      <c r="AL8075" s="5"/>
      <c r="AM8075" s="5"/>
      <c r="AW8075" s="5"/>
    </row>
    <row r="8076" spans="38:49">
      <c r="AL8076" s="5"/>
      <c r="AM8076" s="5"/>
      <c r="AW8076" s="5"/>
    </row>
    <row r="8077" spans="38:49">
      <c r="AL8077" s="5"/>
      <c r="AM8077" s="5"/>
      <c r="AW8077" s="5"/>
    </row>
    <row r="8078" spans="38:49">
      <c r="AL8078" s="5"/>
      <c r="AM8078" s="5"/>
      <c r="AW8078" s="5"/>
    </row>
    <row r="8079" spans="38:49">
      <c r="AL8079" s="5"/>
      <c r="AM8079" s="5"/>
      <c r="AW8079" s="5"/>
    </row>
    <row r="8080" spans="38:49">
      <c r="AL8080" s="5"/>
      <c r="AM8080" s="5"/>
      <c r="AW8080" s="5"/>
    </row>
    <row r="8081" spans="38:49">
      <c r="AL8081" s="5"/>
      <c r="AM8081" s="5"/>
      <c r="AW8081" s="5"/>
    </row>
    <row r="8082" spans="38:49">
      <c r="AL8082" s="5"/>
      <c r="AM8082" s="5"/>
      <c r="AW8082" s="5"/>
    </row>
    <row r="8083" spans="38:49">
      <c r="AL8083" s="5"/>
      <c r="AM8083" s="5"/>
      <c r="AW8083" s="5"/>
    </row>
    <row r="8084" spans="38:49">
      <c r="AL8084" s="5"/>
      <c r="AM8084" s="5"/>
      <c r="AW8084" s="5"/>
    </row>
    <row r="8085" spans="38:49">
      <c r="AL8085" s="5"/>
      <c r="AM8085" s="5"/>
      <c r="AW8085" s="5"/>
    </row>
    <row r="8086" spans="38:49">
      <c r="AL8086" s="5"/>
      <c r="AM8086" s="5"/>
      <c r="AW8086" s="5"/>
    </row>
    <row r="8087" spans="38:49">
      <c r="AL8087" s="5"/>
      <c r="AM8087" s="5"/>
      <c r="AW8087" s="5"/>
    </row>
    <row r="8088" spans="38:49">
      <c r="AL8088" s="5"/>
      <c r="AM8088" s="5"/>
      <c r="AW8088" s="5"/>
    </row>
    <row r="8089" spans="38:49">
      <c r="AL8089" s="5"/>
      <c r="AM8089" s="5"/>
      <c r="AW8089" s="5"/>
    </row>
    <row r="8090" spans="38:49">
      <c r="AL8090" s="5"/>
      <c r="AM8090" s="5"/>
      <c r="AW8090" s="5"/>
    </row>
    <row r="8091" spans="38:49">
      <c r="AL8091" s="5"/>
      <c r="AM8091" s="5"/>
      <c r="AW8091" s="5"/>
    </row>
    <row r="8092" spans="38:49">
      <c r="AL8092" s="5"/>
      <c r="AM8092" s="5"/>
      <c r="AW8092" s="5"/>
    </row>
    <row r="8093" spans="38:49">
      <c r="AL8093" s="5"/>
      <c r="AM8093" s="5"/>
      <c r="AW8093" s="5"/>
    </row>
    <row r="8094" spans="38:49">
      <c r="AL8094" s="5"/>
      <c r="AM8094" s="5"/>
      <c r="AW8094" s="5"/>
    </row>
    <row r="8095" spans="38:49">
      <c r="AL8095" s="5"/>
      <c r="AM8095" s="5"/>
      <c r="AW8095" s="5"/>
    </row>
    <row r="8096" spans="38:49">
      <c r="AL8096" s="5"/>
      <c r="AM8096" s="5"/>
      <c r="AW8096" s="5"/>
    </row>
    <row r="8097" spans="38:49">
      <c r="AL8097" s="5"/>
      <c r="AM8097" s="5"/>
      <c r="AW8097" s="5"/>
    </row>
    <row r="8098" spans="38:49">
      <c r="AL8098" s="5"/>
      <c r="AM8098" s="5"/>
      <c r="AW8098" s="5"/>
    </row>
    <row r="8099" spans="38:49">
      <c r="AL8099" s="5"/>
      <c r="AM8099" s="5"/>
      <c r="AW8099" s="5"/>
    </row>
    <row r="8100" spans="38:49">
      <c r="AL8100" s="5"/>
      <c r="AM8100" s="5"/>
      <c r="AW8100" s="5"/>
    </row>
    <row r="8101" spans="38:49">
      <c r="AL8101" s="5"/>
      <c r="AM8101" s="5"/>
      <c r="AW8101" s="5"/>
    </row>
    <row r="8102" spans="38:49">
      <c r="AL8102" s="5"/>
      <c r="AM8102" s="5"/>
      <c r="AW8102" s="5"/>
    </row>
    <row r="8103" spans="38:49">
      <c r="AL8103" s="5"/>
      <c r="AM8103" s="5"/>
      <c r="AW8103" s="5"/>
    </row>
    <row r="8104" spans="38:49">
      <c r="AL8104" s="5"/>
      <c r="AM8104" s="5"/>
      <c r="AW8104" s="5"/>
    </row>
    <row r="8105" spans="38:49">
      <c r="AL8105" s="5"/>
      <c r="AM8105" s="5"/>
      <c r="AW8105" s="5"/>
    </row>
    <row r="8106" spans="38:49">
      <c r="AL8106" s="5"/>
      <c r="AM8106" s="5"/>
      <c r="AW8106" s="5"/>
    </row>
    <row r="8107" spans="38:49">
      <c r="AL8107" s="5"/>
      <c r="AM8107" s="5"/>
      <c r="AW8107" s="5"/>
    </row>
    <row r="8108" spans="38:49">
      <c r="AL8108" s="5"/>
      <c r="AM8108" s="5"/>
      <c r="AW8108" s="5"/>
    </row>
    <row r="8109" spans="38:49">
      <c r="AL8109" s="5"/>
      <c r="AM8109" s="5"/>
      <c r="AW8109" s="5"/>
    </row>
    <row r="8110" spans="38:49">
      <c r="AL8110" s="5"/>
      <c r="AM8110" s="5"/>
      <c r="AW8110" s="5"/>
    </row>
    <row r="8111" spans="38:49">
      <c r="AL8111" s="5"/>
      <c r="AM8111" s="5"/>
      <c r="AW8111" s="5"/>
    </row>
    <row r="8112" spans="38:49">
      <c r="AL8112" s="5"/>
      <c r="AM8112" s="5"/>
      <c r="AW8112" s="5"/>
    </row>
    <row r="8113" spans="38:49">
      <c r="AL8113" s="5"/>
      <c r="AM8113" s="5"/>
      <c r="AW8113" s="5"/>
    </row>
    <row r="8114" spans="38:49">
      <c r="AL8114" s="5"/>
      <c r="AM8114" s="5"/>
      <c r="AW8114" s="5"/>
    </row>
    <row r="8115" spans="38:49">
      <c r="AL8115" s="5"/>
      <c r="AM8115" s="5"/>
      <c r="AW8115" s="5"/>
    </row>
    <row r="8116" spans="38:49">
      <c r="AL8116" s="5"/>
      <c r="AM8116" s="5"/>
      <c r="AW8116" s="5"/>
    </row>
    <row r="8117" spans="38:49">
      <c r="AL8117" s="5"/>
      <c r="AM8117" s="5"/>
      <c r="AW8117" s="5"/>
    </row>
    <row r="8118" spans="38:49">
      <c r="AL8118" s="5"/>
      <c r="AM8118" s="5"/>
      <c r="AW8118" s="5"/>
    </row>
    <row r="8119" spans="38:49">
      <c r="AL8119" s="5"/>
      <c r="AM8119" s="5"/>
      <c r="AW8119" s="5"/>
    </row>
    <row r="8120" spans="38:49">
      <c r="AL8120" s="5"/>
      <c r="AM8120" s="5"/>
      <c r="AW8120" s="5"/>
    </row>
    <row r="8121" spans="38:49">
      <c r="AL8121" s="5"/>
      <c r="AM8121" s="5"/>
      <c r="AW8121" s="5"/>
    </row>
    <row r="8122" spans="38:49">
      <c r="AL8122" s="5"/>
      <c r="AM8122" s="5"/>
      <c r="AW8122" s="5"/>
    </row>
    <row r="8123" spans="38:49">
      <c r="AL8123" s="5"/>
      <c r="AM8123" s="5"/>
      <c r="AW8123" s="5"/>
    </row>
    <row r="8124" spans="38:49">
      <c r="AL8124" s="5"/>
      <c r="AM8124" s="5"/>
      <c r="AW8124" s="5"/>
    </row>
    <row r="8125" spans="38:49">
      <c r="AL8125" s="5"/>
      <c r="AM8125" s="5"/>
      <c r="AW8125" s="5"/>
    </row>
    <row r="8126" spans="38:49">
      <c r="AL8126" s="5"/>
      <c r="AM8126" s="5"/>
      <c r="AW8126" s="5"/>
    </row>
    <row r="8127" spans="38:49">
      <c r="AL8127" s="5"/>
      <c r="AM8127" s="5"/>
      <c r="AW8127" s="5"/>
    </row>
    <row r="8128" spans="38:49">
      <c r="AL8128" s="5"/>
      <c r="AM8128" s="5"/>
      <c r="AW8128" s="5"/>
    </row>
    <row r="8129" spans="38:49">
      <c r="AL8129" s="5"/>
      <c r="AM8129" s="5"/>
      <c r="AW8129" s="5"/>
    </row>
    <row r="8130" spans="38:49">
      <c r="AL8130" s="5"/>
      <c r="AM8130" s="5"/>
      <c r="AW8130" s="5"/>
    </row>
    <row r="8131" spans="38:49">
      <c r="AL8131" s="5"/>
      <c r="AM8131" s="5"/>
      <c r="AW8131" s="5"/>
    </row>
    <row r="8132" spans="38:49">
      <c r="AL8132" s="5"/>
      <c r="AM8132" s="5"/>
      <c r="AW8132" s="5"/>
    </row>
    <row r="8133" spans="38:49">
      <c r="AL8133" s="5"/>
      <c r="AM8133" s="5"/>
      <c r="AW8133" s="5"/>
    </row>
    <row r="8134" spans="38:49">
      <c r="AL8134" s="5"/>
      <c r="AM8134" s="5"/>
      <c r="AW8134" s="5"/>
    </row>
    <row r="8135" spans="38:49">
      <c r="AL8135" s="5"/>
      <c r="AM8135" s="5"/>
      <c r="AW8135" s="5"/>
    </row>
    <row r="8136" spans="38:49">
      <c r="AL8136" s="5"/>
      <c r="AM8136" s="5"/>
      <c r="AW8136" s="5"/>
    </row>
    <row r="8137" spans="38:49">
      <c r="AL8137" s="5"/>
      <c r="AM8137" s="5"/>
      <c r="AW8137" s="5"/>
    </row>
    <row r="8138" spans="38:49">
      <c r="AL8138" s="5"/>
      <c r="AM8138" s="5"/>
      <c r="AW8138" s="5"/>
    </row>
    <row r="8139" spans="38:49">
      <c r="AL8139" s="5"/>
      <c r="AM8139" s="5"/>
      <c r="AW8139" s="5"/>
    </row>
    <row r="8140" spans="38:49">
      <c r="AL8140" s="5"/>
      <c r="AM8140" s="5"/>
      <c r="AW8140" s="5"/>
    </row>
    <row r="8141" spans="38:49">
      <c r="AL8141" s="5"/>
      <c r="AM8141" s="5"/>
      <c r="AW8141" s="5"/>
    </row>
    <row r="8142" spans="38:49">
      <c r="AL8142" s="5"/>
      <c r="AM8142" s="5"/>
      <c r="AW8142" s="5"/>
    </row>
    <row r="8143" spans="38:49">
      <c r="AL8143" s="5"/>
      <c r="AM8143" s="5"/>
      <c r="AW8143" s="5"/>
    </row>
    <row r="8144" spans="38:49">
      <c r="AL8144" s="5"/>
      <c r="AM8144" s="5"/>
      <c r="AW8144" s="5"/>
    </row>
    <row r="8145" spans="38:49">
      <c r="AL8145" s="5"/>
      <c r="AM8145" s="5"/>
      <c r="AW8145" s="5"/>
    </row>
    <row r="8146" spans="38:49">
      <c r="AL8146" s="5"/>
      <c r="AM8146" s="5"/>
      <c r="AW8146" s="5"/>
    </row>
    <row r="8147" spans="38:49">
      <c r="AL8147" s="5"/>
      <c r="AM8147" s="5"/>
      <c r="AW8147" s="5"/>
    </row>
    <row r="8148" spans="38:49">
      <c r="AL8148" s="5"/>
      <c r="AM8148" s="5"/>
      <c r="AW8148" s="5"/>
    </row>
    <row r="8149" spans="38:49">
      <c r="AL8149" s="5"/>
      <c r="AM8149" s="5"/>
      <c r="AW8149" s="5"/>
    </row>
    <row r="8150" spans="38:49">
      <c r="AL8150" s="5"/>
      <c r="AM8150" s="5"/>
      <c r="AW8150" s="5"/>
    </row>
    <row r="8151" spans="38:49">
      <c r="AL8151" s="5"/>
      <c r="AM8151" s="5"/>
      <c r="AW8151" s="5"/>
    </row>
    <row r="8152" spans="38:49">
      <c r="AL8152" s="5"/>
      <c r="AM8152" s="5"/>
      <c r="AW8152" s="5"/>
    </row>
    <row r="8153" spans="38:49">
      <c r="AL8153" s="5"/>
      <c r="AM8153" s="5"/>
      <c r="AW8153" s="5"/>
    </row>
    <row r="8154" spans="38:49">
      <c r="AL8154" s="5"/>
      <c r="AM8154" s="5"/>
      <c r="AW8154" s="5"/>
    </row>
    <row r="8155" spans="38:49">
      <c r="AL8155" s="5"/>
      <c r="AM8155" s="5"/>
      <c r="AW8155" s="5"/>
    </row>
    <row r="8156" spans="38:49">
      <c r="AL8156" s="5"/>
      <c r="AM8156" s="5"/>
      <c r="AW8156" s="5"/>
    </row>
    <row r="8157" spans="38:49">
      <c r="AL8157" s="5"/>
      <c r="AM8157" s="5"/>
      <c r="AW8157" s="5"/>
    </row>
    <row r="8158" spans="38:49">
      <c r="AL8158" s="5"/>
      <c r="AM8158" s="5"/>
      <c r="AW8158" s="5"/>
    </row>
    <row r="8159" spans="38:49">
      <c r="AL8159" s="5"/>
      <c r="AM8159" s="5"/>
      <c r="AW8159" s="5"/>
    </row>
    <row r="8160" spans="38:49">
      <c r="AL8160" s="5"/>
      <c r="AM8160" s="5"/>
      <c r="AW8160" s="5"/>
    </row>
    <row r="8161" spans="38:49">
      <c r="AL8161" s="5"/>
      <c r="AM8161" s="5"/>
      <c r="AW8161" s="5"/>
    </row>
    <row r="8162" spans="38:49">
      <c r="AL8162" s="5"/>
      <c r="AM8162" s="5"/>
      <c r="AW8162" s="5"/>
    </row>
    <row r="8163" spans="38:49">
      <c r="AL8163" s="5"/>
      <c r="AM8163" s="5"/>
      <c r="AW8163" s="5"/>
    </row>
    <row r="8164" spans="38:49">
      <c r="AL8164" s="5"/>
      <c r="AM8164" s="5"/>
      <c r="AW8164" s="5"/>
    </row>
    <row r="8165" spans="38:49">
      <c r="AL8165" s="5"/>
      <c r="AM8165" s="5"/>
      <c r="AW8165" s="5"/>
    </row>
    <row r="8166" spans="38:49">
      <c r="AL8166" s="5"/>
      <c r="AM8166" s="5"/>
      <c r="AW8166" s="5"/>
    </row>
    <row r="8167" spans="38:49">
      <c r="AL8167" s="5"/>
      <c r="AM8167" s="5"/>
      <c r="AW8167" s="5"/>
    </row>
    <row r="8168" spans="38:49">
      <c r="AL8168" s="5"/>
      <c r="AM8168" s="5"/>
      <c r="AW8168" s="5"/>
    </row>
    <row r="8169" spans="38:49">
      <c r="AL8169" s="5"/>
      <c r="AM8169" s="5"/>
      <c r="AW8169" s="5"/>
    </row>
    <row r="8170" spans="38:49">
      <c r="AL8170" s="5"/>
      <c r="AM8170" s="5"/>
      <c r="AW8170" s="5"/>
    </row>
    <row r="8171" spans="38:49">
      <c r="AL8171" s="5"/>
      <c r="AM8171" s="5"/>
      <c r="AW8171" s="5"/>
    </row>
    <row r="8172" spans="38:49">
      <c r="AL8172" s="5"/>
      <c r="AM8172" s="5"/>
      <c r="AW8172" s="5"/>
    </row>
    <row r="8173" spans="38:49">
      <c r="AL8173" s="5"/>
      <c r="AM8173" s="5"/>
      <c r="AW8173" s="5"/>
    </row>
    <row r="8174" spans="38:49">
      <c r="AL8174" s="5"/>
      <c r="AM8174" s="5"/>
      <c r="AW8174" s="5"/>
    </row>
    <row r="8175" spans="38:49">
      <c r="AL8175" s="5"/>
      <c r="AM8175" s="5"/>
      <c r="AW8175" s="5"/>
    </row>
    <row r="8176" spans="38:49">
      <c r="AL8176" s="5"/>
      <c r="AM8176" s="5"/>
      <c r="AW8176" s="5"/>
    </row>
    <row r="8177" spans="38:49">
      <c r="AL8177" s="5"/>
      <c r="AM8177" s="5"/>
      <c r="AW8177" s="5"/>
    </row>
    <row r="8178" spans="38:49">
      <c r="AL8178" s="5"/>
      <c r="AM8178" s="5"/>
      <c r="AW8178" s="5"/>
    </row>
    <row r="8179" spans="38:49">
      <c r="AL8179" s="5"/>
      <c r="AM8179" s="5"/>
      <c r="AW8179" s="5"/>
    </row>
    <row r="8180" spans="38:49">
      <c r="AL8180" s="5"/>
      <c r="AM8180" s="5"/>
      <c r="AW8180" s="5"/>
    </row>
    <row r="8181" spans="38:49">
      <c r="AL8181" s="5"/>
      <c r="AM8181" s="5"/>
      <c r="AW8181" s="5"/>
    </row>
    <row r="8182" spans="38:49">
      <c r="AL8182" s="5"/>
      <c r="AM8182" s="5"/>
      <c r="AW8182" s="5"/>
    </row>
    <row r="8183" spans="38:49">
      <c r="AL8183" s="5"/>
      <c r="AM8183" s="5"/>
      <c r="AW8183" s="5"/>
    </row>
    <row r="8184" spans="38:49">
      <c r="AL8184" s="5"/>
      <c r="AM8184" s="5"/>
      <c r="AW8184" s="5"/>
    </row>
    <row r="8185" spans="38:49">
      <c r="AL8185" s="5"/>
      <c r="AM8185" s="5"/>
      <c r="AW8185" s="5"/>
    </row>
    <row r="8186" spans="38:49">
      <c r="AL8186" s="5"/>
      <c r="AM8186" s="5"/>
      <c r="AW8186" s="5"/>
    </row>
    <row r="8187" spans="38:49">
      <c r="AL8187" s="5"/>
      <c r="AM8187" s="5"/>
      <c r="AW8187" s="5"/>
    </row>
    <row r="8188" spans="38:49">
      <c r="AL8188" s="5"/>
      <c r="AM8188" s="5"/>
      <c r="AW8188" s="5"/>
    </row>
    <row r="8189" spans="38:49">
      <c r="AL8189" s="5"/>
      <c r="AM8189" s="5"/>
      <c r="AW8189" s="5"/>
    </row>
    <row r="8190" spans="38:49">
      <c r="AL8190" s="5"/>
      <c r="AM8190" s="5"/>
      <c r="AW8190" s="5"/>
    </row>
    <row r="8191" spans="38:49">
      <c r="AL8191" s="5"/>
      <c r="AM8191" s="5"/>
      <c r="AW8191" s="5"/>
    </row>
    <row r="8192" spans="38:49">
      <c r="AL8192" s="5"/>
      <c r="AM8192" s="5"/>
      <c r="AW8192" s="5"/>
    </row>
    <row r="8193" spans="38:49">
      <c r="AL8193" s="5"/>
      <c r="AM8193" s="5"/>
      <c r="AW8193" s="5"/>
    </row>
    <row r="8194" spans="38:49">
      <c r="AL8194" s="5"/>
      <c r="AM8194" s="5"/>
      <c r="AW8194" s="5"/>
    </row>
    <row r="8195" spans="38:49">
      <c r="AL8195" s="5"/>
      <c r="AM8195" s="5"/>
      <c r="AW8195" s="5"/>
    </row>
    <row r="8196" spans="38:49">
      <c r="AL8196" s="5"/>
      <c r="AM8196" s="5"/>
      <c r="AW8196" s="5"/>
    </row>
    <row r="8197" spans="38:49">
      <c r="AL8197" s="5"/>
      <c r="AM8197" s="5"/>
      <c r="AW8197" s="5"/>
    </row>
    <row r="8198" spans="38:49">
      <c r="AL8198" s="5"/>
      <c r="AM8198" s="5"/>
      <c r="AW8198" s="5"/>
    </row>
    <row r="8199" spans="38:49">
      <c r="AL8199" s="5"/>
      <c r="AM8199" s="5"/>
      <c r="AW8199" s="5"/>
    </row>
    <row r="8200" spans="38:49">
      <c r="AL8200" s="5"/>
      <c r="AM8200" s="5"/>
      <c r="AW8200" s="5"/>
    </row>
    <row r="8201" spans="38:49">
      <c r="AL8201" s="5"/>
      <c r="AM8201" s="5"/>
      <c r="AW8201" s="5"/>
    </row>
    <row r="8202" spans="38:49">
      <c r="AL8202" s="5"/>
      <c r="AM8202" s="5"/>
      <c r="AW8202" s="5"/>
    </row>
    <row r="8203" spans="38:49">
      <c r="AL8203" s="5"/>
      <c r="AM8203" s="5"/>
      <c r="AW8203" s="5"/>
    </row>
    <row r="8204" spans="38:49">
      <c r="AL8204" s="5"/>
      <c r="AM8204" s="5"/>
      <c r="AW8204" s="5"/>
    </row>
    <row r="8205" spans="38:49">
      <c r="AL8205" s="5"/>
      <c r="AM8205" s="5"/>
      <c r="AW8205" s="5"/>
    </row>
    <row r="8206" spans="38:49">
      <c r="AL8206" s="5"/>
      <c r="AM8206" s="5"/>
      <c r="AW8206" s="5"/>
    </row>
    <row r="8207" spans="38:49">
      <c r="AL8207" s="5"/>
      <c r="AM8207" s="5"/>
      <c r="AW8207" s="5"/>
    </row>
    <row r="8208" spans="38:49">
      <c r="AL8208" s="5"/>
      <c r="AM8208" s="5"/>
      <c r="AW8208" s="5"/>
    </row>
    <row r="8209" spans="38:49">
      <c r="AL8209" s="5"/>
      <c r="AM8209" s="5"/>
      <c r="AW8209" s="5"/>
    </row>
    <row r="8210" spans="38:49">
      <c r="AL8210" s="5"/>
      <c r="AM8210" s="5"/>
      <c r="AW8210" s="5"/>
    </row>
    <row r="8211" spans="38:49">
      <c r="AL8211" s="5"/>
      <c r="AM8211" s="5"/>
      <c r="AW8211" s="5"/>
    </row>
    <row r="8212" spans="38:49">
      <c r="AL8212" s="5"/>
      <c r="AM8212" s="5"/>
      <c r="AW8212" s="5"/>
    </row>
    <row r="8213" spans="38:49">
      <c r="AL8213" s="5"/>
      <c r="AM8213" s="5"/>
      <c r="AW8213" s="5"/>
    </row>
    <row r="8214" spans="38:49">
      <c r="AL8214" s="5"/>
      <c r="AM8214" s="5"/>
      <c r="AW8214" s="5"/>
    </row>
    <row r="8215" spans="38:49">
      <c r="AL8215" s="5"/>
      <c r="AM8215" s="5"/>
      <c r="AW8215" s="5"/>
    </row>
    <row r="8216" spans="38:49">
      <c r="AL8216" s="5"/>
      <c r="AM8216" s="5"/>
      <c r="AW8216" s="5"/>
    </row>
    <row r="8217" spans="38:49">
      <c r="AL8217" s="5"/>
      <c r="AM8217" s="5"/>
      <c r="AW8217" s="5"/>
    </row>
    <row r="8218" spans="38:49">
      <c r="AL8218" s="5"/>
      <c r="AM8218" s="5"/>
      <c r="AW8218" s="5"/>
    </row>
    <row r="8219" spans="38:49">
      <c r="AL8219" s="5"/>
      <c r="AM8219" s="5"/>
      <c r="AW8219" s="5"/>
    </row>
    <row r="8220" spans="38:49">
      <c r="AL8220" s="5"/>
      <c r="AM8220" s="5"/>
      <c r="AW8220" s="5"/>
    </row>
    <row r="8221" spans="38:49">
      <c r="AL8221" s="5"/>
      <c r="AM8221" s="5"/>
      <c r="AW8221" s="5"/>
    </row>
    <row r="8222" spans="38:49">
      <c r="AL8222" s="5"/>
      <c r="AM8222" s="5"/>
      <c r="AW8222" s="5"/>
    </row>
    <row r="8223" spans="38:49">
      <c r="AL8223" s="5"/>
      <c r="AM8223" s="5"/>
      <c r="AW8223" s="5"/>
    </row>
    <row r="8224" spans="38:49">
      <c r="AL8224" s="5"/>
      <c r="AM8224" s="5"/>
      <c r="AW8224" s="5"/>
    </row>
    <row r="8225" spans="38:49">
      <c r="AL8225" s="5"/>
      <c r="AM8225" s="5"/>
      <c r="AW8225" s="5"/>
    </row>
    <row r="8226" spans="38:49">
      <c r="AL8226" s="5"/>
      <c r="AM8226" s="5"/>
      <c r="AW8226" s="5"/>
    </row>
    <row r="8227" spans="38:49">
      <c r="AL8227" s="5"/>
      <c r="AM8227" s="5"/>
      <c r="AW8227" s="5"/>
    </row>
    <row r="8228" spans="38:49">
      <c r="AL8228" s="5"/>
      <c r="AM8228" s="5"/>
      <c r="AW8228" s="5"/>
    </row>
    <row r="8229" spans="38:49">
      <c r="AL8229" s="5"/>
      <c r="AM8229" s="5"/>
      <c r="AW8229" s="5"/>
    </row>
    <row r="8230" spans="38:49">
      <c r="AL8230" s="5"/>
      <c r="AM8230" s="5"/>
      <c r="AW8230" s="5"/>
    </row>
    <row r="8231" spans="38:49">
      <c r="AL8231" s="5"/>
      <c r="AM8231" s="5"/>
      <c r="AW8231" s="5"/>
    </row>
    <row r="8232" spans="38:49">
      <c r="AL8232" s="5"/>
      <c r="AM8232" s="5"/>
      <c r="AW8232" s="5"/>
    </row>
    <row r="8233" spans="38:49">
      <c r="AL8233" s="5"/>
      <c r="AM8233" s="5"/>
      <c r="AW8233" s="5"/>
    </row>
    <row r="8234" spans="38:49">
      <c r="AL8234" s="5"/>
      <c r="AM8234" s="5"/>
      <c r="AW8234" s="5"/>
    </row>
    <row r="8235" spans="38:49">
      <c r="AL8235" s="5"/>
      <c r="AM8235" s="5"/>
      <c r="AW8235" s="5"/>
    </row>
    <row r="8236" spans="38:49">
      <c r="AL8236" s="5"/>
      <c r="AM8236" s="5"/>
      <c r="AW8236" s="5"/>
    </row>
    <row r="8237" spans="38:49">
      <c r="AL8237" s="5"/>
      <c r="AM8237" s="5"/>
      <c r="AW8237" s="5"/>
    </row>
    <row r="8238" spans="38:49">
      <c r="AL8238" s="5"/>
      <c r="AM8238" s="5"/>
      <c r="AW8238" s="5"/>
    </row>
    <row r="8239" spans="38:49">
      <c r="AL8239" s="5"/>
      <c r="AM8239" s="5"/>
      <c r="AW8239" s="5"/>
    </row>
    <row r="8240" spans="38:49">
      <c r="AL8240" s="5"/>
      <c r="AM8240" s="5"/>
      <c r="AW8240" s="5"/>
    </row>
    <row r="8241" spans="38:49">
      <c r="AL8241" s="5"/>
      <c r="AM8241" s="5"/>
      <c r="AW8241" s="5"/>
    </row>
    <row r="8242" spans="38:49">
      <c r="AL8242" s="5"/>
      <c r="AM8242" s="5"/>
      <c r="AW8242" s="5"/>
    </row>
    <row r="8243" spans="38:49">
      <c r="AL8243" s="5"/>
      <c r="AM8243" s="5"/>
      <c r="AW8243" s="5"/>
    </row>
    <row r="8244" spans="38:49">
      <c r="AL8244" s="5"/>
      <c r="AM8244" s="5"/>
      <c r="AW8244" s="5"/>
    </row>
    <row r="8245" spans="38:49">
      <c r="AL8245" s="5"/>
      <c r="AM8245" s="5"/>
      <c r="AW8245" s="5"/>
    </row>
    <row r="8246" spans="38:49">
      <c r="AL8246" s="5"/>
      <c r="AM8246" s="5"/>
      <c r="AW8246" s="5"/>
    </row>
    <row r="8247" spans="38:49">
      <c r="AL8247" s="5"/>
      <c r="AM8247" s="5"/>
      <c r="AW8247" s="5"/>
    </row>
    <row r="8248" spans="38:49">
      <c r="AL8248" s="5"/>
      <c r="AM8248" s="5"/>
      <c r="AW8248" s="5"/>
    </row>
    <row r="8249" spans="38:49">
      <c r="AL8249" s="5"/>
      <c r="AM8249" s="5"/>
      <c r="AW8249" s="5"/>
    </row>
    <row r="8250" spans="38:49">
      <c r="AL8250" s="5"/>
      <c r="AM8250" s="5"/>
      <c r="AW8250" s="5"/>
    </row>
    <row r="8251" spans="38:49">
      <c r="AL8251" s="5"/>
      <c r="AM8251" s="5"/>
      <c r="AW8251" s="5"/>
    </row>
    <row r="8252" spans="38:49">
      <c r="AL8252" s="5"/>
      <c r="AM8252" s="5"/>
      <c r="AW8252" s="5"/>
    </row>
    <row r="8253" spans="38:49">
      <c r="AL8253" s="5"/>
      <c r="AM8253" s="5"/>
      <c r="AW8253" s="5"/>
    </row>
    <row r="8254" spans="38:49">
      <c r="AL8254" s="5"/>
      <c r="AM8254" s="5"/>
      <c r="AW8254" s="5"/>
    </row>
    <row r="8255" spans="38:49">
      <c r="AL8255" s="5"/>
      <c r="AM8255" s="5"/>
      <c r="AW8255" s="5"/>
    </row>
    <row r="8256" spans="38:49">
      <c r="AL8256" s="5"/>
      <c r="AM8256" s="5"/>
      <c r="AW8256" s="5"/>
    </row>
    <row r="8257" spans="38:49">
      <c r="AL8257" s="5"/>
      <c r="AM8257" s="5"/>
      <c r="AW8257" s="5"/>
    </row>
    <row r="8258" spans="38:49">
      <c r="AL8258" s="5"/>
      <c r="AM8258" s="5"/>
      <c r="AW8258" s="5"/>
    </row>
    <row r="8259" spans="38:49">
      <c r="AL8259" s="5"/>
      <c r="AM8259" s="5"/>
      <c r="AW8259" s="5"/>
    </row>
    <row r="8260" spans="38:49">
      <c r="AL8260" s="5"/>
      <c r="AM8260" s="5"/>
      <c r="AW8260" s="5"/>
    </row>
    <row r="8261" spans="38:49">
      <c r="AL8261" s="5"/>
      <c r="AM8261" s="5"/>
      <c r="AW8261" s="5"/>
    </row>
    <row r="8262" spans="38:49">
      <c r="AL8262" s="5"/>
      <c r="AM8262" s="5"/>
      <c r="AW8262" s="5"/>
    </row>
    <row r="8263" spans="38:49">
      <c r="AL8263" s="5"/>
      <c r="AM8263" s="5"/>
      <c r="AW8263" s="5"/>
    </row>
    <row r="8264" spans="38:49">
      <c r="AL8264" s="5"/>
      <c r="AM8264" s="5"/>
      <c r="AW8264" s="5"/>
    </row>
    <row r="8265" spans="38:49">
      <c r="AL8265" s="5"/>
      <c r="AM8265" s="5"/>
      <c r="AW8265" s="5"/>
    </row>
    <row r="8266" spans="38:49">
      <c r="AL8266" s="5"/>
      <c r="AM8266" s="5"/>
      <c r="AW8266" s="5"/>
    </row>
    <row r="8267" spans="38:49">
      <c r="AL8267" s="5"/>
      <c r="AM8267" s="5"/>
      <c r="AW8267" s="5"/>
    </row>
    <row r="8268" spans="38:49">
      <c r="AL8268" s="5"/>
      <c r="AM8268" s="5"/>
      <c r="AW8268" s="5"/>
    </row>
    <row r="8269" spans="38:49">
      <c r="AL8269" s="5"/>
      <c r="AM8269" s="5"/>
      <c r="AW8269" s="5"/>
    </row>
    <row r="8270" spans="38:49">
      <c r="AL8270" s="5"/>
      <c r="AM8270" s="5"/>
      <c r="AW8270" s="5"/>
    </row>
    <row r="8271" spans="38:49">
      <c r="AL8271" s="5"/>
      <c r="AM8271" s="5"/>
      <c r="AW8271" s="5"/>
    </row>
    <row r="8272" spans="38:49">
      <c r="AL8272" s="5"/>
      <c r="AM8272" s="5"/>
      <c r="AW8272" s="5"/>
    </row>
    <row r="8273" spans="38:49">
      <c r="AL8273" s="5"/>
      <c r="AM8273" s="5"/>
      <c r="AW8273" s="5"/>
    </row>
    <row r="8274" spans="38:49">
      <c r="AL8274" s="5"/>
      <c r="AM8274" s="5"/>
      <c r="AW8274" s="5"/>
    </row>
    <row r="8275" spans="38:49">
      <c r="AL8275" s="5"/>
      <c r="AM8275" s="5"/>
      <c r="AW8275" s="5"/>
    </row>
    <row r="8276" spans="38:49">
      <c r="AL8276" s="5"/>
      <c r="AM8276" s="5"/>
      <c r="AW8276" s="5"/>
    </row>
    <row r="8277" spans="38:49">
      <c r="AL8277" s="5"/>
      <c r="AM8277" s="5"/>
      <c r="AW8277" s="5"/>
    </row>
    <row r="8278" spans="38:49">
      <c r="AL8278" s="5"/>
      <c r="AM8278" s="5"/>
      <c r="AW8278" s="5"/>
    </row>
    <row r="8279" spans="38:49">
      <c r="AL8279" s="5"/>
      <c r="AM8279" s="5"/>
      <c r="AW8279" s="5"/>
    </row>
    <row r="8280" spans="38:49">
      <c r="AL8280" s="5"/>
      <c r="AM8280" s="5"/>
      <c r="AW8280" s="5"/>
    </row>
    <row r="8281" spans="38:49">
      <c r="AL8281" s="5"/>
      <c r="AM8281" s="5"/>
      <c r="AW8281" s="5"/>
    </row>
    <row r="8282" spans="38:49">
      <c r="AL8282" s="5"/>
      <c r="AM8282" s="5"/>
      <c r="AW8282" s="5"/>
    </row>
    <row r="8283" spans="38:49">
      <c r="AL8283" s="5"/>
      <c r="AM8283" s="5"/>
      <c r="AW8283" s="5"/>
    </row>
    <row r="8284" spans="38:49">
      <c r="AL8284" s="5"/>
      <c r="AM8284" s="5"/>
      <c r="AW8284" s="5"/>
    </row>
    <row r="8285" spans="38:49">
      <c r="AL8285" s="5"/>
      <c r="AM8285" s="5"/>
      <c r="AW8285" s="5"/>
    </row>
    <row r="8286" spans="38:49">
      <c r="AL8286" s="5"/>
      <c r="AM8286" s="5"/>
      <c r="AW8286" s="5"/>
    </row>
    <row r="8287" spans="38:49">
      <c r="AL8287" s="5"/>
      <c r="AM8287" s="5"/>
      <c r="AW8287" s="5"/>
    </row>
    <row r="8288" spans="38:49">
      <c r="AL8288" s="5"/>
      <c r="AM8288" s="5"/>
      <c r="AW8288" s="5"/>
    </row>
    <row r="8289" spans="38:49">
      <c r="AL8289" s="5"/>
      <c r="AM8289" s="5"/>
      <c r="AW8289" s="5"/>
    </row>
    <row r="8290" spans="38:49">
      <c r="AL8290" s="5"/>
      <c r="AM8290" s="5"/>
      <c r="AW8290" s="5"/>
    </row>
    <row r="8291" spans="38:49">
      <c r="AL8291" s="5"/>
      <c r="AM8291" s="5"/>
      <c r="AW8291" s="5"/>
    </row>
    <row r="8292" spans="38:49">
      <c r="AL8292" s="5"/>
      <c r="AM8292" s="5"/>
      <c r="AW8292" s="5"/>
    </row>
    <row r="8293" spans="38:49">
      <c r="AL8293" s="5"/>
      <c r="AM8293" s="5"/>
      <c r="AW8293" s="5"/>
    </row>
    <row r="8294" spans="38:49">
      <c r="AL8294" s="5"/>
      <c r="AM8294" s="5"/>
      <c r="AW8294" s="5"/>
    </row>
    <row r="8295" spans="38:49">
      <c r="AL8295" s="5"/>
      <c r="AM8295" s="5"/>
      <c r="AW8295" s="5"/>
    </row>
    <row r="8296" spans="38:49">
      <c r="AL8296" s="5"/>
      <c r="AM8296" s="5"/>
      <c r="AW8296" s="5"/>
    </row>
    <row r="8297" spans="38:49">
      <c r="AL8297" s="5"/>
      <c r="AM8297" s="5"/>
      <c r="AW8297" s="5"/>
    </row>
    <row r="8298" spans="38:49">
      <c r="AL8298" s="5"/>
      <c r="AM8298" s="5"/>
      <c r="AW8298" s="5"/>
    </row>
    <row r="8299" spans="38:49">
      <c r="AL8299" s="5"/>
      <c r="AM8299" s="5"/>
      <c r="AW8299" s="5"/>
    </row>
    <row r="8300" spans="38:49">
      <c r="AL8300" s="5"/>
      <c r="AM8300" s="5"/>
      <c r="AW8300" s="5"/>
    </row>
    <row r="8301" spans="38:49">
      <c r="AL8301" s="5"/>
      <c r="AM8301" s="5"/>
      <c r="AW8301" s="5"/>
    </row>
    <row r="8302" spans="38:49">
      <c r="AL8302" s="5"/>
      <c r="AM8302" s="5"/>
      <c r="AW8302" s="5"/>
    </row>
    <row r="8303" spans="38:49">
      <c r="AL8303" s="5"/>
      <c r="AM8303" s="5"/>
      <c r="AW8303" s="5"/>
    </row>
    <row r="8304" spans="38:49">
      <c r="AL8304" s="5"/>
      <c r="AM8304" s="5"/>
      <c r="AW8304" s="5"/>
    </row>
    <row r="8305" spans="38:49">
      <c r="AL8305" s="5"/>
      <c r="AM8305" s="5"/>
      <c r="AW8305" s="5"/>
    </row>
    <row r="8306" spans="38:49">
      <c r="AL8306" s="5"/>
      <c r="AM8306" s="5"/>
      <c r="AW8306" s="5"/>
    </row>
    <row r="8307" spans="38:49">
      <c r="AL8307" s="5"/>
      <c r="AM8307" s="5"/>
      <c r="AW8307" s="5"/>
    </row>
    <row r="8308" spans="38:49">
      <c r="AL8308" s="5"/>
      <c r="AM8308" s="5"/>
      <c r="AW8308" s="5"/>
    </row>
    <row r="8309" spans="38:49">
      <c r="AL8309" s="5"/>
      <c r="AM8309" s="5"/>
      <c r="AW8309" s="5"/>
    </row>
    <row r="8310" spans="38:49">
      <c r="AL8310" s="5"/>
      <c r="AM8310" s="5"/>
      <c r="AW8310" s="5"/>
    </row>
    <row r="8311" spans="38:49">
      <c r="AL8311" s="5"/>
      <c r="AM8311" s="5"/>
      <c r="AW8311" s="5"/>
    </row>
    <row r="8312" spans="38:49">
      <c r="AL8312" s="5"/>
      <c r="AM8312" s="5"/>
      <c r="AW8312" s="5"/>
    </row>
    <row r="8313" spans="38:49">
      <c r="AL8313" s="5"/>
      <c r="AM8313" s="5"/>
      <c r="AW8313" s="5"/>
    </row>
    <row r="8314" spans="38:49">
      <c r="AL8314" s="5"/>
      <c r="AM8314" s="5"/>
      <c r="AW8314" s="5"/>
    </row>
    <row r="8315" spans="38:49">
      <c r="AL8315" s="5"/>
      <c r="AM8315" s="5"/>
      <c r="AW8315" s="5"/>
    </row>
    <row r="8316" spans="38:49">
      <c r="AL8316" s="5"/>
      <c r="AM8316" s="5"/>
      <c r="AW8316" s="5"/>
    </row>
    <row r="8317" spans="38:49">
      <c r="AL8317" s="5"/>
      <c r="AM8317" s="5"/>
      <c r="AW8317" s="5"/>
    </row>
    <row r="8318" spans="38:49">
      <c r="AL8318" s="5"/>
      <c r="AM8318" s="5"/>
      <c r="AW8318" s="5"/>
    </row>
    <row r="8319" spans="38:49">
      <c r="AL8319" s="5"/>
      <c r="AM8319" s="5"/>
      <c r="AW8319" s="5"/>
    </row>
    <row r="8320" spans="38:49">
      <c r="AL8320" s="5"/>
      <c r="AM8320" s="5"/>
      <c r="AW8320" s="5"/>
    </row>
    <row r="8321" spans="38:49">
      <c r="AL8321" s="5"/>
      <c r="AM8321" s="5"/>
      <c r="AW8321" s="5"/>
    </row>
    <row r="8322" spans="38:49">
      <c r="AL8322" s="5"/>
      <c r="AM8322" s="5"/>
      <c r="AW8322" s="5"/>
    </row>
    <row r="8323" spans="38:49">
      <c r="AL8323" s="5"/>
      <c r="AM8323" s="5"/>
      <c r="AW8323" s="5"/>
    </row>
    <row r="8324" spans="38:49">
      <c r="AL8324" s="5"/>
      <c r="AM8324" s="5"/>
      <c r="AW8324" s="5"/>
    </row>
    <row r="8325" spans="38:49">
      <c r="AL8325" s="5"/>
      <c r="AM8325" s="5"/>
      <c r="AW8325" s="5"/>
    </row>
    <row r="8326" spans="38:49">
      <c r="AL8326" s="5"/>
      <c r="AM8326" s="5"/>
      <c r="AW8326" s="5"/>
    </row>
    <row r="8327" spans="38:49">
      <c r="AL8327" s="5"/>
      <c r="AM8327" s="5"/>
      <c r="AW8327" s="5"/>
    </row>
    <row r="8328" spans="38:49">
      <c r="AL8328" s="5"/>
      <c r="AM8328" s="5"/>
      <c r="AW8328" s="5"/>
    </row>
    <row r="8329" spans="38:49">
      <c r="AL8329" s="5"/>
      <c r="AM8329" s="5"/>
      <c r="AW8329" s="5"/>
    </row>
    <row r="8330" spans="38:49">
      <c r="AL8330" s="5"/>
      <c r="AM8330" s="5"/>
      <c r="AW8330" s="5"/>
    </row>
    <row r="8331" spans="38:49">
      <c r="AL8331" s="5"/>
      <c r="AM8331" s="5"/>
      <c r="AW8331" s="5"/>
    </row>
    <row r="8332" spans="38:49">
      <c r="AL8332" s="5"/>
      <c r="AM8332" s="5"/>
      <c r="AW8332" s="5"/>
    </row>
    <row r="8333" spans="38:49">
      <c r="AL8333" s="5"/>
      <c r="AM8333" s="5"/>
      <c r="AW8333" s="5"/>
    </row>
    <row r="8334" spans="38:49">
      <c r="AL8334" s="5"/>
      <c r="AM8334" s="5"/>
      <c r="AW8334" s="5"/>
    </row>
    <row r="8335" spans="38:49">
      <c r="AL8335" s="5"/>
      <c r="AM8335" s="5"/>
      <c r="AW8335" s="5"/>
    </row>
    <row r="8336" spans="38:49">
      <c r="AL8336" s="5"/>
      <c r="AM8336" s="5"/>
      <c r="AW8336" s="5"/>
    </row>
    <row r="8337" spans="38:49">
      <c r="AL8337" s="5"/>
      <c r="AM8337" s="5"/>
      <c r="AW8337" s="5"/>
    </row>
    <row r="8338" spans="38:49">
      <c r="AL8338" s="5"/>
      <c r="AM8338" s="5"/>
      <c r="AW8338" s="5"/>
    </row>
    <row r="8339" spans="38:49">
      <c r="AL8339" s="5"/>
      <c r="AM8339" s="5"/>
      <c r="AW8339" s="5"/>
    </row>
    <row r="8340" spans="38:49">
      <c r="AL8340" s="5"/>
      <c r="AM8340" s="5"/>
      <c r="AW8340" s="5"/>
    </row>
    <row r="8341" spans="38:49">
      <c r="AL8341" s="5"/>
      <c r="AM8341" s="5"/>
      <c r="AW8341" s="5"/>
    </row>
    <row r="8342" spans="38:49">
      <c r="AL8342" s="5"/>
      <c r="AM8342" s="5"/>
      <c r="AW8342" s="5"/>
    </row>
    <row r="8343" spans="38:49">
      <c r="AL8343" s="5"/>
      <c r="AM8343" s="5"/>
      <c r="AW8343" s="5"/>
    </row>
    <row r="8344" spans="38:49">
      <c r="AL8344" s="5"/>
      <c r="AM8344" s="5"/>
      <c r="AW8344" s="5"/>
    </row>
    <row r="8345" spans="38:49">
      <c r="AL8345" s="5"/>
      <c r="AM8345" s="5"/>
      <c r="AW8345" s="5"/>
    </row>
    <row r="8346" spans="38:49">
      <c r="AL8346" s="5"/>
      <c r="AM8346" s="5"/>
      <c r="AW8346" s="5"/>
    </row>
    <row r="8347" spans="38:49">
      <c r="AL8347" s="5"/>
      <c r="AM8347" s="5"/>
      <c r="AW8347" s="5"/>
    </row>
    <row r="8348" spans="38:49">
      <c r="AL8348" s="5"/>
      <c r="AM8348" s="5"/>
      <c r="AW8348" s="5"/>
    </row>
    <row r="8349" spans="38:49">
      <c r="AL8349" s="5"/>
      <c r="AM8349" s="5"/>
      <c r="AW8349" s="5"/>
    </row>
    <row r="8350" spans="38:49">
      <c r="AL8350" s="5"/>
      <c r="AM8350" s="5"/>
      <c r="AW8350" s="5"/>
    </row>
    <row r="8351" spans="38:49">
      <c r="AL8351" s="5"/>
      <c r="AM8351" s="5"/>
      <c r="AW8351" s="5"/>
    </row>
    <row r="8352" spans="38:49">
      <c r="AL8352" s="5"/>
      <c r="AM8352" s="5"/>
      <c r="AW8352" s="5"/>
    </row>
    <row r="8353" spans="38:49">
      <c r="AL8353" s="5"/>
      <c r="AM8353" s="5"/>
      <c r="AW8353" s="5"/>
    </row>
    <row r="8354" spans="38:49">
      <c r="AL8354" s="5"/>
      <c r="AM8354" s="5"/>
      <c r="AW8354" s="5"/>
    </row>
    <row r="8355" spans="38:49">
      <c r="AL8355" s="5"/>
      <c r="AM8355" s="5"/>
      <c r="AW8355" s="5"/>
    </row>
    <row r="8356" spans="38:49">
      <c r="AL8356" s="5"/>
      <c r="AM8356" s="5"/>
      <c r="AW8356" s="5"/>
    </row>
    <row r="8357" spans="38:49">
      <c r="AL8357" s="5"/>
      <c r="AM8357" s="5"/>
      <c r="AW8357" s="5"/>
    </row>
    <row r="8358" spans="38:49">
      <c r="AL8358" s="5"/>
      <c r="AM8358" s="5"/>
      <c r="AW8358" s="5"/>
    </row>
    <row r="8359" spans="38:49">
      <c r="AL8359" s="5"/>
      <c r="AM8359" s="5"/>
      <c r="AW8359" s="5"/>
    </row>
    <row r="8360" spans="38:49">
      <c r="AL8360" s="5"/>
      <c r="AM8360" s="5"/>
      <c r="AW8360" s="5"/>
    </row>
    <row r="8361" spans="38:49">
      <c r="AL8361" s="5"/>
      <c r="AM8361" s="5"/>
      <c r="AW8361" s="5"/>
    </row>
    <row r="8362" spans="38:49">
      <c r="AL8362" s="5"/>
      <c r="AM8362" s="5"/>
      <c r="AW8362" s="5"/>
    </row>
    <row r="8363" spans="38:49">
      <c r="AL8363" s="5"/>
      <c r="AM8363" s="5"/>
      <c r="AW8363" s="5"/>
    </row>
    <row r="8364" spans="38:49">
      <c r="AL8364" s="5"/>
      <c r="AM8364" s="5"/>
      <c r="AW8364" s="5"/>
    </row>
    <row r="8365" spans="38:49">
      <c r="AL8365" s="5"/>
      <c r="AM8365" s="5"/>
      <c r="AW8365" s="5"/>
    </row>
    <row r="8366" spans="38:49">
      <c r="AL8366" s="5"/>
      <c r="AM8366" s="5"/>
      <c r="AW8366" s="5"/>
    </row>
    <row r="8367" spans="38:49">
      <c r="AL8367" s="5"/>
      <c r="AM8367" s="5"/>
      <c r="AW8367" s="5"/>
    </row>
    <row r="8368" spans="38:49">
      <c r="AL8368" s="5"/>
      <c r="AM8368" s="5"/>
      <c r="AW8368" s="5"/>
    </row>
    <row r="8369" spans="38:49">
      <c r="AL8369" s="5"/>
      <c r="AM8369" s="5"/>
      <c r="AW8369" s="5"/>
    </row>
    <row r="8370" spans="38:49">
      <c r="AL8370" s="5"/>
      <c r="AM8370" s="5"/>
      <c r="AW8370" s="5"/>
    </row>
    <row r="8371" spans="38:49">
      <c r="AL8371" s="5"/>
      <c r="AM8371" s="5"/>
      <c r="AW8371" s="5"/>
    </row>
    <row r="8372" spans="38:49">
      <c r="AL8372" s="5"/>
      <c r="AM8372" s="5"/>
      <c r="AW8372" s="5"/>
    </row>
    <row r="8373" spans="38:49">
      <c r="AL8373" s="5"/>
      <c r="AM8373" s="5"/>
      <c r="AW8373" s="5"/>
    </row>
    <row r="8374" spans="38:49">
      <c r="AL8374" s="5"/>
      <c r="AM8374" s="5"/>
      <c r="AW8374" s="5"/>
    </row>
    <row r="8375" spans="38:49">
      <c r="AL8375" s="5"/>
      <c r="AM8375" s="5"/>
      <c r="AW8375" s="5"/>
    </row>
    <row r="8376" spans="38:49">
      <c r="AL8376" s="5"/>
      <c r="AM8376" s="5"/>
      <c r="AW8376" s="5"/>
    </row>
    <row r="8377" spans="38:49">
      <c r="AL8377" s="5"/>
      <c r="AM8377" s="5"/>
      <c r="AW8377" s="5"/>
    </row>
    <row r="8378" spans="38:49">
      <c r="AL8378" s="5"/>
      <c r="AM8378" s="5"/>
      <c r="AW8378" s="5"/>
    </row>
    <row r="8379" spans="38:49">
      <c r="AL8379" s="5"/>
      <c r="AM8379" s="5"/>
      <c r="AW8379" s="5"/>
    </row>
    <row r="8380" spans="38:49">
      <c r="AL8380" s="5"/>
      <c r="AM8380" s="5"/>
      <c r="AW8380" s="5"/>
    </row>
    <row r="8381" spans="38:49">
      <c r="AL8381" s="5"/>
      <c r="AM8381" s="5"/>
      <c r="AW8381" s="5"/>
    </row>
    <row r="8382" spans="38:49">
      <c r="AL8382" s="5"/>
      <c r="AM8382" s="5"/>
      <c r="AW8382" s="5"/>
    </row>
    <row r="8383" spans="38:49">
      <c r="AL8383" s="5"/>
      <c r="AM8383" s="5"/>
      <c r="AW8383" s="5"/>
    </row>
    <row r="8384" spans="38:49">
      <c r="AL8384" s="5"/>
      <c r="AM8384" s="5"/>
      <c r="AW8384" s="5"/>
    </row>
    <row r="8385" spans="38:49">
      <c r="AL8385" s="5"/>
      <c r="AM8385" s="5"/>
      <c r="AW8385" s="5"/>
    </row>
    <row r="8386" spans="38:49">
      <c r="AL8386" s="5"/>
      <c r="AM8386" s="5"/>
      <c r="AW8386" s="5"/>
    </row>
    <row r="8387" spans="38:49">
      <c r="AL8387" s="5"/>
      <c r="AM8387" s="5"/>
      <c r="AW8387" s="5"/>
    </row>
    <row r="8388" spans="38:49">
      <c r="AL8388" s="5"/>
      <c r="AM8388" s="5"/>
      <c r="AW8388" s="5"/>
    </row>
    <row r="8389" spans="38:49">
      <c r="AL8389" s="5"/>
      <c r="AM8389" s="5"/>
      <c r="AW8389" s="5"/>
    </row>
    <row r="8390" spans="38:49">
      <c r="AL8390" s="5"/>
      <c r="AM8390" s="5"/>
      <c r="AW8390" s="5"/>
    </row>
    <row r="8391" spans="38:49">
      <c r="AL8391" s="5"/>
      <c r="AM8391" s="5"/>
      <c r="AW8391" s="5"/>
    </row>
    <row r="8392" spans="38:49">
      <c r="AL8392" s="5"/>
      <c r="AM8392" s="5"/>
      <c r="AW8392" s="5"/>
    </row>
    <row r="8393" spans="38:49">
      <c r="AL8393" s="5"/>
      <c r="AM8393" s="5"/>
      <c r="AW8393" s="5"/>
    </row>
    <row r="8394" spans="38:49">
      <c r="AL8394" s="5"/>
      <c r="AM8394" s="5"/>
      <c r="AW8394" s="5"/>
    </row>
    <row r="8395" spans="38:49">
      <c r="AL8395" s="5"/>
      <c r="AM8395" s="5"/>
      <c r="AW8395" s="5"/>
    </row>
    <row r="8396" spans="38:49">
      <c r="AL8396" s="5"/>
      <c r="AM8396" s="5"/>
      <c r="AW8396" s="5"/>
    </row>
    <row r="8397" spans="38:49">
      <c r="AL8397" s="5"/>
      <c r="AM8397" s="5"/>
      <c r="AW8397" s="5"/>
    </row>
    <row r="8398" spans="38:49">
      <c r="AL8398" s="5"/>
      <c r="AM8398" s="5"/>
      <c r="AW8398" s="5"/>
    </row>
    <row r="8399" spans="38:49">
      <c r="AL8399" s="5"/>
      <c r="AM8399" s="5"/>
      <c r="AW8399" s="5"/>
    </row>
    <row r="8400" spans="38:49">
      <c r="AL8400" s="5"/>
      <c r="AM8400" s="5"/>
      <c r="AW8400" s="5"/>
    </row>
    <row r="8401" spans="38:49">
      <c r="AL8401" s="5"/>
      <c r="AM8401" s="5"/>
      <c r="AW8401" s="5"/>
    </row>
    <row r="8402" spans="38:49">
      <c r="AL8402" s="5"/>
      <c r="AM8402" s="5"/>
      <c r="AW8402" s="5"/>
    </row>
    <row r="8403" spans="38:49">
      <c r="AL8403" s="5"/>
      <c r="AM8403" s="5"/>
      <c r="AW8403" s="5"/>
    </row>
    <row r="8404" spans="38:49">
      <c r="AL8404" s="5"/>
      <c r="AM8404" s="5"/>
      <c r="AW8404" s="5"/>
    </row>
    <row r="8405" spans="38:49">
      <c r="AL8405" s="5"/>
      <c r="AM8405" s="5"/>
      <c r="AW8405" s="5"/>
    </row>
    <row r="8406" spans="38:49">
      <c r="AL8406" s="5"/>
      <c r="AM8406" s="5"/>
      <c r="AW8406" s="5"/>
    </row>
    <row r="8407" spans="38:49">
      <c r="AL8407" s="5"/>
      <c r="AM8407" s="5"/>
      <c r="AW8407" s="5"/>
    </row>
    <row r="8408" spans="38:49">
      <c r="AL8408" s="5"/>
      <c r="AM8408" s="5"/>
      <c r="AW8408" s="5"/>
    </row>
    <row r="8409" spans="38:49">
      <c r="AL8409" s="5"/>
      <c r="AM8409" s="5"/>
      <c r="AW8409" s="5"/>
    </row>
    <row r="8410" spans="38:49">
      <c r="AL8410" s="5"/>
      <c r="AM8410" s="5"/>
      <c r="AW8410" s="5"/>
    </row>
    <row r="8411" spans="38:49">
      <c r="AL8411" s="5"/>
      <c r="AM8411" s="5"/>
      <c r="AW8411" s="5"/>
    </row>
    <row r="8412" spans="38:49">
      <c r="AL8412" s="5"/>
      <c r="AM8412" s="5"/>
      <c r="AW8412" s="5"/>
    </row>
    <row r="8413" spans="38:49">
      <c r="AL8413" s="5"/>
      <c r="AM8413" s="5"/>
      <c r="AW8413" s="5"/>
    </row>
    <row r="8414" spans="38:49">
      <c r="AL8414" s="5"/>
      <c r="AM8414" s="5"/>
      <c r="AW8414" s="5"/>
    </row>
    <row r="8415" spans="38:49">
      <c r="AL8415" s="5"/>
      <c r="AM8415" s="5"/>
      <c r="AW8415" s="5"/>
    </row>
    <row r="8416" spans="38:49">
      <c r="AL8416" s="5"/>
      <c r="AM8416" s="5"/>
      <c r="AW8416" s="5"/>
    </row>
    <row r="8417" spans="38:49">
      <c r="AL8417" s="5"/>
      <c r="AM8417" s="5"/>
      <c r="AW8417" s="5"/>
    </row>
    <row r="8418" spans="38:49">
      <c r="AL8418" s="5"/>
      <c r="AM8418" s="5"/>
      <c r="AW8418" s="5"/>
    </row>
    <row r="8419" spans="38:49">
      <c r="AL8419" s="5"/>
      <c r="AM8419" s="5"/>
      <c r="AW8419" s="5"/>
    </row>
    <row r="8420" spans="38:49">
      <c r="AL8420" s="5"/>
      <c r="AM8420" s="5"/>
      <c r="AW8420" s="5"/>
    </row>
    <row r="8421" spans="38:49">
      <c r="AL8421" s="5"/>
      <c r="AM8421" s="5"/>
      <c r="AW8421" s="5"/>
    </row>
    <row r="8422" spans="38:49">
      <c r="AL8422" s="5"/>
      <c r="AM8422" s="5"/>
      <c r="AW8422" s="5"/>
    </row>
    <row r="8423" spans="38:49">
      <c r="AL8423" s="5"/>
      <c r="AM8423" s="5"/>
      <c r="AW8423" s="5"/>
    </row>
    <row r="8424" spans="38:49">
      <c r="AL8424" s="5"/>
      <c r="AM8424" s="5"/>
      <c r="AW8424" s="5"/>
    </row>
    <row r="8425" spans="38:49">
      <c r="AL8425" s="5"/>
      <c r="AM8425" s="5"/>
      <c r="AW8425" s="5"/>
    </row>
    <row r="8426" spans="38:49">
      <c r="AL8426" s="5"/>
      <c r="AM8426" s="5"/>
      <c r="AW8426" s="5"/>
    </row>
    <row r="8427" spans="38:49">
      <c r="AL8427" s="5"/>
      <c r="AM8427" s="5"/>
      <c r="AW8427" s="5"/>
    </row>
    <row r="8428" spans="38:49">
      <c r="AL8428" s="5"/>
      <c r="AM8428" s="5"/>
      <c r="AW8428" s="5"/>
    </row>
    <row r="8429" spans="38:49">
      <c r="AL8429" s="5"/>
      <c r="AM8429" s="5"/>
      <c r="AW8429" s="5"/>
    </row>
    <row r="8430" spans="38:49">
      <c r="AL8430" s="5"/>
      <c r="AM8430" s="5"/>
      <c r="AW8430" s="5"/>
    </row>
    <row r="8431" spans="38:49">
      <c r="AL8431" s="5"/>
      <c r="AM8431" s="5"/>
      <c r="AW8431" s="5"/>
    </row>
    <row r="8432" spans="38:49">
      <c r="AL8432" s="5"/>
      <c r="AM8432" s="5"/>
      <c r="AW8432" s="5"/>
    </row>
    <row r="8433" spans="38:49">
      <c r="AL8433" s="5"/>
      <c r="AM8433" s="5"/>
      <c r="AW8433" s="5"/>
    </row>
    <row r="8434" spans="38:49">
      <c r="AL8434" s="5"/>
      <c r="AM8434" s="5"/>
      <c r="AW8434" s="5"/>
    </row>
    <row r="8435" spans="38:49">
      <c r="AL8435" s="5"/>
      <c r="AM8435" s="5"/>
      <c r="AW8435" s="5"/>
    </row>
    <row r="8436" spans="38:49">
      <c r="AL8436" s="5"/>
      <c r="AM8436" s="5"/>
      <c r="AW8436" s="5"/>
    </row>
    <row r="8437" spans="38:49">
      <c r="AL8437" s="5"/>
      <c r="AM8437" s="5"/>
      <c r="AW8437" s="5"/>
    </row>
    <row r="8438" spans="38:49">
      <c r="AL8438" s="5"/>
      <c r="AM8438" s="5"/>
      <c r="AW8438" s="5"/>
    </row>
    <row r="8439" spans="38:49">
      <c r="AL8439" s="5"/>
      <c r="AM8439" s="5"/>
      <c r="AW8439" s="5"/>
    </row>
    <row r="8440" spans="38:49">
      <c r="AL8440" s="5"/>
      <c r="AM8440" s="5"/>
      <c r="AW8440" s="5"/>
    </row>
    <row r="8441" spans="38:49">
      <c r="AL8441" s="5"/>
      <c r="AM8441" s="5"/>
      <c r="AW8441" s="5"/>
    </row>
    <row r="8442" spans="38:49">
      <c r="AL8442" s="5"/>
      <c r="AM8442" s="5"/>
      <c r="AW8442" s="5"/>
    </row>
    <row r="8443" spans="38:49">
      <c r="AL8443" s="5"/>
      <c r="AM8443" s="5"/>
      <c r="AW8443" s="5"/>
    </row>
    <row r="8444" spans="38:49">
      <c r="AL8444" s="5"/>
      <c r="AM8444" s="5"/>
      <c r="AW8444" s="5"/>
    </row>
    <row r="8445" spans="38:49">
      <c r="AL8445" s="5"/>
      <c r="AM8445" s="5"/>
      <c r="AW8445" s="5"/>
    </row>
    <row r="8446" spans="38:49">
      <c r="AL8446" s="5"/>
      <c r="AM8446" s="5"/>
      <c r="AW8446" s="5"/>
    </row>
    <row r="8447" spans="38:49">
      <c r="AL8447" s="5"/>
      <c r="AM8447" s="5"/>
      <c r="AW8447" s="5"/>
    </row>
    <row r="8448" spans="38:49">
      <c r="AL8448" s="5"/>
      <c r="AM8448" s="5"/>
      <c r="AW8448" s="5"/>
    </row>
    <row r="8449" spans="38:49">
      <c r="AL8449" s="5"/>
      <c r="AM8449" s="5"/>
      <c r="AW8449" s="5"/>
    </row>
    <row r="8450" spans="38:49">
      <c r="AL8450" s="5"/>
      <c r="AM8450" s="5"/>
      <c r="AW8450" s="5"/>
    </row>
    <row r="8451" spans="38:49">
      <c r="AL8451" s="5"/>
      <c r="AM8451" s="5"/>
      <c r="AW8451" s="5"/>
    </row>
    <row r="8452" spans="38:49">
      <c r="AL8452" s="5"/>
      <c r="AM8452" s="5"/>
      <c r="AW8452" s="5"/>
    </row>
    <row r="8453" spans="38:49">
      <c r="AL8453" s="5"/>
      <c r="AM8453" s="5"/>
      <c r="AW8453" s="5"/>
    </row>
    <row r="8454" spans="38:49">
      <c r="AL8454" s="5"/>
      <c r="AM8454" s="5"/>
      <c r="AW8454" s="5"/>
    </row>
    <row r="8455" spans="38:49">
      <c r="AL8455" s="5"/>
      <c r="AM8455" s="5"/>
      <c r="AW8455" s="5"/>
    </row>
    <row r="8456" spans="38:49">
      <c r="AL8456" s="5"/>
      <c r="AM8456" s="5"/>
      <c r="AW8456" s="5"/>
    </row>
    <row r="8457" spans="38:49">
      <c r="AL8457" s="5"/>
      <c r="AM8457" s="5"/>
      <c r="AW8457" s="5"/>
    </row>
    <row r="8458" spans="38:49">
      <c r="AL8458" s="5"/>
      <c r="AM8458" s="5"/>
      <c r="AW8458" s="5"/>
    </row>
    <row r="8459" spans="38:49">
      <c r="AL8459" s="5"/>
      <c r="AM8459" s="5"/>
      <c r="AW8459" s="5"/>
    </row>
    <row r="8460" spans="38:49">
      <c r="AL8460" s="5"/>
      <c r="AM8460" s="5"/>
      <c r="AW8460" s="5"/>
    </row>
    <row r="8461" spans="38:49">
      <c r="AL8461" s="5"/>
      <c r="AM8461" s="5"/>
      <c r="AW8461" s="5"/>
    </row>
    <row r="8462" spans="38:49">
      <c r="AL8462" s="5"/>
      <c r="AM8462" s="5"/>
      <c r="AW8462" s="5"/>
    </row>
    <row r="8463" spans="38:49">
      <c r="AL8463" s="5"/>
      <c r="AM8463" s="5"/>
      <c r="AW8463" s="5"/>
    </row>
    <row r="8464" spans="38:49">
      <c r="AL8464" s="5"/>
      <c r="AM8464" s="5"/>
      <c r="AW8464" s="5"/>
    </row>
    <row r="8465" spans="38:49">
      <c r="AL8465" s="5"/>
      <c r="AM8465" s="5"/>
      <c r="AW8465" s="5"/>
    </row>
    <row r="8466" spans="38:49">
      <c r="AL8466" s="5"/>
      <c r="AM8466" s="5"/>
      <c r="AW8466" s="5"/>
    </row>
    <row r="8467" spans="38:49">
      <c r="AL8467" s="5"/>
      <c r="AM8467" s="5"/>
      <c r="AW8467" s="5"/>
    </row>
    <row r="8468" spans="38:49">
      <c r="AL8468" s="5"/>
      <c r="AM8468" s="5"/>
      <c r="AW8468" s="5"/>
    </row>
    <row r="8469" spans="38:49">
      <c r="AL8469" s="5"/>
      <c r="AM8469" s="5"/>
      <c r="AW8469" s="5"/>
    </row>
    <row r="8470" spans="38:49">
      <c r="AL8470" s="5"/>
      <c r="AM8470" s="5"/>
      <c r="AW8470" s="5"/>
    </row>
    <row r="8471" spans="38:49">
      <c r="AL8471" s="5"/>
      <c r="AM8471" s="5"/>
      <c r="AW8471" s="5"/>
    </row>
    <row r="8472" spans="38:49">
      <c r="AL8472" s="5"/>
      <c r="AM8472" s="5"/>
      <c r="AW8472" s="5"/>
    </row>
    <row r="8473" spans="38:49">
      <c r="AL8473" s="5"/>
      <c r="AM8473" s="5"/>
      <c r="AW8473" s="5"/>
    </row>
    <row r="8474" spans="38:49">
      <c r="AL8474" s="5"/>
      <c r="AM8474" s="5"/>
      <c r="AW8474" s="5"/>
    </row>
    <row r="8475" spans="38:49">
      <c r="AL8475" s="5"/>
      <c r="AM8475" s="5"/>
      <c r="AW8475" s="5"/>
    </row>
    <row r="8476" spans="38:49">
      <c r="AL8476" s="5"/>
      <c r="AM8476" s="5"/>
      <c r="AW8476" s="5"/>
    </row>
    <row r="8477" spans="38:49">
      <c r="AL8477" s="5"/>
      <c r="AM8477" s="5"/>
      <c r="AW8477" s="5"/>
    </row>
    <row r="8478" spans="38:49">
      <c r="AL8478" s="5"/>
      <c r="AM8478" s="5"/>
      <c r="AW8478" s="5"/>
    </row>
    <row r="8479" spans="38:49">
      <c r="AL8479" s="5"/>
      <c r="AM8479" s="5"/>
      <c r="AW8479" s="5"/>
    </row>
    <row r="8480" spans="38:49">
      <c r="AL8480" s="5"/>
      <c r="AM8480" s="5"/>
      <c r="AW8480" s="5"/>
    </row>
    <row r="8481" spans="38:49">
      <c r="AL8481" s="5"/>
      <c r="AM8481" s="5"/>
      <c r="AW8481" s="5"/>
    </row>
    <row r="8482" spans="38:49">
      <c r="AL8482" s="5"/>
      <c r="AM8482" s="5"/>
      <c r="AW8482" s="5"/>
    </row>
    <row r="8483" spans="38:49">
      <c r="AL8483" s="5"/>
      <c r="AM8483" s="5"/>
      <c r="AW8483" s="5"/>
    </row>
    <row r="8484" spans="38:49">
      <c r="AL8484" s="5"/>
      <c r="AM8484" s="5"/>
      <c r="AW8484" s="5"/>
    </row>
    <row r="8485" spans="38:49">
      <c r="AL8485" s="5"/>
      <c r="AM8485" s="5"/>
      <c r="AW8485" s="5"/>
    </row>
    <row r="8486" spans="38:49">
      <c r="AL8486" s="5"/>
      <c r="AM8486" s="5"/>
      <c r="AW8486" s="5"/>
    </row>
    <row r="8487" spans="38:49">
      <c r="AL8487" s="5"/>
      <c r="AM8487" s="5"/>
      <c r="AW8487" s="5"/>
    </row>
    <row r="8488" spans="38:49">
      <c r="AL8488" s="5"/>
      <c r="AM8488" s="5"/>
      <c r="AW8488" s="5"/>
    </row>
    <row r="8489" spans="38:49">
      <c r="AL8489" s="5"/>
      <c r="AM8489" s="5"/>
      <c r="AW8489" s="5"/>
    </row>
    <row r="8490" spans="38:49">
      <c r="AL8490" s="5"/>
      <c r="AM8490" s="5"/>
      <c r="AW8490" s="5"/>
    </row>
    <row r="8491" spans="38:49">
      <c r="AL8491" s="5"/>
      <c r="AM8491" s="5"/>
      <c r="AW8491" s="5"/>
    </row>
    <row r="8492" spans="38:49">
      <c r="AL8492" s="5"/>
      <c r="AM8492" s="5"/>
      <c r="AW8492" s="5"/>
    </row>
    <row r="8493" spans="38:49">
      <c r="AL8493" s="5"/>
      <c r="AM8493" s="5"/>
      <c r="AW8493" s="5"/>
    </row>
    <row r="8494" spans="38:49">
      <c r="AL8494" s="5"/>
      <c r="AM8494" s="5"/>
      <c r="AW8494" s="5"/>
    </row>
    <row r="8495" spans="38:49">
      <c r="AL8495" s="5"/>
      <c r="AM8495" s="5"/>
      <c r="AW8495" s="5"/>
    </row>
    <row r="8496" spans="38:49">
      <c r="AL8496" s="5"/>
      <c r="AM8496" s="5"/>
      <c r="AW8496" s="5"/>
    </row>
    <row r="8497" spans="38:49">
      <c r="AL8497" s="5"/>
      <c r="AM8497" s="5"/>
      <c r="AW8497" s="5"/>
    </row>
    <row r="8498" spans="38:49">
      <c r="AL8498" s="5"/>
      <c r="AM8498" s="5"/>
      <c r="AW8498" s="5"/>
    </row>
    <row r="8499" spans="38:49">
      <c r="AL8499" s="5"/>
      <c r="AM8499" s="5"/>
      <c r="AW8499" s="5"/>
    </row>
    <row r="8500" spans="38:49">
      <c r="AL8500" s="5"/>
      <c r="AM8500" s="5"/>
      <c r="AW8500" s="5"/>
    </row>
    <row r="8501" spans="38:49">
      <c r="AL8501" s="5"/>
      <c r="AM8501" s="5"/>
      <c r="AW8501" s="5"/>
    </row>
    <row r="8502" spans="38:49">
      <c r="AL8502" s="5"/>
      <c r="AM8502" s="5"/>
      <c r="AW8502" s="5"/>
    </row>
    <row r="8503" spans="38:49">
      <c r="AL8503" s="5"/>
      <c r="AM8503" s="5"/>
      <c r="AW8503" s="5"/>
    </row>
    <row r="8504" spans="38:49">
      <c r="AL8504" s="5"/>
      <c r="AM8504" s="5"/>
      <c r="AW8504" s="5"/>
    </row>
    <row r="8505" spans="38:49">
      <c r="AL8505" s="5"/>
      <c r="AM8505" s="5"/>
      <c r="AW8505" s="5"/>
    </row>
    <row r="8506" spans="38:49">
      <c r="AL8506" s="5"/>
      <c r="AM8506" s="5"/>
      <c r="AW8506" s="5"/>
    </row>
    <row r="8507" spans="38:49">
      <c r="AL8507" s="5"/>
      <c r="AM8507" s="5"/>
      <c r="AW8507" s="5"/>
    </row>
    <row r="8508" spans="38:49">
      <c r="AL8508" s="5"/>
      <c r="AM8508" s="5"/>
      <c r="AW8508" s="5"/>
    </row>
    <row r="8509" spans="38:49">
      <c r="AL8509" s="5"/>
      <c r="AM8509" s="5"/>
      <c r="AW8509" s="5"/>
    </row>
    <row r="8510" spans="38:49">
      <c r="AL8510" s="5"/>
      <c r="AM8510" s="5"/>
      <c r="AW8510" s="5"/>
    </row>
    <row r="8511" spans="38:49">
      <c r="AL8511" s="5"/>
      <c r="AM8511" s="5"/>
      <c r="AW8511" s="5"/>
    </row>
    <row r="8512" spans="38:49">
      <c r="AL8512" s="5"/>
      <c r="AM8512" s="5"/>
      <c r="AW8512" s="5"/>
    </row>
    <row r="8513" spans="38:49">
      <c r="AL8513" s="5"/>
      <c r="AM8513" s="5"/>
      <c r="AW8513" s="5"/>
    </row>
    <row r="8514" spans="38:49">
      <c r="AL8514" s="5"/>
      <c r="AM8514" s="5"/>
      <c r="AW8514" s="5"/>
    </row>
    <row r="8515" spans="38:49">
      <c r="AL8515" s="5"/>
      <c r="AM8515" s="5"/>
      <c r="AW8515" s="5"/>
    </row>
    <row r="8516" spans="38:49">
      <c r="AL8516" s="5"/>
      <c r="AM8516" s="5"/>
      <c r="AW8516" s="5"/>
    </row>
    <row r="8517" spans="38:49">
      <c r="AL8517" s="5"/>
      <c r="AM8517" s="5"/>
      <c r="AW8517" s="5"/>
    </row>
    <row r="8518" spans="38:49">
      <c r="AL8518" s="5"/>
      <c r="AM8518" s="5"/>
      <c r="AW8518" s="5"/>
    </row>
    <row r="8519" spans="38:49">
      <c r="AL8519" s="5"/>
      <c r="AM8519" s="5"/>
      <c r="AW8519" s="5"/>
    </row>
    <row r="8520" spans="38:49">
      <c r="AL8520" s="5"/>
      <c r="AM8520" s="5"/>
      <c r="AW8520" s="5"/>
    </row>
    <row r="8521" spans="38:49">
      <c r="AL8521" s="5"/>
      <c r="AM8521" s="5"/>
      <c r="AW8521" s="5"/>
    </row>
    <row r="8522" spans="38:49">
      <c r="AL8522" s="5"/>
      <c r="AM8522" s="5"/>
      <c r="AW8522" s="5"/>
    </row>
    <row r="8523" spans="38:49">
      <c r="AL8523" s="5"/>
      <c r="AM8523" s="5"/>
      <c r="AW8523" s="5"/>
    </row>
    <row r="8524" spans="38:49">
      <c r="AL8524" s="5"/>
      <c r="AM8524" s="5"/>
      <c r="AW8524" s="5"/>
    </row>
    <row r="8525" spans="38:49">
      <c r="AL8525" s="5"/>
      <c r="AM8525" s="5"/>
      <c r="AW8525" s="5"/>
    </row>
    <row r="8526" spans="38:49">
      <c r="AL8526" s="5"/>
      <c r="AM8526" s="5"/>
      <c r="AW8526" s="5"/>
    </row>
    <row r="8527" spans="38:49">
      <c r="AL8527" s="5"/>
      <c r="AM8527" s="5"/>
      <c r="AW8527" s="5"/>
    </row>
    <row r="8528" spans="38:49">
      <c r="AL8528" s="5"/>
      <c r="AM8528" s="5"/>
      <c r="AW8528" s="5"/>
    </row>
    <row r="8529" spans="38:49">
      <c r="AL8529" s="5"/>
      <c r="AM8529" s="5"/>
      <c r="AW8529" s="5"/>
    </row>
    <row r="8530" spans="38:49">
      <c r="AL8530" s="5"/>
      <c r="AM8530" s="5"/>
      <c r="AW8530" s="5"/>
    </row>
    <row r="8531" spans="38:49">
      <c r="AL8531" s="5"/>
      <c r="AM8531" s="5"/>
      <c r="AW8531" s="5"/>
    </row>
    <row r="8532" spans="38:49">
      <c r="AL8532" s="5"/>
      <c r="AM8532" s="5"/>
      <c r="AW8532" s="5"/>
    </row>
    <row r="8533" spans="38:49">
      <c r="AL8533" s="5"/>
      <c r="AM8533" s="5"/>
      <c r="AW8533" s="5"/>
    </row>
    <row r="8534" spans="38:49">
      <c r="AL8534" s="5"/>
      <c r="AM8534" s="5"/>
      <c r="AW8534" s="5"/>
    </row>
    <row r="8535" spans="38:49">
      <c r="AL8535" s="5"/>
      <c r="AM8535" s="5"/>
      <c r="AW8535" s="5"/>
    </row>
    <row r="8536" spans="38:49">
      <c r="AL8536" s="5"/>
      <c r="AM8536" s="5"/>
      <c r="AW8536" s="5"/>
    </row>
    <row r="8537" spans="38:49">
      <c r="AL8537" s="5"/>
      <c r="AM8537" s="5"/>
      <c r="AW8537" s="5"/>
    </row>
    <row r="8538" spans="38:49">
      <c r="AL8538" s="5"/>
      <c r="AM8538" s="5"/>
      <c r="AW8538" s="5"/>
    </row>
    <row r="8539" spans="38:49">
      <c r="AL8539" s="5"/>
      <c r="AM8539" s="5"/>
      <c r="AW8539" s="5"/>
    </row>
    <row r="8540" spans="38:49">
      <c r="AL8540" s="5"/>
      <c r="AM8540" s="5"/>
      <c r="AW8540" s="5"/>
    </row>
    <row r="8541" spans="38:49">
      <c r="AL8541" s="5"/>
      <c r="AM8541" s="5"/>
      <c r="AW8541" s="5"/>
    </row>
    <row r="8542" spans="38:49">
      <c r="AL8542" s="5"/>
      <c r="AM8542" s="5"/>
      <c r="AW8542" s="5"/>
    </row>
    <row r="8543" spans="38:49">
      <c r="AL8543" s="5"/>
      <c r="AM8543" s="5"/>
      <c r="AW8543" s="5"/>
    </row>
    <row r="8544" spans="38:49">
      <c r="AL8544" s="5"/>
      <c r="AM8544" s="5"/>
      <c r="AW8544" s="5"/>
    </row>
    <row r="8545" spans="38:49">
      <c r="AL8545" s="5"/>
      <c r="AM8545" s="5"/>
      <c r="AW8545" s="5"/>
    </row>
    <row r="8546" spans="38:49">
      <c r="AL8546" s="5"/>
      <c r="AM8546" s="5"/>
      <c r="AW8546" s="5"/>
    </row>
    <row r="8547" spans="38:49">
      <c r="AL8547" s="5"/>
      <c r="AM8547" s="5"/>
      <c r="AW8547" s="5"/>
    </row>
    <row r="8548" spans="38:49">
      <c r="AL8548" s="5"/>
      <c r="AM8548" s="5"/>
      <c r="AW8548" s="5"/>
    </row>
    <row r="8549" spans="38:49">
      <c r="AL8549" s="5"/>
      <c r="AM8549" s="5"/>
      <c r="AW8549" s="5"/>
    </row>
    <row r="8550" spans="38:49">
      <c r="AL8550" s="5"/>
      <c r="AM8550" s="5"/>
      <c r="AW8550" s="5"/>
    </row>
    <row r="8551" spans="38:49">
      <c r="AL8551" s="5"/>
      <c r="AM8551" s="5"/>
      <c r="AW8551" s="5"/>
    </row>
    <row r="8552" spans="38:49">
      <c r="AL8552" s="5"/>
      <c r="AM8552" s="5"/>
      <c r="AW8552" s="5"/>
    </row>
    <row r="8553" spans="38:49">
      <c r="AL8553" s="5"/>
      <c r="AM8553" s="5"/>
      <c r="AW8553" s="5"/>
    </row>
    <row r="8554" spans="38:49">
      <c r="AL8554" s="5"/>
      <c r="AM8554" s="5"/>
      <c r="AW8554" s="5"/>
    </row>
    <row r="8555" spans="38:49">
      <c r="AL8555" s="5"/>
      <c r="AM8555" s="5"/>
      <c r="AW8555" s="5"/>
    </row>
    <row r="8556" spans="38:49">
      <c r="AL8556" s="5"/>
      <c r="AM8556" s="5"/>
      <c r="AW8556" s="5"/>
    </row>
    <row r="8557" spans="38:49">
      <c r="AL8557" s="5"/>
      <c r="AM8557" s="5"/>
      <c r="AW8557" s="5"/>
    </row>
    <row r="8558" spans="38:49">
      <c r="AL8558" s="5"/>
      <c r="AM8558" s="5"/>
      <c r="AW8558" s="5"/>
    </row>
    <row r="8559" spans="38:49">
      <c r="AL8559" s="5"/>
      <c r="AM8559" s="5"/>
      <c r="AW8559" s="5"/>
    </row>
    <row r="8560" spans="38:49">
      <c r="AL8560" s="5"/>
      <c r="AM8560" s="5"/>
      <c r="AW8560" s="5"/>
    </row>
    <row r="8561" spans="38:49">
      <c r="AL8561" s="5"/>
      <c r="AM8561" s="5"/>
      <c r="AW8561" s="5"/>
    </row>
    <row r="8562" spans="38:49">
      <c r="AL8562" s="5"/>
      <c r="AM8562" s="5"/>
      <c r="AW8562" s="5"/>
    </row>
    <row r="8563" spans="38:49">
      <c r="AL8563" s="5"/>
      <c r="AM8563" s="5"/>
      <c r="AW8563" s="5"/>
    </row>
    <row r="8564" spans="38:49">
      <c r="AL8564" s="5"/>
      <c r="AM8564" s="5"/>
      <c r="AW8564" s="5"/>
    </row>
    <row r="8565" spans="38:49">
      <c r="AL8565" s="5"/>
      <c r="AM8565" s="5"/>
      <c r="AW8565" s="5"/>
    </row>
    <row r="8566" spans="38:49">
      <c r="AL8566" s="5"/>
      <c r="AM8566" s="5"/>
      <c r="AW8566" s="5"/>
    </row>
    <row r="8567" spans="38:49">
      <c r="AL8567" s="5"/>
      <c r="AM8567" s="5"/>
      <c r="AW8567" s="5"/>
    </row>
    <row r="8568" spans="38:49">
      <c r="AL8568" s="5"/>
      <c r="AM8568" s="5"/>
      <c r="AW8568" s="5"/>
    </row>
    <row r="8569" spans="38:49">
      <c r="AL8569" s="5"/>
      <c r="AM8569" s="5"/>
      <c r="AW8569" s="5"/>
    </row>
    <row r="8570" spans="38:49">
      <c r="AL8570" s="5"/>
      <c r="AM8570" s="5"/>
      <c r="AW8570" s="5"/>
    </row>
    <row r="8571" spans="38:49">
      <c r="AL8571" s="5"/>
      <c r="AM8571" s="5"/>
      <c r="AW8571" s="5"/>
    </row>
    <row r="8572" spans="38:49">
      <c r="AL8572" s="5"/>
      <c r="AM8572" s="5"/>
      <c r="AW8572" s="5"/>
    </row>
    <row r="8573" spans="38:49">
      <c r="AL8573" s="5"/>
      <c r="AM8573" s="5"/>
      <c r="AW8573" s="5"/>
    </row>
    <row r="8574" spans="38:49">
      <c r="AL8574" s="5"/>
      <c r="AM8574" s="5"/>
      <c r="AW8574" s="5"/>
    </row>
    <row r="8575" spans="38:49">
      <c r="AL8575" s="5"/>
      <c r="AM8575" s="5"/>
      <c r="AW8575" s="5"/>
    </row>
    <row r="8576" spans="38:49">
      <c r="AL8576" s="5"/>
      <c r="AM8576" s="5"/>
      <c r="AW8576" s="5"/>
    </row>
    <row r="8577" spans="38:49">
      <c r="AL8577" s="5"/>
      <c r="AM8577" s="5"/>
      <c r="AW8577" s="5"/>
    </row>
    <row r="8578" spans="38:49">
      <c r="AL8578" s="5"/>
      <c r="AM8578" s="5"/>
      <c r="AW8578" s="5"/>
    </row>
    <row r="8579" spans="38:49">
      <c r="AL8579" s="5"/>
      <c r="AM8579" s="5"/>
      <c r="AW8579" s="5"/>
    </row>
    <row r="8580" spans="38:49">
      <c r="AL8580" s="5"/>
      <c r="AM8580" s="5"/>
      <c r="AW8580" s="5"/>
    </row>
    <row r="8581" spans="38:49">
      <c r="AL8581" s="5"/>
      <c r="AM8581" s="5"/>
      <c r="AW8581" s="5"/>
    </row>
    <row r="8582" spans="38:49">
      <c r="AL8582" s="5"/>
      <c r="AM8582" s="5"/>
      <c r="AW8582" s="5"/>
    </row>
    <row r="8583" spans="38:49">
      <c r="AL8583" s="5"/>
      <c r="AM8583" s="5"/>
      <c r="AW8583" s="5"/>
    </row>
    <row r="8584" spans="38:49">
      <c r="AL8584" s="5"/>
      <c r="AM8584" s="5"/>
      <c r="AW8584" s="5"/>
    </row>
    <row r="8585" spans="38:49">
      <c r="AL8585" s="5"/>
      <c r="AM8585" s="5"/>
      <c r="AW8585" s="5"/>
    </row>
    <row r="8586" spans="38:49">
      <c r="AL8586" s="5"/>
      <c r="AM8586" s="5"/>
      <c r="AW8586" s="5"/>
    </row>
    <row r="8587" spans="38:49">
      <c r="AL8587" s="5"/>
      <c r="AM8587" s="5"/>
      <c r="AW8587" s="5"/>
    </row>
    <row r="8588" spans="38:49">
      <c r="AL8588" s="5"/>
      <c r="AM8588" s="5"/>
      <c r="AW8588" s="5"/>
    </row>
    <row r="8589" spans="38:49">
      <c r="AL8589" s="5"/>
      <c r="AM8589" s="5"/>
      <c r="AW8589" s="5"/>
    </row>
    <row r="8590" spans="38:49">
      <c r="AL8590" s="5"/>
      <c r="AM8590" s="5"/>
      <c r="AW8590" s="5"/>
    </row>
    <row r="8591" spans="38:49">
      <c r="AL8591" s="5"/>
      <c r="AM8591" s="5"/>
      <c r="AW8591" s="5"/>
    </row>
    <row r="8592" spans="38:49">
      <c r="AL8592" s="5"/>
      <c r="AM8592" s="5"/>
      <c r="AW8592" s="5"/>
    </row>
    <row r="8593" spans="38:49">
      <c r="AL8593" s="5"/>
      <c r="AM8593" s="5"/>
      <c r="AW8593" s="5"/>
    </row>
    <row r="8594" spans="38:49">
      <c r="AL8594" s="5"/>
      <c r="AM8594" s="5"/>
      <c r="AW8594" s="5"/>
    </row>
    <row r="8595" spans="38:49">
      <c r="AL8595" s="5"/>
      <c r="AM8595" s="5"/>
      <c r="AW8595" s="5"/>
    </row>
    <row r="8596" spans="38:49">
      <c r="AL8596" s="5"/>
      <c r="AM8596" s="5"/>
      <c r="AW8596" s="5"/>
    </row>
    <row r="8597" spans="38:49">
      <c r="AL8597" s="5"/>
      <c r="AM8597" s="5"/>
      <c r="AW8597" s="5"/>
    </row>
    <row r="8598" spans="38:49">
      <c r="AL8598" s="5"/>
      <c r="AM8598" s="5"/>
      <c r="AW8598" s="5"/>
    </row>
    <row r="8599" spans="38:49">
      <c r="AL8599" s="5"/>
      <c r="AM8599" s="5"/>
      <c r="AW8599" s="5"/>
    </row>
    <row r="8600" spans="38:49">
      <c r="AL8600" s="5"/>
      <c r="AM8600" s="5"/>
      <c r="AW8600" s="5"/>
    </row>
    <row r="8601" spans="38:49">
      <c r="AL8601" s="5"/>
      <c r="AM8601" s="5"/>
      <c r="AW8601" s="5"/>
    </row>
    <row r="8602" spans="38:49">
      <c r="AL8602" s="5"/>
      <c r="AM8602" s="5"/>
      <c r="AW8602" s="5"/>
    </row>
    <row r="8603" spans="38:49">
      <c r="AL8603" s="5"/>
      <c r="AM8603" s="5"/>
      <c r="AW8603" s="5"/>
    </row>
    <row r="8604" spans="38:49">
      <c r="AL8604" s="5"/>
      <c r="AM8604" s="5"/>
      <c r="AW8604" s="5"/>
    </row>
    <row r="8605" spans="38:49">
      <c r="AL8605" s="5"/>
      <c r="AM8605" s="5"/>
      <c r="AW8605" s="5"/>
    </row>
    <row r="8606" spans="38:49">
      <c r="AL8606" s="5"/>
      <c r="AM8606" s="5"/>
      <c r="AW8606" s="5"/>
    </row>
    <row r="8607" spans="38:49">
      <c r="AL8607" s="5"/>
      <c r="AM8607" s="5"/>
      <c r="AW8607" s="5"/>
    </row>
    <row r="8608" spans="38:49">
      <c r="AL8608" s="5"/>
      <c r="AM8608" s="5"/>
      <c r="AW8608" s="5"/>
    </row>
    <row r="8609" spans="38:49">
      <c r="AL8609" s="5"/>
      <c r="AM8609" s="5"/>
      <c r="AW8609" s="5"/>
    </row>
    <row r="8610" spans="38:49">
      <c r="AL8610" s="5"/>
      <c r="AM8610" s="5"/>
      <c r="AW8610" s="5"/>
    </row>
    <row r="8611" spans="38:49">
      <c r="AL8611" s="5"/>
      <c r="AM8611" s="5"/>
      <c r="AW8611" s="5"/>
    </row>
    <row r="8612" spans="38:49">
      <c r="AL8612" s="5"/>
      <c r="AM8612" s="5"/>
      <c r="AW8612" s="5"/>
    </row>
    <row r="8613" spans="38:49">
      <c r="AL8613" s="5"/>
      <c r="AM8613" s="5"/>
      <c r="AW8613" s="5"/>
    </row>
    <row r="8614" spans="38:49">
      <c r="AL8614" s="5"/>
      <c r="AM8614" s="5"/>
      <c r="AW8614" s="5"/>
    </row>
    <row r="8615" spans="38:49">
      <c r="AL8615" s="5"/>
      <c r="AM8615" s="5"/>
      <c r="AW8615" s="5"/>
    </row>
    <row r="8616" spans="38:49">
      <c r="AL8616" s="5"/>
      <c r="AM8616" s="5"/>
      <c r="AW8616" s="5"/>
    </row>
    <row r="8617" spans="38:49">
      <c r="AL8617" s="5"/>
      <c r="AM8617" s="5"/>
      <c r="AW8617" s="5"/>
    </row>
    <row r="8618" spans="38:49">
      <c r="AL8618" s="5"/>
      <c r="AM8618" s="5"/>
      <c r="AW8618" s="5"/>
    </row>
    <row r="8619" spans="38:49">
      <c r="AL8619" s="5"/>
      <c r="AM8619" s="5"/>
      <c r="AW8619" s="5"/>
    </row>
    <row r="8620" spans="38:49">
      <c r="AL8620" s="5"/>
      <c r="AM8620" s="5"/>
      <c r="AW8620" s="5"/>
    </row>
    <row r="8621" spans="38:49">
      <c r="AL8621" s="5"/>
      <c r="AM8621" s="5"/>
      <c r="AW8621" s="5"/>
    </row>
    <row r="8622" spans="38:49">
      <c r="AL8622" s="5"/>
      <c r="AM8622" s="5"/>
      <c r="AW8622" s="5"/>
    </row>
    <row r="8623" spans="38:49">
      <c r="AL8623" s="5"/>
      <c r="AM8623" s="5"/>
      <c r="AW8623" s="5"/>
    </row>
    <row r="8624" spans="38:49">
      <c r="AL8624" s="5"/>
      <c r="AM8624" s="5"/>
      <c r="AW8624" s="5"/>
    </row>
    <row r="8625" spans="38:49">
      <c r="AL8625" s="5"/>
      <c r="AM8625" s="5"/>
      <c r="AW8625" s="5"/>
    </row>
    <row r="8626" spans="38:49">
      <c r="AL8626" s="5"/>
      <c r="AM8626" s="5"/>
      <c r="AW8626" s="5"/>
    </row>
    <row r="8627" spans="38:49">
      <c r="AL8627" s="5"/>
      <c r="AM8627" s="5"/>
      <c r="AW8627" s="5"/>
    </row>
    <row r="8628" spans="38:49">
      <c r="AL8628" s="5"/>
      <c r="AM8628" s="5"/>
      <c r="AW8628" s="5"/>
    </row>
    <row r="8629" spans="38:49">
      <c r="AL8629" s="5"/>
      <c r="AM8629" s="5"/>
      <c r="AW8629" s="5"/>
    </row>
    <row r="8630" spans="38:49">
      <c r="AL8630" s="5"/>
      <c r="AM8630" s="5"/>
      <c r="AW8630" s="5"/>
    </row>
    <row r="8631" spans="38:49">
      <c r="AL8631" s="5"/>
      <c r="AM8631" s="5"/>
      <c r="AW8631" s="5"/>
    </row>
    <row r="8632" spans="38:49">
      <c r="AL8632" s="5"/>
      <c r="AM8632" s="5"/>
      <c r="AW8632" s="5"/>
    </row>
    <row r="8633" spans="38:49">
      <c r="AL8633" s="5"/>
      <c r="AM8633" s="5"/>
      <c r="AW8633" s="5"/>
    </row>
    <row r="8634" spans="38:49">
      <c r="AL8634" s="5"/>
      <c r="AM8634" s="5"/>
      <c r="AW8634" s="5"/>
    </row>
    <row r="8635" spans="38:49">
      <c r="AL8635" s="5"/>
      <c r="AM8635" s="5"/>
      <c r="AW8635" s="5"/>
    </row>
    <row r="8636" spans="38:49">
      <c r="AL8636" s="5"/>
      <c r="AM8636" s="5"/>
      <c r="AW8636" s="5"/>
    </row>
    <row r="8637" spans="38:49">
      <c r="AL8637" s="5"/>
      <c r="AM8637" s="5"/>
      <c r="AW8637" s="5"/>
    </row>
    <row r="8638" spans="38:49">
      <c r="AL8638" s="5"/>
      <c r="AM8638" s="5"/>
      <c r="AW8638" s="5"/>
    </row>
    <row r="8639" spans="38:49">
      <c r="AL8639" s="5"/>
      <c r="AM8639" s="5"/>
      <c r="AW8639" s="5"/>
    </row>
    <row r="8640" spans="38:49">
      <c r="AL8640" s="5"/>
      <c r="AM8640" s="5"/>
      <c r="AW8640" s="5"/>
    </row>
    <row r="8641" spans="38:49">
      <c r="AL8641" s="5"/>
      <c r="AM8641" s="5"/>
      <c r="AW8641" s="5"/>
    </row>
    <row r="8642" spans="38:49">
      <c r="AL8642" s="5"/>
      <c r="AM8642" s="5"/>
      <c r="AW8642" s="5"/>
    </row>
    <row r="8643" spans="38:49">
      <c r="AL8643" s="5"/>
      <c r="AM8643" s="5"/>
      <c r="AW8643" s="5"/>
    </row>
    <row r="8644" spans="38:49">
      <c r="AL8644" s="5"/>
      <c r="AM8644" s="5"/>
      <c r="AW8644" s="5"/>
    </row>
    <row r="8645" spans="38:49">
      <c r="AL8645" s="5"/>
      <c r="AM8645" s="5"/>
      <c r="AW8645" s="5"/>
    </row>
    <row r="8646" spans="38:49">
      <c r="AL8646" s="5"/>
      <c r="AM8646" s="5"/>
      <c r="AW8646" s="5"/>
    </row>
    <row r="8647" spans="38:49">
      <c r="AL8647" s="5"/>
      <c r="AM8647" s="5"/>
      <c r="AW8647" s="5"/>
    </row>
    <row r="8648" spans="38:49">
      <c r="AL8648" s="5"/>
      <c r="AM8648" s="5"/>
      <c r="AW8648" s="5"/>
    </row>
    <row r="8649" spans="38:49">
      <c r="AL8649" s="5"/>
      <c r="AM8649" s="5"/>
      <c r="AW8649" s="5"/>
    </row>
    <row r="8650" spans="38:49">
      <c r="AL8650" s="5"/>
      <c r="AM8650" s="5"/>
      <c r="AW8650" s="5"/>
    </row>
    <row r="8651" spans="38:49">
      <c r="AL8651" s="5"/>
      <c r="AM8651" s="5"/>
      <c r="AW8651" s="5"/>
    </row>
    <row r="8652" spans="38:49">
      <c r="AL8652" s="5"/>
      <c r="AM8652" s="5"/>
      <c r="AW8652" s="5"/>
    </row>
    <row r="8653" spans="38:49">
      <c r="AL8653" s="5"/>
      <c r="AM8653" s="5"/>
      <c r="AW8653" s="5"/>
    </row>
    <row r="8654" spans="38:49">
      <c r="AL8654" s="5"/>
      <c r="AM8654" s="5"/>
      <c r="AW8654" s="5"/>
    </row>
    <row r="8655" spans="38:49">
      <c r="AL8655" s="5"/>
      <c r="AM8655" s="5"/>
      <c r="AW8655" s="5"/>
    </row>
    <row r="8656" spans="38:49">
      <c r="AL8656" s="5"/>
      <c r="AM8656" s="5"/>
      <c r="AW8656" s="5"/>
    </row>
    <row r="8657" spans="38:49">
      <c r="AL8657" s="5"/>
      <c r="AM8657" s="5"/>
      <c r="AW8657" s="5"/>
    </row>
    <row r="8658" spans="38:49">
      <c r="AL8658" s="5"/>
      <c r="AM8658" s="5"/>
      <c r="AW8658" s="5"/>
    </row>
    <row r="8659" spans="38:49">
      <c r="AL8659" s="5"/>
      <c r="AM8659" s="5"/>
      <c r="AW8659" s="5"/>
    </row>
    <row r="8660" spans="38:49">
      <c r="AL8660" s="5"/>
      <c r="AM8660" s="5"/>
      <c r="AW8660" s="5"/>
    </row>
    <row r="8661" spans="38:49">
      <c r="AL8661" s="5"/>
      <c r="AM8661" s="5"/>
      <c r="AW8661" s="5"/>
    </row>
    <row r="8662" spans="38:49">
      <c r="AL8662" s="5"/>
      <c r="AM8662" s="5"/>
      <c r="AW8662" s="5"/>
    </row>
    <row r="8663" spans="38:49">
      <c r="AL8663" s="5"/>
      <c r="AM8663" s="5"/>
      <c r="AW8663" s="5"/>
    </row>
    <row r="8664" spans="38:49">
      <c r="AL8664" s="5"/>
      <c r="AM8664" s="5"/>
      <c r="AW8664" s="5"/>
    </row>
    <row r="8665" spans="38:49">
      <c r="AL8665" s="5"/>
      <c r="AM8665" s="5"/>
      <c r="AW8665" s="5"/>
    </row>
    <row r="8666" spans="38:49">
      <c r="AL8666" s="5"/>
      <c r="AM8666" s="5"/>
      <c r="AW8666" s="5"/>
    </row>
    <row r="8667" spans="38:49">
      <c r="AL8667" s="5"/>
      <c r="AM8667" s="5"/>
      <c r="AW8667" s="5"/>
    </row>
    <row r="8668" spans="38:49">
      <c r="AL8668" s="5"/>
      <c r="AM8668" s="5"/>
      <c r="AW8668" s="5"/>
    </row>
    <row r="8669" spans="38:49">
      <c r="AL8669" s="5"/>
      <c r="AM8669" s="5"/>
      <c r="AW8669" s="5"/>
    </row>
    <row r="8670" spans="38:49">
      <c r="AL8670" s="5"/>
      <c r="AM8670" s="5"/>
      <c r="AW8670" s="5"/>
    </row>
    <row r="8671" spans="38:49">
      <c r="AL8671" s="5"/>
      <c r="AM8671" s="5"/>
      <c r="AW8671" s="5"/>
    </row>
    <row r="8672" spans="38:49">
      <c r="AL8672" s="5"/>
      <c r="AM8672" s="5"/>
      <c r="AW8672" s="5"/>
    </row>
    <row r="8673" spans="38:49">
      <c r="AL8673" s="5"/>
      <c r="AM8673" s="5"/>
      <c r="AW8673" s="5"/>
    </row>
    <row r="8674" spans="38:49">
      <c r="AL8674" s="5"/>
      <c r="AM8674" s="5"/>
      <c r="AW8674" s="5"/>
    </row>
    <row r="8675" spans="38:49">
      <c r="AL8675" s="5"/>
      <c r="AM8675" s="5"/>
      <c r="AW8675" s="5"/>
    </row>
    <row r="8676" spans="38:49">
      <c r="AL8676" s="5"/>
      <c r="AM8676" s="5"/>
      <c r="AW8676" s="5"/>
    </row>
    <row r="8677" spans="38:49">
      <c r="AL8677" s="5"/>
      <c r="AM8677" s="5"/>
      <c r="AW8677" s="5"/>
    </row>
    <row r="8678" spans="38:49">
      <c r="AL8678" s="5"/>
      <c r="AM8678" s="5"/>
      <c r="AW8678" s="5"/>
    </row>
    <row r="8679" spans="38:49">
      <c r="AL8679" s="5"/>
      <c r="AM8679" s="5"/>
      <c r="AW8679" s="5"/>
    </row>
    <row r="8680" spans="38:49">
      <c r="AL8680" s="5"/>
      <c r="AM8680" s="5"/>
      <c r="AW8680" s="5"/>
    </row>
    <row r="8681" spans="38:49">
      <c r="AL8681" s="5"/>
      <c r="AM8681" s="5"/>
      <c r="AW8681" s="5"/>
    </row>
    <row r="8682" spans="38:49">
      <c r="AL8682" s="5"/>
      <c r="AM8682" s="5"/>
      <c r="AW8682" s="5"/>
    </row>
    <row r="8683" spans="38:49">
      <c r="AL8683" s="5"/>
      <c r="AM8683" s="5"/>
      <c r="AW8683" s="5"/>
    </row>
    <row r="8684" spans="38:49">
      <c r="AL8684" s="5"/>
      <c r="AM8684" s="5"/>
      <c r="AW8684" s="5"/>
    </row>
    <row r="8685" spans="38:49">
      <c r="AL8685" s="5"/>
      <c r="AM8685" s="5"/>
      <c r="AW8685" s="5"/>
    </row>
    <row r="8686" spans="38:49">
      <c r="AL8686" s="5"/>
      <c r="AM8686" s="5"/>
      <c r="AW8686" s="5"/>
    </row>
    <row r="8687" spans="38:49">
      <c r="AL8687" s="5"/>
      <c r="AM8687" s="5"/>
      <c r="AW8687" s="5"/>
    </row>
    <row r="8688" spans="38:49">
      <c r="AL8688" s="5"/>
      <c r="AM8688" s="5"/>
      <c r="AW8688" s="5"/>
    </row>
    <row r="8689" spans="38:49">
      <c r="AL8689" s="5"/>
      <c r="AM8689" s="5"/>
      <c r="AW8689" s="5"/>
    </row>
    <row r="8690" spans="38:49">
      <c r="AL8690" s="5"/>
      <c r="AM8690" s="5"/>
      <c r="AW8690" s="5"/>
    </row>
    <row r="8691" spans="38:49">
      <c r="AL8691" s="5"/>
      <c r="AM8691" s="5"/>
      <c r="AW8691" s="5"/>
    </row>
    <row r="8692" spans="38:49">
      <c r="AL8692" s="5"/>
      <c r="AM8692" s="5"/>
      <c r="AW8692" s="5"/>
    </row>
    <row r="8693" spans="38:49">
      <c r="AL8693" s="5"/>
      <c r="AM8693" s="5"/>
      <c r="AW8693" s="5"/>
    </row>
    <row r="8694" spans="38:49">
      <c r="AL8694" s="5"/>
      <c r="AM8694" s="5"/>
      <c r="AW8694" s="5"/>
    </row>
    <row r="8695" spans="38:49">
      <c r="AL8695" s="5"/>
      <c r="AM8695" s="5"/>
      <c r="AW8695" s="5"/>
    </row>
    <row r="8696" spans="38:49">
      <c r="AL8696" s="5"/>
      <c r="AM8696" s="5"/>
      <c r="AW8696" s="5"/>
    </row>
    <row r="8697" spans="38:49">
      <c r="AL8697" s="5"/>
      <c r="AM8697" s="5"/>
      <c r="AW8697" s="5"/>
    </row>
    <row r="8698" spans="38:49">
      <c r="AL8698" s="5"/>
      <c r="AM8698" s="5"/>
      <c r="AW8698" s="5"/>
    </row>
    <row r="8699" spans="38:49">
      <c r="AL8699" s="5"/>
      <c r="AM8699" s="5"/>
      <c r="AW8699" s="5"/>
    </row>
    <row r="8700" spans="38:49">
      <c r="AL8700" s="5"/>
      <c r="AM8700" s="5"/>
      <c r="AW8700" s="5"/>
    </row>
    <row r="8701" spans="38:49">
      <c r="AL8701" s="5"/>
      <c r="AM8701" s="5"/>
      <c r="AW8701" s="5"/>
    </row>
    <row r="8702" spans="38:49">
      <c r="AL8702" s="5"/>
      <c r="AM8702" s="5"/>
      <c r="AW8702" s="5"/>
    </row>
    <row r="8703" spans="38:49">
      <c r="AL8703" s="5"/>
      <c r="AM8703" s="5"/>
      <c r="AW8703" s="5"/>
    </row>
    <row r="8704" spans="38:49">
      <c r="AL8704" s="5"/>
      <c r="AM8704" s="5"/>
      <c r="AW8704" s="5"/>
    </row>
    <row r="8705" spans="38:49">
      <c r="AL8705" s="5"/>
      <c r="AM8705" s="5"/>
      <c r="AW8705" s="5"/>
    </row>
    <row r="8706" spans="38:49">
      <c r="AL8706" s="5"/>
      <c r="AM8706" s="5"/>
      <c r="AW8706" s="5"/>
    </row>
    <row r="8707" spans="38:49">
      <c r="AL8707" s="5"/>
      <c r="AM8707" s="5"/>
      <c r="AW8707" s="5"/>
    </row>
    <row r="8708" spans="38:49">
      <c r="AL8708" s="5"/>
      <c r="AM8708" s="5"/>
      <c r="AW8708" s="5"/>
    </row>
    <row r="8709" spans="38:49">
      <c r="AL8709" s="5"/>
      <c r="AM8709" s="5"/>
      <c r="AW8709" s="5"/>
    </row>
    <row r="8710" spans="38:49">
      <c r="AL8710" s="5"/>
      <c r="AM8710" s="5"/>
      <c r="AW8710" s="5"/>
    </row>
    <row r="8711" spans="38:49">
      <c r="AL8711" s="5"/>
      <c r="AM8711" s="5"/>
      <c r="AW8711" s="5"/>
    </row>
    <row r="8712" spans="38:49">
      <c r="AL8712" s="5"/>
      <c r="AM8712" s="5"/>
      <c r="AW8712" s="5"/>
    </row>
    <row r="8713" spans="38:49">
      <c r="AL8713" s="5"/>
      <c r="AM8713" s="5"/>
      <c r="AW8713" s="5"/>
    </row>
    <row r="8714" spans="38:49">
      <c r="AL8714" s="5"/>
      <c r="AM8714" s="5"/>
      <c r="AW8714" s="5"/>
    </row>
    <row r="8715" spans="38:49">
      <c r="AL8715" s="5"/>
      <c r="AM8715" s="5"/>
      <c r="AW8715" s="5"/>
    </row>
    <row r="8716" spans="38:49">
      <c r="AL8716" s="5"/>
      <c r="AM8716" s="5"/>
      <c r="AW8716" s="5"/>
    </row>
    <row r="8717" spans="38:49">
      <c r="AL8717" s="5"/>
      <c r="AM8717" s="5"/>
      <c r="AW8717" s="5"/>
    </row>
    <row r="8718" spans="38:49">
      <c r="AL8718" s="5"/>
      <c r="AM8718" s="5"/>
      <c r="AW8718" s="5"/>
    </row>
    <row r="8719" spans="38:49">
      <c r="AL8719" s="5"/>
      <c r="AM8719" s="5"/>
      <c r="AW8719" s="5"/>
    </row>
    <row r="8720" spans="38:49">
      <c r="AL8720" s="5"/>
      <c r="AM8720" s="5"/>
      <c r="AW8720" s="5"/>
    </row>
    <row r="8721" spans="38:49">
      <c r="AL8721" s="5"/>
      <c r="AM8721" s="5"/>
      <c r="AW8721" s="5"/>
    </row>
    <row r="8722" spans="38:49">
      <c r="AL8722" s="5"/>
      <c r="AM8722" s="5"/>
      <c r="AW8722" s="5"/>
    </row>
    <row r="8723" spans="38:49">
      <c r="AL8723" s="5"/>
      <c r="AM8723" s="5"/>
      <c r="AW8723" s="5"/>
    </row>
    <row r="8724" spans="38:49">
      <c r="AL8724" s="5"/>
      <c r="AM8724" s="5"/>
      <c r="AW8724" s="5"/>
    </row>
    <row r="8725" spans="38:49">
      <c r="AL8725" s="5"/>
      <c r="AM8725" s="5"/>
      <c r="AW8725" s="5"/>
    </row>
    <row r="8726" spans="38:49">
      <c r="AL8726" s="5"/>
      <c r="AM8726" s="5"/>
      <c r="AW8726" s="5"/>
    </row>
    <row r="8727" spans="38:49">
      <c r="AL8727" s="5"/>
      <c r="AM8727" s="5"/>
      <c r="AW8727" s="5"/>
    </row>
    <row r="8728" spans="38:49">
      <c r="AL8728" s="5"/>
      <c r="AM8728" s="5"/>
      <c r="AW8728" s="5"/>
    </row>
    <row r="8729" spans="38:49">
      <c r="AL8729" s="5"/>
      <c r="AM8729" s="5"/>
      <c r="AW8729" s="5"/>
    </row>
    <row r="8730" spans="38:49">
      <c r="AL8730" s="5"/>
      <c r="AM8730" s="5"/>
      <c r="AW8730" s="5"/>
    </row>
    <row r="8731" spans="38:49">
      <c r="AL8731" s="5"/>
      <c r="AM8731" s="5"/>
      <c r="AW8731" s="5"/>
    </row>
    <row r="8732" spans="38:49">
      <c r="AL8732" s="5"/>
      <c r="AM8732" s="5"/>
      <c r="AW8732" s="5"/>
    </row>
    <row r="8733" spans="38:49">
      <c r="AL8733" s="5"/>
      <c r="AM8733" s="5"/>
      <c r="AW8733" s="5"/>
    </row>
    <row r="8734" spans="38:49">
      <c r="AL8734" s="5"/>
      <c r="AM8734" s="5"/>
      <c r="AW8734" s="5"/>
    </row>
    <row r="8735" spans="38:49">
      <c r="AL8735" s="5"/>
      <c r="AM8735" s="5"/>
      <c r="AW8735" s="5"/>
    </row>
    <row r="8736" spans="38:49">
      <c r="AL8736" s="5"/>
      <c r="AM8736" s="5"/>
      <c r="AW8736" s="5"/>
    </row>
    <row r="8737" spans="38:49">
      <c r="AL8737" s="5"/>
      <c r="AM8737" s="5"/>
      <c r="AW8737" s="5"/>
    </row>
    <row r="8738" spans="38:49">
      <c r="AL8738" s="5"/>
      <c r="AM8738" s="5"/>
      <c r="AW8738" s="5"/>
    </row>
    <row r="8739" spans="38:49">
      <c r="AL8739" s="5"/>
      <c r="AM8739" s="5"/>
      <c r="AW8739" s="5"/>
    </row>
    <row r="8740" spans="38:49">
      <c r="AL8740" s="5"/>
      <c r="AM8740" s="5"/>
      <c r="AW8740" s="5"/>
    </row>
    <row r="8741" spans="38:49">
      <c r="AL8741" s="5"/>
      <c r="AM8741" s="5"/>
      <c r="AW8741" s="5"/>
    </row>
    <row r="8742" spans="38:49">
      <c r="AL8742" s="5"/>
      <c r="AM8742" s="5"/>
      <c r="AW8742" s="5"/>
    </row>
    <row r="8743" spans="38:49">
      <c r="AL8743" s="5"/>
      <c r="AM8743" s="5"/>
      <c r="AW8743" s="5"/>
    </row>
    <row r="8744" spans="38:49">
      <c r="AL8744" s="5"/>
      <c r="AM8744" s="5"/>
      <c r="AW8744" s="5"/>
    </row>
    <row r="8745" spans="38:49">
      <c r="AL8745" s="5"/>
      <c r="AM8745" s="5"/>
      <c r="AW8745" s="5"/>
    </row>
    <row r="8746" spans="38:49">
      <c r="AL8746" s="5"/>
      <c r="AM8746" s="5"/>
      <c r="AW8746" s="5"/>
    </row>
    <row r="8747" spans="38:49">
      <c r="AL8747" s="5"/>
      <c r="AM8747" s="5"/>
      <c r="AW8747" s="5"/>
    </row>
    <row r="8748" spans="38:49">
      <c r="AL8748" s="5"/>
      <c r="AM8748" s="5"/>
      <c r="AW8748" s="5"/>
    </row>
    <row r="8749" spans="38:49">
      <c r="AL8749" s="5"/>
      <c r="AM8749" s="5"/>
      <c r="AW8749" s="5"/>
    </row>
    <row r="8750" spans="38:49">
      <c r="AL8750" s="5"/>
      <c r="AM8750" s="5"/>
      <c r="AW8750" s="5"/>
    </row>
    <row r="8751" spans="38:49">
      <c r="AL8751" s="5"/>
      <c r="AM8751" s="5"/>
      <c r="AW8751" s="5"/>
    </row>
    <row r="8752" spans="38:49">
      <c r="AL8752" s="5"/>
      <c r="AM8752" s="5"/>
      <c r="AW8752" s="5"/>
    </row>
    <row r="8753" spans="38:49">
      <c r="AL8753" s="5"/>
      <c r="AM8753" s="5"/>
      <c r="AW8753" s="5"/>
    </row>
    <row r="8754" spans="38:49">
      <c r="AL8754" s="5"/>
      <c r="AM8754" s="5"/>
      <c r="AW8754" s="5"/>
    </row>
    <row r="8755" spans="38:49">
      <c r="AL8755" s="5"/>
      <c r="AM8755" s="5"/>
      <c r="AW8755" s="5"/>
    </row>
    <row r="8756" spans="38:49">
      <c r="AL8756" s="5"/>
      <c r="AM8756" s="5"/>
      <c r="AW8756" s="5"/>
    </row>
    <row r="8757" spans="38:49">
      <c r="AL8757" s="5"/>
      <c r="AM8757" s="5"/>
      <c r="AW8757" s="5"/>
    </row>
    <row r="8758" spans="38:49">
      <c r="AL8758" s="5"/>
      <c r="AM8758" s="5"/>
      <c r="AW8758" s="5"/>
    </row>
    <row r="8759" spans="38:49">
      <c r="AL8759" s="5"/>
      <c r="AM8759" s="5"/>
      <c r="AW8759" s="5"/>
    </row>
    <row r="8760" spans="38:49">
      <c r="AL8760" s="5"/>
      <c r="AM8760" s="5"/>
      <c r="AW8760" s="5"/>
    </row>
    <row r="8761" spans="38:49">
      <c r="AL8761" s="5"/>
      <c r="AM8761" s="5"/>
      <c r="AW8761" s="5"/>
    </row>
    <row r="8762" spans="38:49">
      <c r="AL8762" s="5"/>
      <c r="AM8762" s="5"/>
      <c r="AW8762" s="5"/>
    </row>
    <row r="8763" spans="38:49">
      <c r="AL8763" s="5"/>
      <c r="AM8763" s="5"/>
      <c r="AW8763" s="5"/>
    </row>
    <row r="8764" spans="38:49">
      <c r="AL8764" s="5"/>
      <c r="AM8764" s="5"/>
      <c r="AW8764" s="5"/>
    </row>
    <row r="8765" spans="38:49">
      <c r="AL8765" s="5"/>
      <c r="AM8765" s="5"/>
      <c r="AW8765" s="5"/>
    </row>
    <row r="8766" spans="38:49">
      <c r="AL8766" s="5"/>
      <c r="AM8766" s="5"/>
      <c r="AW8766" s="5"/>
    </row>
    <row r="8767" spans="38:49">
      <c r="AL8767" s="5"/>
      <c r="AM8767" s="5"/>
      <c r="AW8767" s="5"/>
    </row>
    <row r="8768" spans="38:49">
      <c r="AL8768" s="5"/>
      <c r="AM8768" s="5"/>
      <c r="AW8768" s="5"/>
    </row>
    <row r="8769" spans="38:49">
      <c r="AL8769" s="5"/>
      <c r="AM8769" s="5"/>
      <c r="AW8769" s="5"/>
    </row>
    <row r="8770" spans="38:49">
      <c r="AL8770" s="5"/>
      <c r="AM8770" s="5"/>
      <c r="AW8770" s="5"/>
    </row>
    <row r="8771" spans="38:49">
      <c r="AL8771" s="5"/>
      <c r="AM8771" s="5"/>
      <c r="AW8771" s="5"/>
    </row>
    <row r="8772" spans="38:49">
      <c r="AL8772" s="5"/>
      <c r="AM8772" s="5"/>
      <c r="AW8772" s="5"/>
    </row>
    <row r="8773" spans="38:49">
      <c r="AL8773" s="5"/>
      <c r="AM8773" s="5"/>
      <c r="AW8773" s="5"/>
    </row>
    <row r="8774" spans="38:49">
      <c r="AL8774" s="5"/>
      <c r="AM8774" s="5"/>
      <c r="AW8774" s="5"/>
    </row>
    <row r="8775" spans="38:49">
      <c r="AL8775" s="5"/>
      <c r="AM8775" s="5"/>
      <c r="AW8775" s="5"/>
    </row>
    <row r="8776" spans="38:49">
      <c r="AL8776" s="5"/>
      <c r="AM8776" s="5"/>
      <c r="AW8776" s="5"/>
    </row>
    <row r="8777" spans="38:49">
      <c r="AL8777" s="5"/>
      <c r="AM8777" s="5"/>
      <c r="AW8777" s="5"/>
    </row>
    <row r="8778" spans="38:49">
      <c r="AL8778" s="5"/>
      <c r="AM8778" s="5"/>
      <c r="AW8778" s="5"/>
    </row>
    <row r="8779" spans="38:49">
      <c r="AL8779" s="5"/>
      <c r="AM8779" s="5"/>
      <c r="AW8779" s="5"/>
    </row>
    <row r="8780" spans="38:49">
      <c r="AL8780" s="5"/>
      <c r="AM8780" s="5"/>
      <c r="AW8780" s="5"/>
    </row>
    <row r="8781" spans="38:49">
      <c r="AL8781" s="5"/>
      <c r="AM8781" s="5"/>
      <c r="AW8781" s="5"/>
    </row>
    <row r="8782" spans="38:49">
      <c r="AL8782" s="5"/>
      <c r="AM8782" s="5"/>
      <c r="AW8782" s="5"/>
    </row>
    <row r="8783" spans="38:49">
      <c r="AL8783" s="5"/>
      <c r="AM8783" s="5"/>
      <c r="AW8783" s="5"/>
    </row>
    <row r="8784" spans="38:49">
      <c r="AL8784" s="5"/>
      <c r="AM8784" s="5"/>
      <c r="AW8784" s="5"/>
    </row>
    <row r="8785" spans="38:49">
      <c r="AL8785" s="5"/>
      <c r="AM8785" s="5"/>
      <c r="AW8785" s="5"/>
    </row>
    <row r="8786" spans="38:49">
      <c r="AL8786" s="5"/>
      <c r="AM8786" s="5"/>
      <c r="AW8786" s="5"/>
    </row>
    <row r="8787" spans="38:49">
      <c r="AL8787" s="5"/>
      <c r="AM8787" s="5"/>
      <c r="AW8787" s="5"/>
    </row>
    <row r="8788" spans="38:49">
      <c r="AL8788" s="5"/>
      <c r="AM8788" s="5"/>
      <c r="AW8788" s="5"/>
    </row>
    <row r="8789" spans="38:49">
      <c r="AL8789" s="5"/>
      <c r="AM8789" s="5"/>
      <c r="AW8789" s="5"/>
    </row>
    <row r="8790" spans="38:49">
      <c r="AL8790" s="5"/>
      <c r="AM8790" s="5"/>
      <c r="AW8790" s="5"/>
    </row>
    <row r="8791" spans="38:49">
      <c r="AL8791" s="5"/>
      <c r="AM8791" s="5"/>
      <c r="AW8791" s="5"/>
    </row>
    <row r="8792" spans="38:49">
      <c r="AL8792" s="5"/>
      <c r="AM8792" s="5"/>
      <c r="AW8792" s="5"/>
    </row>
    <row r="8793" spans="38:49">
      <c r="AL8793" s="5"/>
      <c r="AM8793" s="5"/>
      <c r="AW8793" s="5"/>
    </row>
    <row r="8794" spans="38:49">
      <c r="AL8794" s="5"/>
      <c r="AM8794" s="5"/>
      <c r="AW8794" s="5"/>
    </row>
    <row r="8795" spans="38:49">
      <c r="AL8795" s="5"/>
      <c r="AM8795" s="5"/>
      <c r="AW8795" s="5"/>
    </row>
    <row r="8796" spans="38:49">
      <c r="AL8796" s="5"/>
      <c r="AM8796" s="5"/>
      <c r="AW8796" s="5"/>
    </row>
    <row r="8797" spans="38:49">
      <c r="AL8797" s="5"/>
      <c r="AM8797" s="5"/>
      <c r="AW8797" s="5"/>
    </row>
    <row r="8798" spans="38:49">
      <c r="AL8798" s="5"/>
      <c r="AM8798" s="5"/>
      <c r="AW8798" s="5"/>
    </row>
    <row r="8799" spans="38:49">
      <c r="AL8799" s="5"/>
      <c r="AM8799" s="5"/>
      <c r="AW8799" s="5"/>
    </row>
    <row r="8800" spans="38:49">
      <c r="AL8800" s="5"/>
      <c r="AM8800" s="5"/>
      <c r="AW8800" s="5"/>
    </row>
    <row r="8801" spans="38:49">
      <c r="AL8801" s="5"/>
      <c r="AM8801" s="5"/>
      <c r="AW8801" s="5"/>
    </row>
    <row r="8802" spans="38:49">
      <c r="AL8802" s="5"/>
      <c r="AM8802" s="5"/>
      <c r="AW8802" s="5"/>
    </row>
    <row r="8803" spans="38:49">
      <c r="AL8803" s="5"/>
      <c r="AM8803" s="5"/>
      <c r="AW8803" s="5"/>
    </row>
    <row r="8804" spans="38:49">
      <c r="AL8804" s="5"/>
      <c r="AM8804" s="5"/>
      <c r="AW8804" s="5"/>
    </row>
    <row r="8805" spans="38:49">
      <c r="AL8805" s="5"/>
      <c r="AM8805" s="5"/>
      <c r="AW8805" s="5"/>
    </row>
    <row r="8806" spans="38:49">
      <c r="AL8806" s="5"/>
      <c r="AM8806" s="5"/>
      <c r="AW8806" s="5"/>
    </row>
    <row r="8807" spans="38:49">
      <c r="AL8807" s="5"/>
      <c r="AM8807" s="5"/>
      <c r="AW8807" s="5"/>
    </row>
    <row r="8808" spans="38:49">
      <c r="AL8808" s="5"/>
      <c r="AM8808" s="5"/>
      <c r="AW8808" s="5"/>
    </row>
    <row r="8809" spans="38:49">
      <c r="AL8809" s="5"/>
      <c r="AM8809" s="5"/>
      <c r="AW8809" s="5"/>
    </row>
    <row r="8810" spans="38:49">
      <c r="AL8810" s="5"/>
      <c r="AM8810" s="5"/>
      <c r="AW8810" s="5"/>
    </row>
    <row r="8811" spans="38:49">
      <c r="AL8811" s="5"/>
      <c r="AM8811" s="5"/>
      <c r="AW8811" s="5"/>
    </row>
    <row r="8812" spans="38:49">
      <c r="AL8812" s="5"/>
      <c r="AM8812" s="5"/>
      <c r="AW8812" s="5"/>
    </row>
    <row r="8813" spans="38:49">
      <c r="AL8813" s="5"/>
      <c r="AM8813" s="5"/>
      <c r="AW8813" s="5"/>
    </row>
    <row r="8814" spans="38:49">
      <c r="AL8814" s="5"/>
      <c r="AM8814" s="5"/>
      <c r="AW8814" s="5"/>
    </row>
    <row r="8815" spans="38:49">
      <c r="AL8815" s="5"/>
      <c r="AM8815" s="5"/>
      <c r="AW8815" s="5"/>
    </row>
    <row r="8816" spans="38:49">
      <c r="AL8816" s="5"/>
      <c r="AM8816" s="5"/>
      <c r="AW8816" s="5"/>
    </row>
    <row r="8817" spans="38:49">
      <c r="AL8817" s="5"/>
      <c r="AM8817" s="5"/>
      <c r="AW8817" s="5"/>
    </row>
    <row r="8818" spans="38:49">
      <c r="AL8818" s="5"/>
      <c r="AM8818" s="5"/>
      <c r="AW8818" s="5"/>
    </row>
    <row r="8819" spans="38:49">
      <c r="AL8819" s="5"/>
      <c r="AM8819" s="5"/>
      <c r="AW8819" s="5"/>
    </row>
    <row r="8820" spans="38:49">
      <c r="AL8820" s="5"/>
      <c r="AM8820" s="5"/>
      <c r="AW8820" s="5"/>
    </row>
    <row r="8821" spans="38:49">
      <c r="AL8821" s="5"/>
      <c r="AM8821" s="5"/>
      <c r="AW8821" s="5"/>
    </row>
    <row r="8822" spans="38:49">
      <c r="AL8822" s="5"/>
      <c r="AM8822" s="5"/>
      <c r="AW8822" s="5"/>
    </row>
    <row r="8823" spans="38:49">
      <c r="AL8823" s="5"/>
      <c r="AM8823" s="5"/>
      <c r="AW8823" s="5"/>
    </row>
    <row r="8824" spans="38:49">
      <c r="AL8824" s="5"/>
      <c r="AM8824" s="5"/>
      <c r="AW8824" s="5"/>
    </row>
    <row r="8825" spans="38:49">
      <c r="AL8825" s="5"/>
      <c r="AM8825" s="5"/>
      <c r="AW8825" s="5"/>
    </row>
    <row r="8826" spans="38:49">
      <c r="AL8826" s="5"/>
      <c r="AM8826" s="5"/>
      <c r="AW8826" s="5"/>
    </row>
    <row r="8827" spans="38:49">
      <c r="AL8827" s="5"/>
      <c r="AM8827" s="5"/>
      <c r="AW8827" s="5"/>
    </row>
    <row r="8828" spans="38:49">
      <c r="AL8828" s="5"/>
      <c r="AM8828" s="5"/>
      <c r="AW8828" s="5"/>
    </row>
    <row r="8829" spans="38:49">
      <c r="AL8829" s="5"/>
      <c r="AM8829" s="5"/>
      <c r="AW8829" s="5"/>
    </row>
    <row r="8830" spans="38:49">
      <c r="AL8830" s="5"/>
      <c r="AM8830" s="5"/>
      <c r="AW8830" s="5"/>
    </row>
    <row r="8831" spans="38:49">
      <c r="AL8831" s="5"/>
      <c r="AM8831" s="5"/>
      <c r="AW8831" s="5"/>
    </row>
    <row r="8832" spans="38:49">
      <c r="AL8832" s="5"/>
      <c r="AM8832" s="5"/>
      <c r="AW8832" s="5"/>
    </row>
    <row r="8833" spans="38:49">
      <c r="AL8833" s="5"/>
      <c r="AM8833" s="5"/>
      <c r="AW8833" s="5"/>
    </row>
    <row r="8834" spans="38:49">
      <c r="AL8834" s="5"/>
      <c r="AM8834" s="5"/>
      <c r="AW8834" s="5"/>
    </row>
    <row r="8835" spans="38:49">
      <c r="AL8835" s="5"/>
      <c r="AM8835" s="5"/>
      <c r="AW8835" s="5"/>
    </row>
    <row r="8836" spans="38:49">
      <c r="AL8836" s="5"/>
      <c r="AM8836" s="5"/>
      <c r="AW8836" s="5"/>
    </row>
    <row r="8837" spans="38:49">
      <c r="AL8837" s="5"/>
      <c r="AM8837" s="5"/>
      <c r="AW8837" s="5"/>
    </row>
    <row r="8838" spans="38:49">
      <c r="AL8838" s="5"/>
      <c r="AM8838" s="5"/>
      <c r="AW8838" s="5"/>
    </row>
    <row r="8839" spans="38:49">
      <c r="AL8839" s="5"/>
      <c r="AM8839" s="5"/>
      <c r="AW8839" s="5"/>
    </row>
    <row r="8840" spans="38:49">
      <c r="AL8840" s="5"/>
      <c r="AM8840" s="5"/>
      <c r="AW8840" s="5"/>
    </row>
    <row r="8841" spans="38:49">
      <c r="AL8841" s="5"/>
      <c r="AM8841" s="5"/>
      <c r="AW8841" s="5"/>
    </row>
    <row r="8842" spans="38:49">
      <c r="AL8842" s="5"/>
      <c r="AM8842" s="5"/>
      <c r="AW8842" s="5"/>
    </row>
    <row r="8843" spans="38:49">
      <c r="AL8843" s="5"/>
      <c r="AM8843" s="5"/>
      <c r="AW8843" s="5"/>
    </row>
    <row r="8844" spans="38:49">
      <c r="AL8844" s="5"/>
      <c r="AM8844" s="5"/>
      <c r="AW8844" s="5"/>
    </row>
    <row r="8845" spans="38:49">
      <c r="AL8845" s="5"/>
      <c r="AM8845" s="5"/>
      <c r="AW8845" s="5"/>
    </row>
    <row r="8846" spans="38:49">
      <c r="AL8846" s="5"/>
      <c r="AM8846" s="5"/>
      <c r="AW8846" s="5"/>
    </row>
    <row r="8847" spans="38:49">
      <c r="AL8847" s="5"/>
      <c r="AM8847" s="5"/>
      <c r="AW8847" s="5"/>
    </row>
    <row r="8848" spans="38:49">
      <c r="AL8848" s="5"/>
      <c r="AM8848" s="5"/>
      <c r="AW8848" s="5"/>
    </row>
    <row r="8849" spans="38:49">
      <c r="AL8849" s="5"/>
      <c r="AM8849" s="5"/>
      <c r="AW8849" s="5"/>
    </row>
    <row r="8850" spans="38:49">
      <c r="AL8850" s="5"/>
      <c r="AM8850" s="5"/>
      <c r="AW8850" s="5"/>
    </row>
    <row r="8851" spans="38:49">
      <c r="AL8851" s="5"/>
      <c r="AM8851" s="5"/>
      <c r="AW8851" s="5"/>
    </row>
    <row r="8852" spans="38:49">
      <c r="AL8852" s="5"/>
      <c r="AM8852" s="5"/>
      <c r="AW8852" s="5"/>
    </row>
    <row r="8853" spans="38:49">
      <c r="AL8853" s="5"/>
      <c r="AM8853" s="5"/>
      <c r="AW8853" s="5"/>
    </row>
    <row r="8854" spans="38:49">
      <c r="AL8854" s="5"/>
      <c r="AM8854" s="5"/>
      <c r="AW8854" s="5"/>
    </row>
    <row r="8855" spans="38:49">
      <c r="AL8855" s="5"/>
      <c r="AM8855" s="5"/>
      <c r="AW8855" s="5"/>
    </row>
    <row r="8856" spans="38:49">
      <c r="AL8856" s="5"/>
      <c r="AM8856" s="5"/>
      <c r="AW8856" s="5"/>
    </row>
    <row r="8857" spans="38:49">
      <c r="AL8857" s="5"/>
      <c r="AM8857" s="5"/>
      <c r="AW8857" s="5"/>
    </row>
    <row r="8858" spans="38:49">
      <c r="AL8858" s="5"/>
      <c r="AM8858" s="5"/>
      <c r="AW8858" s="5"/>
    </row>
    <row r="8859" spans="38:49">
      <c r="AL8859" s="5"/>
      <c r="AM8859" s="5"/>
      <c r="AW8859" s="5"/>
    </row>
    <row r="8860" spans="38:49">
      <c r="AL8860" s="5"/>
      <c r="AM8860" s="5"/>
      <c r="AW8860" s="5"/>
    </row>
    <row r="8861" spans="38:49">
      <c r="AL8861" s="5"/>
      <c r="AM8861" s="5"/>
      <c r="AW8861" s="5"/>
    </row>
    <row r="8862" spans="38:49">
      <c r="AL8862" s="5"/>
      <c r="AM8862" s="5"/>
      <c r="AW8862" s="5"/>
    </row>
    <row r="8863" spans="38:49">
      <c r="AL8863" s="5"/>
      <c r="AM8863" s="5"/>
      <c r="AW8863" s="5"/>
    </row>
    <row r="8864" spans="38:49">
      <c r="AL8864" s="5"/>
      <c r="AM8864" s="5"/>
      <c r="AW8864" s="5"/>
    </row>
    <row r="8865" spans="38:49">
      <c r="AL8865" s="5"/>
      <c r="AM8865" s="5"/>
      <c r="AW8865" s="5"/>
    </row>
    <row r="8866" spans="38:49">
      <c r="AL8866" s="5"/>
      <c r="AM8866" s="5"/>
      <c r="AW8866" s="5"/>
    </row>
    <row r="8867" spans="38:49">
      <c r="AL8867" s="5"/>
      <c r="AM8867" s="5"/>
      <c r="AW8867" s="5"/>
    </row>
    <row r="8868" spans="38:49">
      <c r="AL8868" s="5"/>
      <c r="AM8868" s="5"/>
      <c r="AW8868" s="5"/>
    </row>
    <row r="8869" spans="38:49">
      <c r="AL8869" s="5"/>
      <c r="AM8869" s="5"/>
      <c r="AW8869" s="5"/>
    </row>
    <row r="8870" spans="38:49">
      <c r="AL8870" s="5"/>
      <c r="AM8870" s="5"/>
      <c r="AW8870" s="5"/>
    </row>
    <row r="8871" spans="38:49">
      <c r="AL8871" s="5"/>
      <c r="AM8871" s="5"/>
      <c r="AW8871" s="5"/>
    </row>
    <row r="8872" spans="38:49">
      <c r="AL8872" s="5"/>
      <c r="AM8872" s="5"/>
      <c r="AW8872" s="5"/>
    </row>
    <row r="8873" spans="38:49">
      <c r="AL8873" s="5"/>
      <c r="AM8873" s="5"/>
      <c r="AW8873" s="5"/>
    </row>
    <row r="8874" spans="38:49">
      <c r="AL8874" s="5"/>
      <c r="AM8874" s="5"/>
      <c r="AW8874" s="5"/>
    </row>
    <row r="8875" spans="38:49">
      <c r="AL8875" s="5"/>
      <c r="AM8875" s="5"/>
      <c r="AW8875" s="5"/>
    </row>
    <row r="8876" spans="38:49">
      <c r="AL8876" s="5"/>
      <c r="AM8876" s="5"/>
      <c r="AW8876" s="5"/>
    </row>
    <row r="8877" spans="38:49">
      <c r="AL8877" s="5"/>
      <c r="AM8877" s="5"/>
      <c r="AW8877" s="5"/>
    </row>
    <row r="8878" spans="38:49">
      <c r="AL8878" s="5"/>
      <c r="AM8878" s="5"/>
      <c r="AW8878" s="5"/>
    </row>
    <row r="8879" spans="38:49">
      <c r="AL8879" s="5"/>
      <c r="AM8879" s="5"/>
      <c r="AW8879" s="5"/>
    </row>
    <row r="8880" spans="38:49">
      <c r="AL8880" s="5"/>
      <c r="AM8880" s="5"/>
      <c r="AW8880" s="5"/>
    </row>
    <row r="8881" spans="38:49">
      <c r="AL8881" s="5"/>
      <c r="AM8881" s="5"/>
      <c r="AW8881" s="5"/>
    </row>
    <row r="8882" spans="38:49">
      <c r="AL8882" s="5"/>
      <c r="AM8882" s="5"/>
      <c r="AW8882" s="5"/>
    </row>
    <row r="8883" spans="38:49">
      <c r="AL8883" s="5"/>
      <c r="AM8883" s="5"/>
      <c r="AW8883" s="5"/>
    </row>
    <row r="8884" spans="38:49">
      <c r="AL8884" s="5"/>
      <c r="AM8884" s="5"/>
      <c r="AW8884" s="5"/>
    </row>
    <row r="8885" spans="38:49">
      <c r="AL8885" s="5"/>
      <c r="AM8885" s="5"/>
      <c r="AW8885" s="5"/>
    </row>
    <row r="8886" spans="38:49">
      <c r="AL8886" s="5"/>
      <c r="AM8886" s="5"/>
      <c r="AW8886" s="5"/>
    </row>
    <row r="8887" spans="38:49">
      <c r="AL8887" s="5"/>
      <c r="AM8887" s="5"/>
      <c r="AW8887" s="5"/>
    </row>
    <row r="8888" spans="38:49">
      <c r="AL8888" s="5"/>
      <c r="AM8888" s="5"/>
      <c r="AW8888" s="5"/>
    </row>
    <row r="8889" spans="38:49">
      <c r="AL8889" s="5"/>
      <c r="AM8889" s="5"/>
      <c r="AW8889" s="5"/>
    </row>
    <row r="8890" spans="38:49">
      <c r="AL8890" s="5"/>
      <c r="AM8890" s="5"/>
      <c r="AW8890" s="5"/>
    </row>
    <row r="8891" spans="38:49">
      <c r="AL8891" s="5"/>
      <c r="AM8891" s="5"/>
      <c r="AW8891" s="5"/>
    </row>
    <row r="8892" spans="38:49">
      <c r="AL8892" s="5"/>
      <c r="AM8892" s="5"/>
      <c r="AW8892" s="5"/>
    </row>
    <row r="8893" spans="38:49">
      <c r="AL8893" s="5"/>
      <c r="AM8893" s="5"/>
      <c r="AW8893" s="5"/>
    </row>
    <row r="8894" spans="38:49">
      <c r="AL8894" s="5"/>
      <c r="AM8894" s="5"/>
      <c r="AW8894" s="5"/>
    </row>
    <row r="8895" spans="38:49">
      <c r="AL8895" s="5"/>
      <c r="AM8895" s="5"/>
      <c r="AW8895" s="5"/>
    </row>
    <row r="8896" spans="38:49">
      <c r="AL8896" s="5"/>
      <c r="AM8896" s="5"/>
      <c r="AW8896" s="5"/>
    </row>
    <row r="8897" spans="38:49">
      <c r="AL8897" s="5"/>
      <c r="AM8897" s="5"/>
      <c r="AW8897" s="5"/>
    </row>
    <row r="8898" spans="38:49">
      <c r="AL8898" s="5"/>
      <c r="AM8898" s="5"/>
      <c r="AW8898" s="5"/>
    </row>
    <row r="8899" spans="38:49">
      <c r="AL8899" s="5"/>
      <c r="AM8899" s="5"/>
      <c r="AW8899" s="5"/>
    </row>
    <row r="8900" spans="38:49">
      <c r="AL8900" s="5"/>
      <c r="AM8900" s="5"/>
      <c r="AW8900" s="5"/>
    </row>
    <row r="8901" spans="38:49">
      <c r="AL8901" s="5"/>
      <c r="AM8901" s="5"/>
      <c r="AW8901" s="5"/>
    </row>
    <row r="8902" spans="38:49">
      <c r="AL8902" s="5"/>
      <c r="AM8902" s="5"/>
      <c r="AW8902" s="5"/>
    </row>
    <row r="8903" spans="38:49">
      <c r="AL8903" s="5"/>
      <c r="AM8903" s="5"/>
      <c r="AW8903" s="5"/>
    </row>
    <row r="8904" spans="38:49">
      <c r="AL8904" s="5"/>
      <c r="AM8904" s="5"/>
      <c r="AW8904" s="5"/>
    </row>
    <row r="8905" spans="38:49">
      <c r="AL8905" s="5"/>
      <c r="AM8905" s="5"/>
      <c r="AW8905" s="5"/>
    </row>
    <row r="8906" spans="38:49">
      <c r="AL8906" s="5"/>
      <c r="AM8906" s="5"/>
      <c r="AW8906" s="5"/>
    </row>
    <row r="8907" spans="38:49">
      <c r="AL8907" s="5"/>
      <c r="AM8907" s="5"/>
      <c r="AW8907" s="5"/>
    </row>
    <row r="8908" spans="38:49">
      <c r="AL8908" s="5"/>
      <c r="AM8908" s="5"/>
      <c r="AW8908" s="5"/>
    </row>
    <row r="8909" spans="38:49">
      <c r="AL8909" s="5"/>
      <c r="AM8909" s="5"/>
      <c r="AW8909" s="5"/>
    </row>
    <row r="8910" spans="38:49">
      <c r="AL8910" s="5"/>
      <c r="AM8910" s="5"/>
      <c r="AW8910" s="5"/>
    </row>
    <row r="8911" spans="38:49">
      <c r="AL8911" s="5"/>
      <c r="AM8911" s="5"/>
      <c r="AW8911" s="5"/>
    </row>
    <row r="8912" spans="38:49">
      <c r="AL8912" s="5"/>
      <c r="AM8912" s="5"/>
      <c r="AW8912" s="5"/>
    </row>
    <row r="8913" spans="38:49">
      <c r="AL8913" s="5"/>
      <c r="AM8913" s="5"/>
      <c r="AW8913" s="5"/>
    </row>
    <row r="8914" spans="38:49">
      <c r="AL8914" s="5"/>
      <c r="AM8914" s="5"/>
      <c r="AW8914" s="5"/>
    </row>
    <row r="8915" spans="38:49">
      <c r="AL8915" s="5"/>
      <c r="AM8915" s="5"/>
      <c r="AW8915" s="5"/>
    </row>
    <row r="8916" spans="38:49">
      <c r="AL8916" s="5"/>
      <c r="AM8916" s="5"/>
      <c r="AW8916" s="5"/>
    </row>
    <row r="8917" spans="38:49">
      <c r="AL8917" s="5"/>
      <c r="AM8917" s="5"/>
      <c r="AW8917" s="5"/>
    </row>
    <row r="8918" spans="38:49">
      <c r="AL8918" s="5"/>
      <c r="AM8918" s="5"/>
      <c r="AW8918" s="5"/>
    </row>
    <row r="8919" spans="38:49">
      <c r="AL8919" s="5"/>
      <c r="AM8919" s="5"/>
      <c r="AW8919" s="5"/>
    </row>
    <row r="8920" spans="38:49">
      <c r="AL8920" s="5"/>
      <c r="AM8920" s="5"/>
      <c r="AW8920" s="5"/>
    </row>
    <row r="8921" spans="38:49">
      <c r="AL8921" s="5"/>
      <c r="AM8921" s="5"/>
      <c r="AW8921" s="5"/>
    </row>
    <row r="8922" spans="38:49">
      <c r="AL8922" s="5"/>
      <c r="AM8922" s="5"/>
      <c r="AW8922" s="5"/>
    </row>
    <row r="8923" spans="38:49">
      <c r="AL8923" s="5"/>
      <c r="AM8923" s="5"/>
      <c r="AW8923" s="5"/>
    </row>
    <row r="8924" spans="38:49">
      <c r="AL8924" s="5"/>
      <c r="AM8924" s="5"/>
      <c r="AW8924" s="5"/>
    </row>
    <row r="8925" spans="38:49">
      <c r="AL8925" s="5"/>
      <c r="AM8925" s="5"/>
      <c r="AW8925" s="5"/>
    </row>
    <row r="8926" spans="38:49">
      <c r="AL8926" s="5"/>
      <c r="AM8926" s="5"/>
      <c r="AW8926" s="5"/>
    </row>
    <row r="8927" spans="38:49">
      <c r="AL8927" s="5"/>
      <c r="AM8927" s="5"/>
      <c r="AW8927" s="5"/>
    </row>
    <row r="8928" spans="38:49">
      <c r="AL8928" s="5"/>
      <c r="AM8928" s="5"/>
      <c r="AW8928" s="5"/>
    </row>
    <row r="8929" spans="38:49">
      <c r="AL8929" s="5"/>
      <c r="AM8929" s="5"/>
      <c r="AW8929" s="5"/>
    </row>
    <row r="8930" spans="38:49">
      <c r="AL8930" s="5"/>
      <c r="AM8930" s="5"/>
      <c r="AW8930" s="5"/>
    </row>
    <row r="8931" spans="38:49">
      <c r="AL8931" s="5"/>
      <c r="AM8931" s="5"/>
      <c r="AW8931" s="5"/>
    </row>
    <row r="8932" spans="38:49">
      <c r="AL8932" s="5"/>
      <c r="AM8932" s="5"/>
      <c r="AW8932" s="5"/>
    </row>
    <row r="8933" spans="38:49">
      <c r="AL8933" s="5"/>
      <c r="AM8933" s="5"/>
      <c r="AW8933" s="5"/>
    </row>
    <row r="8934" spans="38:49">
      <c r="AL8934" s="5"/>
      <c r="AM8934" s="5"/>
      <c r="AW8934" s="5"/>
    </row>
    <row r="8935" spans="38:49">
      <c r="AL8935" s="5"/>
      <c r="AM8935" s="5"/>
      <c r="AW8935" s="5"/>
    </row>
    <row r="8936" spans="38:49">
      <c r="AL8936" s="5"/>
      <c r="AM8936" s="5"/>
      <c r="AW8936" s="5"/>
    </row>
    <row r="8937" spans="38:49">
      <c r="AL8937" s="5"/>
      <c r="AM8937" s="5"/>
      <c r="AW8937" s="5"/>
    </row>
    <row r="8938" spans="38:49">
      <c r="AL8938" s="5"/>
      <c r="AM8938" s="5"/>
      <c r="AW8938" s="5"/>
    </row>
    <row r="8939" spans="38:49">
      <c r="AL8939" s="5"/>
      <c r="AM8939" s="5"/>
      <c r="AW8939" s="5"/>
    </row>
    <row r="8940" spans="38:49">
      <c r="AL8940" s="5"/>
      <c r="AM8940" s="5"/>
      <c r="AW8940" s="5"/>
    </row>
    <row r="8941" spans="38:49">
      <c r="AL8941" s="5"/>
      <c r="AM8941" s="5"/>
      <c r="AW8941" s="5"/>
    </row>
    <row r="8942" spans="38:49">
      <c r="AL8942" s="5"/>
      <c r="AM8942" s="5"/>
      <c r="AW8942" s="5"/>
    </row>
    <row r="8943" spans="38:49">
      <c r="AL8943" s="5"/>
      <c r="AM8943" s="5"/>
      <c r="AW8943" s="5"/>
    </row>
    <row r="8944" spans="38:49">
      <c r="AL8944" s="5"/>
      <c r="AM8944" s="5"/>
      <c r="AW8944" s="5"/>
    </row>
    <row r="8945" spans="38:49">
      <c r="AL8945" s="5"/>
      <c r="AM8945" s="5"/>
      <c r="AW8945" s="5"/>
    </row>
    <row r="8946" spans="38:49">
      <c r="AL8946" s="5"/>
      <c r="AM8946" s="5"/>
      <c r="AW8946" s="5"/>
    </row>
    <row r="8947" spans="38:49">
      <c r="AL8947" s="5"/>
      <c r="AM8947" s="5"/>
      <c r="AW8947" s="5"/>
    </row>
    <row r="8948" spans="38:49">
      <c r="AL8948" s="5"/>
      <c r="AM8948" s="5"/>
      <c r="AW8948" s="5"/>
    </row>
    <row r="8949" spans="38:49">
      <c r="AL8949" s="5"/>
      <c r="AM8949" s="5"/>
      <c r="AW8949" s="5"/>
    </row>
    <row r="8950" spans="38:49">
      <c r="AL8950" s="5"/>
      <c r="AM8950" s="5"/>
      <c r="AW8950" s="5"/>
    </row>
    <row r="8951" spans="38:49">
      <c r="AL8951" s="5"/>
      <c r="AM8951" s="5"/>
      <c r="AW8951" s="5"/>
    </row>
    <row r="8952" spans="38:49">
      <c r="AL8952" s="5"/>
      <c r="AM8952" s="5"/>
      <c r="AW8952" s="5"/>
    </row>
    <row r="8953" spans="38:49">
      <c r="AL8953" s="5"/>
      <c r="AM8953" s="5"/>
      <c r="AW8953" s="5"/>
    </row>
    <row r="8954" spans="38:49">
      <c r="AL8954" s="5"/>
      <c r="AM8954" s="5"/>
      <c r="AW8954" s="5"/>
    </row>
    <row r="8955" spans="38:49">
      <c r="AL8955" s="5"/>
      <c r="AM8955" s="5"/>
      <c r="AW8955" s="5"/>
    </row>
    <row r="8956" spans="38:49">
      <c r="AL8956" s="5"/>
      <c r="AM8956" s="5"/>
      <c r="AW8956" s="5"/>
    </row>
    <row r="8957" spans="38:49">
      <c r="AL8957" s="5"/>
      <c r="AM8957" s="5"/>
      <c r="AW8957" s="5"/>
    </row>
    <row r="8958" spans="38:49">
      <c r="AL8958" s="5"/>
      <c r="AM8958" s="5"/>
      <c r="AW8958" s="5"/>
    </row>
    <row r="8959" spans="38:49">
      <c r="AL8959" s="5"/>
      <c r="AM8959" s="5"/>
      <c r="AW8959" s="5"/>
    </row>
    <row r="8960" spans="38:49">
      <c r="AL8960" s="5"/>
      <c r="AM8960" s="5"/>
      <c r="AW8960" s="5"/>
    </row>
    <row r="8961" spans="38:49">
      <c r="AL8961" s="5"/>
      <c r="AM8961" s="5"/>
      <c r="AW8961" s="5"/>
    </row>
    <row r="8962" spans="38:49">
      <c r="AL8962" s="5"/>
      <c r="AM8962" s="5"/>
      <c r="AW8962" s="5"/>
    </row>
    <row r="8963" spans="38:49">
      <c r="AL8963" s="5"/>
      <c r="AM8963" s="5"/>
      <c r="AW8963" s="5"/>
    </row>
    <row r="8964" spans="38:49">
      <c r="AL8964" s="5"/>
      <c r="AM8964" s="5"/>
      <c r="AW8964" s="5"/>
    </row>
    <row r="8965" spans="38:49">
      <c r="AL8965" s="5"/>
      <c r="AM8965" s="5"/>
      <c r="AW8965" s="5"/>
    </row>
    <row r="8966" spans="38:49">
      <c r="AL8966" s="5"/>
      <c r="AM8966" s="5"/>
      <c r="AW8966" s="5"/>
    </row>
    <row r="8967" spans="38:49">
      <c r="AL8967" s="5"/>
      <c r="AM8967" s="5"/>
      <c r="AW8967" s="5"/>
    </row>
    <row r="8968" spans="38:49">
      <c r="AL8968" s="5"/>
      <c r="AM8968" s="5"/>
      <c r="AW8968" s="5"/>
    </row>
    <row r="8969" spans="38:49">
      <c r="AL8969" s="5"/>
      <c r="AM8969" s="5"/>
      <c r="AW8969" s="5"/>
    </row>
    <row r="8970" spans="38:49">
      <c r="AL8970" s="5"/>
      <c r="AM8970" s="5"/>
      <c r="AW8970" s="5"/>
    </row>
    <row r="8971" spans="38:49">
      <c r="AL8971" s="5"/>
      <c r="AM8971" s="5"/>
      <c r="AW8971" s="5"/>
    </row>
    <row r="8972" spans="38:49">
      <c r="AL8972" s="5"/>
      <c r="AM8972" s="5"/>
      <c r="AW8972" s="5"/>
    </row>
    <row r="8973" spans="38:49">
      <c r="AL8973" s="5"/>
      <c r="AM8973" s="5"/>
      <c r="AW8973" s="5"/>
    </row>
    <row r="8974" spans="38:49">
      <c r="AL8974" s="5"/>
      <c r="AM8974" s="5"/>
      <c r="AW8974" s="5"/>
    </row>
    <row r="8975" spans="38:49">
      <c r="AL8975" s="5"/>
      <c r="AM8975" s="5"/>
      <c r="AW8975" s="5"/>
    </row>
    <row r="8976" spans="38:49">
      <c r="AL8976" s="5"/>
      <c r="AM8976" s="5"/>
      <c r="AW8976" s="5"/>
    </row>
    <row r="8977" spans="38:49">
      <c r="AL8977" s="5"/>
      <c r="AM8977" s="5"/>
      <c r="AW8977" s="5"/>
    </row>
    <row r="8978" spans="38:49">
      <c r="AL8978" s="5"/>
      <c r="AM8978" s="5"/>
      <c r="AW8978" s="5"/>
    </row>
    <row r="8979" spans="38:49">
      <c r="AL8979" s="5"/>
      <c r="AM8979" s="5"/>
      <c r="AW8979" s="5"/>
    </row>
    <row r="8980" spans="38:49">
      <c r="AL8980" s="5"/>
      <c r="AM8980" s="5"/>
      <c r="AW8980" s="5"/>
    </row>
    <row r="8981" spans="38:49">
      <c r="AL8981" s="5"/>
      <c r="AM8981" s="5"/>
      <c r="AW8981" s="5"/>
    </row>
    <row r="8982" spans="38:49">
      <c r="AL8982" s="5"/>
      <c r="AM8982" s="5"/>
      <c r="AW8982" s="5"/>
    </row>
    <row r="8983" spans="38:49">
      <c r="AL8983" s="5"/>
      <c r="AM8983" s="5"/>
      <c r="AW8983" s="5"/>
    </row>
    <row r="8984" spans="38:49">
      <c r="AL8984" s="5"/>
      <c r="AM8984" s="5"/>
      <c r="AW8984" s="5"/>
    </row>
    <row r="8985" spans="38:49">
      <c r="AL8985" s="5"/>
      <c r="AM8985" s="5"/>
      <c r="AW8985" s="5"/>
    </row>
    <row r="8986" spans="38:49">
      <c r="AL8986" s="5"/>
      <c r="AM8986" s="5"/>
      <c r="AW8986" s="5"/>
    </row>
    <row r="8987" spans="38:49">
      <c r="AL8987" s="5"/>
      <c r="AM8987" s="5"/>
      <c r="AW8987" s="5"/>
    </row>
    <row r="8988" spans="38:49">
      <c r="AL8988" s="5"/>
      <c r="AM8988" s="5"/>
      <c r="AW8988" s="5"/>
    </row>
    <row r="8989" spans="38:49">
      <c r="AL8989" s="5"/>
      <c r="AM8989" s="5"/>
      <c r="AW8989" s="5"/>
    </row>
    <row r="8990" spans="38:49">
      <c r="AL8990" s="5"/>
      <c r="AM8990" s="5"/>
      <c r="AW8990" s="5"/>
    </row>
    <row r="8991" spans="38:49">
      <c r="AL8991" s="5"/>
      <c r="AM8991" s="5"/>
      <c r="AW8991" s="5"/>
    </row>
    <row r="8992" spans="38:49">
      <c r="AL8992" s="5"/>
      <c r="AM8992" s="5"/>
      <c r="AW8992" s="5"/>
    </row>
    <row r="8993" spans="38:49">
      <c r="AL8993" s="5"/>
      <c r="AM8993" s="5"/>
      <c r="AW8993" s="5"/>
    </row>
    <row r="8994" spans="38:49">
      <c r="AL8994" s="5"/>
      <c r="AM8994" s="5"/>
      <c r="AW8994" s="5"/>
    </row>
    <row r="8995" spans="38:49">
      <c r="AL8995" s="5"/>
      <c r="AM8995" s="5"/>
      <c r="AW8995" s="5"/>
    </row>
    <row r="8996" spans="38:49">
      <c r="AL8996" s="5"/>
      <c r="AM8996" s="5"/>
      <c r="AW8996" s="5"/>
    </row>
    <row r="8997" spans="38:49">
      <c r="AL8997" s="5"/>
      <c r="AM8997" s="5"/>
      <c r="AW8997" s="5"/>
    </row>
    <row r="8998" spans="38:49">
      <c r="AL8998" s="5"/>
      <c r="AM8998" s="5"/>
      <c r="AW8998" s="5"/>
    </row>
    <row r="8999" spans="38:49">
      <c r="AL8999" s="5"/>
      <c r="AM8999" s="5"/>
      <c r="AW8999" s="5"/>
    </row>
    <row r="9000" spans="38:49">
      <c r="AL9000" s="5"/>
      <c r="AM9000" s="5"/>
      <c r="AW9000" s="5"/>
    </row>
    <row r="9001" spans="38:49">
      <c r="AL9001" s="5"/>
      <c r="AM9001" s="5"/>
      <c r="AW9001" s="5"/>
    </row>
    <row r="9002" spans="38:49">
      <c r="AL9002" s="5"/>
      <c r="AM9002" s="5"/>
      <c r="AW9002" s="5"/>
    </row>
    <row r="9003" spans="38:49">
      <c r="AL9003" s="5"/>
      <c r="AM9003" s="5"/>
      <c r="AW9003" s="5"/>
    </row>
    <row r="9004" spans="38:49">
      <c r="AL9004" s="5"/>
      <c r="AM9004" s="5"/>
      <c r="AW9004" s="5"/>
    </row>
    <row r="9005" spans="38:49">
      <c r="AL9005" s="5"/>
      <c r="AM9005" s="5"/>
      <c r="AW9005" s="5"/>
    </row>
    <row r="9006" spans="38:49">
      <c r="AL9006" s="5"/>
      <c r="AM9006" s="5"/>
      <c r="AW9006" s="5"/>
    </row>
    <row r="9007" spans="38:49">
      <c r="AL9007" s="5"/>
      <c r="AM9007" s="5"/>
      <c r="AW9007" s="5"/>
    </row>
    <row r="9008" spans="38:49">
      <c r="AL9008" s="5"/>
      <c r="AM9008" s="5"/>
      <c r="AW9008" s="5"/>
    </row>
    <row r="9009" spans="38:49">
      <c r="AL9009" s="5"/>
      <c r="AM9009" s="5"/>
      <c r="AW9009" s="5"/>
    </row>
    <row r="9010" spans="38:49">
      <c r="AL9010" s="5"/>
      <c r="AM9010" s="5"/>
      <c r="AW9010" s="5"/>
    </row>
    <row r="9011" spans="38:49">
      <c r="AL9011" s="5"/>
      <c r="AM9011" s="5"/>
      <c r="AW9011" s="5"/>
    </row>
    <row r="9012" spans="38:49">
      <c r="AL9012" s="5"/>
      <c r="AM9012" s="5"/>
      <c r="AW9012" s="5"/>
    </row>
    <row r="9013" spans="38:49">
      <c r="AL9013" s="5"/>
      <c r="AM9013" s="5"/>
      <c r="AW9013" s="5"/>
    </row>
    <row r="9014" spans="38:49">
      <c r="AL9014" s="5"/>
      <c r="AM9014" s="5"/>
      <c r="AW9014" s="5"/>
    </row>
    <row r="9015" spans="38:49">
      <c r="AL9015" s="5"/>
      <c r="AM9015" s="5"/>
      <c r="AW9015" s="5"/>
    </row>
    <row r="9016" spans="38:49">
      <c r="AL9016" s="5"/>
      <c r="AM9016" s="5"/>
      <c r="AW9016" s="5"/>
    </row>
    <row r="9017" spans="38:49">
      <c r="AL9017" s="5"/>
      <c r="AM9017" s="5"/>
      <c r="AW9017" s="5"/>
    </row>
    <row r="9018" spans="38:49">
      <c r="AL9018" s="5"/>
      <c r="AM9018" s="5"/>
      <c r="AW9018" s="5"/>
    </row>
    <row r="9019" spans="38:49">
      <c r="AL9019" s="5"/>
      <c r="AM9019" s="5"/>
      <c r="AW9019" s="5"/>
    </row>
    <row r="9020" spans="38:49">
      <c r="AL9020" s="5"/>
      <c r="AM9020" s="5"/>
      <c r="AW9020" s="5"/>
    </row>
    <row r="9021" spans="38:49">
      <c r="AL9021" s="5"/>
      <c r="AM9021" s="5"/>
      <c r="AW9021" s="5"/>
    </row>
    <row r="9022" spans="38:49">
      <c r="AL9022" s="5"/>
      <c r="AM9022" s="5"/>
      <c r="AW9022" s="5"/>
    </row>
    <row r="9023" spans="38:49">
      <c r="AL9023" s="5"/>
      <c r="AM9023" s="5"/>
      <c r="AW9023" s="5"/>
    </row>
    <row r="9024" spans="38:49">
      <c r="AL9024" s="5"/>
      <c r="AM9024" s="5"/>
      <c r="AW9024" s="5"/>
    </row>
    <row r="9025" spans="38:49">
      <c r="AL9025" s="5"/>
      <c r="AM9025" s="5"/>
      <c r="AW9025" s="5"/>
    </row>
    <row r="9026" spans="38:49">
      <c r="AL9026" s="5"/>
      <c r="AM9026" s="5"/>
      <c r="AW9026" s="5"/>
    </row>
    <row r="9027" spans="38:49">
      <c r="AL9027" s="5"/>
      <c r="AM9027" s="5"/>
      <c r="AW9027" s="5"/>
    </row>
    <row r="9028" spans="38:49">
      <c r="AL9028" s="5"/>
      <c r="AM9028" s="5"/>
      <c r="AW9028" s="5"/>
    </row>
    <row r="9029" spans="38:49">
      <c r="AL9029" s="5"/>
      <c r="AM9029" s="5"/>
      <c r="AW9029" s="5"/>
    </row>
    <row r="9030" spans="38:49">
      <c r="AL9030" s="5"/>
      <c r="AM9030" s="5"/>
      <c r="AW9030" s="5"/>
    </row>
    <row r="9031" spans="38:49">
      <c r="AL9031" s="5"/>
      <c r="AM9031" s="5"/>
      <c r="AW9031" s="5"/>
    </row>
    <row r="9032" spans="38:49">
      <c r="AL9032" s="5"/>
      <c r="AM9032" s="5"/>
      <c r="AW9032" s="5"/>
    </row>
    <row r="9033" spans="38:49">
      <c r="AL9033" s="5"/>
      <c r="AM9033" s="5"/>
      <c r="AW9033" s="5"/>
    </row>
    <row r="9034" spans="38:49">
      <c r="AL9034" s="5"/>
      <c r="AM9034" s="5"/>
      <c r="AW9034" s="5"/>
    </row>
    <row r="9035" spans="38:49">
      <c r="AL9035" s="5"/>
      <c r="AM9035" s="5"/>
      <c r="AW9035" s="5"/>
    </row>
    <row r="9036" spans="38:49">
      <c r="AL9036" s="5"/>
      <c r="AM9036" s="5"/>
      <c r="AW9036" s="5"/>
    </row>
    <row r="9037" spans="38:49">
      <c r="AL9037" s="5"/>
      <c r="AM9037" s="5"/>
      <c r="AW9037" s="5"/>
    </row>
    <row r="9038" spans="38:49">
      <c r="AL9038" s="5"/>
      <c r="AM9038" s="5"/>
      <c r="AW9038" s="5"/>
    </row>
    <row r="9039" spans="38:49">
      <c r="AL9039" s="5"/>
      <c r="AM9039" s="5"/>
      <c r="AW9039" s="5"/>
    </row>
    <row r="9040" spans="38:49">
      <c r="AL9040" s="5"/>
      <c r="AM9040" s="5"/>
      <c r="AW9040" s="5"/>
    </row>
    <row r="9041" spans="38:49">
      <c r="AL9041" s="5"/>
      <c r="AM9041" s="5"/>
      <c r="AW9041" s="5"/>
    </row>
    <row r="9042" spans="38:49">
      <c r="AL9042" s="5"/>
      <c r="AM9042" s="5"/>
      <c r="AW9042" s="5"/>
    </row>
    <row r="9043" spans="38:49">
      <c r="AL9043" s="5"/>
      <c r="AM9043" s="5"/>
      <c r="AW9043" s="5"/>
    </row>
    <row r="9044" spans="38:49">
      <c r="AL9044" s="5"/>
      <c r="AM9044" s="5"/>
      <c r="AW9044" s="5"/>
    </row>
    <row r="9045" spans="38:49">
      <c r="AL9045" s="5"/>
      <c r="AM9045" s="5"/>
      <c r="AW9045" s="5"/>
    </row>
    <row r="9046" spans="38:49">
      <c r="AL9046" s="5"/>
      <c r="AM9046" s="5"/>
      <c r="AW9046" s="5"/>
    </row>
    <row r="9047" spans="38:49">
      <c r="AL9047" s="5"/>
      <c r="AM9047" s="5"/>
      <c r="AW9047" s="5"/>
    </row>
    <row r="9048" spans="38:49">
      <c r="AL9048" s="5"/>
      <c r="AM9048" s="5"/>
      <c r="AW9048" s="5"/>
    </row>
    <row r="9049" spans="38:49">
      <c r="AL9049" s="5"/>
      <c r="AM9049" s="5"/>
      <c r="AW9049" s="5"/>
    </row>
    <row r="9050" spans="38:49">
      <c r="AL9050" s="5"/>
      <c r="AM9050" s="5"/>
      <c r="AW9050" s="5"/>
    </row>
    <row r="9051" spans="38:49">
      <c r="AL9051" s="5"/>
      <c r="AM9051" s="5"/>
      <c r="AW9051" s="5"/>
    </row>
    <row r="9052" spans="38:49">
      <c r="AL9052" s="5"/>
      <c r="AM9052" s="5"/>
      <c r="AW9052" s="5"/>
    </row>
    <row r="9053" spans="38:49">
      <c r="AL9053" s="5"/>
      <c r="AM9053" s="5"/>
      <c r="AW9053" s="5"/>
    </row>
    <row r="9054" spans="38:49">
      <c r="AL9054" s="5"/>
      <c r="AM9054" s="5"/>
      <c r="AW9054" s="5"/>
    </row>
    <row r="9055" spans="38:49">
      <c r="AL9055" s="5"/>
      <c r="AM9055" s="5"/>
      <c r="AW9055" s="5"/>
    </row>
    <row r="9056" spans="38:49">
      <c r="AL9056" s="5"/>
      <c r="AM9056" s="5"/>
      <c r="AW9056" s="5"/>
    </row>
    <row r="9057" spans="38:49">
      <c r="AL9057" s="5"/>
      <c r="AM9057" s="5"/>
      <c r="AW9057" s="5"/>
    </row>
    <row r="9058" spans="38:49">
      <c r="AL9058" s="5"/>
      <c r="AM9058" s="5"/>
      <c r="AW9058" s="5"/>
    </row>
    <row r="9059" spans="38:49">
      <c r="AL9059" s="5"/>
      <c r="AM9059" s="5"/>
      <c r="AW9059" s="5"/>
    </row>
    <row r="9060" spans="38:49">
      <c r="AL9060" s="5"/>
      <c r="AM9060" s="5"/>
      <c r="AW9060" s="5"/>
    </row>
    <row r="9061" spans="38:49">
      <c r="AL9061" s="5"/>
      <c r="AM9061" s="5"/>
      <c r="AW9061" s="5"/>
    </row>
    <row r="9062" spans="38:49">
      <c r="AL9062" s="5"/>
      <c r="AM9062" s="5"/>
      <c r="AW9062" s="5"/>
    </row>
    <row r="9063" spans="38:49">
      <c r="AL9063" s="5"/>
      <c r="AM9063" s="5"/>
      <c r="AW9063" s="5"/>
    </row>
    <row r="9064" spans="38:49">
      <c r="AL9064" s="5"/>
      <c r="AM9064" s="5"/>
      <c r="AW9064" s="5"/>
    </row>
    <row r="9065" spans="38:49">
      <c r="AL9065" s="5"/>
      <c r="AM9065" s="5"/>
      <c r="AW9065" s="5"/>
    </row>
    <row r="9066" spans="38:49">
      <c r="AL9066" s="5"/>
      <c r="AM9066" s="5"/>
      <c r="AW9066" s="5"/>
    </row>
    <row r="9067" spans="38:49">
      <c r="AL9067" s="5"/>
      <c r="AM9067" s="5"/>
      <c r="AW9067" s="5"/>
    </row>
    <row r="9068" spans="38:49">
      <c r="AL9068" s="5"/>
      <c r="AM9068" s="5"/>
      <c r="AW9068" s="5"/>
    </row>
    <row r="9069" spans="38:49">
      <c r="AL9069" s="5"/>
      <c r="AM9069" s="5"/>
      <c r="AW9069" s="5"/>
    </row>
    <row r="9070" spans="38:49">
      <c r="AL9070" s="5"/>
      <c r="AM9070" s="5"/>
      <c r="AW9070" s="5"/>
    </row>
    <row r="9071" spans="38:49">
      <c r="AL9071" s="5"/>
      <c r="AM9071" s="5"/>
      <c r="AW9071" s="5"/>
    </row>
    <row r="9072" spans="38:49">
      <c r="AL9072" s="5"/>
      <c r="AM9072" s="5"/>
      <c r="AW9072" s="5"/>
    </row>
    <row r="9073" spans="38:49">
      <c r="AL9073" s="5"/>
      <c r="AM9073" s="5"/>
      <c r="AW9073" s="5"/>
    </row>
    <row r="9074" spans="38:49">
      <c r="AL9074" s="5"/>
      <c r="AM9074" s="5"/>
      <c r="AW9074" s="5"/>
    </row>
    <row r="9075" spans="38:49">
      <c r="AL9075" s="5"/>
      <c r="AM9075" s="5"/>
      <c r="AW9075" s="5"/>
    </row>
    <row r="9076" spans="38:49">
      <c r="AL9076" s="5"/>
      <c r="AM9076" s="5"/>
      <c r="AW9076" s="5"/>
    </row>
    <row r="9077" spans="38:49">
      <c r="AL9077" s="5"/>
      <c r="AM9077" s="5"/>
      <c r="AW9077" s="5"/>
    </row>
    <row r="9078" spans="38:49">
      <c r="AL9078" s="5"/>
      <c r="AM9078" s="5"/>
      <c r="AW9078" s="5"/>
    </row>
    <row r="9079" spans="38:49">
      <c r="AL9079" s="5"/>
      <c r="AM9079" s="5"/>
      <c r="AW9079" s="5"/>
    </row>
    <row r="9080" spans="38:49">
      <c r="AL9080" s="5"/>
      <c r="AM9080" s="5"/>
      <c r="AW9080" s="5"/>
    </row>
    <row r="9081" spans="38:49">
      <c r="AL9081" s="5"/>
      <c r="AM9081" s="5"/>
      <c r="AW9081" s="5"/>
    </row>
    <row r="9082" spans="38:49">
      <c r="AL9082" s="5"/>
      <c r="AM9082" s="5"/>
      <c r="AW9082" s="5"/>
    </row>
    <row r="9083" spans="38:49">
      <c r="AL9083" s="5"/>
      <c r="AM9083" s="5"/>
      <c r="AW9083" s="5"/>
    </row>
    <row r="9084" spans="38:49">
      <c r="AL9084" s="5"/>
      <c r="AM9084" s="5"/>
      <c r="AW9084" s="5"/>
    </row>
    <row r="9085" spans="38:49">
      <c r="AL9085" s="5"/>
      <c r="AM9085" s="5"/>
      <c r="AW9085" s="5"/>
    </row>
    <row r="9086" spans="38:49">
      <c r="AL9086" s="5"/>
      <c r="AM9086" s="5"/>
      <c r="AW9086" s="5"/>
    </row>
    <row r="9087" spans="38:49">
      <c r="AL9087" s="5"/>
      <c r="AM9087" s="5"/>
      <c r="AW9087" s="5"/>
    </row>
    <row r="9088" spans="38:49">
      <c r="AL9088" s="5"/>
      <c r="AM9088" s="5"/>
      <c r="AW9088" s="5"/>
    </row>
    <row r="9089" spans="38:49">
      <c r="AL9089" s="5"/>
      <c r="AM9089" s="5"/>
      <c r="AW9089" s="5"/>
    </row>
    <row r="9090" spans="38:49">
      <c r="AL9090" s="5"/>
      <c r="AM9090" s="5"/>
      <c r="AW9090" s="5"/>
    </row>
    <row r="9091" spans="38:49">
      <c r="AL9091" s="5"/>
      <c r="AM9091" s="5"/>
      <c r="AW9091" s="5"/>
    </row>
    <row r="9092" spans="38:49">
      <c r="AL9092" s="5"/>
      <c r="AM9092" s="5"/>
      <c r="AW9092" s="5"/>
    </row>
    <row r="9093" spans="38:49">
      <c r="AL9093" s="5"/>
      <c r="AM9093" s="5"/>
      <c r="AW9093" s="5"/>
    </row>
    <row r="9094" spans="38:49">
      <c r="AL9094" s="5"/>
      <c r="AM9094" s="5"/>
      <c r="AW9094" s="5"/>
    </row>
    <row r="9095" spans="38:49">
      <c r="AL9095" s="5"/>
      <c r="AM9095" s="5"/>
      <c r="AW9095" s="5"/>
    </row>
    <row r="9096" spans="38:49">
      <c r="AL9096" s="5"/>
      <c r="AM9096" s="5"/>
      <c r="AW9096" s="5"/>
    </row>
    <row r="9097" spans="38:49">
      <c r="AL9097" s="5"/>
      <c r="AM9097" s="5"/>
      <c r="AW9097" s="5"/>
    </row>
    <row r="9098" spans="38:49">
      <c r="AL9098" s="5"/>
      <c r="AM9098" s="5"/>
      <c r="AW9098" s="5"/>
    </row>
    <row r="9099" spans="38:49">
      <c r="AL9099" s="5"/>
      <c r="AM9099" s="5"/>
      <c r="AW9099" s="5"/>
    </row>
    <row r="9100" spans="38:49">
      <c r="AL9100" s="5"/>
      <c r="AM9100" s="5"/>
      <c r="AW9100" s="5"/>
    </row>
    <row r="9101" spans="38:49">
      <c r="AL9101" s="5"/>
      <c r="AM9101" s="5"/>
      <c r="AW9101" s="5"/>
    </row>
    <row r="9102" spans="38:49">
      <c r="AL9102" s="5"/>
      <c r="AM9102" s="5"/>
      <c r="AW9102" s="5"/>
    </row>
    <row r="9103" spans="38:49">
      <c r="AL9103" s="5"/>
      <c r="AM9103" s="5"/>
      <c r="AW9103" s="5"/>
    </row>
    <row r="9104" spans="38:49">
      <c r="AL9104" s="5"/>
      <c r="AM9104" s="5"/>
      <c r="AW9104" s="5"/>
    </row>
    <row r="9105" spans="38:49">
      <c r="AL9105" s="5"/>
      <c r="AM9105" s="5"/>
      <c r="AW9105" s="5"/>
    </row>
    <row r="9106" spans="38:49">
      <c r="AL9106" s="5"/>
      <c r="AM9106" s="5"/>
      <c r="AW9106" s="5"/>
    </row>
    <row r="9107" spans="38:49">
      <c r="AL9107" s="5"/>
      <c r="AM9107" s="5"/>
      <c r="AW9107" s="5"/>
    </row>
    <row r="9108" spans="38:49">
      <c r="AL9108" s="5"/>
      <c r="AM9108" s="5"/>
      <c r="AW9108" s="5"/>
    </row>
    <row r="9109" spans="38:49">
      <c r="AL9109" s="5"/>
      <c r="AM9109" s="5"/>
      <c r="AW9109" s="5"/>
    </row>
    <row r="9110" spans="38:49">
      <c r="AL9110" s="5"/>
      <c r="AM9110" s="5"/>
      <c r="AW9110" s="5"/>
    </row>
    <row r="9111" spans="38:49">
      <c r="AL9111" s="5"/>
      <c r="AM9111" s="5"/>
      <c r="AW9111" s="5"/>
    </row>
    <row r="9112" spans="38:49">
      <c r="AL9112" s="5"/>
      <c r="AM9112" s="5"/>
      <c r="AW9112" s="5"/>
    </row>
    <row r="9113" spans="38:49">
      <c r="AL9113" s="5"/>
      <c r="AM9113" s="5"/>
      <c r="AW9113" s="5"/>
    </row>
    <row r="9114" spans="38:49">
      <c r="AL9114" s="5"/>
      <c r="AM9114" s="5"/>
      <c r="AW9114" s="5"/>
    </row>
    <row r="9115" spans="38:49">
      <c r="AL9115" s="5"/>
      <c r="AM9115" s="5"/>
      <c r="AW9115" s="5"/>
    </row>
    <row r="9116" spans="38:49">
      <c r="AL9116" s="5"/>
      <c r="AM9116" s="5"/>
      <c r="AW9116" s="5"/>
    </row>
    <row r="9117" spans="38:49">
      <c r="AL9117" s="5"/>
      <c r="AM9117" s="5"/>
      <c r="AW9117" s="5"/>
    </row>
    <row r="9118" spans="38:49">
      <c r="AL9118" s="5"/>
      <c r="AM9118" s="5"/>
      <c r="AW9118" s="5"/>
    </row>
    <row r="9119" spans="38:49">
      <c r="AL9119" s="5"/>
      <c r="AM9119" s="5"/>
      <c r="AW9119" s="5"/>
    </row>
    <row r="9120" spans="38:49">
      <c r="AL9120" s="5"/>
      <c r="AM9120" s="5"/>
      <c r="AW9120" s="5"/>
    </row>
    <row r="9121" spans="38:49">
      <c r="AL9121" s="5"/>
      <c r="AM9121" s="5"/>
      <c r="AW9121" s="5"/>
    </row>
    <row r="9122" spans="38:49">
      <c r="AL9122" s="5"/>
      <c r="AM9122" s="5"/>
      <c r="AW9122" s="5"/>
    </row>
    <row r="9123" spans="38:49">
      <c r="AL9123" s="5"/>
      <c r="AM9123" s="5"/>
      <c r="AW9123" s="5"/>
    </row>
    <row r="9124" spans="38:49">
      <c r="AL9124" s="5"/>
      <c r="AM9124" s="5"/>
      <c r="AW9124" s="5"/>
    </row>
    <row r="9125" spans="38:49">
      <c r="AL9125" s="5"/>
      <c r="AM9125" s="5"/>
      <c r="AW9125" s="5"/>
    </row>
    <row r="9126" spans="38:49">
      <c r="AL9126" s="5"/>
      <c r="AM9126" s="5"/>
      <c r="AW9126" s="5"/>
    </row>
    <row r="9127" spans="38:49">
      <c r="AL9127" s="5"/>
      <c r="AM9127" s="5"/>
      <c r="AW9127" s="5"/>
    </row>
    <row r="9128" spans="38:49">
      <c r="AL9128" s="5"/>
      <c r="AM9128" s="5"/>
      <c r="AW9128" s="5"/>
    </row>
    <row r="9129" spans="38:49">
      <c r="AL9129" s="5"/>
      <c r="AM9129" s="5"/>
      <c r="AW9129" s="5"/>
    </row>
    <row r="9130" spans="38:49">
      <c r="AL9130" s="5"/>
      <c r="AM9130" s="5"/>
      <c r="AW9130" s="5"/>
    </row>
    <row r="9131" spans="38:49">
      <c r="AL9131" s="5"/>
      <c r="AM9131" s="5"/>
      <c r="AW9131" s="5"/>
    </row>
    <row r="9132" spans="38:49">
      <c r="AL9132" s="5"/>
      <c r="AM9132" s="5"/>
      <c r="AW9132" s="5"/>
    </row>
    <row r="9133" spans="38:49">
      <c r="AL9133" s="5"/>
      <c r="AM9133" s="5"/>
      <c r="AW9133" s="5"/>
    </row>
    <row r="9134" spans="38:49">
      <c r="AL9134" s="5"/>
      <c r="AM9134" s="5"/>
      <c r="AW9134" s="5"/>
    </row>
    <row r="9135" spans="38:49">
      <c r="AL9135" s="5"/>
      <c r="AM9135" s="5"/>
      <c r="AW9135" s="5"/>
    </row>
    <row r="9136" spans="38:49">
      <c r="AL9136" s="5"/>
      <c r="AM9136" s="5"/>
      <c r="AW9136" s="5"/>
    </row>
    <row r="9137" spans="38:49">
      <c r="AL9137" s="5"/>
      <c r="AM9137" s="5"/>
      <c r="AW9137" s="5"/>
    </row>
    <row r="9138" spans="38:49">
      <c r="AL9138" s="5"/>
      <c r="AM9138" s="5"/>
      <c r="AW9138" s="5"/>
    </row>
    <row r="9139" spans="38:49">
      <c r="AL9139" s="5"/>
      <c r="AM9139" s="5"/>
      <c r="AW9139" s="5"/>
    </row>
    <row r="9140" spans="38:49">
      <c r="AL9140" s="5"/>
      <c r="AM9140" s="5"/>
      <c r="AW9140" s="5"/>
    </row>
    <row r="9141" spans="38:49">
      <c r="AL9141" s="5"/>
      <c r="AM9141" s="5"/>
      <c r="AW9141" s="5"/>
    </row>
    <row r="9142" spans="38:49">
      <c r="AL9142" s="5"/>
      <c r="AM9142" s="5"/>
      <c r="AW9142" s="5"/>
    </row>
    <row r="9143" spans="38:49">
      <c r="AL9143" s="5"/>
      <c r="AM9143" s="5"/>
      <c r="AW9143" s="5"/>
    </row>
    <row r="9144" spans="38:49">
      <c r="AL9144" s="5"/>
      <c r="AM9144" s="5"/>
      <c r="AW9144" s="5"/>
    </row>
    <row r="9145" spans="38:49">
      <c r="AL9145" s="5"/>
      <c r="AM9145" s="5"/>
      <c r="AW9145" s="5"/>
    </row>
    <row r="9146" spans="38:49">
      <c r="AL9146" s="5"/>
      <c r="AM9146" s="5"/>
      <c r="AW9146" s="5"/>
    </row>
    <row r="9147" spans="38:49">
      <c r="AL9147" s="5"/>
      <c r="AM9147" s="5"/>
      <c r="AW9147" s="5"/>
    </row>
    <row r="9148" spans="38:49">
      <c r="AL9148" s="5"/>
      <c r="AM9148" s="5"/>
      <c r="AW9148" s="5"/>
    </row>
    <row r="9149" spans="38:49">
      <c r="AL9149" s="5"/>
      <c r="AM9149" s="5"/>
      <c r="AW9149" s="5"/>
    </row>
    <row r="9150" spans="38:49">
      <c r="AL9150" s="5"/>
      <c r="AM9150" s="5"/>
      <c r="AW9150" s="5"/>
    </row>
    <row r="9151" spans="38:49">
      <c r="AL9151" s="5"/>
      <c r="AM9151" s="5"/>
      <c r="AW9151" s="5"/>
    </row>
    <row r="9152" spans="38:49">
      <c r="AL9152" s="5"/>
      <c r="AM9152" s="5"/>
      <c r="AW9152" s="5"/>
    </row>
    <row r="9153" spans="38:49">
      <c r="AL9153" s="5"/>
      <c r="AM9153" s="5"/>
      <c r="AW9153" s="5"/>
    </row>
    <row r="9154" spans="38:49">
      <c r="AL9154" s="5"/>
      <c r="AM9154" s="5"/>
      <c r="AW9154" s="5"/>
    </row>
    <row r="9155" spans="38:49">
      <c r="AL9155" s="5"/>
      <c r="AM9155" s="5"/>
      <c r="AW9155" s="5"/>
    </row>
    <row r="9156" spans="38:49">
      <c r="AL9156" s="5"/>
      <c r="AM9156" s="5"/>
      <c r="AW9156" s="5"/>
    </row>
    <row r="9157" spans="38:49">
      <c r="AL9157" s="5"/>
      <c r="AM9157" s="5"/>
      <c r="AW9157" s="5"/>
    </row>
    <row r="9158" spans="38:49">
      <c r="AL9158" s="5"/>
      <c r="AM9158" s="5"/>
      <c r="AW9158" s="5"/>
    </row>
    <row r="9159" spans="38:49">
      <c r="AL9159" s="5"/>
      <c r="AM9159" s="5"/>
      <c r="AW9159" s="5"/>
    </row>
    <row r="9160" spans="38:49">
      <c r="AL9160" s="5"/>
      <c r="AM9160" s="5"/>
      <c r="AW9160" s="5"/>
    </row>
    <row r="9161" spans="38:49">
      <c r="AL9161" s="5"/>
      <c r="AM9161" s="5"/>
      <c r="AW9161" s="5"/>
    </row>
    <row r="9162" spans="38:49">
      <c r="AL9162" s="5"/>
      <c r="AM9162" s="5"/>
      <c r="AW9162" s="5"/>
    </row>
    <row r="9163" spans="38:49">
      <c r="AL9163" s="5"/>
      <c r="AM9163" s="5"/>
      <c r="AW9163" s="5"/>
    </row>
    <row r="9164" spans="38:49">
      <c r="AL9164" s="5"/>
      <c r="AM9164" s="5"/>
      <c r="AW9164" s="5"/>
    </row>
    <row r="9165" spans="38:49">
      <c r="AL9165" s="5"/>
      <c r="AM9165" s="5"/>
      <c r="AW9165" s="5"/>
    </row>
    <row r="9166" spans="38:49">
      <c r="AL9166" s="5"/>
      <c r="AM9166" s="5"/>
      <c r="AW9166" s="5"/>
    </row>
    <row r="9167" spans="38:49">
      <c r="AL9167" s="5"/>
      <c r="AM9167" s="5"/>
      <c r="AW9167" s="5"/>
    </row>
    <row r="9168" spans="38:49">
      <c r="AL9168" s="5"/>
      <c r="AM9168" s="5"/>
      <c r="AW9168" s="5"/>
    </row>
    <row r="9169" spans="38:49">
      <c r="AL9169" s="5"/>
      <c r="AM9169" s="5"/>
      <c r="AW9169" s="5"/>
    </row>
    <row r="9170" spans="38:49">
      <c r="AL9170" s="5"/>
      <c r="AM9170" s="5"/>
      <c r="AW9170" s="5"/>
    </row>
    <row r="9171" spans="38:49">
      <c r="AL9171" s="5"/>
      <c r="AM9171" s="5"/>
      <c r="AW9171" s="5"/>
    </row>
    <row r="9172" spans="38:49">
      <c r="AL9172" s="5"/>
      <c r="AM9172" s="5"/>
      <c r="AW9172" s="5"/>
    </row>
    <row r="9173" spans="38:49">
      <c r="AL9173" s="5"/>
      <c r="AM9173" s="5"/>
      <c r="AW9173" s="5"/>
    </row>
    <row r="9174" spans="38:49">
      <c r="AL9174" s="5"/>
      <c r="AM9174" s="5"/>
      <c r="AW9174" s="5"/>
    </row>
    <row r="9175" spans="38:49">
      <c r="AL9175" s="5"/>
      <c r="AM9175" s="5"/>
      <c r="AW9175" s="5"/>
    </row>
    <row r="9176" spans="38:49">
      <c r="AL9176" s="5"/>
      <c r="AM9176" s="5"/>
      <c r="AW9176" s="5"/>
    </row>
    <row r="9177" spans="38:49">
      <c r="AL9177" s="5"/>
      <c r="AM9177" s="5"/>
      <c r="AW9177" s="5"/>
    </row>
    <row r="9178" spans="38:49">
      <c r="AL9178" s="5"/>
      <c r="AM9178" s="5"/>
      <c r="AW9178" s="5"/>
    </row>
    <row r="9179" spans="38:49">
      <c r="AL9179" s="5"/>
      <c r="AM9179" s="5"/>
      <c r="AW9179" s="5"/>
    </row>
    <row r="9180" spans="38:49">
      <c r="AL9180" s="5"/>
      <c r="AM9180" s="5"/>
      <c r="AW9180" s="5"/>
    </row>
    <row r="9181" spans="38:49">
      <c r="AL9181" s="5"/>
      <c r="AM9181" s="5"/>
      <c r="AW9181" s="5"/>
    </row>
    <row r="9182" spans="38:49">
      <c r="AL9182" s="5"/>
      <c r="AM9182" s="5"/>
      <c r="AW9182" s="5"/>
    </row>
    <row r="9183" spans="38:49">
      <c r="AL9183" s="5"/>
      <c r="AM9183" s="5"/>
      <c r="AW9183" s="5"/>
    </row>
    <row r="9184" spans="38:49">
      <c r="AL9184" s="5"/>
      <c r="AM9184" s="5"/>
      <c r="AW9184" s="5"/>
    </row>
    <row r="9185" spans="38:49">
      <c r="AL9185" s="5"/>
      <c r="AM9185" s="5"/>
      <c r="AW9185" s="5"/>
    </row>
    <row r="9186" spans="38:49">
      <c r="AL9186" s="5"/>
      <c r="AM9186" s="5"/>
      <c r="AW9186" s="5"/>
    </row>
    <row r="9187" spans="38:49">
      <c r="AL9187" s="5"/>
      <c r="AM9187" s="5"/>
      <c r="AW9187" s="5"/>
    </row>
    <row r="9188" spans="38:49">
      <c r="AL9188" s="5"/>
      <c r="AM9188" s="5"/>
      <c r="AW9188" s="5"/>
    </row>
    <row r="9189" spans="38:49">
      <c r="AL9189" s="5"/>
      <c r="AM9189" s="5"/>
      <c r="AW9189" s="5"/>
    </row>
    <row r="9190" spans="38:49">
      <c r="AL9190" s="5"/>
      <c r="AM9190" s="5"/>
      <c r="AW9190" s="5"/>
    </row>
    <row r="9191" spans="38:49">
      <c r="AL9191" s="5"/>
      <c r="AM9191" s="5"/>
      <c r="AW9191" s="5"/>
    </row>
    <row r="9192" spans="38:49">
      <c r="AL9192" s="5"/>
      <c r="AM9192" s="5"/>
      <c r="AW9192" s="5"/>
    </row>
    <row r="9193" spans="38:49">
      <c r="AL9193" s="5"/>
      <c r="AM9193" s="5"/>
      <c r="AW9193" s="5"/>
    </row>
    <row r="9194" spans="38:49">
      <c r="AL9194" s="5"/>
      <c r="AM9194" s="5"/>
      <c r="AW9194" s="5"/>
    </row>
    <row r="9195" spans="38:49">
      <c r="AL9195" s="5"/>
      <c r="AM9195" s="5"/>
      <c r="AW9195" s="5"/>
    </row>
    <row r="9196" spans="38:49">
      <c r="AL9196" s="5"/>
      <c r="AM9196" s="5"/>
      <c r="AW9196" s="5"/>
    </row>
    <row r="9197" spans="38:49">
      <c r="AL9197" s="5"/>
      <c r="AM9197" s="5"/>
      <c r="AW9197" s="5"/>
    </row>
    <row r="9198" spans="38:49">
      <c r="AL9198" s="5"/>
      <c r="AM9198" s="5"/>
      <c r="AW9198" s="5"/>
    </row>
    <row r="9199" spans="38:49">
      <c r="AL9199" s="5"/>
      <c r="AM9199" s="5"/>
      <c r="AW9199" s="5"/>
    </row>
    <row r="9200" spans="38:49">
      <c r="AL9200" s="5"/>
      <c r="AM9200" s="5"/>
      <c r="AW9200" s="5"/>
    </row>
    <row r="9201" spans="38:49">
      <c r="AL9201" s="5"/>
      <c r="AM9201" s="5"/>
      <c r="AW9201" s="5"/>
    </row>
    <row r="9202" spans="38:49">
      <c r="AL9202" s="5"/>
      <c r="AM9202" s="5"/>
      <c r="AW9202" s="5"/>
    </row>
    <row r="9203" spans="38:49">
      <c r="AL9203" s="5"/>
      <c r="AM9203" s="5"/>
      <c r="AW9203" s="5"/>
    </row>
    <row r="9204" spans="38:49">
      <c r="AL9204" s="5"/>
      <c r="AM9204" s="5"/>
      <c r="AW9204" s="5"/>
    </row>
    <row r="9205" spans="38:49">
      <c r="AL9205" s="5"/>
      <c r="AM9205" s="5"/>
      <c r="AW9205" s="5"/>
    </row>
    <row r="9206" spans="38:49">
      <c r="AL9206" s="5"/>
      <c r="AM9206" s="5"/>
      <c r="AW9206" s="5"/>
    </row>
    <row r="9207" spans="38:49">
      <c r="AL9207" s="5"/>
      <c r="AM9207" s="5"/>
      <c r="AW9207" s="5"/>
    </row>
    <row r="9208" spans="38:49">
      <c r="AL9208" s="5"/>
      <c r="AM9208" s="5"/>
      <c r="AW9208" s="5"/>
    </row>
    <row r="9209" spans="38:49">
      <c r="AL9209" s="5"/>
      <c r="AM9209" s="5"/>
      <c r="AW9209" s="5"/>
    </row>
    <row r="9210" spans="38:49">
      <c r="AL9210" s="5"/>
      <c r="AM9210" s="5"/>
      <c r="AW9210" s="5"/>
    </row>
    <row r="9211" spans="38:49">
      <c r="AL9211" s="5"/>
      <c r="AM9211" s="5"/>
      <c r="AW9211" s="5"/>
    </row>
    <row r="9212" spans="38:49">
      <c r="AL9212" s="5"/>
      <c r="AM9212" s="5"/>
      <c r="AW9212" s="5"/>
    </row>
    <row r="9213" spans="38:49">
      <c r="AL9213" s="5"/>
      <c r="AM9213" s="5"/>
      <c r="AW9213" s="5"/>
    </row>
    <row r="9214" spans="38:49">
      <c r="AL9214" s="5"/>
      <c r="AM9214" s="5"/>
      <c r="AW9214" s="5"/>
    </row>
    <row r="9215" spans="38:49">
      <c r="AL9215" s="5"/>
      <c r="AM9215" s="5"/>
      <c r="AW9215" s="5"/>
    </row>
    <row r="9216" spans="38:49">
      <c r="AL9216" s="5"/>
      <c r="AM9216" s="5"/>
      <c r="AW9216" s="5"/>
    </row>
    <row r="9217" spans="38:49">
      <c r="AL9217" s="5"/>
      <c r="AM9217" s="5"/>
      <c r="AW9217" s="5"/>
    </row>
    <row r="9218" spans="38:49">
      <c r="AL9218" s="5"/>
      <c r="AM9218" s="5"/>
      <c r="AW9218" s="5"/>
    </row>
    <row r="9219" spans="38:49">
      <c r="AL9219" s="5"/>
      <c r="AM9219" s="5"/>
      <c r="AW9219" s="5"/>
    </row>
    <row r="9220" spans="38:49">
      <c r="AL9220" s="5"/>
      <c r="AM9220" s="5"/>
      <c r="AW9220" s="5"/>
    </row>
    <row r="9221" spans="38:49">
      <c r="AL9221" s="5"/>
      <c r="AM9221" s="5"/>
      <c r="AW9221" s="5"/>
    </row>
    <row r="9222" spans="38:49">
      <c r="AL9222" s="5"/>
      <c r="AM9222" s="5"/>
      <c r="AW9222" s="5"/>
    </row>
    <row r="9223" spans="38:49">
      <c r="AL9223" s="5"/>
      <c r="AM9223" s="5"/>
      <c r="AW9223" s="5"/>
    </row>
    <row r="9224" spans="38:49">
      <c r="AL9224" s="5"/>
      <c r="AM9224" s="5"/>
      <c r="AW9224" s="5"/>
    </row>
    <row r="9225" spans="38:49">
      <c r="AL9225" s="5"/>
      <c r="AM9225" s="5"/>
      <c r="AW9225" s="5"/>
    </row>
    <row r="9226" spans="38:49">
      <c r="AL9226" s="5"/>
      <c r="AM9226" s="5"/>
      <c r="AW9226" s="5"/>
    </row>
    <row r="9227" spans="38:49">
      <c r="AL9227" s="5"/>
      <c r="AM9227" s="5"/>
      <c r="AW9227" s="5"/>
    </row>
    <row r="9228" spans="38:49">
      <c r="AL9228" s="5"/>
      <c r="AM9228" s="5"/>
      <c r="AW9228" s="5"/>
    </row>
    <row r="9229" spans="38:49">
      <c r="AL9229" s="5"/>
      <c r="AM9229" s="5"/>
      <c r="AW9229" s="5"/>
    </row>
    <row r="9230" spans="38:49">
      <c r="AL9230" s="5"/>
      <c r="AM9230" s="5"/>
      <c r="AW9230" s="5"/>
    </row>
    <row r="9231" spans="38:49">
      <c r="AL9231" s="5"/>
      <c r="AM9231" s="5"/>
      <c r="AW9231" s="5"/>
    </row>
    <row r="9232" spans="38:49">
      <c r="AL9232" s="5"/>
      <c r="AM9232" s="5"/>
      <c r="AW9232" s="5"/>
    </row>
    <row r="9233" spans="38:49">
      <c r="AL9233" s="5"/>
      <c r="AM9233" s="5"/>
      <c r="AW9233" s="5"/>
    </row>
    <row r="9234" spans="38:49">
      <c r="AL9234" s="5"/>
      <c r="AM9234" s="5"/>
      <c r="AW9234" s="5"/>
    </row>
    <row r="9235" spans="38:49">
      <c r="AL9235" s="5"/>
      <c r="AM9235" s="5"/>
      <c r="AW9235" s="5"/>
    </row>
    <row r="9236" spans="38:49">
      <c r="AL9236" s="5"/>
      <c r="AM9236" s="5"/>
      <c r="AW9236" s="5"/>
    </row>
    <row r="9237" spans="38:49">
      <c r="AL9237" s="5"/>
      <c r="AM9237" s="5"/>
      <c r="AW9237" s="5"/>
    </row>
    <row r="9238" spans="38:49">
      <c r="AL9238" s="5"/>
      <c r="AM9238" s="5"/>
      <c r="AW9238" s="5"/>
    </row>
    <row r="9239" spans="38:49">
      <c r="AL9239" s="5"/>
      <c r="AM9239" s="5"/>
      <c r="AW9239" s="5"/>
    </row>
    <row r="9240" spans="38:49">
      <c r="AL9240" s="5"/>
      <c r="AM9240" s="5"/>
      <c r="AW9240" s="5"/>
    </row>
    <row r="9241" spans="38:49">
      <c r="AL9241" s="5"/>
      <c r="AM9241" s="5"/>
      <c r="AW9241" s="5"/>
    </row>
    <row r="9242" spans="38:49">
      <c r="AL9242" s="5"/>
      <c r="AM9242" s="5"/>
      <c r="AW9242" s="5"/>
    </row>
    <row r="9243" spans="38:49">
      <c r="AL9243" s="5"/>
      <c r="AM9243" s="5"/>
      <c r="AW9243" s="5"/>
    </row>
    <row r="9244" spans="38:49">
      <c r="AL9244" s="5"/>
      <c r="AM9244" s="5"/>
      <c r="AW9244" s="5"/>
    </row>
    <row r="9245" spans="38:49">
      <c r="AL9245" s="5"/>
      <c r="AM9245" s="5"/>
      <c r="AW9245" s="5"/>
    </row>
    <row r="9246" spans="38:49">
      <c r="AL9246" s="5"/>
      <c r="AM9246" s="5"/>
      <c r="AW9246" s="5"/>
    </row>
    <row r="9247" spans="38:49">
      <c r="AL9247" s="5"/>
      <c r="AM9247" s="5"/>
      <c r="AW9247" s="5"/>
    </row>
    <row r="9248" spans="38:49">
      <c r="AL9248" s="5"/>
      <c r="AM9248" s="5"/>
      <c r="AW9248" s="5"/>
    </row>
    <row r="9249" spans="38:49">
      <c r="AL9249" s="5"/>
      <c r="AM9249" s="5"/>
      <c r="AW9249" s="5"/>
    </row>
    <row r="9250" spans="38:49">
      <c r="AL9250" s="5"/>
      <c r="AM9250" s="5"/>
      <c r="AW9250" s="5"/>
    </row>
    <row r="9251" spans="38:49">
      <c r="AL9251" s="5"/>
      <c r="AM9251" s="5"/>
      <c r="AW9251" s="5"/>
    </row>
    <row r="9252" spans="38:49">
      <c r="AL9252" s="5"/>
      <c r="AM9252" s="5"/>
      <c r="AW9252" s="5"/>
    </row>
    <row r="9253" spans="38:49">
      <c r="AL9253" s="5"/>
      <c r="AM9253" s="5"/>
      <c r="AW9253" s="5"/>
    </row>
    <row r="9254" spans="38:49">
      <c r="AL9254" s="5"/>
      <c r="AM9254" s="5"/>
      <c r="AW9254" s="5"/>
    </row>
    <row r="9255" spans="38:49">
      <c r="AL9255" s="5"/>
      <c r="AM9255" s="5"/>
      <c r="AW9255" s="5"/>
    </row>
    <row r="9256" spans="38:49">
      <c r="AL9256" s="5"/>
      <c r="AM9256" s="5"/>
      <c r="AW9256" s="5"/>
    </row>
    <row r="9257" spans="38:49">
      <c r="AL9257" s="5"/>
      <c r="AM9257" s="5"/>
      <c r="AW9257" s="5"/>
    </row>
    <row r="9258" spans="38:49">
      <c r="AL9258" s="5"/>
      <c r="AM9258" s="5"/>
      <c r="AW9258" s="5"/>
    </row>
    <row r="9259" spans="38:49">
      <c r="AL9259" s="5"/>
      <c r="AM9259" s="5"/>
      <c r="AW9259" s="5"/>
    </row>
    <row r="9260" spans="38:49">
      <c r="AL9260" s="5"/>
      <c r="AM9260" s="5"/>
      <c r="AW9260" s="5"/>
    </row>
    <row r="9261" spans="38:49">
      <c r="AL9261" s="5"/>
      <c r="AM9261" s="5"/>
      <c r="AW9261" s="5"/>
    </row>
    <row r="9262" spans="38:49">
      <c r="AL9262" s="5"/>
      <c r="AM9262" s="5"/>
      <c r="AW9262" s="5"/>
    </row>
    <row r="9263" spans="38:49">
      <c r="AL9263" s="5"/>
      <c r="AM9263" s="5"/>
      <c r="AW9263" s="5"/>
    </row>
    <row r="9264" spans="38:49">
      <c r="AL9264" s="5"/>
      <c r="AM9264" s="5"/>
      <c r="AW9264" s="5"/>
    </row>
    <row r="9265" spans="38:49">
      <c r="AL9265" s="5"/>
      <c r="AM9265" s="5"/>
      <c r="AW9265" s="5"/>
    </row>
    <row r="9266" spans="38:49">
      <c r="AL9266" s="5"/>
      <c r="AM9266" s="5"/>
      <c r="AW9266" s="5"/>
    </row>
    <row r="9267" spans="38:49">
      <c r="AL9267" s="5"/>
      <c r="AM9267" s="5"/>
      <c r="AW9267" s="5"/>
    </row>
    <row r="9268" spans="38:49">
      <c r="AL9268" s="5"/>
      <c r="AM9268" s="5"/>
      <c r="AW9268" s="5"/>
    </row>
    <row r="9269" spans="38:49">
      <c r="AL9269" s="5"/>
      <c r="AM9269" s="5"/>
      <c r="AW9269" s="5"/>
    </row>
    <row r="9270" spans="38:49">
      <c r="AL9270" s="5"/>
      <c r="AM9270" s="5"/>
      <c r="AW9270" s="5"/>
    </row>
    <row r="9271" spans="38:49">
      <c r="AL9271" s="5"/>
      <c r="AM9271" s="5"/>
      <c r="AW9271" s="5"/>
    </row>
    <row r="9272" spans="38:49">
      <c r="AL9272" s="5"/>
      <c r="AM9272" s="5"/>
      <c r="AW9272" s="5"/>
    </row>
    <row r="9273" spans="38:49">
      <c r="AL9273" s="5"/>
      <c r="AM9273" s="5"/>
      <c r="AW9273" s="5"/>
    </row>
    <row r="9274" spans="38:49">
      <c r="AL9274" s="5"/>
      <c r="AM9274" s="5"/>
      <c r="AW9274" s="5"/>
    </row>
    <row r="9275" spans="38:49">
      <c r="AL9275" s="5"/>
      <c r="AM9275" s="5"/>
      <c r="AW9275" s="5"/>
    </row>
    <row r="9276" spans="38:49">
      <c r="AL9276" s="5"/>
      <c r="AM9276" s="5"/>
      <c r="AW9276" s="5"/>
    </row>
    <row r="9277" spans="38:49">
      <c r="AL9277" s="5"/>
      <c r="AM9277" s="5"/>
      <c r="AW9277" s="5"/>
    </row>
    <row r="9278" spans="38:49">
      <c r="AL9278" s="5"/>
      <c r="AM9278" s="5"/>
      <c r="AW9278" s="5"/>
    </row>
    <row r="9279" spans="38:49">
      <c r="AL9279" s="5"/>
      <c r="AM9279" s="5"/>
      <c r="AW9279" s="5"/>
    </row>
    <row r="9280" spans="38:49">
      <c r="AL9280" s="5"/>
      <c r="AM9280" s="5"/>
      <c r="AW9280" s="5"/>
    </row>
    <row r="9281" spans="38:49">
      <c r="AL9281" s="5"/>
      <c r="AM9281" s="5"/>
      <c r="AW9281" s="5"/>
    </row>
    <row r="9282" spans="38:49">
      <c r="AL9282" s="5"/>
      <c r="AM9282" s="5"/>
      <c r="AW9282" s="5"/>
    </row>
    <row r="9283" spans="38:49">
      <c r="AL9283" s="5"/>
      <c r="AM9283" s="5"/>
      <c r="AW9283" s="5"/>
    </row>
    <row r="9284" spans="38:49">
      <c r="AL9284" s="5"/>
      <c r="AM9284" s="5"/>
      <c r="AW9284" s="5"/>
    </row>
    <row r="9285" spans="38:49">
      <c r="AL9285" s="5"/>
      <c r="AM9285" s="5"/>
      <c r="AW9285" s="5"/>
    </row>
    <row r="9286" spans="38:49">
      <c r="AL9286" s="5"/>
      <c r="AM9286" s="5"/>
      <c r="AW9286" s="5"/>
    </row>
    <row r="9287" spans="38:49">
      <c r="AL9287" s="5"/>
      <c r="AM9287" s="5"/>
      <c r="AW9287" s="5"/>
    </row>
    <row r="9288" spans="38:49">
      <c r="AL9288" s="5"/>
      <c r="AM9288" s="5"/>
      <c r="AW9288" s="5"/>
    </row>
    <row r="9289" spans="38:49">
      <c r="AL9289" s="5"/>
      <c r="AM9289" s="5"/>
      <c r="AW9289" s="5"/>
    </row>
    <row r="9290" spans="38:49">
      <c r="AL9290" s="5"/>
      <c r="AM9290" s="5"/>
      <c r="AW9290" s="5"/>
    </row>
    <row r="9291" spans="38:49">
      <c r="AL9291" s="5"/>
      <c r="AM9291" s="5"/>
      <c r="AW9291" s="5"/>
    </row>
    <row r="9292" spans="38:49">
      <c r="AL9292" s="5"/>
      <c r="AM9292" s="5"/>
      <c r="AW9292" s="5"/>
    </row>
    <row r="9293" spans="38:49">
      <c r="AL9293" s="5"/>
      <c r="AM9293" s="5"/>
      <c r="AW9293" s="5"/>
    </row>
    <row r="9294" spans="38:49">
      <c r="AL9294" s="5"/>
      <c r="AM9294" s="5"/>
      <c r="AW9294" s="5"/>
    </row>
    <row r="9295" spans="38:49">
      <c r="AL9295" s="5"/>
      <c r="AM9295" s="5"/>
      <c r="AW9295" s="5"/>
    </row>
    <row r="9296" spans="38:49">
      <c r="AL9296" s="5"/>
      <c r="AM9296" s="5"/>
      <c r="AW9296" s="5"/>
    </row>
    <row r="9297" spans="38:49">
      <c r="AL9297" s="5"/>
      <c r="AM9297" s="5"/>
      <c r="AW9297" s="5"/>
    </row>
    <row r="9298" spans="38:49">
      <c r="AL9298" s="5"/>
      <c r="AM9298" s="5"/>
      <c r="AW9298" s="5"/>
    </row>
    <row r="9299" spans="38:49">
      <c r="AL9299" s="5"/>
      <c r="AM9299" s="5"/>
      <c r="AW9299" s="5"/>
    </row>
    <row r="9300" spans="38:49">
      <c r="AL9300" s="5"/>
      <c r="AM9300" s="5"/>
      <c r="AW9300" s="5"/>
    </row>
    <row r="9301" spans="38:49">
      <c r="AL9301" s="5"/>
      <c r="AM9301" s="5"/>
      <c r="AW9301" s="5"/>
    </row>
    <row r="9302" spans="38:49">
      <c r="AL9302" s="5"/>
      <c r="AM9302" s="5"/>
      <c r="AW9302" s="5"/>
    </row>
    <row r="9303" spans="38:49">
      <c r="AL9303" s="5"/>
      <c r="AM9303" s="5"/>
      <c r="AW9303" s="5"/>
    </row>
    <row r="9304" spans="38:49">
      <c r="AL9304" s="5"/>
      <c r="AM9304" s="5"/>
      <c r="AW9304" s="5"/>
    </row>
    <row r="9305" spans="38:49">
      <c r="AL9305" s="5"/>
      <c r="AM9305" s="5"/>
      <c r="AW9305" s="5"/>
    </row>
    <row r="9306" spans="38:49">
      <c r="AL9306" s="5"/>
      <c r="AM9306" s="5"/>
      <c r="AW9306" s="5"/>
    </row>
    <row r="9307" spans="38:49">
      <c r="AL9307" s="5"/>
      <c r="AM9307" s="5"/>
      <c r="AW9307" s="5"/>
    </row>
    <row r="9308" spans="38:49">
      <c r="AL9308" s="5"/>
      <c r="AM9308" s="5"/>
      <c r="AW9308" s="5"/>
    </row>
    <row r="9309" spans="38:49">
      <c r="AL9309" s="5"/>
      <c r="AM9309" s="5"/>
      <c r="AW9309" s="5"/>
    </row>
    <row r="9310" spans="38:49">
      <c r="AL9310" s="5"/>
      <c r="AM9310" s="5"/>
      <c r="AW9310" s="5"/>
    </row>
    <row r="9311" spans="38:49">
      <c r="AL9311" s="5"/>
      <c r="AM9311" s="5"/>
      <c r="AW9311" s="5"/>
    </row>
    <row r="9312" spans="38:49">
      <c r="AL9312" s="5"/>
      <c r="AM9312" s="5"/>
      <c r="AW9312" s="5"/>
    </row>
    <row r="9313" spans="38:49">
      <c r="AL9313" s="5"/>
      <c r="AM9313" s="5"/>
      <c r="AW9313" s="5"/>
    </row>
    <row r="9314" spans="38:49">
      <c r="AL9314" s="5"/>
      <c r="AM9314" s="5"/>
      <c r="AW9314" s="5"/>
    </row>
    <row r="9315" spans="38:49">
      <c r="AL9315" s="5"/>
      <c r="AM9315" s="5"/>
      <c r="AW9315" s="5"/>
    </row>
    <row r="9316" spans="38:49">
      <c r="AL9316" s="5"/>
      <c r="AM9316" s="5"/>
      <c r="AW9316" s="5"/>
    </row>
    <row r="9317" spans="38:49">
      <c r="AL9317" s="5"/>
      <c r="AM9317" s="5"/>
      <c r="AW9317" s="5"/>
    </row>
    <row r="9318" spans="38:49">
      <c r="AL9318" s="5"/>
      <c r="AM9318" s="5"/>
      <c r="AW9318" s="5"/>
    </row>
    <row r="9319" spans="38:49">
      <c r="AL9319" s="5"/>
      <c r="AM9319" s="5"/>
      <c r="AW9319" s="5"/>
    </row>
    <row r="9320" spans="38:49">
      <c r="AL9320" s="5"/>
      <c r="AM9320" s="5"/>
      <c r="AW9320" s="5"/>
    </row>
    <row r="9321" spans="38:49">
      <c r="AL9321" s="5"/>
      <c r="AM9321" s="5"/>
      <c r="AW9321" s="5"/>
    </row>
    <row r="9322" spans="38:49">
      <c r="AL9322" s="5"/>
      <c r="AM9322" s="5"/>
      <c r="AW9322" s="5"/>
    </row>
    <row r="9323" spans="38:49">
      <c r="AL9323" s="5"/>
      <c r="AM9323" s="5"/>
      <c r="AW9323" s="5"/>
    </row>
    <row r="9324" spans="38:49">
      <c r="AL9324" s="5"/>
      <c r="AM9324" s="5"/>
      <c r="AW9324" s="5"/>
    </row>
    <row r="9325" spans="38:49">
      <c r="AL9325" s="5"/>
      <c r="AM9325" s="5"/>
      <c r="AW9325" s="5"/>
    </row>
    <row r="9326" spans="38:49">
      <c r="AL9326" s="5"/>
      <c r="AM9326" s="5"/>
      <c r="AW9326" s="5"/>
    </row>
    <row r="9327" spans="38:49">
      <c r="AL9327" s="5"/>
      <c r="AM9327" s="5"/>
      <c r="AW9327" s="5"/>
    </row>
    <row r="9328" spans="38:49">
      <c r="AL9328" s="5"/>
      <c r="AM9328" s="5"/>
      <c r="AW9328" s="5"/>
    </row>
    <row r="9329" spans="38:49">
      <c r="AL9329" s="5"/>
      <c r="AM9329" s="5"/>
      <c r="AW9329" s="5"/>
    </row>
    <row r="9330" spans="38:49">
      <c r="AL9330" s="5"/>
      <c r="AM9330" s="5"/>
      <c r="AW9330" s="5"/>
    </row>
    <row r="9331" spans="38:49">
      <c r="AL9331" s="5"/>
      <c r="AM9331" s="5"/>
      <c r="AW9331" s="5"/>
    </row>
    <row r="9332" spans="38:49">
      <c r="AL9332" s="5"/>
      <c r="AM9332" s="5"/>
      <c r="AW9332" s="5"/>
    </row>
    <row r="9333" spans="38:49">
      <c r="AL9333" s="5"/>
      <c r="AM9333" s="5"/>
      <c r="AW9333" s="5"/>
    </row>
    <row r="9334" spans="38:49">
      <c r="AL9334" s="5"/>
      <c r="AM9334" s="5"/>
      <c r="AW9334" s="5"/>
    </row>
    <row r="9335" spans="38:49">
      <c r="AL9335" s="5"/>
      <c r="AM9335" s="5"/>
      <c r="AW9335" s="5"/>
    </row>
    <row r="9336" spans="38:49">
      <c r="AL9336" s="5"/>
      <c r="AM9336" s="5"/>
      <c r="AW9336" s="5"/>
    </row>
    <row r="9337" spans="38:49">
      <c r="AL9337" s="5"/>
      <c r="AM9337" s="5"/>
      <c r="AW9337" s="5"/>
    </row>
    <row r="9338" spans="38:49">
      <c r="AL9338" s="5"/>
      <c r="AM9338" s="5"/>
      <c r="AW9338" s="5"/>
    </row>
    <row r="9339" spans="38:49">
      <c r="AL9339" s="5"/>
      <c r="AM9339" s="5"/>
      <c r="AW9339" s="5"/>
    </row>
    <row r="9340" spans="38:49">
      <c r="AL9340" s="5"/>
      <c r="AM9340" s="5"/>
      <c r="AW9340" s="5"/>
    </row>
    <row r="9341" spans="38:49">
      <c r="AL9341" s="5"/>
      <c r="AM9341" s="5"/>
      <c r="AW9341" s="5"/>
    </row>
    <row r="9342" spans="38:49">
      <c r="AL9342" s="5"/>
      <c r="AM9342" s="5"/>
      <c r="AW9342" s="5"/>
    </row>
    <row r="9343" spans="38:49">
      <c r="AL9343" s="5"/>
      <c r="AM9343" s="5"/>
      <c r="AW9343" s="5"/>
    </row>
    <row r="9344" spans="38:49">
      <c r="AL9344" s="5"/>
      <c r="AM9344" s="5"/>
      <c r="AW9344" s="5"/>
    </row>
    <row r="9345" spans="38:49">
      <c r="AL9345" s="5"/>
      <c r="AM9345" s="5"/>
      <c r="AW9345" s="5"/>
    </row>
    <row r="9346" spans="38:49">
      <c r="AL9346" s="5"/>
      <c r="AM9346" s="5"/>
      <c r="AW9346" s="5"/>
    </row>
    <row r="9347" spans="38:49">
      <c r="AL9347" s="5"/>
      <c r="AM9347" s="5"/>
      <c r="AW9347" s="5"/>
    </row>
    <row r="9348" spans="38:49">
      <c r="AL9348" s="5"/>
      <c r="AM9348" s="5"/>
      <c r="AW9348" s="5"/>
    </row>
    <row r="9349" spans="38:49">
      <c r="AL9349" s="5"/>
      <c r="AM9349" s="5"/>
      <c r="AW9349" s="5"/>
    </row>
    <row r="9350" spans="38:49">
      <c r="AL9350" s="5"/>
      <c r="AM9350" s="5"/>
      <c r="AW9350" s="5"/>
    </row>
    <row r="9351" spans="38:49">
      <c r="AL9351" s="5"/>
      <c r="AM9351" s="5"/>
      <c r="AW9351" s="5"/>
    </row>
    <row r="9352" spans="38:49">
      <c r="AL9352" s="5"/>
      <c r="AM9352" s="5"/>
      <c r="AW9352" s="5"/>
    </row>
    <row r="9353" spans="38:49">
      <c r="AL9353" s="5"/>
      <c r="AM9353" s="5"/>
      <c r="AW9353" s="5"/>
    </row>
    <row r="9354" spans="38:49">
      <c r="AL9354" s="5"/>
      <c r="AM9354" s="5"/>
      <c r="AW9354" s="5"/>
    </row>
    <row r="9355" spans="38:49">
      <c r="AL9355" s="5"/>
      <c r="AM9355" s="5"/>
      <c r="AW9355" s="5"/>
    </row>
    <row r="9356" spans="38:49">
      <c r="AL9356" s="5"/>
      <c r="AM9356" s="5"/>
      <c r="AW9356" s="5"/>
    </row>
    <row r="9357" spans="38:49">
      <c r="AL9357" s="5"/>
      <c r="AM9357" s="5"/>
      <c r="AW9357" s="5"/>
    </row>
    <row r="9358" spans="38:49">
      <c r="AL9358" s="5"/>
      <c r="AM9358" s="5"/>
      <c r="AW9358" s="5"/>
    </row>
    <row r="9359" spans="38:49">
      <c r="AL9359" s="5"/>
      <c r="AM9359" s="5"/>
      <c r="AW9359" s="5"/>
    </row>
    <row r="9360" spans="38:49">
      <c r="AL9360" s="5"/>
      <c r="AM9360" s="5"/>
      <c r="AW9360" s="5"/>
    </row>
    <row r="9361" spans="38:49">
      <c r="AL9361" s="5"/>
      <c r="AM9361" s="5"/>
      <c r="AW9361" s="5"/>
    </row>
    <row r="9362" spans="38:49">
      <c r="AL9362" s="5"/>
      <c r="AM9362" s="5"/>
      <c r="AW9362" s="5"/>
    </row>
    <row r="9363" spans="38:49">
      <c r="AL9363" s="5"/>
      <c r="AM9363" s="5"/>
      <c r="AW9363" s="5"/>
    </row>
    <row r="9364" spans="38:49">
      <c r="AL9364" s="5"/>
      <c r="AM9364" s="5"/>
      <c r="AW9364" s="5"/>
    </row>
    <row r="9365" spans="38:49">
      <c r="AL9365" s="5"/>
      <c r="AM9365" s="5"/>
      <c r="AW9365" s="5"/>
    </row>
    <row r="9366" spans="38:49">
      <c r="AL9366" s="5"/>
      <c r="AM9366" s="5"/>
      <c r="AW9366" s="5"/>
    </row>
    <row r="9367" spans="38:49">
      <c r="AL9367" s="5"/>
      <c r="AM9367" s="5"/>
      <c r="AW9367" s="5"/>
    </row>
    <row r="9368" spans="38:49">
      <c r="AL9368" s="5"/>
      <c r="AM9368" s="5"/>
      <c r="AW9368" s="5"/>
    </row>
    <row r="9369" spans="38:49">
      <c r="AL9369" s="5"/>
      <c r="AM9369" s="5"/>
      <c r="AW9369" s="5"/>
    </row>
    <row r="9370" spans="38:49">
      <c r="AL9370" s="5"/>
      <c r="AM9370" s="5"/>
      <c r="AW9370" s="5"/>
    </row>
    <row r="9371" spans="38:49">
      <c r="AL9371" s="5"/>
      <c r="AM9371" s="5"/>
      <c r="AW9371" s="5"/>
    </row>
    <row r="9372" spans="38:49">
      <c r="AL9372" s="5"/>
      <c r="AM9372" s="5"/>
      <c r="AW9372" s="5"/>
    </row>
    <row r="9373" spans="38:49">
      <c r="AL9373" s="5"/>
      <c r="AM9373" s="5"/>
      <c r="AW9373" s="5"/>
    </row>
    <row r="9374" spans="38:49">
      <c r="AL9374" s="5"/>
      <c r="AM9374" s="5"/>
      <c r="AW9374" s="5"/>
    </row>
    <row r="9375" spans="38:49">
      <c r="AL9375" s="5"/>
      <c r="AM9375" s="5"/>
      <c r="AW9375" s="5"/>
    </row>
    <row r="9376" spans="38:49">
      <c r="AL9376" s="5"/>
      <c r="AM9376" s="5"/>
      <c r="AW9376" s="5"/>
    </row>
    <row r="9377" spans="38:49">
      <c r="AL9377" s="5"/>
      <c r="AM9377" s="5"/>
      <c r="AW9377" s="5"/>
    </row>
    <row r="9378" spans="38:49">
      <c r="AL9378" s="5"/>
      <c r="AM9378" s="5"/>
      <c r="AW9378" s="5"/>
    </row>
    <row r="9379" spans="38:49">
      <c r="AL9379" s="5"/>
      <c r="AM9379" s="5"/>
      <c r="AW9379" s="5"/>
    </row>
    <row r="9380" spans="38:49">
      <c r="AL9380" s="5"/>
      <c r="AM9380" s="5"/>
      <c r="AW9380" s="5"/>
    </row>
    <row r="9381" spans="38:49">
      <c r="AL9381" s="5"/>
      <c r="AM9381" s="5"/>
      <c r="AW9381" s="5"/>
    </row>
    <row r="9382" spans="38:49">
      <c r="AL9382" s="5"/>
      <c r="AM9382" s="5"/>
      <c r="AW9382" s="5"/>
    </row>
    <row r="9383" spans="38:49">
      <c r="AL9383" s="5"/>
      <c r="AM9383" s="5"/>
      <c r="AW9383" s="5"/>
    </row>
    <row r="9384" spans="38:49">
      <c r="AL9384" s="5"/>
      <c r="AM9384" s="5"/>
      <c r="AW9384" s="5"/>
    </row>
    <row r="9385" spans="38:49">
      <c r="AL9385" s="5"/>
      <c r="AM9385" s="5"/>
      <c r="AW9385" s="5"/>
    </row>
    <row r="9386" spans="38:49">
      <c r="AL9386" s="5"/>
      <c r="AM9386" s="5"/>
      <c r="AW9386" s="5"/>
    </row>
    <row r="9387" spans="38:49">
      <c r="AL9387" s="5"/>
      <c r="AM9387" s="5"/>
      <c r="AW9387" s="5"/>
    </row>
    <row r="9388" spans="38:49">
      <c r="AL9388" s="5"/>
      <c r="AM9388" s="5"/>
      <c r="AW9388" s="5"/>
    </row>
    <row r="9389" spans="38:49">
      <c r="AL9389" s="5"/>
      <c r="AM9389" s="5"/>
      <c r="AW9389" s="5"/>
    </row>
    <row r="9390" spans="38:49">
      <c r="AL9390" s="5"/>
      <c r="AM9390" s="5"/>
      <c r="AW9390" s="5"/>
    </row>
    <row r="9391" spans="38:49">
      <c r="AL9391" s="5"/>
      <c r="AM9391" s="5"/>
      <c r="AW9391" s="5"/>
    </row>
    <row r="9392" spans="38:49">
      <c r="AL9392" s="5"/>
      <c r="AM9392" s="5"/>
      <c r="AW9392" s="5"/>
    </row>
    <row r="9393" spans="38:49">
      <c r="AL9393" s="5"/>
      <c r="AM9393" s="5"/>
      <c r="AW9393" s="5"/>
    </row>
    <row r="9394" spans="38:49">
      <c r="AL9394" s="5"/>
      <c r="AM9394" s="5"/>
      <c r="AW9394" s="5"/>
    </row>
    <row r="9395" spans="38:49">
      <c r="AL9395" s="5"/>
      <c r="AM9395" s="5"/>
      <c r="AW9395" s="5"/>
    </row>
    <row r="9396" spans="38:49">
      <c r="AL9396" s="5"/>
      <c r="AM9396" s="5"/>
      <c r="AW9396" s="5"/>
    </row>
    <row r="9397" spans="38:49">
      <c r="AL9397" s="5"/>
      <c r="AM9397" s="5"/>
      <c r="AW9397" s="5"/>
    </row>
    <row r="9398" spans="38:49">
      <c r="AL9398" s="5"/>
      <c r="AM9398" s="5"/>
      <c r="AW9398" s="5"/>
    </row>
    <row r="9399" spans="38:49">
      <c r="AL9399" s="5"/>
      <c r="AM9399" s="5"/>
      <c r="AW9399" s="5"/>
    </row>
    <row r="9400" spans="38:49">
      <c r="AL9400" s="5"/>
      <c r="AM9400" s="5"/>
      <c r="AW9400" s="5"/>
    </row>
    <row r="9401" spans="38:49">
      <c r="AL9401" s="5"/>
      <c r="AM9401" s="5"/>
      <c r="AW9401" s="5"/>
    </row>
    <row r="9402" spans="38:49">
      <c r="AL9402" s="5"/>
      <c r="AM9402" s="5"/>
      <c r="AW9402" s="5"/>
    </row>
    <row r="9403" spans="38:49">
      <c r="AL9403" s="5"/>
      <c r="AM9403" s="5"/>
      <c r="AW9403" s="5"/>
    </row>
    <row r="9404" spans="38:49">
      <c r="AL9404" s="5"/>
      <c r="AM9404" s="5"/>
      <c r="AW9404" s="5"/>
    </row>
    <row r="9405" spans="38:49">
      <c r="AL9405" s="5"/>
      <c r="AM9405" s="5"/>
      <c r="AW9405" s="5"/>
    </row>
    <row r="9406" spans="38:49">
      <c r="AL9406" s="5"/>
      <c r="AM9406" s="5"/>
      <c r="AW9406" s="5"/>
    </row>
    <row r="9407" spans="38:49">
      <c r="AL9407" s="5"/>
      <c r="AM9407" s="5"/>
      <c r="AW9407" s="5"/>
    </row>
    <row r="9408" spans="38:49">
      <c r="AL9408" s="5"/>
      <c r="AM9408" s="5"/>
      <c r="AW9408" s="5"/>
    </row>
    <row r="9409" spans="38:49">
      <c r="AL9409" s="5"/>
      <c r="AM9409" s="5"/>
      <c r="AW9409" s="5"/>
    </row>
    <row r="9410" spans="38:49">
      <c r="AL9410" s="5"/>
      <c r="AM9410" s="5"/>
      <c r="AW9410" s="5"/>
    </row>
    <row r="9411" spans="38:49">
      <c r="AL9411" s="5"/>
      <c r="AM9411" s="5"/>
      <c r="AW9411" s="5"/>
    </row>
    <row r="9412" spans="38:49">
      <c r="AL9412" s="5"/>
      <c r="AM9412" s="5"/>
      <c r="AW9412" s="5"/>
    </row>
    <row r="9413" spans="38:49">
      <c r="AL9413" s="5"/>
      <c r="AM9413" s="5"/>
      <c r="AW9413" s="5"/>
    </row>
    <row r="9414" spans="38:49">
      <c r="AL9414" s="5"/>
      <c r="AM9414" s="5"/>
      <c r="AW9414" s="5"/>
    </row>
    <row r="9415" spans="38:49">
      <c r="AL9415" s="5"/>
      <c r="AM9415" s="5"/>
      <c r="AW9415" s="5"/>
    </row>
    <row r="9416" spans="38:49">
      <c r="AL9416" s="5"/>
      <c r="AM9416" s="5"/>
      <c r="AW9416" s="5"/>
    </row>
    <row r="9417" spans="38:49">
      <c r="AL9417" s="5"/>
      <c r="AM9417" s="5"/>
      <c r="AW9417" s="5"/>
    </row>
    <row r="9418" spans="38:49">
      <c r="AL9418" s="5"/>
      <c r="AM9418" s="5"/>
      <c r="AW9418" s="5"/>
    </row>
    <row r="9419" spans="38:49">
      <c r="AL9419" s="5"/>
      <c r="AM9419" s="5"/>
      <c r="AW9419" s="5"/>
    </row>
    <row r="9420" spans="38:49">
      <c r="AL9420" s="5"/>
      <c r="AM9420" s="5"/>
      <c r="AW9420" s="5"/>
    </row>
    <row r="9421" spans="38:49">
      <c r="AL9421" s="5"/>
      <c r="AM9421" s="5"/>
      <c r="AW9421" s="5"/>
    </row>
    <row r="9422" spans="38:49">
      <c r="AL9422" s="5"/>
      <c r="AM9422" s="5"/>
      <c r="AW9422" s="5"/>
    </row>
    <row r="9423" spans="38:49">
      <c r="AL9423" s="5"/>
      <c r="AM9423" s="5"/>
      <c r="AW9423" s="5"/>
    </row>
    <row r="9424" spans="38:49">
      <c r="AL9424" s="5"/>
      <c r="AM9424" s="5"/>
      <c r="AW9424" s="5"/>
    </row>
    <row r="9425" spans="38:49">
      <c r="AL9425" s="5"/>
      <c r="AM9425" s="5"/>
      <c r="AW9425" s="5"/>
    </row>
    <row r="9426" spans="38:49">
      <c r="AL9426" s="5"/>
      <c r="AM9426" s="5"/>
      <c r="AW9426" s="5"/>
    </row>
    <row r="9427" spans="38:49">
      <c r="AL9427" s="5"/>
      <c r="AM9427" s="5"/>
      <c r="AW9427" s="5"/>
    </row>
    <row r="9428" spans="38:49">
      <c r="AL9428" s="5"/>
      <c r="AM9428" s="5"/>
      <c r="AW9428" s="5"/>
    </row>
    <row r="9429" spans="38:49">
      <c r="AL9429" s="5"/>
      <c r="AM9429" s="5"/>
      <c r="AW9429" s="5"/>
    </row>
    <row r="9430" spans="38:49">
      <c r="AL9430" s="5"/>
      <c r="AM9430" s="5"/>
      <c r="AW9430" s="5"/>
    </row>
    <row r="9431" spans="38:49">
      <c r="AL9431" s="5"/>
      <c r="AM9431" s="5"/>
      <c r="AW9431" s="5"/>
    </row>
    <row r="9432" spans="38:49">
      <c r="AL9432" s="5"/>
      <c r="AM9432" s="5"/>
      <c r="AW9432" s="5"/>
    </row>
    <row r="9433" spans="38:49">
      <c r="AL9433" s="5"/>
      <c r="AM9433" s="5"/>
      <c r="AW9433" s="5"/>
    </row>
    <row r="9434" spans="38:49">
      <c r="AL9434" s="5"/>
      <c r="AM9434" s="5"/>
      <c r="AW9434" s="5"/>
    </row>
    <row r="9435" spans="38:49">
      <c r="AL9435" s="5"/>
      <c r="AM9435" s="5"/>
      <c r="AW9435" s="5"/>
    </row>
    <row r="9436" spans="38:49">
      <c r="AL9436" s="5"/>
      <c r="AM9436" s="5"/>
      <c r="AW9436" s="5"/>
    </row>
    <row r="9437" spans="38:49">
      <c r="AL9437" s="5"/>
      <c r="AM9437" s="5"/>
      <c r="AW9437" s="5"/>
    </row>
    <row r="9438" spans="38:49">
      <c r="AL9438" s="5"/>
      <c r="AM9438" s="5"/>
      <c r="AW9438" s="5"/>
    </row>
    <row r="9439" spans="38:49">
      <c r="AL9439" s="5"/>
      <c r="AM9439" s="5"/>
      <c r="AW9439" s="5"/>
    </row>
    <row r="9440" spans="38:49">
      <c r="AL9440" s="5"/>
      <c r="AM9440" s="5"/>
      <c r="AW9440" s="5"/>
    </row>
    <row r="9441" spans="38:49">
      <c r="AL9441" s="5"/>
      <c r="AM9441" s="5"/>
      <c r="AW9441" s="5"/>
    </row>
    <row r="9442" spans="38:49">
      <c r="AL9442" s="5"/>
      <c r="AM9442" s="5"/>
      <c r="AW9442" s="5"/>
    </row>
    <row r="9443" spans="38:49">
      <c r="AL9443" s="5"/>
      <c r="AM9443" s="5"/>
      <c r="AW9443" s="5"/>
    </row>
    <row r="9444" spans="38:49">
      <c r="AL9444" s="5"/>
      <c r="AM9444" s="5"/>
      <c r="AW9444" s="5"/>
    </row>
    <row r="9445" spans="38:49">
      <c r="AL9445" s="5"/>
      <c r="AM9445" s="5"/>
      <c r="AW9445" s="5"/>
    </row>
    <row r="9446" spans="38:49">
      <c r="AL9446" s="5"/>
      <c r="AM9446" s="5"/>
      <c r="AW9446" s="5"/>
    </row>
    <row r="9447" spans="38:49">
      <c r="AL9447" s="5"/>
      <c r="AM9447" s="5"/>
      <c r="AW9447" s="5"/>
    </row>
    <row r="9448" spans="38:49">
      <c r="AL9448" s="5"/>
      <c r="AM9448" s="5"/>
      <c r="AW9448" s="5"/>
    </row>
    <row r="9449" spans="38:49">
      <c r="AL9449" s="5"/>
      <c r="AM9449" s="5"/>
      <c r="AW9449" s="5"/>
    </row>
    <row r="9450" spans="38:49">
      <c r="AL9450" s="5"/>
      <c r="AM9450" s="5"/>
      <c r="AW9450" s="5"/>
    </row>
    <row r="9451" spans="38:49">
      <c r="AL9451" s="5"/>
      <c r="AM9451" s="5"/>
      <c r="AW9451" s="5"/>
    </row>
    <row r="9452" spans="38:49">
      <c r="AL9452" s="5"/>
      <c r="AM9452" s="5"/>
      <c r="AW9452" s="5"/>
    </row>
    <row r="9453" spans="38:49">
      <c r="AL9453" s="5"/>
      <c r="AM9453" s="5"/>
      <c r="AW9453" s="5"/>
    </row>
    <row r="9454" spans="38:49">
      <c r="AL9454" s="5"/>
      <c r="AM9454" s="5"/>
      <c r="AW9454" s="5"/>
    </row>
    <row r="9455" spans="38:49">
      <c r="AL9455" s="5"/>
      <c r="AM9455" s="5"/>
      <c r="AW9455" s="5"/>
    </row>
    <row r="9456" spans="38:49">
      <c r="AL9456" s="5"/>
      <c r="AM9456" s="5"/>
      <c r="AW9456" s="5"/>
    </row>
    <row r="9457" spans="38:49">
      <c r="AL9457" s="5"/>
      <c r="AM9457" s="5"/>
      <c r="AW9457" s="5"/>
    </row>
    <row r="9458" spans="38:49">
      <c r="AL9458" s="5"/>
      <c r="AM9458" s="5"/>
      <c r="AW9458" s="5"/>
    </row>
    <row r="9459" spans="38:49">
      <c r="AL9459" s="5"/>
      <c r="AM9459" s="5"/>
      <c r="AW9459" s="5"/>
    </row>
    <row r="9460" spans="38:49">
      <c r="AL9460" s="5"/>
      <c r="AM9460" s="5"/>
      <c r="AW9460" s="5"/>
    </row>
    <row r="9461" spans="38:49">
      <c r="AL9461" s="5"/>
      <c r="AM9461" s="5"/>
      <c r="AW9461" s="5"/>
    </row>
    <row r="9462" spans="38:49">
      <c r="AL9462" s="5"/>
      <c r="AM9462" s="5"/>
      <c r="AW9462" s="5"/>
    </row>
    <row r="9463" spans="38:49">
      <c r="AL9463" s="5"/>
      <c r="AM9463" s="5"/>
      <c r="AW9463" s="5"/>
    </row>
    <row r="9464" spans="38:49">
      <c r="AL9464" s="5"/>
      <c r="AM9464" s="5"/>
      <c r="AW9464" s="5"/>
    </row>
    <row r="9465" spans="38:49">
      <c r="AL9465" s="5"/>
      <c r="AM9465" s="5"/>
      <c r="AW9465" s="5"/>
    </row>
    <row r="9466" spans="38:49">
      <c r="AL9466" s="5"/>
      <c r="AM9466" s="5"/>
      <c r="AW9466" s="5"/>
    </row>
    <row r="9467" spans="38:49">
      <c r="AL9467" s="5"/>
      <c r="AM9467" s="5"/>
      <c r="AW9467" s="5"/>
    </row>
    <row r="9468" spans="38:49">
      <c r="AL9468" s="5"/>
      <c r="AM9468" s="5"/>
      <c r="AW9468" s="5"/>
    </row>
    <row r="9469" spans="38:49">
      <c r="AL9469" s="5"/>
      <c r="AM9469" s="5"/>
      <c r="AW9469" s="5"/>
    </row>
    <row r="9470" spans="38:49">
      <c r="AL9470" s="5"/>
      <c r="AM9470" s="5"/>
      <c r="AW9470" s="5"/>
    </row>
    <row r="9471" spans="38:49">
      <c r="AL9471" s="5"/>
      <c r="AM9471" s="5"/>
      <c r="AW9471" s="5"/>
    </row>
    <row r="9472" spans="38:49">
      <c r="AL9472" s="5"/>
      <c r="AM9472" s="5"/>
      <c r="AW9472" s="5"/>
    </row>
    <row r="9473" spans="38:49">
      <c r="AL9473" s="5"/>
      <c r="AM9473" s="5"/>
      <c r="AW9473" s="5"/>
    </row>
    <row r="9474" spans="38:49">
      <c r="AL9474" s="5"/>
      <c r="AM9474" s="5"/>
      <c r="AW9474" s="5"/>
    </row>
    <row r="9475" spans="38:49">
      <c r="AL9475" s="5"/>
      <c r="AM9475" s="5"/>
      <c r="AW9475" s="5"/>
    </row>
    <row r="9476" spans="38:49">
      <c r="AL9476" s="5"/>
      <c r="AM9476" s="5"/>
      <c r="AW9476" s="5"/>
    </row>
    <row r="9477" spans="38:49">
      <c r="AL9477" s="5"/>
      <c r="AM9477" s="5"/>
      <c r="AW9477" s="5"/>
    </row>
    <row r="9478" spans="38:49">
      <c r="AL9478" s="5"/>
      <c r="AM9478" s="5"/>
      <c r="AW9478" s="5"/>
    </row>
    <row r="9479" spans="38:49">
      <c r="AL9479" s="5"/>
      <c r="AM9479" s="5"/>
      <c r="AW9479" s="5"/>
    </row>
    <row r="9480" spans="38:49">
      <c r="AL9480" s="5"/>
      <c r="AM9480" s="5"/>
      <c r="AW9480" s="5"/>
    </row>
    <row r="9481" spans="38:49">
      <c r="AL9481" s="5"/>
      <c r="AM9481" s="5"/>
      <c r="AW9481" s="5"/>
    </row>
    <row r="9482" spans="38:49">
      <c r="AL9482" s="5"/>
      <c r="AM9482" s="5"/>
      <c r="AW9482" s="5"/>
    </row>
    <row r="9483" spans="38:49">
      <c r="AL9483" s="5"/>
      <c r="AM9483" s="5"/>
      <c r="AW9483" s="5"/>
    </row>
    <row r="9484" spans="38:49">
      <c r="AL9484" s="5"/>
      <c r="AM9484" s="5"/>
      <c r="AW9484" s="5"/>
    </row>
    <row r="9485" spans="38:49">
      <c r="AL9485" s="5"/>
      <c r="AM9485" s="5"/>
      <c r="AW9485" s="5"/>
    </row>
    <row r="9486" spans="38:49">
      <c r="AL9486" s="5"/>
      <c r="AM9486" s="5"/>
      <c r="AW9486" s="5"/>
    </row>
    <row r="9487" spans="38:49">
      <c r="AL9487" s="5"/>
      <c r="AM9487" s="5"/>
      <c r="AW9487" s="5"/>
    </row>
    <row r="9488" spans="38:49">
      <c r="AL9488" s="5"/>
      <c r="AM9488" s="5"/>
      <c r="AW9488" s="5"/>
    </row>
    <row r="9489" spans="38:49">
      <c r="AL9489" s="5"/>
      <c r="AM9489" s="5"/>
      <c r="AW9489" s="5"/>
    </row>
    <row r="9490" spans="38:49">
      <c r="AL9490" s="5"/>
      <c r="AM9490" s="5"/>
      <c r="AW9490" s="5"/>
    </row>
    <row r="9491" spans="38:49">
      <c r="AL9491" s="5"/>
      <c r="AM9491" s="5"/>
      <c r="AW9491" s="5"/>
    </row>
    <row r="9492" spans="38:49">
      <c r="AL9492" s="5"/>
      <c r="AM9492" s="5"/>
      <c r="AW9492" s="5"/>
    </row>
    <row r="9493" spans="38:49">
      <c r="AL9493" s="5"/>
      <c r="AM9493" s="5"/>
      <c r="AW9493" s="5"/>
    </row>
    <row r="9494" spans="38:49">
      <c r="AL9494" s="5"/>
      <c r="AM9494" s="5"/>
      <c r="AW9494" s="5"/>
    </row>
    <row r="9495" spans="38:49">
      <c r="AL9495" s="5"/>
      <c r="AM9495" s="5"/>
      <c r="AW9495" s="5"/>
    </row>
    <row r="9496" spans="38:49">
      <c r="AL9496" s="5"/>
      <c r="AM9496" s="5"/>
      <c r="AW9496" s="5"/>
    </row>
    <row r="9497" spans="38:49">
      <c r="AL9497" s="5"/>
      <c r="AM9497" s="5"/>
      <c r="AW9497" s="5"/>
    </row>
    <row r="9498" spans="38:49">
      <c r="AL9498" s="5"/>
      <c r="AM9498" s="5"/>
      <c r="AW9498" s="5"/>
    </row>
    <row r="9499" spans="38:49">
      <c r="AL9499" s="5"/>
      <c r="AM9499" s="5"/>
      <c r="AW9499" s="5"/>
    </row>
    <row r="9500" spans="38:49">
      <c r="AL9500" s="5"/>
      <c r="AM9500" s="5"/>
      <c r="AW9500" s="5"/>
    </row>
    <row r="9501" spans="38:49">
      <c r="AL9501" s="5"/>
      <c r="AM9501" s="5"/>
      <c r="AW9501" s="5"/>
    </row>
    <row r="9502" spans="38:49">
      <c r="AL9502" s="5"/>
      <c r="AM9502" s="5"/>
      <c r="AW9502" s="5"/>
    </row>
    <row r="9503" spans="38:49">
      <c r="AL9503" s="5"/>
      <c r="AM9503" s="5"/>
      <c r="AW9503" s="5"/>
    </row>
    <row r="9504" spans="38:49">
      <c r="AL9504" s="5"/>
      <c r="AM9504" s="5"/>
      <c r="AW9504" s="5"/>
    </row>
    <row r="9505" spans="38:49">
      <c r="AL9505" s="5"/>
      <c r="AM9505" s="5"/>
      <c r="AW9505" s="5"/>
    </row>
    <row r="9506" spans="38:49">
      <c r="AL9506" s="5"/>
      <c r="AM9506" s="5"/>
      <c r="AW9506" s="5"/>
    </row>
    <row r="9507" spans="38:49">
      <c r="AL9507" s="5"/>
      <c r="AM9507" s="5"/>
      <c r="AW9507" s="5"/>
    </row>
    <row r="9508" spans="38:49">
      <c r="AL9508" s="5"/>
      <c r="AM9508" s="5"/>
      <c r="AW9508" s="5"/>
    </row>
    <row r="9509" spans="38:49">
      <c r="AL9509" s="5"/>
      <c r="AM9509" s="5"/>
      <c r="AW9509" s="5"/>
    </row>
    <row r="9510" spans="38:49">
      <c r="AL9510" s="5"/>
      <c r="AM9510" s="5"/>
      <c r="AW9510" s="5"/>
    </row>
    <row r="9511" spans="38:49">
      <c r="AL9511" s="5"/>
      <c r="AM9511" s="5"/>
      <c r="AW9511" s="5"/>
    </row>
    <row r="9512" spans="38:49">
      <c r="AL9512" s="5"/>
      <c r="AM9512" s="5"/>
      <c r="AW9512" s="5"/>
    </row>
    <row r="9513" spans="38:49">
      <c r="AL9513" s="5"/>
      <c r="AM9513" s="5"/>
      <c r="AW9513" s="5"/>
    </row>
    <row r="9514" spans="38:49">
      <c r="AL9514" s="5"/>
      <c r="AM9514" s="5"/>
      <c r="AW9514" s="5"/>
    </row>
    <row r="9515" spans="38:49">
      <c r="AL9515" s="5"/>
      <c r="AM9515" s="5"/>
      <c r="AW9515" s="5"/>
    </row>
    <row r="9516" spans="38:49">
      <c r="AL9516" s="5"/>
      <c r="AM9516" s="5"/>
      <c r="AW9516" s="5"/>
    </row>
    <row r="9517" spans="38:49">
      <c r="AL9517" s="5"/>
      <c r="AM9517" s="5"/>
      <c r="AW9517" s="5"/>
    </row>
    <row r="9518" spans="38:49">
      <c r="AL9518" s="5"/>
      <c r="AM9518" s="5"/>
      <c r="AW9518" s="5"/>
    </row>
    <row r="9519" spans="38:49">
      <c r="AL9519" s="5"/>
      <c r="AM9519" s="5"/>
      <c r="AW9519" s="5"/>
    </row>
    <row r="9520" spans="38:49">
      <c r="AL9520" s="5"/>
      <c r="AM9520" s="5"/>
      <c r="AW9520" s="5"/>
    </row>
    <row r="9521" spans="38:49">
      <c r="AL9521" s="5"/>
      <c r="AM9521" s="5"/>
      <c r="AW9521" s="5"/>
    </row>
    <row r="9522" spans="38:49">
      <c r="AL9522" s="5"/>
      <c r="AM9522" s="5"/>
      <c r="AW9522" s="5"/>
    </row>
    <row r="9523" spans="38:49">
      <c r="AL9523" s="5"/>
      <c r="AM9523" s="5"/>
      <c r="AW9523" s="5"/>
    </row>
    <row r="9524" spans="38:49">
      <c r="AL9524" s="5"/>
      <c r="AM9524" s="5"/>
      <c r="AW9524" s="5"/>
    </row>
    <row r="9525" spans="38:49">
      <c r="AL9525" s="5"/>
      <c r="AM9525" s="5"/>
      <c r="AW9525" s="5"/>
    </row>
    <row r="9526" spans="38:49">
      <c r="AL9526" s="5"/>
      <c r="AM9526" s="5"/>
      <c r="AW9526" s="5"/>
    </row>
    <row r="9527" spans="38:49">
      <c r="AL9527" s="5"/>
      <c r="AM9527" s="5"/>
      <c r="AW9527" s="5"/>
    </row>
    <row r="9528" spans="38:49">
      <c r="AL9528" s="5"/>
      <c r="AM9528" s="5"/>
      <c r="AW9528" s="5"/>
    </row>
    <row r="9529" spans="38:49">
      <c r="AL9529" s="5"/>
      <c r="AM9529" s="5"/>
      <c r="AW9529" s="5"/>
    </row>
    <row r="9530" spans="38:49">
      <c r="AL9530" s="5"/>
      <c r="AM9530" s="5"/>
      <c r="AW9530" s="5"/>
    </row>
    <row r="9531" spans="38:49">
      <c r="AL9531" s="5"/>
      <c r="AM9531" s="5"/>
      <c r="AW9531" s="5"/>
    </row>
    <row r="9532" spans="38:49">
      <c r="AL9532" s="5"/>
      <c r="AM9532" s="5"/>
      <c r="AW9532" s="5"/>
    </row>
    <row r="9533" spans="38:49">
      <c r="AL9533" s="5"/>
      <c r="AM9533" s="5"/>
      <c r="AW9533" s="5"/>
    </row>
    <row r="9534" spans="38:49">
      <c r="AL9534" s="5"/>
      <c r="AM9534" s="5"/>
      <c r="AW9534" s="5"/>
    </row>
    <row r="9535" spans="38:49">
      <c r="AL9535" s="5"/>
      <c r="AM9535" s="5"/>
      <c r="AW9535" s="5"/>
    </row>
    <row r="9536" spans="38:49">
      <c r="AL9536" s="5"/>
      <c r="AM9536" s="5"/>
      <c r="AW9536" s="5"/>
    </row>
    <row r="9537" spans="38:49">
      <c r="AL9537" s="5"/>
      <c r="AM9537" s="5"/>
      <c r="AW9537" s="5"/>
    </row>
    <row r="9538" spans="38:49">
      <c r="AL9538" s="5"/>
      <c r="AM9538" s="5"/>
      <c r="AW9538" s="5"/>
    </row>
    <row r="9539" spans="38:49">
      <c r="AL9539" s="5"/>
      <c r="AM9539" s="5"/>
      <c r="AW9539" s="5"/>
    </row>
    <row r="9540" spans="38:49">
      <c r="AL9540" s="5"/>
      <c r="AM9540" s="5"/>
      <c r="AW9540" s="5"/>
    </row>
    <row r="9541" spans="38:49">
      <c r="AL9541" s="5"/>
      <c r="AM9541" s="5"/>
      <c r="AW9541" s="5"/>
    </row>
    <row r="9542" spans="38:49">
      <c r="AL9542" s="5"/>
      <c r="AM9542" s="5"/>
      <c r="AW9542" s="5"/>
    </row>
    <row r="9543" spans="38:49">
      <c r="AL9543" s="5"/>
      <c r="AM9543" s="5"/>
      <c r="AW9543" s="5"/>
    </row>
    <row r="9544" spans="38:49">
      <c r="AL9544" s="5"/>
      <c r="AM9544" s="5"/>
      <c r="AW9544" s="5"/>
    </row>
    <row r="9545" spans="38:49">
      <c r="AL9545" s="5"/>
      <c r="AM9545" s="5"/>
      <c r="AW9545" s="5"/>
    </row>
    <row r="9546" spans="38:49">
      <c r="AL9546" s="5"/>
      <c r="AM9546" s="5"/>
      <c r="AW9546" s="5"/>
    </row>
    <row r="9547" spans="38:49">
      <c r="AL9547" s="5"/>
      <c r="AM9547" s="5"/>
      <c r="AW9547" s="5"/>
    </row>
    <row r="9548" spans="38:49">
      <c r="AL9548" s="5"/>
      <c r="AM9548" s="5"/>
      <c r="AW9548" s="5"/>
    </row>
    <row r="9549" spans="38:49">
      <c r="AL9549" s="5"/>
      <c r="AM9549" s="5"/>
      <c r="AW9549" s="5"/>
    </row>
    <row r="9550" spans="38:49">
      <c r="AL9550" s="5"/>
      <c r="AM9550" s="5"/>
      <c r="AW9550" s="5"/>
    </row>
    <row r="9551" spans="38:49">
      <c r="AL9551" s="5"/>
      <c r="AM9551" s="5"/>
      <c r="AW9551" s="5"/>
    </row>
    <row r="9552" spans="38:49">
      <c r="AL9552" s="5"/>
      <c r="AM9552" s="5"/>
      <c r="AW9552" s="5"/>
    </row>
    <row r="9553" spans="38:49">
      <c r="AL9553" s="5"/>
      <c r="AM9553" s="5"/>
      <c r="AW9553" s="5"/>
    </row>
    <row r="9554" spans="38:49">
      <c r="AL9554" s="5"/>
      <c r="AM9554" s="5"/>
      <c r="AW9554" s="5"/>
    </row>
    <row r="9555" spans="38:49">
      <c r="AL9555" s="5"/>
      <c r="AM9555" s="5"/>
      <c r="AW9555" s="5"/>
    </row>
    <row r="9556" spans="38:49">
      <c r="AL9556" s="5"/>
      <c r="AM9556" s="5"/>
      <c r="AW9556" s="5"/>
    </row>
    <row r="9557" spans="38:49">
      <c r="AL9557" s="5"/>
      <c r="AM9557" s="5"/>
      <c r="AW9557" s="5"/>
    </row>
    <row r="9558" spans="38:49">
      <c r="AL9558" s="5"/>
      <c r="AM9558" s="5"/>
      <c r="AW9558" s="5"/>
    </row>
    <row r="9559" spans="38:49">
      <c r="AL9559" s="5"/>
      <c r="AM9559" s="5"/>
      <c r="AW9559" s="5"/>
    </row>
    <row r="9560" spans="38:49">
      <c r="AL9560" s="5"/>
      <c r="AM9560" s="5"/>
      <c r="AW9560" s="5"/>
    </row>
    <row r="9561" spans="38:49">
      <c r="AL9561" s="5"/>
      <c r="AM9561" s="5"/>
      <c r="AW9561" s="5"/>
    </row>
    <row r="9562" spans="38:49">
      <c r="AL9562" s="5"/>
      <c r="AM9562" s="5"/>
      <c r="AW9562" s="5"/>
    </row>
    <row r="9563" spans="38:49">
      <c r="AL9563" s="5"/>
      <c r="AM9563" s="5"/>
      <c r="AW9563" s="5"/>
    </row>
    <row r="9564" spans="38:49">
      <c r="AL9564" s="5"/>
      <c r="AM9564" s="5"/>
      <c r="AW9564" s="5"/>
    </row>
    <row r="9565" spans="38:49">
      <c r="AL9565" s="5"/>
      <c r="AM9565" s="5"/>
      <c r="AW9565" s="5"/>
    </row>
    <row r="9566" spans="38:49">
      <c r="AL9566" s="5"/>
      <c r="AM9566" s="5"/>
      <c r="AW9566" s="5"/>
    </row>
    <row r="9567" spans="38:49">
      <c r="AL9567" s="5"/>
      <c r="AM9567" s="5"/>
      <c r="AW9567" s="5"/>
    </row>
    <row r="9568" spans="38:49">
      <c r="AL9568" s="5"/>
      <c r="AM9568" s="5"/>
      <c r="AW9568" s="5"/>
    </row>
    <row r="9569" spans="38:49">
      <c r="AL9569" s="5"/>
      <c r="AM9569" s="5"/>
      <c r="AW9569" s="5"/>
    </row>
    <row r="9570" spans="38:49">
      <c r="AL9570" s="5"/>
      <c r="AM9570" s="5"/>
      <c r="AW9570" s="5"/>
    </row>
    <row r="9571" spans="38:49">
      <c r="AL9571" s="5"/>
      <c r="AM9571" s="5"/>
      <c r="AW9571" s="5"/>
    </row>
    <row r="9572" spans="38:49">
      <c r="AL9572" s="5"/>
      <c r="AM9572" s="5"/>
      <c r="AW9572" s="5"/>
    </row>
    <row r="9573" spans="38:49">
      <c r="AL9573" s="5"/>
      <c r="AM9573" s="5"/>
      <c r="AW9573" s="5"/>
    </row>
    <row r="9574" spans="38:49">
      <c r="AL9574" s="5"/>
      <c r="AM9574" s="5"/>
      <c r="AW9574" s="5"/>
    </row>
    <row r="9575" spans="38:49">
      <c r="AL9575" s="5"/>
      <c r="AM9575" s="5"/>
      <c r="AW9575" s="5"/>
    </row>
    <row r="9576" spans="38:49">
      <c r="AL9576" s="5"/>
      <c r="AM9576" s="5"/>
      <c r="AW9576" s="5"/>
    </row>
    <row r="9577" spans="38:49">
      <c r="AL9577" s="5"/>
      <c r="AM9577" s="5"/>
      <c r="AW9577" s="5"/>
    </row>
    <row r="9578" spans="38:49">
      <c r="AL9578" s="5"/>
      <c r="AM9578" s="5"/>
      <c r="AW9578" s="5"/>
    </row>
    <row r="9579" spans="38:49">
      <c r="AL9579" s="5"/>
      <c r="AM9579" s="5"/>
      <c r="AW9579" s="5"/>
    </row>
    <row r="9580" spans="38:49">
      <c r="AL9580" s="5"/>
      <c r="AM9580" s="5"/>
      <c r="AW9580" s="5"/>
    </row>
    <row r="9581" spans="38:49">
      <c r="AL9581" s="5"/>
      <c r="AM9581" s="5"/>
      <c r="AW9581" s="5"/>
    </row>
    <row r="9582" spans="38:49">
      <c r="AL9582" s="5"/>
      <c r="AM9582" s="5"/>
      <c r="AW9582" s="5"/>
    </row>
    <row r="9583" spans="38:49">
      <c r="AL9583" s="5"/>
      <c r="AM9583" s="5"/>
      <c r="AW9583" s="5"/>
    </row>
    <row r="9584" spans="38:49">
      <c r="AL9584" s="5"/>
      <c r="AM9584" s="5"/>
      <c r="AW9584" s="5"/>
    </row>
    <row r="9585" spans="38:49">
      <c r="AL9585" s="5"/>
      <c r="AM9585" s="5"/>
      <c r="AW9585" s="5"/>
    </row>
    <row r="9586" spans="38:49">
      <c r="AL9586" s="5"/>
      <c r="AM9586" s="5"/>
      <c r="AW9586" s="5"/>
    </row>
    <row r="9587" spans="38:49">
      <c r="AL9587" s="5"/>
      <c r="AM9587" s="5"/>
      <c r="AW9587" s="5"/>
    </row>
    <row r="9588" spans="38:49">
      <c r="AL9588" s="5"/>
      <c r="AM9588" s="5"/>
      <c r="AW9588" s="5"/>
    </row>
    <row r="9589" spans="38:49">
      <c r="AL9589" s="5"/>
      <c r="AM9589" s="5"/>
      <c r="AW9589" s="5"/>
    </row>
    <row r="9590" spans="38:49">
      <c r="AL9590" s="5"/>
      <c r="AM9590" s="5"/>
      <c r="AW9590" s="5"/>
    </row>
    <row r="9591" spans="38:49">
      <c r="AL9591" s="5"/>
      <c r="AM9591" s="5"/>
      <c r="AW9591" s="5"/>
    </row>
    <row r="9592" spans="38:49">
      <c r="AL9592" s="5"/>
      <c r="AM9592" s="5"/>
      <c r="AW9592" s="5"/>
    </row>
    <row r="9593" spans="38:49">
      <c r="AL9593" s="5"/>
      <c r="AM9593" s="5"/>
      <c r="AW9593" s="5"/>
    </row>
    <row r="9594" spans="38:49">
      <c r="AL9594" s="5"/>
      <c r="AM9594" s="5"/>
      <c r="AW9594" s="5"/>
    </row>
    <row r="9595" spans="38:49">
      <c r="AL9595" s="5"/>
      <c r="AM9595" s="5"/>
      <c r="AW9595" s="5"/>
    </row>
    <row r="9596" spans="38:49">
      <c r="AL9596" s="5"/>
      <c r="AM9596" s="5"/>
      <c r="AW9596" s="5"/>
    </row>
    <row r="9597" spans="38:49">
      <c r="AL9597" s="5"/>
      <c r="AM9597" s="5"/>
      <c r="AW9597" s="5"/>
    </row>
    <row r="9598" spans="38:49">
      <c r="AL9598" s="5"/>
      <c r="AM9598" s="5"/>
      <c r="AW9598" s="5"/>
    </row>
    <row r="9599" spans="38:49">
      <c r="AL9599" s="5"/>
      <c r="AM9599" s="5"/>
      <c r="AW9599" s="5"/>
    </row>
    <row r="9600" spans="38:49">
      <c r="AL9600" s="5"/>
      <c r="AM9600" s="5"/>
      <c r="AW9600" s="5"/>
    </row>
    <row r="9601" spans="38:49">
      <c r="AL9601" s="5"/>
      <c r="AM9601" s="5"/>
      <c r="AW9601" s="5"/>
    </row>
    <row r="9602" spans="38:49">
      <c r="AL9602" s="5"/>
      <c r="AM9602" s="5"/>
      <c r="AW9602" s="5"/>
    </row>
    <row r="9603" spans="38:49">
      <c r="AL9603" s="5"/>
      <c r="AM9603" s="5"/>
      <c r="AW9603" s="5"/>
    </row>
    <row r="9604" spans="38:49">
      <c r="AL9604" s="5"/>
      <c r="AM9604" s="5"/>
      <c r="AW9604" s="5"/>
    </row>
    <row r="9605" spans="38:49">
      <c r="AL9605" s="5"/>
      <c r="AM9605" s="5"/>
      <c r="AW9605" s="5"/>
    </row>
    <row r="9606" spans="38:49">
      <c r="AL9606" s="5"/>
      <c r="AM9606" s="5"/>
      <c r="AW9606" s="5"/>
    </row>
    <row r="9607" spans="38:49">
      <c r="AL9607" s="5"/>
      <c r="AM9607" s="5"/>
      <c r="AW9607" s="5"/>
    </row>
    <row r="9608" spans="38:49">
      <c r="AL9608" s="5"/>
      <c r="AM9608" s="5"/>
      <c r="AW9608" s="5"/>
    </row>
    <row r="9609" spans="38:49">
      <c r="AL9609" s="5"/>
      <c r="AM9609" s="5"/>
      <c r="AW9609" s="5"/>
    </row>
    <row r="9610" spans="38:49">
      <c r="AL9610" s="5"/>
      <c r="AM9610" s="5"/>
      <c r="AW9610" s="5"/>
    </row>
    <row r="9611" spans="38:49">
      <c r="AL9611" s="5"/>
      <c r="AM9611" s="5"/>
      <c r="AW9611" s="5"/>
    </row>
    <row r="9612" spans="38:49">
      <c r="AL9612" s="5"/>
      <c r="AM9612" s="5"/>
      <c r="AW9612" s="5"/>
    </row>
    <row r="9613" spans="38:49">
      <c r="AL9613" s="5"/>
      <c r="AM9613" s="5"/>
      <c r="AW9613" s="5"/>
    </row>
    <row r="9614" spans="38:49">
      <c r="AL9614" s="5"/>
      <c r="AM9614" s="5"/>
      <c r="AW9614" s="5"/>
    </row>
    <row r="9615" spans="38:49">
      <c r="AL9615" s="5"/>
      <c r="AM9615" s="5"/>
      <c r="AW9615" s="5"/>
    </row>
    <row r="9616" spans="38:49">
      <c r="AL9616" s="5"/>
      <c r="AM9616" s="5"/>
      <c r="AW9616" s="5"/>
    </row>
    <row r="9617" spans="38:49">
      <c r="AL9617" s="5"/>
      <c r="AM9617" s="5"/>
      <c r="AW9617" s="5"/>
    </row>
    <row r="9618" spans="38:49">
      <c r="AL9618" s="5"/>
      <c r="AM9618" s="5"/>
      <c r="AW9618" s="5"/>
    </row>
    <row r="9619" spans="38:49">
      <c r="AL9619" s="5"/>
      <c r="AM9619" s="5"/>
      <c r="AW9619" s="5"/>
    </row>
    <row r="9620" spans="38:49">
      <c r="AL9620" s="5"/>
      <c r="AM9620" s="5"/>
      <c r="AW9620" s="5"/>
    </row>
    <row r="9621" spans="38:49">
      <c r="AL9621" s="5"/>
      <c r="AM9621" s="5"/>
      <c r="AW9621" s="5"/>
    </row>
    <row r="9622" spans="38:49">
      <c r="AL9622" s="5"/>
      <c r="AM9622" s="5"/>
      <c r="AW9622" s="5"/>
    </row>
    <row r="9623" spans="38:49">
      <c r="AL9623" s="5"/>
      <c r="AM9623" s="5"/>
      <c r="AW9623" s="5"/>
    </row>
    <row r="9624" spans="38:49">
      <c r="AL9624" s="5"/>
      <c r="AM9624" s="5"/>
      <c r="AW9624" s="5"/>
    </row>
    <row r="9625" spans="38:49">
      <c r="AL9625" s="5"/>
      <c r="AM9625" s="5"/>
      <c r="AW9625" s="5"/>
    </row>
    <row r="9626" spans="38:49">
      <c r="AL9626" s="5"/>
      <c r="AM9626" s="5"/>
      <c r="AW9626" s="5"/>
    </row>
    <row r="9627" spans="38:49">
      <c r="AL9627" s="5"/>
      <c r="AM9627" s="5"/>
      <c r="AW9627" s="5"/>
    </row>
    <row r="9628" spans="38:49">
      <c r="AL9628" s="5"/>
      <c r="AM9628" s="5"/>
      <c r="AW9628" s="5"/>
    </row>
    <row r="9629" spans="38:49">
      <c r="AL9629" s="5"/>
      <c r="AM9629" s="5"/>
      <c r="AW9629" s="5"/>
    </row>
    <row r="9630" spans="38:49">
      <c r="AL9630" s="5"/>
      <c r="AM9630" s="5"/>
      <c r="AW9630" s="5"/>
    </row>
    <row r="9631" spans="38:49">
      <c r="AL9631" s="5"/>
      <c r="AM9631" s="5"/>
      <c r="AW9631" s="5"/>
    </row>
    <row r="9632" spans="38:49">
      <c r="AL9632" s="5"/>
      <c r="AM9632" s="5"/>
      <c r="AW9632" s="5"/>
    </row>
    <row r="9633" spans="38:49">
      <c r="AL9633" s="5"/>
      <c r="AM9633" s="5"/>
      <c r="AW9633" s="5"/>
    </row>
    <row r="9634" spans="38:49">
      <c r="AL9634" s="5"/>
      <c r="AM9634" s="5"/>
      <c r="AW9634" s="5"/>
    </row>
    <row r="9635" spans="38:49">
      <c r="AL9635" s="5"/>
      <c r="AM9635" s="5"/>
      <c r="AW9635" s="5"/>
    </row>
    <row r="9636" spans="38:49">
      <c r="AL9636" s="5"/>
      <c r="AM9636" s="5"/>
      <c r="AW9636" s="5"/>
    </row>
    <row r="9637" spans="38:49">
      <c r="AL9637" s="5"/>
      <c r="AM9637" s="5"/>
      <c r="AW9637" s="5"/>
    </row>
    <row r="9638" spans="38:49">
      <c r="AL9638" s="5"/>
      <c r="AM9638" s="5"/>
      <c r="AW9638" s="5"/>
    </row>
    <row r="9639" spans="38:49">
      <c r="AL9639" s="5"/>
      <c r="AM9639" s="5"/>
      <c r="AW9639" s="5"/>
    </row>
    <row r="9640" spans="38:49">
      <c r="AL9640" s="5"/>
      <c r="AM9640" s="5"/>
      <c r="AW9640" s="5"/>
    </row>
    <row r="9641" spans="38:49">
      <c r="AL9641" s="5"/>
      <c r="AM9641" s="5"/>
      <c r="AW9641" s="5"/>
    </row>
    <row r="9642" spans="38:49">
      <c r="AL9642" s="5"/>
      <c r="AM9642" s="5"/>
      <c r="AW9642" s="5"/>
    </row>
    <row r="9643" spans="38:49">
      <c r="AL9643" s="5"/>
      <c r="AM9643" s="5"/>
      <c r="AW9643" s="5"/>
    </row>
    <row r="9644" spans="38:49">
      <c r="AL9644" s="5"/>
      <c r="AM9644" s="5"/>
      <c r="AW9644" s="5"/>
    </row>
    <row r="9645" spans="38:49">
      <c r="AL9645" s="5"/>
      <c r="AM9645" s="5"/>
      <c r="AW9645" s="5"/>
    </row>
    <row r="9646" spans="38:49">
      <c r="AL9646" s="5"/>
      <c r="AM9646" s="5"/>
      <c r="AW9646" s="5"/>
    </row>
    <row r="9647" spans="38:49">
      <c r="AL9647" s="5"/>
      <c r="AM9647" s="5"/>
      <c r="AW9647" s="5"/>
    </row>
    <row r="9648" spans="38:49">
      <c r="AL9648" s="5"/>
      <c r="AM9648" s="5"/>
      <c r="AW9648" s="5"/>
    </row>
    <row r="9649" spans="38:49">
      <c r="AL9649" s="5"/>
      <c r="AM9649" s="5"/>
      <c r="AW9649" s="5"/>
    </row>
    <row r="9650" spans="38:49">
      <c r="AL9650" s="5"/>
      <c r="AM9650" s="5"/>
      <c r="AW9650" s="5"/>
    </row>
    <row r="9651" spans="38:49">
      <c r="AL9651" s="5"/>
      <c r="AM9651" s="5"/>
      <c r="AW9651" s="5"/>
    </row>
    <row r="9652" spans="38:49">
      <c r="AL9652" s="5"/>
      <c r="AM9652" s="5"/>
      <c r="AW9652" s="5"/>
    </row>
    <row r="9653" spans="38:49">
      <c r="AL9653" s="5"/>
      <c r="AM9653" s="5"/>
      <c r="AW9653" s="5"/>
    </row>
    <row r="9654" spans="38:49">
      <c r="AL9654" s="5"/>
      <c r="AM9654" s="5"/>
      <c r="AW9654" s="5"/>
    </row>
    <row r="9655" spans="38:49">
      <c r="AL9655" s="5"/>
      <c r="AM9655" s="5"/>
      <c r="AW9655" s="5"/>
    </row>
    <row r="9656" spans="38:49">
      <c r="AL9656" s="5"/>
      <c r="AM9656" s="5"/>
      <c r="AW9656" s="5"/>
    </row>
    <row r="9657" spans="38:49">
      <c r="AL9657" s="5"/>
      <c r="AM9657" s="5"/>
      <c r="AW9657" s="5"/>
    </row>
    <row r="9658" spans="38:49">
      <c r="AL9658" s="5"/>
      <c r="AM9658" s="5"/>
      <c r="AW9658" s="5"/>
    </row>
    <row r="9659" spans="38:49">
      <c r="AL9659" s="5"/>
      <c r="AM9659" s="5"/>
      <c r="AW9659" s="5"/>
    </row>
    <row r="9660" spans="38:49">
      <c r="AL9660" s="5"/>
      <c r="AM9660" s="5"/>
      <c r="AW9660" s="5"/>
    </row>
    <row r="9661" spans="38:49">
      <c r="AL9661" s="5"/>
      <c r="AM9661" s="5"/>
      <c r="AW9661" s="5"/>
    </row>
    <row r="9662" spans="38:49">
      <c r="AL9662" s="5"/>
      <c r="AM9662" s="5"/>
      <c r="AW9662" s="5"/>
    </row>
    <row r="9663" spans="38:49">
      <c r="AL9663" s="5"/>
      <c r="AM9663" s="5"/>
      <c r="AW9663" s="5"/>
    </row>
    <row r="9664" spans="38:49">
      <c r="AL9664" s="5"/>
      <c r="AM9664" s="5"/>
      <c r="AW9664" s="5"/>
    </row>
    <row r="9665" spans="38:49">
      <c r="AL9665" s="5"/>
      <c r="AM9665" s="5"/>
      <c r="AW9665" s="5"/>
    </row>
    <row r="9666" spans="38:49">
      <c r="AL9666" s="5"/>
      <c r="AM9666" s="5"/>
      <c r="AW9666" s="5"/>
    </row>
    <row r="9667" spans="38:49">
      <c r="AL9667" s="5"/>
      <c r="AM9667" s="5"/>
      <c r="AW9667" s="5"/>
    </row>
    <row r="9668" spans="38:49">
      <c r="AL9668" s="5"/>
      <c r="AM9668" s="5"/>
      <c r="AW9668" s="5"/>
    </row>
    <row r="9669" spans="38:49">
      <c r="AL9669" s="5"/>
      <c r="AM9669" s="5"/>
      <c r="AW9669" s="5"/>
    </row>
    <row r="9670" spans="38:49">
      <c r="AL9670" s="5"/>
      <c r="AM9670" s="5"/>
      <c r="AW9670" s="5"/>
    </row>
    <row r="9671" spans="38:49">
      <c r="AL9671" s="5"/>
      <c r="AM9671" s="5"/>
      <c r="AW9671" s="5"/>
    </row>
    <row r="9672" spans="38:49">
      <c r="AL9672" s="5"/>
      <c r="AM9672" s="5"/>
      <c r="AW9672" s="5"/>
    </row>
    <row r="9673" spans="38:49">
      <c r="AL9673" s="5"/>
      <c r="AM9673" s="5"/>
      <c r="AW9673" s="5"/>
    </row>
    <row r="9674" spans="38:49">
      <c r="AL9674" s="5"/>
      <c r="AM9674" s="5"/>
      <c r="AW9674" s="5"/>
    </row>
    <row r="9675" spans="38:49">
      <c r="AL9675" s="5"/>
      <c r="AM9675" s="5"/>
      <c r="AW9675" s="5"/>
    </row>
    <row r="9676" spans="38:49">
      <c r="AL9676" s="5"/>
      <c r="AM9676" s="5"/>
      <c r="AW9676" s="5"/>
    </row>
    <row r="9677" spans="38:49">
      <c r="AL9677" s="5"/>
      <c r="AM9677" s="5"/>
      <c r="AW9677" s="5"/>
    </row>
    <row r="9678" spans="38:49">
      <c r="AL9678" s="5"/>
      <c r="AM9678" s="5"/>
      <c r="AW9678" s="5"/>
    </row>
    <row r="9679" spans="38:49">
      <c r="AL9679" s="5"/>
      <c r="AM9679" s="5"/>
      <c r="AW9679" s="5"/>
    </row>
    <row r="9680" spans="38:49">
      <c r="AL9680" s="5"/>
      <c r="AM9680" s="5"/>
      <c r="AW9680" s="5"/>
    </row>
    <row r="9681" spans="38:49">
      <c r="AL9681" s="5"/>
      <c r="AM9681" s="5"/>
      <c r="AW9681" s="5"/>
    </row>
    <row r="9682" spans="38:49">
      <c r="AL9682" s="5"/>
      <c r="AM9682" s="5"/>
      <c r="AW9682" s="5"/>
    </row>
    <row r="9683" spans="38:49">
      <c r="AL9683" s="5"/>
      <c r="AM9683" s="5"/>
      <c r="AW9683" s="5"/>
    </row>
    <row r="9684" spans="38:49">
      <c r="AL9684" s="5"/>
      <c r="AM9684" s="5"/>
      <c r="AW9684" s="5"/>
    </row>
    <row r="9685" spans="38:49">
      <c r="AL9685" s="5"/>
      <c r="AM9685" s="5"/>
      <c r="AW9685" s="5"/>
    </row>
    <row r="9686" spans="38:49">
      <c r="AL9686" s="5"/>
      <c r="AM9686" s="5"/>
      <c r="AW9686" s="5"/>
    </row>
    <row r="9687" spans="38:49">
      <c r="AL9687" s="5"/>
      <c r="AM9687" s="5"/>
      <c r="AW9687" s="5"/>
    </row>
    <row r="9688" spans="38:49">
      <c r="AL9688" s="5"/>
      <c r="AM9688" s="5"/>
      <c r="AW9688" s="5"/>
    </row>
    <row r="9689" spans="38:49">
      <c r="AL9689" s="5"/>
      <c r="AM9689" s="5"/>
      <c r="AW9689" s="5"/>
    </row>
    <row r="9690" spans="38:49">
      <c r="AL9690" s="5"/>
      <c r="AM9690" s="5"/>
      <c r="AW9690" s="5"/>
    </row>
    <row r="9691" spans="38:49">
      <c r="AL9691" s="5"/>
      <c r="AM9691" s="5"/>
      <c r="AW9691" s="5"/>
    </row>
    <row r="9692" spans="38:49">
      <c r="AL9692" s="5"/>
      <c r="AM9692" s="5"/>
      <c r="AW9692" s="5"/>
    </row>
    <row r="9693" spans="38:49">
      <c r="AL9693" s="5"/>
      <c r="AM9693" s="5"/>
      <c r="AW9693" s="5"/>
    </row>
    <row r="9694" spans="38:49">
      <c r="AL9694" s="5"/>
      <c r="AM9694" s="5"/>
      <c r="AW9694" s="5"/>
    </row>
    <row r="9695" spans="38:49">
      <c r="AL9695" s="5"/>
      <c r="AM9695" s="5"/>
      <c r="AW9695" s="5"/>
    </row>
    <row r="9696" spans="38:49">
      <c r="AL9696" s="5"/>
      <c r="AM9696" s="5"/>
      <c r="AW9696" s="5"/>
    </row>
    <row r="9697" spans="38:49">
      <c r="AL9697" s="5"/>
      <c r="AM9697" s="5"/>
      <c r="AW9697" s="5"/>
    </row>
    <row r="9698" spans="38:49">
      <c r="AL9698" s="5"/>
      <c r="AM9698" s="5"/>
      <c r="AW9698" s="5"/>
    </row>
    <row r="9699" spans="38:49">
      <c r="AL9699" s="5"/>
      <c r="AM9699" s="5"/>
      <c r="AW9699" s="5"/>
    </row>
    <row r="9700" spans="38:49">
      <c r="AL9700" s="5"/>
      <c r="AM9700" s="5"/>
      <c r="AW9700" s="5"/>
    </row>
    <row r="9701" spans="38:49">
      <c r="AL9701" s="5"/>
      <c r="AM9701" s="5"/>
      <c r="AW9701" s="5"/>
    </row>
    <row r="9702" spans="38:49">
      <c r="AL9702" s="5"/>
      <c r="AM9702" s="5"/>
      <c r="AW9702" s="5"/>
    </row>
    <row r="9703" spans="38:49">
      <c r="AL9703" s="5"/>
      <c r="AM9703" s="5"/>
      <c r="AW9703" s="5"/>
    </row>
    <row r="9704" spans="38:49">
      <c r="AL9704" s="5"/>
      <c r="AM9704" s="5"/>
      <c r="AW9704" s="5"/>
    </row>
    <row r="9705" spans="38:49">
      <c r="AL9705" s="5"/>
      <c r="AM9705" s="5"/>
      <c r="AW9705" s="5"/>
    </row>
    <row r="9706" spans="38:49">
      <c r="AL9706" s="5"/>
      <c r="AM9706" s="5"/>
      <c r="AW9706" s="5"/>
    </row>
    <row r="9707" spans="38:49">
      <c r="AL9707" s="5"/>
      <c r="AM9707" s="5"/>
      <c r="AW9707" s="5"/>
    </row>
    <row r="9708" spans="38:49">
      <c r="AL9708" s="5"/>
      <c r="AM9708" s="5"/>
      <c r="AW9708" s="5"/>
    </row>
    <row r="9709" spans="38:49">
      <c r="AL9709" s="5"/>
      <c r="AM9709" s="5"/>
      <c r="AW9709" s="5"/>
    </row>
    <row r="9710" spans="38:49">
      <c r="AL9710" s="5"/>
      <c r="AM9710" s="5"/>
      <c r="AW9710" s="5"/>
    </row>
    <row r="9711" spans="38:49">
      <c r="AL9711" s="5"/>
      <c r="AM9711" s="5"/>
      <c r="AW9711" s="5"/>
    </row>
    <row r="9712" spans="38:49">
      <c r="AL9712" s="5"/>
      <c r="AM9712" s="5"/>
      <c r="AW9712" s="5"/>
    </row>
    <row r="9713" spans="38:49">
      <c r="AL9713" s="5"/>
      <c r="AM9713" s="5"/>
      <c r="AW9713" s="5"/>
    </row>
    <row r="9714" spans="38:49">
      <c r="AL9714" s="5"/>
      <c r="AM9714" s="5"/>
      <c r="AW9714" s="5"/>
    </row>
    <row r="9715" spans="38:49">
      <c r="AL9715" s="5"/>
      <c r="AM9715" s="5"/>
      <c r="AW9715" s="5"/>
    </row>
    <row r="9716" spans="38:49">
      <c r="AL9716" s="5"/>
      <c r="AM9716" s="5"/>
      <c r="AW9716" s="5"/>
    </row>
    <row r="9717" spans="38:49">
      <c r="AL9717" s="5"/>
      <c r="AM9717" s="5"/>
      <c r="AW9717" s="5"/>
    </row>
    <row r="9718" spans="38:49">
      <c r="AL9718" s="5"/>
      <c r="AM9718" s="5"/>
      <c r="AW9718" s="5"/>
    </row>
    <row r="9719" spans="38:49">
      <c r="AL9719" s="5"/>
      <c r="AM9719" s="5"/>
      <c r="AW9719" s="5"/>
    </row>
    <row r="9720" spans="38:49">
      <c r="AL9720" s="5"/>
      <c r="AM9720" s="5"/>
      <c r="AW9720" s="5"/>
    </row>
    <row r="9721" spans="38:49">
      <c r="AL9721" s="5"/>
      <c r="AM9721" s="5"/>
      <c r="AW9721" s="5"/>
    </row>
    <row r="9722" spans="38:49">
      <c r="AL9722" s="5"/>
      <c r="AM9722" s="5"/>
      <c r="AW9722" s="5"/>
    </row>
    <row r="9723" spans="38:49">
      <c r="AL9723" s="5"/>
      <c r="AM9723" s="5"/>
      <c r="AW9723" s="5"/>
    </row>
    <row r="9724" spans="38:49">
      <c r="AL9724" s="5"/>
      <c r="AM9724" s="5"/>
      <c r="AW9724" s="5"/>
    </row>
    <row r="9725" spans="38:49">
      <c r="AL9725" s="5"/>
      <c r="AM9725" s="5"/>
      <c r="AW9725" s="5"/>
    </row>
    <row r="9726" spans="38:49">
      <c r="AL9726" s="5"/>
      <c r="AM9726" s="5"/>
      <c r="AW9726" s="5"/>
    </row>
    <row r="9727" spans="38:49">
      <c r="AL9727" s="5"/>
      <c r="AM9727" s="5"/>
      <c r="AW9727" s="5"/>
    </row>
    <row r="9728" spans="38:49">
      <c r="AL9728" s="5"/>
      <c r="AM9728" s="5"/>
      <c r="AW9728" s="5"/>
    </row>
    <row r="9729" spans="38:49">
      <c r="AL9729" s="5"/>
      <c r="AM9729" s="5"/>
      <c r="AW9729" s="5"/>
    </row>
    <row r="9730" spans="38:49">
      <c r="AL9730" s="5"/>
      <c r="AM9730" s="5"/>
      <c r="AW9730" s="5"/>
    </row>
    <row r="9731" spans="38:49">
      <c r="AL9731" s="5"/>
      <c r="AM9731" s="5"/>
      <c r="AW9731" s="5"/>
    </row>
    <row r="9732" spans="38:49">
      <c r="AL9732" s="5"/>
      <c r="AM9732" s="5"/>
      <c r="AW9732" s="5"/>
    </row>
    <row r="9733" spans="38:49">
      <c r="AL9733" s="5"/>
      <c r="AM9733" s="5"/>
      <c r="AW9733" s="5"/>
    </row>
    <row r="9734" spans="38:49">
      <c r="AL9734" s="5"/>
      <c r="AM9734" s="5"/>
      <c r="AW9734" s="5"/>
    </row>
    <row r="9735" spans="38:49">
      <c r="AL9735" s="5"/>
      <c r="AM9735" s="5"/>
      <c r="AW9735" s="5"/>
    </row>
    <row r="9736" spans="38:49">
      <c r="AL9736" s="5"/>
      <c r="AM9736" s="5"/>
      <c r="AW9736" s="5"/>
    </row>
    <row r="9737" spans="38:49">
      <c r="AL9737" s="5"/>
      <c r="AM9737" s="5"/>
      <c r="AW9737" s="5"/>
    </row>
    <row r="9738" spans="38:49">
      <c r="AL9738" s="5"/>
      <c r="AM9738" s="5"/>
      <c r="AW9738" s="5"/>
    </row>
    <row r="9739" spans="38:49">
      <c r="AL9739" s="5"/>
      <c r="AM9739" s="5"/>
      <c r="AW9739" s="5"/>
    </row>
    <row r="9740" spans="38:49">
      <c r="AL9740" s="5"/>
      <c r="AM9740" s="5"/>
      <c r="AW9740" s="5"/>
    </row>
    <row r="9741" spans="38:49">
      <c r="AL9741" s="5"/>
      <c r="AM9741" s="5"/>
      <c r="AW9741" s="5"/>
    </row>
    <row r="9742" spans="38:49">
      <c r="AL9742" s="5"/>
      <c r="AM9742" s="5"/>
      <c r="AW9742" s="5"/>
    </row>
    <row r="9743" spans="38:49">
      <c r="AL9743" s="5"/>
      <c r="AM9743" s="5"/>
      <c r="AW9743" s="5"/>
    </row>
    <row r="9744" spans="38:49">
      <c r="AL9744" s="5"/>
      <c r="AM9744" s="5"/>
      <c r="AW9744" s="5"/>
    </row>
    <row r="9745" spans="38:49">
      <c r="AL9745" s="5"/>
      <c r="AM9745" s="5"/>
      <c r="AW9745" s="5"/>
    </row>
    <row r="9746" spans="38:49">
      <c r="AL9746" s="5"/>
      <c r="AM9746" s="5"/>
      <c r="AW9746" s="5"/>
    </row>
    <row r="9747" spans="38:49">
      <c r="AL9747" s="5"/>
      <c r="AM9747" s="5"/>
      <c r="AW9747" s="5"/>
    </row>
    <row r="9748" spans="38:49">
      <c r="AL9748" s="5"/>
      <c r="AM9748" s="5"/>
      <c r="AW9748" s="5"/>
    </row>
    <row r="9749" spans="38:49">
      <c r="AL9749" s="5"/>
      <c r="AM9749" s="5"/>
      <c r="AW9749" s="5"/>
    </row>
    <row r="9750" spans="38:49">
      <c r="AL9750" s="5"/>
      <c r="AM9750" s="5"/>
      <c r="AW9750" s="5"/>
    </row>
    <row r="9751" spans="38:49">
      <c r="AL9751" s="5"/>
      <c r="AM9751" s="5"/>
      <c r="AW9751" s="5"/>
    </row>
    <row r="9752" spans="38:49">
      <c r="AL9752" s="5"/>
      <c r="AM9752" s="5"/>
      <c r="AW9752" s="5"/>
    </row>
    <row r="9753" spans="38:49">
      <c r="AL9753" s="5"/>
      <c r="AM9753" s="5"/>
      <c r="AW9753" s="5"/>
    </row>
    <row r="9754" spans="38:49">
      <c r="AL9754" s="5"/>
      <c r="AM9754" s="5"/>
      <c r="AW9754" s="5"/>
    </row>
    <row r="9755" spans="38:49">
      <c r="AL9755" s="5"/>
      <c r="AM9755" s="5"/>
      <c r="AW9755" s="5"/>
    </row>
    <row r="9756" spans="38:49">
      <c r="AL9756" s="5"/>
      <c r="AM9756" s="5"/>
      <c r="AW9756" s="5"/>
    </row>
    <row r="9757" spans="38:49">
      <c r="AL9757" s="5"/>
      <c r="AM9757" s="5"/>
      <c r="AW9757" s="5"/>
    </row>
    <row r="9758" spans="38:49">
      <c r="AL9758" s="5"/>
      <c r="AM9758" s="5"/>
      <c r="AW9758" s="5"/>
    </row>
    <row r="9759" spans="38:49">
      <c r="AL9759" s="5"/>
      <c r="AM9759" s="5"/>
      <c r="AW9759" s="5"/>
    </row>
    <row r="9760" spans="38:49">
      <c r="AL9760" s="5"/>
      <c r="AM9760" s="5"/>
      <c r="AW9760" s="5"/>
    </row>
    <row r="9761" spans="38:49">
      <c r="AL9761" s="5"/>
      <c r="AM9761" s="5"/>
      <c r="AW9761" s="5"/>
    </row>
    <row r="9762" spans="38:49">
      <c r="AL9762" s="5"/>
      <c r="AM9762" s="5"/>
      <c r="AW9762" s="5"/>
    </row>
    <row r="9763" spans="38:49">
      <c r="AL9763" s="5"/>
      <c r="AM9763" s="5"/>
      <c r="AW9763" s="5"/>
    </row>
    <row r="9764" spans="38:49">
      <c r="AL9764" s="5"/>
      <c r="AM9764" s="5"/>
      <c r="AW9764" s="5"/>
    </row>
    <row r="9765" spans="38:49">
      <c r="AL9765" s="5"/>
      <c r="AM9765" s="5"/>
      <c r="AW9765" s="5"/>
    </row>
    <row r="9766" spans="38:49">
      <c r="AL9766" s="5"/>
      <c r="AM9766" s="5"/>
      <c r="AW9766" s="5"/>
    </row>
    <row r="9767" spans="38:49">
      <c r="AL9767" s="5"/>
      <c r="AM9767" s="5"/>
      <c r="AW9767" s="5"/>
    </row>
    <row r="9768" spans="38:49">
      <c r="AL9768" s="5"/>
      <c r="AM9768" s="5"/>
      <c r="AW9768" s="5"/>
    </row>
    <row r="9769" spans="38:49">
      <c r="AL9769" s="5"/>
      <c r="AM9769" s="5"/>
      <c r="AW9769" s="5"/>
    </row>
    <row r="9770" spans="38:49">
      <c r="AL9770" s="5"/>
      <c r="AM9770" s="5"/>
      <c r="AW9770" s="5"/>
    </row>
    <row r="9771" spans="38:49">
      <c r="AL9771" s="5"/>
      <c r="AM9771" s="5"/>
      <c r="AW9771" s="5"/>
    </row>
    <row r="9772" spans="38:49">
      <c r="AL9772" s="5"/>
      <c r="AM9772" s="5"/>
      <c r="AW9772" s="5"/>
    </row>
    <row r="9773" spans="38:49">
      <c r="AL9773" s="5"/>
      <c r="AM9773" s="5"/>
      <c r="AW9773" s="5"/>
    </row>
    <row r="9774" spans="38:49">
      <c r="AL9774" s="5"/>
      <c r="AM9774" s="5"/>
      <c r="AW9774" s="5"/>
    </row>
    <row r="9775" spans="38:49">
      <c r="AL9775" s="5"/>
      <c r="AM9775" s="5"/>
      <c r="AW9775" s="5"/>
    </row>
    <row r="9776" spans="38:49">
      <c r="AL9776" s="5"/>
      <c r="AM9776" s="5"/>
      <c r="AW9776" s="5"/>
    </row>
    <row r="9777" spans="38:49">
      <c r="AL9777" s="5"/>
      <c r="AM9777" s="5"/>
      <c r="AW9777" s="5"/>
    </row>
    <row r="9778" spans="38:49">
      <c r="AL9778" s="5"/>
      <c r="AM9778" s="5"/>
      <c r="AW9778" s="5"/>
    </row>
    <row r="9779" spans="38:49">
      <c r="AL9779" s="5"/>
      <c r="AM9779" s="5"/>
      <c r="AW9779" s="5"/>
    </row>
    <row r="9780" spans="38:49">
      <c r="AL9780" s="5"/>
      <c r="AM9780" s="5"/>
      <c r="AW9780" s="5"/>
    </row>
    <row r="9781" spans="38:49">
      <c r="AL9781" s="5"/>
      <c r="AM9781" s="5"/>
      <c r="AW9781" s="5"/>
    </row>
    <row r="9782" spans="38:49">
      <c r="AL9782" s="5"/>
      <c r="AM9782" s="5"/>
      <c r="AW9782" s="5"/>
    </row>
    <row r="9783" spans="38:49">
      <c r="AL9783" s="5"/>
      <c r="AM9783" s="5"/>
      <c r="AW9783" s="5"/>
    </row>
    <row r="9784" spans="38:49">
      <c r="AL9784" s="5"/>
      <c r="AM9784" s="5"/>
      <c r="AW9784" s="5"/>
    </row>
    <row r="9785" spans="38:49">
      <c r="AL9785" s="5"/>
      <c r="AM9785" s="5"/>
      <c r="AW9785" s="5"/>
    </row>
    <row r="9786" spans="38:49">
      <c r="AL9786" s="5"/>
      <c r="AM9786" s="5"/>
      <c r="AW9786" s="5"/>
    </row>
    <row r="9787" spans="38:49">
      <c r="AL9787" s="5"/>
      <c r="AM9787" s="5"/>
      <c r="AW9787" s="5"/>
    </row>
    <row r="9788" spans="38:49">
      <c r="AL9788" s="5"/>
      <c r="AM9788" s="5"/>
      <c r="AW9788" s="5"/>
    </row>
    <row r="9789" spans="38:49">
      <c r="AL9789" s="5"/>
      <c r="AM9789" s="5"/>
      <c r="AW9789" s="5"/>
    </row>
    <row r="9790" spans="38:49">
      <c r="AL9790" s="5"/>
      <c r="AM9790" s="5"/>
      <c r="AW9790" s="5"/>
    </row>
    <row r="9791" spans="38:49">
      <c r="AL9791" s="5"/>
      <c r="AM9791" s="5"/>
      <c r="AW9791" s="5"/>
    </row>
    <row r="9792" spans="38:49">
      <c r="AL9792" s="5"/>
      <c r="AM9792" s="5"/>
      <c r="AW9792" s="5"/>
    </row>
    <row r="9793" spans="38:49">
      <c r="AL9793" s="5"/>
      <c r="AM9793" s="5"/>
      <c r="AW9793" s="5"/>
    </row>
    <row r="9794" spans="38:49">
      <c r="AL9794" s="5"/>
      <c r="AM9794" s="5"/>
      <c r="AW9794" s="5"/>
    </row>
    <row r="9795" spans="38:49">
      <c r="AL9795" s="5"/>
      <c r="AM9795" s="5"/>
      <c r="AW9795" s="5"/>
    </row>
    <row r="9796" spans="38:49">
      <c r="AL9796" s="5"/>
      <c r="AM9796" s="5"/>
      <c r="AW9796" s="5"/>
    </row>
    <row r="9797" spans="38:49">
      <c r="AL9797" s="5"/>
      <c r="AM9797" s="5"/>
      <c r="AW9797" s="5"/>
    </row>
    <row r="9798" spans="38:49">
      <c r="AL9798" s="5"/>
      <c r="AM9798" s="5"/>
      <c r="AW9798" s="5"/>
    </row>
    <row r="9799" spans="38:49">
      <c r="AL9799" s="5"/>
      <c r="AM9799" s="5"/>
      <c r="AW9799" s="5"/>
    </row>
    <row r="9800" spans="38:49">
      <c r="AL9800" s="5"/>
      <c r="AM9800" s="5"/>
      <c r="AW9800" s="5"/>
    </row>
    <row r="9801" spans="38:49">
      <c r="AL9801" s="5"/>
      <c r="AM9801" s="5"/>
      <c r="AW9801" s="5"/>
    </row>
    <row r="9802" spans="38:49">
      <c r="AL9802" s="5"/>
      <c r="AM9802" s="5"/>
      <c r="AW9802" s="5"/>
    </row>
    <row r="9803" spans="38:49">
      <c r="AL9803" s="5"/>
      <c r="AM9803" s="5"/>
      <c r="AW9803" s="5"/>
    </row>
    <row r="9804" spans="38:49">
      <c r="AL9804" s="5"/>
      <c r="AM9804" s="5"/>
      <c r="AW9804" s="5"/>
    </row>
    <row r="9805" spans="38:49">
      <c r="AL9805" s="5"/>
      <c r="AM9805" s="5"/>
      <c r="AW9805" s="5"/>
    </row>
    <row r="9806" spans="38:49">
      <c r="AL9806" s="5"/>
      <c r="AM9806" s="5"/>
      <c r="AW9806" s="5"/>
    </row>
    <row r="9807" spans="38:49">
      <c r="AL9807" s="5"/>
      <c r="AM9807" s="5"/>
      <c r="AW9807" s="5"/>
    </row>
    <row r="9808" spans="38:49">
      <c r="AL9808" s="5"/>
      <c r="AM9808" s="5"/>
      <c r="AW9808" s="5"/>
    </row>
    <row r="9809" spans="38:49">
      <c r="AL9809" s="5"/>
      <c r="AM9809" s="5"/>
      <c r="AW9809" s="5"/>
    </row>
    <row r="9810" spans="38:49">
      <c r="AL9810" s="5"/>
      <c r="AM9810" s="5"/>
      <c r="AW9810" s="5"/>
    </row>
    <row r="9811" spans="38:49">
      <c r="AL9811" s="5"/>
      <c r="AM9811" s="5"/>
      <c r="AW9811" s="5"/>
    </row>
    <row r="9812" spans="38:49">
      <c r="AL9812" s="5"/>
      <c r="AM9812" s="5"/>
      <c r="AW9812" s="5"/>
    </row>
    <row r="9813" spans="38:49">
      <c r="AL9813" s="5"/>
      <c r="AM9813" s="5"/>
      <c r="AW9813" s="5"/>
    </row>
    <row r="9814" spans="38:49">
      <c r="AL9814" s="5"/>
      <c r="AM9814" s="5"/>
      <c r="AW9814" s="5"/>
    </row>
    <row r="9815" spans="38:49">
      <c r="AL9815" s="5"/>
      <c r="AM9815" s="5"/>
      <c r="AW9815" s="5"/>
    </row>
    <row r="9816" spans="38:49">
      <c r="AL9816" s="5"/>
      <c r="AM9816" s="5"/>
      <c r="AW9816" s="5"/>
    </row>
    <row r="9817" spans="38:49">
      <c r="AL9817" s="5"/>
      <c r="AM9817" s="5"/>
      <c r="AW9817" s="5"/>
    </row>
    <row r="9818" spans="38:49">
      <c r="AL9818" s="5"/>
      <c r="AM9818" s="5"/>
      <c r="AW9818" s="5"/>
    </row>
    <row r="9819" spans="38:49">
      <c r="AL9819" s="5"/>
      <c r="AM9819" s="5"/>
      <c r="AW9819" s="5"/>
    </row>
    <row r="9820" spans="38:49">
      <c r="AL9820" s="5"/>
      <c r="AM9820" s="5"/>
      <c r="AW9820" s="5"/>
    </row>
    <row r="9821" spans="38:49">
      <c r="AL9821" s="5"/>
      <c r="AM9821" s="5"/>
      <c r="AW9821" s="5"/>
    </row>
    <row r="9822" spans="38:49">
      <c r="AL9822" s="5"/>
      <c r="AM9822" s="5"/>
      <c r="AW9822" s="5"/>
    </row>
    <row r="9823" spans="38:49">
      <c r="AL9823" s="5"/>
      <c r="AM9823" s="5"/>
      <c r="AW9823" s="5"/>
    </row>
    <row r="9824" spans="38:49">
      <c r="AL9824" s="5"/>
      <c r="AM9824" s="5"/>
      <c r="AW9824" s="5"/>
    </row>
    <row r="9825" spans="38:49">
      <c r="AL9825" s="5"/>
      <c r="AM9825" s="5"/>
      <c r="AW9825" s="5"/>
    </row>
    <row r="9826" spans="38:49">
      <c r="AL9826" s="5"/>
      <c r="AM9826" s="5"/>
      <c r="AW9826" s="5"/>
    </row>
    <row r="9827" spans="38:49">
      <c r="AL9827" s="5"/>
      <c r="AM9827" s="5"/>
      <c r="AW9827" s="5"/>
    </row>
    <row r="9828" spans="38:49">
      <c r="AL9828" s="5"/>
      <c r="AM9828" s="5"/>
      <c r="AW9828" s="5"/>
    </row>
    <row r="9829" spans="38:49">
      <c r="AL9829" s="5"/>
      <c r="AM9829" s="5"/>
      <c r="AW9829" s="5"/>
    </row>
    <row r="9830" spans="38:49">
      <c r="AL9830" s="5"/>
      <c r="AM9830" s="5"/>
      <c r="AW9830" s="5"/>
    </row>
    <row r="9831" spans="38:49">
      <c r="AL9831" s="5"/>
      <c r="AM9831" s="5"/>
      <c r="AW9831" s="5"/>
    </row>
    <row r="9832" spans="38:49">
      <c r="AL9832" s="5"/>
      <c r="AM9832" s="5"/>
      <c r="AW9832" s="5"/>
    </row>
    <row r="9833" spans="38:49">
      <c r="AL9833" s="5"/>
      <c r="AM9833" s="5"/>
      <c r="AW9833" s="5"/>
    </row>
    <row r="9834" spans="38:49">
      <c r="AL9834" s="5"/>
      <c r="AM9834" s="5"/>
      <c r="AW9834" s="5"/>
    </row>
    <row r="9835" spans="38:49">
      <c r="AL9835" s="5"/>
      <c r="AM9835" s="5"/>
      <c r="AW9835" s="5"/>
    </row>
    <row r="9836" spans="38:49">
      <c r="AL9836" s="5"/>
      <c r="AM9836" s="5"/>
      <c r="AW9836" s="5"/>
    </row>
    <row r="9837" spans="38:49">
      <c r="AL9837" s="5"/>
      <c r="AM9837" s="5"/>
      <c r="AW9837" s="5"/>
    </row>
    <row r="9838" spans="38:49">
      <c r="AL9838" s="5"/>
      <c r="AM9838" s="5"/>
      <c r="AW9838" s="5"/>
    </row>
    <row r="9839" spans="38:49">
      <c r="AL9839" s="5"/>
      <c r="AM9839" s="5"/>
      <c r="AW9839" s="5"/>
    </row>
    <row r="9840" spans="38:49">
      <c r="AL9840" s="5"/>
      <c r="AM9840" s="5"/>
      <c r="AW9840" s="5"/>
    </row>
    <row r="9841" spans="38:49">
      <c r="AL9841" s="5"/>
      <c r="AM9841" s="5"/>
      <c r="AW9841" s="5"/>
    </row>
    <row r="9842" spans="38:49">
      <c r="AL9842" s="5"/>
      <c r="AM9842" s="5"/>
      <c r="AW9842" s="5"/>
    </row>
    <row r="9843" spans="38:49">
      <c r="AL9843" s="5"/>
      <c r="AM9843" s="5"/>
      <c r="AW9843" s="5"/>
    </row>
    <row r="9844" spans="38:49">
      <c r="AL9844" s="5"/>
      <c r="AM9844" s="5"/>
      <c r="AW9844" s="5"/>
    </row>
    <row r="9845" spans="38:49">
      <c r="AL9845" s="5"/>
      <c r="AM9845" s="5"/>
      <c r="AW9845" s="5"/>
    </row>
    <row r="9846" spans="38:49">
      <c r="AL9846" s="5"/>
      <c r="AM9846" s="5"/>
      <c r="AW9846" s="5"/>
    </row>
    <row r="9847" spans="38:49">
      <c r="AL9847" s="5"/>
      <c r="AM9847" s="5"/>
      <c r="AW9847" s="5"/>
    </row>
    <row r="9848" spans="38:49">
      <c r="AL9848" s="5"/>
      <c r="AM9848" s="5"/>
      <c r="AW9848" s="5"/>
    </row>
    <row r="9849" spans="38:49">
      <c r="AL9849" s="5"/>
      <c r="AM9849" s="5"/>
      <c r="AW9849" s="5"/>
    </row>
    <row r="9850" spans="38:49">
      <c r="AL9850" s="5"/>
      <c r="AM9850" s="5"/>
      <c r="AW9850" s="5"/>
    </row>
    <row r="9851" spans="38:49">
      <c r="AL9851" s="5"/>
      <c r="AM9851" s="5"/>
      <c r="AW9851" s="5"/>
    </row>
    <row r="9852" spans="38:49">
      <c r="AL9852" s="5"/>
      <c r="AM9852" s="5"/>
      <c r="AW9852" s="5"/>
    </row>
    <row r="9853" spans="38:49">
      <c r="AL9853" s="5"/>
      <c r="AM9853" s="5"/>
      <c r="AW9853" s="5"/>
    </row>
    <row r="9854" spans="38:49">
      <c r="AL9854" s="5"/>
      <c r="AM9854" s="5"/>
      <c r="AW9854" s="5"/>
    </row>
    <row r="9855" spans="38:49">
      <c r="AL9855" s="5"/>
      <c r="AM9855" s="5"/>
      <c r="AW9855" s="5"/>
    </row>
    <row r="9856" spans="38:49">
      <c r="AL9856" s="5"/>
      <c r="AM9856" s="5"/>
      <c r="AW9856" s="5"/>
    </row>
    <row r="9857" spans="38:49">
      <c r="AL9857" s="5"/>
      <c r="AM9857" s="5"/>
      <c r="AW9857" s="5"/>
    </row>
    <row r="9858" spans="38:49">
      <c r="AL9858" s="5"/>
      <c r="AM9858" s="5"/>
      <c r="AW9858" s="5"/>
    </row>
    <row r="9859" spans="38:49">
      <c r="AL9859" s="5"/>
      <c r="AM9859" s="5"/>
      <c r="AW9859" s="5"/>
    </row>
    <row r="9860" spans="38:49">
      <c r="AL9860" s="5"/>
      <c r="AM9860" s="5"/>
      <c r="AW9860" s="5"/>
    </row>
    <row r="9861" spans="38:49">
      <c r="AL9861" s="5"/>
      <c r="AM9861" s="5"/>
      <c r="AW9861" s="5"/>
    </row>
    <row r="9862" spans="38:49">
      <c r="AL9862" s="5"/>
      <c r="AM9862" s="5"/>
      <c r="AW9862" s="5"/>
    </row>
    <row r="9863" spans="38:49">
      <c r="AL9863" s="5"/>
      <c r="AM9863" s="5"/>
      <c r="AW9863" s="5"/>
    </row>
    <row r="9864" spans="38:49">
      <c r="AL9864" s="5"/>
      <c r="AM9864" s="5"/>
      <c r="AW9864" s="5"/>
    </row>
    <row r="9865" spans="38:49">
      <c r="AL9865" s="5"/>
      <c r="AM9865" s="5"/>
      <c r="AW9865" s="5"/>
    </row>
    <row r="9866" spans="38:49">
      <c r="AL9866" s="5"/>
      <c r="AM9866" s="5"/>
      <c r="AW9866" s="5"/>
    </row>
    <row r="9867" spans="38:49">
      <c r="AL9867" s="5"/>
      <c r="AM9867" s="5"/>
      <c r="AW9867" s="5"/>
    </row>
    <row r="9868" spans="38:49">
      <c r="AL9868" s="5"/>
      <c r="AM9868" s="5"/>
      <c r="AW9868" s="5"/>
    </row>
    <row r="9869" spans="38:49">
      <c r="AL9869" s="5"/>
      <c r="AM9869" s="5"/>
      <c r="AW9869" s="5"/>
    </row>
    <row r="9870" spans="38:49">
      <c r="AL9870" s="5"/>
      <c r="AM9870" s="5"/>
      <c r="AW9870" s="5"/>
    </row>
    <row r="9871" spans="38:49">
      <c r="AL9871" s="5"/>
      <c r="AM9871" s="5"/>
      <c r="AW9871" s="5"/>
    </row>
    <row r="9872" spans="38:49">
      <c r="AL9872" s="5"/>
      <c r="AM9872" s="5"/>
      <c r="AW9872" s="5"/>
    </row>
    <row r="9873" spans="38:49">
      <c r="AL9873" s="5"/>
      <c r="AM9873" s="5"/>
      <c r="AW9873" s="5"/>
    </row>
    <row r="9874" spans="38:49">
      <c r="AL9874" s="5"/>
      <c r="AM9874" s="5"/>
      <c r="AW9874" s="5"/>
    </row>
    <row r="9875" spans="38:49">
      <c r="AL9875" s="5"/>
      <c r="AM9875" s="5"/>
      <c r="AW9875" s="5"/>
    </row>
    <row r="9876" spans="38:49">
      <c r="AL9876" s="5"/>
      <c r="AM9876" s="5"/>
      <c r="AW9876" s="5"/>
    </row>
    <row r="9877" spans="38:49">
      <c r="AL9877" s="5"/>
      <c r="AM9877" s="5"/>
      <c r="AW9877" s="5"/>
    </row>
    <row r="9878" spans="38:49">
      <c r="AL9878" s="5"/>
      <c r="AM9878" s="5"/>
      <c r="AW9878" s="5"/>
    </row>
    <row r="9879" spans="38:49">
      <c r="AL9879" s="5"/>
      <c r="AM9879" s="5"/>
      <c r="AW9879" s="5"/>
    </row>
    <row r="9880" spans="38:49">
      <c r="AL9880" s="5"/>
      <c r="AM9880" s="5"/>
      <c r="AW9880" s="5"/>
    </row>
    <row r="9881" spans="38:49">
      <c r="AL9881" s="5"/>
      <c r="AM9881" s="5"/>
      <c r="AW9881" s="5"/>
    </row>
    <row r="9882" spans="38:49">
      <c r="AL9882" s="5"/>
      <c r="AM9882" s="5"/>
      <c r="AW9882" s="5"/>
    </row>
    <row r="9883" spans="38:49">
      <c r="AL9883" s="5"/>
      <c r="AM9883" s="5"/>
      <c r="AW9883" s="5"/>
    </row>
    <row r="9884" spans="38:49">
      <c r="AL9884" s="5"/>
      <c r="AM9884" s="5"/>
      <c r="AW9884" s="5"/>
    </row>
    <row r="9885" spans="38:49">
      <c r="AL9885" s="5"/>
      <c r="AM9885" s="5"/>
      <c r="AW9885" s="5"/>
    </row>
    <row r="9886" spans="38:49">
      <c r="AL9886" s="5"/>
      <c r="AM9886" s="5"/>
      <c r="AW9886" s="5"/>
    </row>
    <row r="9887" spans="38:49">
      <c r="AL9887" s="5"/>
      <c r="AM9887" s="5"/>
      <c r="AW9887" s="5"/>
    </row>
    <row r="9888" spans="38:49">
      <c r="AL9888" s="5"/>
      <c r="AM9888" s="5"/>
      <c r="AW9888" s="5"/>
    </row>
    <row r="9889" spans="38:49">
      <c r="AL9889" s="5"/>
      <c r="AM9889" s="5"/>
      <c r="AW9889" s="5"/>
    </row>
    <row r="9890" spans="38:49">
      <c r="AL9890" s="5"/>
      <c r="AM9890" s="5"/>
      <c r="AW9890" s="5"/>
    </row>
    <row r="9891" spans="38:49">
      <c r="AL9891" s="5"/>
      <c r="AM9891" s="5"/>
      <c r="AW9891" s="5"/>
    </row>
    <row r="9892" spans="38:49">
      <c r="AL9892" s="5"/>
      <c r="AM9892" s="5"/>
      <c r="AW9892" s="5"/>
    </row>
    <row r="9893" spans="38:49">
      <c r="AL9893" s="5"/>
      <c r="AM9893" s="5"/>
      <c r="AW9893" s="5"/>
    </row>
    <row r="9894" spans="38:49">
      <c r="AL9894" s="5"/>
      <c r="AM9894" s="5"/>
      <c r="AW9894" s="5"/>
    </row>
    <row r="9895" spans="38:49">
      <c r="AL9895" s="5"/>
      <c r="AM9895" s="5"/>
      <c r="AW9895" s="5"/>
    </row>
    <row r="9896" spans="38:49">
      <c r="AL9896" s="5"/>
      <c r="AM9896" s="5"/>
      <c r="AW9896" s="5"/>
    </row>
    <row r="9897" spans="38:49">
      <c r="AL9897" s="5"/>
      <c r="AM9897" s="5"/>
      <c r="AW9897" s="5"/>
    </row>
    <row r="9898" spans="38:49">
      <c r="AL9898" s="5"/>
      <c r="AM9898" s="5"/>
      <c r="AW9898" s="5"/>
    </row>
    <row r="9899" spans="38:49">
      <c r="AL9899" s="5"/>
      <c r="AM9899" s="5"/>
      <c r="AW9899" s="5"/>
    </row>
    <row r="9900" spans="38:49">
      <c r="AL9900" s="5"/>
      <c r="AM9900" s="5"/>
      <c r="AW9900" s="5"/>
    </row>
    <row r="9901" spans="38:49">
      <c r="AL9901" s="5"/>
      <c r="AM9901" s="5"/>
      <c r="AW9901" s="5"/>
    </row>
    <row r="9902" spans="38:49">
      <c r="AL9902" s="5"/>
      <c r="AM9902" s="5"/>
      <c r="AW9902" s="5"/>
    </row>
    <row r="9903" spans="38:49">
      <c r="AL9903" s="5"/>
      <c r="AM9903" s="5"/>
      <c r="AW9903" s="5"/>
    </row>
    <row r="9904" spans="38:49">
      <c r="AL9904" s="5"/>
      <c r="AM9904" s="5"/>
      <c r="AW9904" s="5"/>
    </row>
    <row r="9905" spans="38:49">
      <c r="AL9905" s="5"/>
      <c r="AM9905" s="5"/>
      <c r="AW9905" s="5"/>
    </row>
    <row r="9906" spans="38:49">
      <c r="AL9906" s="5"/>
      <c r="AM9906" s="5"/>
      <c r="AW9906" s="5"/>
    </row>
    <row r="9907" spans="38:49">
      <c r="AL9907" s="5"/>
      <c r="AM9907" s="5"/>
      <c r="AW9907" s="5"/>
    </row>
    <row r="9908" spans="38:49">
      <c r="AL9908" s="5"/>
      <c r="AM9908" s="5"/>
      <c r="AW9908" s="5"/>
    </row>
    <row r="9909" spans="38:49">
      <c r="AL9909" s="5"/>
      <c r="AM9909" s="5"/>
      <c r="AW9909" s="5"/>
    </row>
    <row r="9910" spans="38:49">
      <c r="AL9910" s="5"/>
      <c r="AM9910" s="5"/>
      <c r="AW9910" s="5"/>
    </row>
    <row r="9911" spans="38:49">
      <c r="AL9911" s="5"/>
      <c r="AM9911" s="5"/>
      <c r="AW9911" s="5"/>
    </row>
    <row r="9912" spans="38:49">
      <c r="AL9912" s="5"/>
      <c r="AM9912" s="5"/>
      <c r="AW9912" s="5"/>
    </row>
    <row r="9913" spans="38:49">
      <c r="AL9913" s="5"/>
      <c r="AM9913" s="5"/>
      <c r="AW9913" s="5"/>
    </row>
    <row r="9914" spans="38:49">
      <c r="AL9914" s="5"/>
      <c r="AM9914" s="5"/>
      <c r="AW9914" s="5"/>
    </row>
    <row r="9915" spans="38:49">
      <c r="AL9915" s="5"/>
      <c r="AM9915" s="5"/>
      <c r="AW9915" s="5"/>
    </row>
    <row r="9916" spans="38:49">
      <c r="AL9916" s="5"/>
      <c r="AM9916" s="5"/>
      <c r="AW9916" s="5"/>
    </row>
    <row r="9917" spans="38:49">
      <c r="AL9917" s="5"/>
      <c r="AM9917" s="5"/>
      <c r="AW9917" s="5"/>
    </row>
    <row r="9918" spans="38:49">
      <c r="AL9918" s="5"/>
      <c r="AM9918" s="5"/>
      <c r="AW9918" s="5"/>
    </row>
    <row r="9919" spans="38:49">
      <c r="AL9919" s="5"/>
      <c r="AM9919" s="5"/>
      <c r="AW9919" s="5"/>
    </row>
    <row r="9920" spans="38:49">
      <c r="AL9920" s="5"/>
      <c r="AM9920" s="5"/>
      <c r="AW9920" s="5"/>
    </row>
    <row r="9921" spans="38:49">
      <c r="AL9921" s="5"/>
      <c r="AM9921" s="5"/>
      <c r="AW9921" s="5"/>
    </row>
    <row r="9922" spans="38:49">
      <c r="AL9922" s="5"/>
      <c r="AM9922" s="5"/>
      <c r="AW9922" s="5"/>
    </row>
    <row r="9923" spans="38:49">
      <c r="AL9923" s="5"/>
      <c r="AM9923" s="5"/>
      <c r="AW9923" s="5"/>
    </row>
    <row r="9924" spans="38:49">
      <c r="AL9924" s="5"/>
      <c r="AM9924" s="5"/>
      <c r="AW9924" s="5"/>
    </row>
    <row r="9925" spans="38:49">
      <c r="AL9925" s="5"/>
      <c r="AM9925" s="5"/>
      <c r="AW9925" s="5"/>
    </row>
    <row r="9926" spans="38:49">
      <c r="AL9926" s="5"/>
      <c r="AM9926" s="5"/>
      <c r="AW9926" s="5"/>
    </row>
    <row r="9927" spans="38:49">
      <c r="AL9927" s="5"/>
      <c r="AM9927" s="5"/>
      <c r="AW9927" s="5"/>
    </row>
    <row r="9928" spans="38:49">
      <c r="AL9928" s="5"/>
      <c r="AM9928" s="5"/>
      <c r="AW9928" s="5"/>
    </row>
    <row r="9929" spans="38:49">
      <c r="AL9929" s="5"/>
      <c r="AM9929" s="5"/>
      <c r="AW9929" s="5"/>
    </row>
    <row r="9930" spans="38:49">
      <c r="AL9930" s="5"/>
      <c r="AM9930" s="5"/>
      <c r="AW9930" s="5"/>
    </row>
    <row r="9931" spans="38:49">
      <c r="AL9931" s="5"/>
      <c r="AM9931" s="5"/>
      <c r="AW9931" s="5"/>
    </row>
    <row r="9932" spans="38:49">
      <c r="AL9932" s="5"/>
      <c r="AM9932" s="5"/>
      <c r="AW9932" s="5"/>
    </row>
    <row r="9933" spans="38:49">
      <c r="AL9933" s="5"/>
      <c r="AM9933" s="5"/>
      <c r="AW9933" s="5"/>
    </row>
    <row r="9934" spans="38:49">
      <c r="AL9934" s="5"/>
      <c r="AM9934" s="5"/>
      <c r="AW9934" s="5"/>
    </row>
    <row r="9935" spans="38:49">
      <c r="AL9935" s="5"/>
      <c r="AM9935" s="5"/>
      <c r="AW9935" s="5"/>
    </row>
    <row r="9936" spans="38:49">
      <c r="AL9936" s="5"/>
      <c r="AM9936" s="5"/>
      <c r="AW9936" s="5"/>
    </row>
    <row r="9937" spans="38:49">
      <c r="AL9937" s="5"/>
      <c r="AM9937" s="5"/>
      <c r="AW9937" s="5"/>
    </row>
    <row r="9938" spans="38:49">
      <c r="AL9938" s="5"/>
      <c r="AM9938" s="5"/>
      <c r="AW9938" s="5"/>
    </row>
    <row r="9939" spans="38:49">
      <c r="AL9939" s="5"/>
      <c r="AM9939" s="5"/>
      <c r="AW9939" s="5"/>
    </row>
    <row r="9940" spans="38:49">
      <c r="AL9940" s="5"/>
      <c r="AM9940" s="5"/>
      <c r="AW9940" s="5"/>
    </row>
    <row r="9941" spans="38:49">
      <c r="AL9941" s="5"/>
      <c r="AM9941" s="5"/>
      <c r="AW9941" s="5"/>
    </row>
    <row r="9942" spans="38:49">
      <c r="AL9942" s="5"/>
      <c r="AM9942" s="5"/>
      <c r="AW9942" s="5"/>
    </row>
    <row r="9943" spans="38:49">
      <c r="AL9943" s="5"/>
      <c r="AM9943" s="5"/>
      <c r="AW9943" s="5"/>
    </row>
    <row r="9944" spans="38:49">
      <c r="AL9944" s="5"/>
      <c r="AM9944" s="5"/>
      <c r="AW9944" s="5"/>
    </row>
    <row r="9945" spans="38:49">
      <c r="AL9945" s="5"/>
      <c r="AM9945" s="5"/>
      <c r="AW9945" s="5"/>
    </row>
    <row r="9946" spans="38:49">
      <c r="AL9946" s="5"/>
      <c r="AM9946" s="5"/>
      <c r="AW9946" s="5"/>
    </row>
    <row r="9947" spans="38:49">
      <c r="AL9947" s="5"/>
      <c r="AM9947" s="5"/>
      <c r="AW9947" s="5"/>
    </row>
    <row r="9948" spans="38:49">
      <c r="AL9948" s="5"/>
      <c r="AM9948" s="5"/>
      <c r="AW9948" s="5"/>
    </row>
    <row r="9949" spans="38:49">
      <c r="AL9949" s="5"/>
      <c r="AM9949" s="5"/>
      <c r="AW9949" s="5"/>
    </row>
    <row r="9950" spans="38:49">
      <c r="AL9950" s="5"/>
      <c r="AM9950" s="5"/>
      <c r="AW9950" s="5"/>
    </row>
    <row r="9951" spans="38:49">
      <c r="AL9951" s="5"/>
      <c r="AM9951" s="5"/>
      <c r="AW9951" s="5"/>
    </row>
    <row r="9952" spans="38:49">
      <c r="AL9952" s="5"/>
      <c r="AM9952" s="5"/>
      <c r="AW9952" s="5"/>
    </row>
    <row r="9953" spans="38:49">
      <c r="AL9953" s="5"/>
      <c r="AM9953" s="5"/>
      <c r="AW9953" s="5"/>
    </row>
    <row r="9954" spans="38:49">
      <c r="AL9954" s="5"/>
      <c r="AM9954" s="5"/>
      <c r="AW9954" s="5"/>
    </row>
    <row r="9955" spans="38:49">
      <c r="AL9955" s="5"/>
      <c r="AM9955" s="5"/>
      <c r="AW9955" s="5"/>
    </row>
    <row r="9956" spans="38:49">
      <c r="AL9956" s="5"/>
      <c r="AM9956" s="5"/>
      <c r="AW9956" s="5"/>
    </row>
    <row r="9957" spans="38:49">
      <c r="AL9957" s="5"/>
      <c r="AM9957" s="5"/>
      <c r="AW9957" s="5"/>
    </row>
    <row r="9958" spans="38:49">
      <c r="AL9958" s="5"/>
      <c r="AM9958" s="5"/>
      <c r="AW9958" s="5"/>
    </row>
    <row r="9959" spans="38:49">
      <c r="AL9959" s="5"/>
      <c r="AM9959" s="5"/>
      <c r="AW9959" s="5"/>
    </row>
    <row r="9960" spans="38:49">
      <c r="AL9960" s="5"/>
      <c r="AM9960" s="5"/>
      <c r="AW9960" s="5"/>
    </row>
    <row r="9961" spans="38:49">
      <c r="AL9961" s="5"/>
      <c r="AM9961" s="5"/>
      <c r="AW9961" s="5"/>
    </row>
    <row r="9962" spans="38:49">
      <c r="AL9962" s="5"/>
      <c r="AM9962" s="5"/>
      <c r="AW9962" s="5"/>
    </row>
    <row r="9963" spans="38:49">
      <c r="AL9963" s="5"/>
      <c r="AM9963" s="5"/>
      <c r="AW9963" s="5"/>
    </row>
    <row r="9964" spans="38:49">
      <c r="AL9964" s="5"/>
      <c r="AM9964" s="5"/>
      <c r="AW9964" s="5"/>
    </row>
    <row r="9965" spans="38:49">
      <c r="AL9965" s="5"/>
      <c r="AM9965" s="5"/>
      <c r="AW9965" s="5"/>
    </row>
    <row r="9966" spans="38:49">
      <c r="AL9966" s="5"/>
      <c r="AM9966" s="5"/>
      <c r="AW9966" s="5"/>
    </row>
    <row r="9967" spans="38:49">
      <c r="AL9967" s="5"/>
      <c r="AM9967" s="5"/>
      <c r="AW9967" s="5"/>
    </row>
    <row r="9968" spans="38:49">
      <c r="AL9968" s="5"/>
      <c r="AM9968" s="5"/>
      <c r="AW9968" s="5"/>
    </row>
    <row r="9969" spans="38:49">
      <c r="AL9969" s="5"/>
      <c r="AM9969" s="5"/>
      <c r="AW9969" s="5"/>
    </row>
    <row r="9970" spans="38:49">
      <c r="AL9970" s="5"/>
      <c r="AM9970" s="5"/>
      <c r="AW9970" s="5"/>
    </row>
    <row r="9971" spans="38:49">
      <c r="AL9971" s="5"/>
      <c r="AM9971" s="5"/>
      <c r="AW9971" s="5"/>
    </row>
    <row r="9972" spans="38:49">
      <c r="AL9972" s="5"/>
      <c r="AM9972" s="5"/>
      <c r="AW9972" s="5"/>
    </row>
    <row r="9973" spans="38:49">
      <c r="AL9973" s="5"/>
      <c r="AM9973" s="5"/>
      <c r="AW9973" s="5"/>
    </row>
    <row r="9974" spans="38:49">
      <c r="AL9974" s="5"/>
      <c r="AM9974" s="5"/>
      <c r="AW9974" s="5"/>
    </row>
    <row r="9975" spans="38:49">
      <c r="AL9975" s="5"/>
      <c r="AM9975" s="5"/>
      <c r="AW9975" s="5"/>
    </row>
    <row r="9976" spans="38:49">
      <c r="AL9976" s="5"/>
      <c r="AM9976" s="5"/>
      <c r="AW9976" s="5"/>
    </row>
    <row r="9977" spans="38:49">
      <c r="AL9977" s="5"/>
      <c r="AM9977" s="5"/>
      <c r="AW9977" s="5"/>
    </row>
    <row r="9978" spans="38:49">
      <c r="AL9978" s="5"/>
      <c r="AM9978" s="5"/>
      <c r="AW9978" s="5"/>
    </row>
    <row r="9979" spans="38:49">
      <c r="AL9979" s="5"/>
      <c r="AM9979" s="5"/>
      <c r="AW9979" s="5"/>
    </row>
    <row r="9980" spans="38:49">
      <c r="AL9980" s="5"/>
      <c r="AM9980" s="5"/>
      <c r="AW9980" s="5"/>
    </row>
    <row r="9981" spans="38:49">
      <c r="AL9981" s="5"/>
      <c r="AM9981" s="5"/>
      <c r="AW9981" s="5"/>
    </row>
    <row r="9982" spans="38:49">
      <c r="AL9982" s="5"/>
      <c r="AM9982" s="5"/>
      <c r="AW9982" s="5"/>
    </row>
    <row r="9983" spans="38:49">
      <c r="AL9983" s="5"/>
      <c r="AM9983" s="5"/>
      <c r="AW9983" s="5"/>
    </row>
    <row r="9984" spans="38:49">
      <c r="AL9984" s="5"/>
      <c r="AM9984" s="5"/>
      <c r="AW9984" s="5"/>
    </row>
    <row r="9985" spans="38:49">
      <c r="AL9985" s="5"/>
      <c r="AM9985" s="5"/>
      <c r="AW9985" s="5"/>
    </row>
    <row r="9986" spans="38:49">
      <c r="AL9986" s="5"/>
      <c r="AM9986" s="5"/>
      <c r="AW9986" s="5"/>
    </row>
    <row r="9987" spans="38:49">
      <c r="AL9987" s="5"/>
      <c r="AM9987" s="5"/>
      <c r="AW9987" s="5"/>
    </row>
    <row r="9988" spans="38:49">
      <c r="AL9988" s="5"/>
      <c r="AM9988" s="5"/>
      <c r="AW9988" s="5"/>
    </row>
    <row r="9989" spans="38:49">
      <c r="AL9989" s="5"/>
      <c r="AM9989" s="5"/>
      <c r="AW9989" s="5"/>
    </row>
    <row r="9990" spans="38:49">
      <c r="AL9990" s="5"/>
      <c r="AM9990" s="5"/>
      <c r="AW9990" s="5"/>
    </row>
    <row r="9991" spans="38:49">
      <c r="AL9991" s="5"/>
      <c r="AM9991" s="5"/>
      <c r="AW9991" s="5"/>
    </row>
    <row r="9992" spans="38:49">
      <c r="AL9992" s="5"/>
      <c r="AM9992" s="5"/>
      <c r="AW9992" s="5"/>
    </row>
    <row r="9993" spans="38:49">
      <c r="AL9993" s="5"/>
      <c r="AM9993" s="5"/>
      <c r="AW9993" s="5"/>
    </row>
    <row r="9994" spans="38:49">
      <c r="AL9994" s="5"/>
      <c r="AM9994" s="5"/>
      <c r="AW9994" s="5"/>
    </row>
    <row r="9995" spans="38:49">
      <c r="AL9995" s="5"/>
      <c r="AM9995" s="5"/>
      <c r="AW9995" s="5"/>
    </row>
    <row r="9996" spans="38:49">
      <c r="AL9996" s="5"/>
      <c r="AM9996" s="5"/>
      <c r="AW9996" s="5"/>
    </row>
    <row r="9997" spans="38:49">
      <c r="AL9997" s="5"/>
      <c r="AM9997" s="5"/>
      <c r="AW9997" s="5"/>
    </row>
    <row r="9998" spans="38:49">
      <c r="AL9998" s="5"/>
      <c r="AM9998" s="5"/>
      <c r="AW9998" s="5"/>
    </row>
    <row r="9999" spans="38:49">
      <c r="AL9999" s="5"/>
      <c r="AM9999" s="5"/>
      <c r="AW9999" s="5"/>
    </row>
    <row r="10000" spans="38:49">
      <c r="AL10000" s="5"/>
      <c r="AM10000" s="5"/>
      <c r="AW10000" s="5"/>
    </row>
    <row r="10001" spans="38:49">
      <c r="AL10001" s="5"/>
      <c r="AM10001" s="5"/>
      <c r="AW10001" s="5"/>
    </row>
    <row r="10002" spans="38:49">
      <c r="AL10002" s="5"/>
      <c r="AM10002" s="5"/>
      <c r="AW10002" s="5"/>
    </row>
    <row r="10003" spans="38:49">
      <c r="AL10003" s="5"/>
      <c r="AM10003" s="5"/>
      <c r="AW10003" s="5"/>
    </row>
    <row r="10004" spans="38:49">
      <c r="AL10004" s="5"/>
      <c r="AM10004" s="5"/>
      <c r="AW10004" s="5"/>
    </row>
    <row r="10005" spans="38:49">
      <c r="AL10005" s="5"/>
      <c r="AM10005" s="5"/>
      <c r="AW10005" s="5"/>
    </row>
    <row r="10006" spans="38:49">
      <c r="AL10006" s="5"/>
      <c r="AM10006" s="5"/>
      <c r="AW10006" s="5"/>
    </row>
    <row r="10007" spans="38:49">
      <c r="AL10007" s="5"/>
      <c r="AM10007" s="5"/>
      <c r="AW10007" s="5"/>
    </row>
    <row r="10008" spans="38:49">
      <c r="AL10008" s="5"/>
      <c r="AM10008" s="5"/>
      <c r="AW10008" s="5"/>
    </row>
    <row r="10009" spans="38:49">
      <c r="AL10009" s="5"/>
      <c r="AM10009" s="5"/>
      <c r="AW10009" s="5"/>
    </row>
    <row r="10010" spans="38:49">
      <c r="AL10010" s="5"/>
      <c r="AM10010" s="5"/>
      <c r="AW10010" s="5"/>
    </row>
    <row r="10011" spans="38:49">
      <c r="AL10011" s="5"/>
      <c r="AM10011" s="5"/>
      <c r="AW10011" s="5"/>
    </row>
    <row r="10012" spans="38:49">
      <c r="AL10012" s="5"/>
      <c r="AM10012" s="5"/>
      <c r="AW10012" s="5"/>
    </row>
    <row r="10013" spans="38:49">
      <c r="AL10013" s="5"/>
      <c r="AM10013" s="5"/>
      <c r="AW10013" s="5"/>
    </row>
    <row r="10014" spans="38:49">
      <c r="AL10014" s="5"/>
      <c r="AM10014" s="5"/>
      <c r="AW10014" s="5"/>
    </row>
    <row r="10015" spans="38:49">
      <c r="AL10015" s="5"/>
      <c r="AM10015" s="5"/>
      <c r="AW10015" s="5"/>
    </row>
    <row r="10016" spans="38:49">
      <c r="AL10016" s="5"/>
      <c r="AM10016" s="5"/>
      <c r="AW10016" s="5"/>
    </row>
    <row r="10017" spans="38:49">
      <c r="AL10017" s="5"/>
      <c r="AM10017" s="5"/>
      <c r="AW10017" s="5"/>
    </row>
    <row r="10018" spans="38:49">
      <c r="AL10018" s="5"/>
      <c r="AM10018" s="5"/>
      <c r="AW10018" s="5"/>
    </row>
    <row r="10019" spans="38:49">
      <c r="AL10019" s="5"/>
      <c r="AM10019" s="5"/>
      <c r="AW10019" s="5"/>
    </row>
    <row r="10020" spans="38:49">
      <c r="AL10020" s="5"/>
      <c r="AM10020" s="5"/>
      <c r="AW10020" s="5"/>
    </row>
    <row r="10021" spans="38:49">
      <c r="AL10021" s="5"/>
      <c r="AM10021" s="5"/>
      <c r="AW10021" s="5"/>
    </row>
    <row r="10022" spans="38:49">
      <c r="AL10022" s="5"/>
      <c r="AM10022" s="5"/>
      <c r="AW10022" s="5"/>
    </row>
    <row r="10023" spans="38:49">
      <c r="AL10023" s="5"/>
      <c r="AM10023" s="5"/>
      <c r="AW10023" s="5"/>
    </row>
    <row r="10024" spans="38:49">
      <c r="AL10024" s="5"/>
      <c r="AM10024" s="5"/>
      <c r="AW10024" s="5"/>
    </row>
    <row r="10025" spans="38:49">
      <c r="AL10025" s="5"/>
      <c r="AM10025" s="5"/>
      <c r="AW10025" s="5"/>
    </row>
    <row r="10026" spans="38:49">
      <c r="AL10026" s="5"/>
      <c r="AM10026" s="5"/>
      <c r="AW10026" s="5"/>
    </row>
    <row r="10027" spans="38:49">
      <c r="AL10027" s="5"/>
      <c r="AM10027" s="5"/>
      <c r="AW10027" s="5"/>
    </row>
    <row r="10028" spans="38:49">
      <c r="AL10028" s="5"/>
      <c r="AM10028" s="5"/>
      <c r="AW10028" s="5"/>
    </row>
    <row r="10029" spans="38:49">
      <c r="AL10029" s="5"/>
      <c r="AM10029" s="5"/>
      <c r="AW10029" s="5"/>
    </row>
    <row r="10030" spans="38:49">
      <c r="AL10030" s="5"/>
      <c r="AM10030" s="5"/>
      <c r="AW10030" s="5"/>
    </row>
    <row r="10031" spans="38:49">
      <c r="AL10031" s="5"/>
      <c r="AM10031" s="5"/>
      <c r="AW10031" s="5"/>
    </row>
    <row r="10032" spans="38:49">
      <c r="AL10032" s="5"/>
      <c r="AM10032" s="5"/>
      <c r="AW10032" s="5"/>
    </row>
    <row r="10033" spans="38:49">
      <c r="AL10033" s="5"/>
      <c r="AM10033" s="5"/>
      <c r="AW10033" s="5"/>
    </row>
    <row r="10034" spans="38:49">
      <c r="AL10034" s="5"/>
      <c r="AM10034" s="5"/>
      <c r="AW10034" s="5"/>
    </row>
    <row r="10035" spans="38:49">
      <c r="AL10035" s="5"/>
      <c r="AM10035" s="5"/>
      <c r="AW10035" s="5"/>
    </row>
    <row r="10036" spans="38:49">
      <c r="AL10036" s="5"/>
      <c r="AM10036" s="5"/>
      <c r="AW10036" s="5"/>
    </row>
    <row r="10037" spans="38:49">
      <c r="AL10037" s="5"/>
      <c r="AM10037" s="5"/>
      <c r="AW10037" s="5"/>
    </row>
    <row r="10038" spans="38:49">
      <c r="AL10038" s="5"/>
      <c r="AM10038" s="5"/>
      <c r="AW10038" s="5"/>
    </row>
    <row r="10039" spans="38:49">
      <c r="AL10039" s="5"/>
      <c r="AM10039" s="5"/>
      <c r="AW10039" s="5"/>
    </row>
    <row r="10040" spans="38:49">
      <c r="AL10040" s="5"/>
      <c r="AM10040" s="5"/>
      <c r="AW10040" s="5"/>
    </row>
    <row r="10041" spans="38:49">
      <c r="AL10041" s="5"/>
      <c r="AM10041" s="5"/>
      <c r="AW10041" s="5"/>
    </row>
    <row r="10042" spans="38:49">
      <c r="AL10042" s="5"/>
      <c r="AM10042" s="5"/>
      <c r="AW10042" s="5"/>
    </row>
    <row r="10043" spans="38:49">
      <c r="AL10043" s="5"/>
      <c r="AM10043" s="5"/>
      <c r="AW10043" s="5"/>
    </row>
    <row r="10044" spans="38:49">
      <c r="AL10044" s="5"/>
      <c r="AM10044" s="5"/>
      <c r="AW10044" s="5"/>
    </row>
    <row r="10045" spans="38:49">
      <c r="AL10045" s="5"/>
      <c r="AM10045" s="5"/>
      <c r="AW10045" s="5"/>
    </row>
    <row r="10046" spans="38:49">
      <c r="AL10046" s="5"/>
      <c r="AM10046" s="5"/>
      <c r="AW10046" s="5"/>
    </row>
    <row r="10047" spans="38:49">
      <c r="AL10047" s="5"/>
      <c r="AM10047" s="5"/>
      <c r="AW10047" s="5"/>
    </row>
    <row r="10048" spans="38:49">
      <c r="AL10048" s="5"/>
      <c r="AM10048" s="5"/>
      <c r="AW10048" s="5"/>
    </row>
    <row r="10049" spans="38:49">
      <c r="AL10049" s="5"/>
      <c r="AM10049" s="5"/>
      <c r="AW10049" s="5"/>
    </row>
    <row r="10050" spans="38:49">
      <c r="AL10050" s="5"/>
      <c r="AM10050" s="5"/>
      <c r="AW10050" s="5"/>
    </row>
    <row r="10051" spans="38:49">
      <c r="AL10051" s="5"/>
      <c r="AM10051" s="5"/>
      <c r="AW10051" s="5"/>
    </row>
    <row r="10052" spans="38:49">
      <c r="AL10052" s="5"/>
      <c r="AM10052" s="5"/>
      <c r="AW10052" s="5"/>
    </row>
    <row r="10053" spans="38:49">
      <c r="AL10053" s="5"/>
      <c r="AM10053" s="5"/>
      <c r="AW10053" s="5"/>
    </row>
    <row r="10054" spans="38:49">
      <c r="AL10054" s="5"/>
      <c r="AM10054" s="5"/>
      <c r="AW10054" s="5"/>
    </row>
    <row r="10055" spans="38:49">
      <c r="AL10055" s="5"/>
      <c r="AM10055" s="5"/>
      <c r="AW10055" s="5"/>
    </row>
    <row r="10056" spans="38:49">
      <c r="AL10056" s="5"/>
      <c r="AM10056" s="5"/>
      <c r="AW10056" s="5"/>
    </row>
    <row r="10057" spans="38:49">
      <c r="AL10057" s="5"/>
      <c r="AM10057" s="5"/>
      <c r="AW10057" s="5"/>
    </row>
    <row r="10058" spans="38:49">
      <c r="AL10058" s="5"/>
      <c r="AM10058" s="5"/>
      <c r="AW10058" s="5"/>
    </row>
    <row r="10059" spans="38:49">
      <c r="AL10059" s="5"/>
      <c r="AM10059" s="5"/>
      <c r="AW10059" s="5"/>
    </row>
    <row r="10060" spans="38:49">
      <c r="AL10060" s="5"/>
      <c r="AM10060" s="5"/>
      <c r="AW10060" s="5"/>
    </row>
    <row r="10061" spans="38:49">
      <c r="AL10061" s="5"/>
      <c r="AM10061" s="5"/>
      <c r="AW10061" s="5"/>
    </row>
    <row r="10062" spans="38:49">
      <c r="AL10062" s="5"/>
      <c r="AM10062" s="5"/>
      <c r="AW10062" s="5"/>
    </row>
    <row r="10063" spans="38:49">
      <c r="AL10063" s="5"/>
      <c r="AM10063" s="5"/>
      <c r="AW10063" s="5"/>
    </row>
    <row r="10064" spans="38:49">
      <c r="AL10064" s="5"/>
      <c r="AM10064" s="5"/>
      <c r="AW10064" s="5"/>
    </row>
    <row r="10065" spans="38:49">
      <c r="AL10065" s="5"/>
      <c r="AM10065" s="5"/>
      <c r="AW10065" s="5"/>
    </row>
    <row r="10066" spans="38:49">
      <c r="AL10066" s="5"/>
      <c r="AM10066" s="5"/>
      <c r="AW10066" s="5"/>
    </row>
    <row r="10067" spans="38:49">
      <c r="AL10067" s="5"/>
      <c r="AM10067" s="5"/>
      <c r="AW10067" s="5"/>
    </row>
    <row r="10068" spans="38:49">
      <c r="AL10068" s="5"/>
      <c r="AM10068" s="5"/>
      <c r="AW10068" s="5"/>
    </row>
    <row r="10069" spans="38:49">
      <c r="AL10069" s="5"/>
      <c r="AM10069" s="5"/>
      <c r="AW10069" s="5"/>
    </row>
    <row r="10070" spans="38:49">
      <c r="AL10070" s="5"/>
      <c r="AM10070" s="5"/>
      <c r="AW10070" s="5"/>
    </row>
    <row r="10071" spans="38:49">
      <c r="AL10071" s="5"/>
      <c r="AM10071" s="5"/>
      <c r="AW10071" s="5"/>
    </row>
    <row r="10072" spans="38:49">
      <c r="AL10072" s="5"/>
      <c r="AM10072" s="5"/>
      <c r="AW10072" s="5"/>
    </row>
    <row r="10073" spans="38:49">
      <c r="AL10073" s="5"/>
      <c r="AM10073" s="5"/>
      <c r="AW10073" s="5"/>
    </row>
    <row r="10074" spans="38:49">
      <c r="AL10074" s="5"/>
      <c r="AM10074" s="5"/>
      <c r="AW10074" s="5"/>
    </row>
    <row r="10075" spans="38:49">
      <c r="AL10075" s="5"/>
      <c r="AM10075" s="5"/>
      <c r="AW10075" s="5"/>
    </row>
    <row r="10076" spans="38:49">
      <c r="AL10076" s="5"/>
      <c r="AM10076" s="5"/>
      <c r="AW10076" s="5"/>
    </row>
    <row r="10077" spans="38:49">
      <c r="AL10077" s="5"/>
      <c r="AM10077" s="5"/>
      <c r="AW10077" s="5"/>
    </row>
    <row r="10078" spans="38:49">
      <c r="AL10078" s="5"/>
      <c r="AM10078" s="5"/>
      <c r="AW10078" s="5"/>
    </row>
    <row r="10079" spans="38:49">
      <c r="AL10079" s="5"/>
      <c r="AM10079" s="5"/>
      <c r="AW10079" s="5"/>
    </row>
    <row r="10080" spans="38:49">
      <c r="AL10080" s="5"/>
      <c r="AM10080" s="5"/>
      <c r="AW10080" s="5"/>
    </row>
    <row r="10081" spans="38:49">
      <c r="AL10081" s="5"/>
      <c r="AM10081" s="5"/>
      <c r="AW10081" s="5"/>
    </row>
    <row r="10082" spans="38:49">
      <c r="AL10082" s="5"/>
      <c r="AM10082" s="5"/>
      <c r="AW10082" s="5"/>
    </row>
    <row r="10083" spans="38:49">
      <c r="AL10083" s="5"/>
      <c r="AM10083" s="5"/>
      <c r="AW10083" s="5"/>
    </row>
    <row r="10084" spans="38:49">
      <c r="AL10084" s="5"/>
      <c r="AM10084" s="5"/>
      <c r="AW10084" s="5"/>
    </row>
    <row r="10085" spans="38:49">
      <c r="AL10085" s="5"/>
      <c r="AM10085" s="5"/>
      <c r="AW10085" s="5"/>
    </row>
    <row r="10086" spans="38:49">
      <c r="AL10086" s="5"/>
      <c r="AM10086" s="5"/>
      <c r="AW10086" s="5"/>
    </row>
    <row r="10087" spans="38:49">
      <c r="AL10087" s="5"/>
      <c r="AM10087" s="5"/>
      <c r="AW10087" s="5"/>
    </row>
    <row r="10088" spans="38:49">
      <c r="AL10088" s="5"/>
      <c r="AM10088" s="5"/>
      <c r="AW10088" s="5"/>
    </row>
    <row r="10089" spans="38:49">
      <c r="AL10089" s="5"/>
      <c r="AM10089" s="5"/>
      <c r="AW10089" s="5"/>
    </row>
    <row r="10090" spans="38:49">
      <c r="AL10090" s="5"/>
      <c r="AM10090" s="5"/>
      <c r="AW10090" s="5"/>
    </row>
    <row r="10091" spans="38:49">
      <c r="AL10091" s="5"/>
      <c r="AM10091" s="5"/>
      <c r="AW10091" s="5"/>
    </row>
    <row r="10092" spans="38:49">
      <c r="AL10092" s="5"/>
      <c r="AM10092" s="5"/>
      <c r="AW10092" s="5"/>
    </row>
    <row r="10093" spans="38:49">
      <c r="AL10093" s="5"/>
      <c r="AM10093" s="5"/>
      <c r="AW10093" s="5"/>
    </row>
    <row r="10094" spans="38:49">
      <c r="AL10094" s="5"/>
      <c r="AM10094" s="5"/>
      <c r="AW10094" s="5"/>
    </row>
    <row r="10095" spans="38:49">
      <c r="AL10095" s="5"/>
      <c r="AM10095" s="5"/>
      <c r="AW10095" s="5"/>
    </row>
    <row r="10096" spans="38:49">
      <c r="AL10096" s="5"/>
      <c r="AM10096" s="5"/>
      <c r="AW10096" s="5"/>
    </row>
    <row r="10097" spans="38:49">
      <c r="AL10097" s="5"/>
      <c r="AM10097" s="5"/>
      <c r="AW10097" s="5"/>
    </row>
    <row r="10098" spans="38:49">
      <c r="AL10098" s="5"/>
      <c r="AM10098" s="5"/>
      <c r="AW10098" s="5"/>
    </row>
    <row r="10099" spans="38:49">
      <c r="AL10099" s="5"/>
      <c r="AM10099" s="5"/>
      <c r="AW10099" s="5"/>
    </row>
    <row r="10100" spans="38:49">
      <c r="AL10100" s="5"/>
      <c r="AM10100" s="5"/>
      <c r="AW10100" s="5"/>
    </row>
    <row r="10101" spans="38:49">
      <c r="AL10101" s="5"/>
      <c r="AM10101" s="5"/>
      <c r="AW10101" s="5"/>
    </row>
    <row r="10102" spans="38:49">
      <c r="AL10102" s="5"/>
      <c r="AM10102" s="5"/>
      <c r="AW10102" s="5"/>
    </row>
    <row r="10103" spans="38:49">
      <c r="AL10103" s="5"/>
      <c r="AM10103" s="5"/>
      <c r="AW10103" s="5"/>
    </row>
    <row r="10104" spans="38:49">
      <c r="AL10104" s="5"/>
      <c r="AM10104" s="5"/>
      <c r="AW10104" s="5"/>
    </row>
    <row r="10105" spans="38:49">
      <c r="AL10105" s="5"/>
      <c r="AM10105" s="5"/>
      <c r="AW10105" s="5"/>
    </row>
    <row r="10106" spans="38:49">
      <c r="AL10106" s="5"/>
      <c r="AM10106" s="5"/>
      <c r="AW10106" s="5"/>
    </row>
    <row r="10107" spans="38:49">
      <c r="AL10107" s="5"/>
      <c r="AM10107" s="5"/>
      <c r="AW10107" s="5"/>
    </row>
    <row r="10108" spans="38:49">
      <c r="AL10108" s="5"/>
      <c r="AM10108" s="5"/>
      <c r="AW10108" s="5"/>
    </row>
    <row r="10109" spans="38:49">
      <c r="AL10109" s="5"/>
      <c r="AM10109" s="5"/>
      <c r="AW10109" s="5"/>
    </row>
    <row r="10110" spans="38:49">
      <c r="AL10110" s="5"/>
      <c r="AM10110" s="5"/>
      <c r="AW10110" s="5"/>
    </row>
    <row r="10111" spans="38:49">
      <c r="AL10111" s="5"/>
      <c r="AM10111" s="5"/>
      <c r="AW10111" s="5"/>
    </row>
    <row r="10112" spans="38:49">
      <c r="AL10112" s="5"/>
      <c r="AM10112" s="5"/>
      <c r="AW10112" s="5"/>
    </row>
    <row r="10113" spans="38:49">
      <c r="AL10113" s="5"/>
      <c r="AM10113" s="5"/>
      <c r="AW10113" s="5"/>
    </row>
    <row r="10114" spans="38:49">
      <c r="AL10114" s="5"/>
      <c r="AM10114" s="5"/>
      <c r="AW10114" s="5"/>
    </row>
    <row r="10115" spans="38:49">
      <c r="AL10115" s="5"/>
      <c r="AM10115" s="5"/>
      <c r="AW10115" s="5"/>
    </row>
    <row r="10116" spans="38:49">
      <c r="AL10116" s="5"/>
      <c r="AM10116" s="5"/>
      <c r="AW10116" s="5"/>
    </row>
    <row r="10117" spans="38:49">
      <c r="AL10117" s="5"/>
      <c r="AM10117" s="5"/>
      <c r="AW10117" s="5"/>
    </row>
    <row r="10118" spans="38:49">
      <c r="AL10118" s="5"/>
      <c r="AM10118" s="5"/>
      <c r="AW10118" s="5"/>
    </row>
    <row r="10119" spans="38:49">
      <c r="AL10119" s="5"/>
      <c r="AM10119" s="5"/>
      <c r="AW10119" s="5"/>
    </row>
    <row r="10120" spans="38:49">
      <c r="AL10120" s="5"/>
      <c r="AM10120" s="5"/>
      <c r="AW10120" s="5"/>
    </row>
    <row r="10121" spans="38:49">
      <c r="AL10121" s="5"/>
      <c r="AM10121" s="5"/>
      <c r="AW10121" s="5"/>
    </row>
    <row r="10122" spans="38:49">
      <c r="AL10122" s="5"/>
      <c r="AM10122" s="5"/>
      <c r="AW10122" s="5"/>
    </row>
    <row r="10123" spans="38:49">
      <c r="AL10123" s="5"/>
      <c r="AM10123" s="5"/>
      <c r="AW10123" s="5"/>
    </row>
    <row r="10124" spans="38:49">
      <c r="AL10124" s="5"/>
      <c r="AM10124" s="5"/>
      <c r="AW10124" s="5"/>
    </row>
    <row r="10125" spans="38:49">
      <c r="AL10125" s="5"/>
      <c r="AM10125" s="5"/>
      <c r="AW10125" s="5"/>
    </row>
    <row r="10126" spans="38:49">
      <c r="AL10126" s="5"/>
      <c r="AM10126" s="5"/>
      <c r="AW10126" s="5"/>
    </row>
    <row r="10127" spans="38:49">
      <c r="AL10127" s="5"/>
      <c r="AM10127" s="5"/>
      <c r="AW10127" s="5"/>
    </row>
    <row r="10128" spans="38:49">
      <c r="AL10128" s="5"/>
      <c r="AM10128" s="5"/>
      <c r="AW10128" s="5"/>
    </row>
    <row r="10129" spans="38:49">
      <c r="AL10129" s="5"/>
      <c r="AM10129" s="5"/>
      <c r="AW10129" s="5"/>
    </row>
    <row r="10130" spans="38:49">
      <c r="AL10130" s="5"/>
      <c r="AM10130" s="5"/>
      <c r="AW10130" s="5"/>
    </row>
    <row r="10131" spans="38:49">
      <c r="AL10131" s="5"/>
      <c r="AM10131" s="5"/>
      <c r="AW10131" s="5"/>
    </row>
    <row r="10132" spans="38:49">
      <c r="AL10132" s="5"/>
      <c r="AM10132" s="5"/>
      <c r="AW10132" s="5"/>
    </row>
    <row r="10133" spans="38:49">
      <c r="AL10133" s="5"/>
      <c r="AM10133" s="5"/>
      <c r="AW10133" s="5"/>
    </row>
    <row r="10134" spans="38:49">
      <c r="AL10134" s="5"/>
      <c r="AM10134" s="5"/>
      <c r="AW10134" s="5"/>
    </row>
    <row r="10135" spans="38:49">
      <c r="AL10135" s="5"/>
      <c r="AM10135" s="5"/>
      <c r="AW10135" s="5"/>
    </row>
    <row r="10136" spans="38:49">
      <c r="AL10136" s="5"/>
      <c r="AM10136" s="5"/>
      <c r="AW10136" s="5"/>
    </row>
    <row r="10137" spans="38:49">
      <c r="AL10137" s="5"/>
      <c r="AM10137" s="5"/>
      <c r="AW10137" s="5"/>
    </row>
    <row r="10138" spans="38:49">
      <c r="AL10138" s="5"/>
      <c r="AM10138" s="5"/>
      <c r="AW10138" s="5"/>
    </row>
    <row r="10139" spans="38:49">
      <c r="AL10139" s="5"/>
      <c r="AM10139" s="5"/>
      <c r="AW10139" s="5"/>
    </row>
    <row r="10140" spans="38:49">
      <c r="AL10140" s="5"/>
      <c r="AM10140" s="5"/>
      <c r="AW10140" s="5"/>
    </row>
    <row r="10141" spans="38:49">
      <c r="AL10141" s="5"/>
      <c r="AM10141" s="5"/>
      <c r="AW10141" s="5"/>
    </row>
    <row r="10142" spans="38:49">
      <c r="AL10142" s="5"/>
      <c r="AM10142" s="5"/>
      <c r="AW10142" s="5"/>
    </row>
    <row r="10143" spans="38:49">
      <c r="AL10143" s="5"/>
      <c r="AM10143" s="5"/>
      <c r="AW10143" s="5"/>
    </row>
    <row r="10144" spans="38:49">
      <c r="AL10144" s="5"/>
      <c r="AM10144" s="5"/>
      <c r="AW10144" s="5"/>
    </row>
    <row r="10145" spans="38:49">
      <c r="AL10145" s="5"/>
      <c r="AM10145" s="5"/>
      <c r="AW10145" s="5"/>
    </row>
    <row r="10146" spans="38:49">
      <c r="AL10146" s="5"/>
      <c r="AM10146" s="5"/>
      <c r="AW10146" s="5"/>
    </row>
    <row r="10147" spans="38:49">
      <c r="AL10147" s="5"/>
      <c r="AM10147" s="5"/>
      <c r="AW10147" s="5"/>
    </row>
    <row r="10148" spans="38:49">
      <c r="AL10148" s="5"/>
      <c r="AM10148" s="5"/>
      <c r="AW10148" s="5"/>
    </row>
    <row r="10149" spans="38:49">
      <c r="AL10149" s="5"/>
      <c r="AM10149" s="5"/>
      <c r="AW10149" s="5"/>
    </row>
    <row r="10150" spans="38:49">
      <c r="AL10150" s="5"/>
      <c r="AM10150" s="5"/>
      <c r="AW10150" s="5"/>
    </row>
    <row r="10151" spans="38:49">
      <c r="AL10151" s="5"/>
      <c r="AM10151" s="5"/>
      <c r="AW10151" s="5"/>
    </row>
    <row r="10152" spans="38:49">
      <c r="AL10152" s="5"/>
      <c r="AM10152" s="5"/>
      <c r="AW10152" s="5"/>
    </row>
    <row r="10153" spans="38:49">
      <c r="AL10153" s="5"/>
      <c r="AM10153" s="5"/>
      <c r="AW10153" s="5"/>
    </row>
    <row r="10154" spans="38:49">
      <c r="AL10154" s="5"/>
      <c r="AM10154" s="5"/>
      <c r="AW10154" s="5"/>
    </row>
    <row r="10155" spans="38:49">
      <c r="AL10155" s="5"/>
      <c r="AM10155" s="5"/>
      <c r="AW10155" s="5"/>
    </row>
    <row r="10156" spans="38:49">
      <c r="AL10156" s="5"/>
      <c r="AM10156" s="5"/>
      <c r="AW10156" s="5"/>
    </row>
    <row r="10157" spans="38:49">
      <c r="AL10157" s="5"/>
      <c r="AM10157" s="5"/>
      <c r="AW10157" s="5"/>
    </row>
    <row r="10158" spans="38:49">
      <c r="AL10158" s="5"/>
      <c r="AM10158" s="5"/>
      <c r="AW10158" s="5"/>
    </row>
    <row r="10159" spans="38:49">
      <c r="AL10159" s="5"/>
      <c r="AM10159" s="5"/>
      <c r="AW10159" s="5"/>
    </row>
    <row r="10160" spans="38:49">
      <c r="AL10160" s="5"/>
      <c r="AM10160" s="5"/>
      <c r="AW10160" s="5"/>
    </row>
    <row r="10161" spans="38:49">
      <c r="AL10161" s="5"/>
      <c r="AM10161" s="5"/>
      <c r="AW10161" s="5"/>
    </row>
    <row r="10162" spans="38:49">
      <c r="AL10162" s="5"/>
      <c r="AM10162" s="5"/>
      <c r="AW10162" s="5"/>
    </row>
    <row r="10163" spans="38:49">
      <c r="AL10163" s="5"/>
      <c r="AM10163" s="5"/>
      <c r="AW10163" s="5"/>
    </row>
    <row r="10164" spans="38:49">
      <c r="AL10164" s="5"/>
      <c r="AM10164" s="5"/>
      <c r="AW10164" s="5"/>
    </row>
    <row r="10165" spans="38:49">
      <c r="AL10165" s="5"/>
      <c r="AM10165" s="5"/>
      <c r="AW10165" s="5"/>
    </row>
    <row r="10166" spans="38:49">
      <c r="AL10166" s="5"/>
      <c r="AM10166" s="5"/>
      <c r="AW10166" s="5"/>
    </row>
    <row r="10167" spans="38:49">
      <c r="AL10167" s="5"/>
      <c r="AM10167" s="5"/>
      <c r="AW10167" s="5"/>
    </row>
    <row r="10168" spans="38:49">
      <c r="AL10168" s="5"/>
      <c r="AM10168" s="5"/>
      <c r="AW10168" s="5"/>
    </row>
    <row r="10169" spans="38:49">
      <c r="AL10169" s="5"/>
      <c r="AM10169" s="5"/>
      <c r="AW10169" s="5"/>
    </row>
    <row r="10170" spans="38:49">
      <c r="AL10170" s="5"/>
      <c r="AM10170" s="5"/>
      <c r="AW10170" s="5"/>
    </row>
    <row r="10171" spans="38:49">
      <c r="AL10171" s="5"/>
      <c r="AM10171" s="5"/>
      <c r="AW10171" s="5"/>
    </row>
    <row r="10172" spans="38:49">
      <c r="AL10172" s="5"/>
      <c r="AM10172" s="5"/>
      <c r="AW10172" s="5"/>
    </row>
    <row r="10173" spans="38:49">
      <c r="AL10173" s="5"/>
      <c r="AM10173" s="5"/>
      <c r="AW10173" s="5"/>
    </row>
    <row r="10174" spans="38:49">
      <c r="AL10174" s="5"/>
      <c r="AM10174" s="5"/>
      <c r="AW10174" s="5"/>
    </row>
    <row r="10175" spans="38:49">
      <c r="AL10175" s="5"/>
      <c r="AM10175" s="5"/>
      <c r="AW10175" s="5"/>
    </row>
    <row r="10176" spans="38:49">
      <c r="AL10176" s="5"/>
      <c r="AM10176" s="5"/>
      <c r="AW10176" s="5"/>
    </row>
    <row r="10177" spans="38:49">
      <c r="AL10177" s="5"/>
      <c r="AM10177" s="5"/>
      <c r="AW10177" s="5"/>
    </row>
    <row r="10178" spans="38:49">
      <c r="AL10178" s="5"/>
      <c r="AM10178" s="5"/>
      <c r="AW10178" s="5"/>
    </row>
    <row r="10179" spans="38:49">
      <c r="AL10179" s="5"/>
      <c r="AM10179" s="5"/>
      <c r="AW10179" s="5"/>
    </row>
    <row r="10180" spans="38:49">
      <c r="AL10180" s="5"/>
      <c r="AM10180" s="5"/>
      <c r="AW10180" s="5"/>
    </row>
    <row r="10181" spans="38:49">
      <c r="AL10181" s="5"/>
      <c r="AM10181" s="5"/>
      <c r="AW10181" s="5"/>
    </row>
    <row r="10182" spans="38:49">
      <c r="AL10182" s="5"/>
      <c r="AM10182" s="5"/>
      <c r="AW10182" s="5"/>
    </row>
    <row r="10183" spans="38:49">
      <c r="AL10183" s="5"/>
      <c r="AM10183" s="5"/>
      <c r="AW10183" s="5"/>
    </row>
    <row r="10184" spans="38:49">
      <c r="AL10184" s="5"/>
      <c r="AM10184" s="5"/>
      <c r="AW10184" s="5"/>
    </row>
    <row r="10185" spans="38:49">
      <c r="AL10185" s="5"/>
      <c r="AM10185" s="5"/>
      <c r="AW10185" s="5"/>
    </row>
    <row r="10186" spans="38:49">
      <c r="AL10186" s="5"/>
      <c r="AM10186" s="5"/>
      <c r="AW10186" s="5"/>
    </row>
    <row r="10187" spans="38:49">
      <c r="AL10187" s="5"/>
      <c r="AM10187" s="5"/>
      <c r="AW10187" s="5"/>
    </row>
    <row r="10188" spans="38:49">
      <c r="AL10188" s="5"/>
      <c r="AM10188" s="5"/>
      <c r="AW10188" s="5"/>
    </row>
    <row r="10189" spans="38:49">
      <c r="AL10189" s="5"/>
      <c r="AM10189" s="5"/>
      <c r="AW10189" s="5"/>
    </row>
    <row r="10190" spans="38:49">
      <c r="AL10190" s="5"/>
      <c r="AM10190" s="5"/>
      <c r="AW10190" s="5"/>
    </row>
    <row r="10191" spans="38:49">
      <c r="AL10191" s="5"/>
      <c r="AM10191" s="5"/>
      <c r="AW10191" s="5"/>
    </row>
    <row r="10192" spans="38:49">
      <c r="AL10192" s="5"/>
      <c r="AM10192" s="5"/>
      <c r="AW10192" s="5"/>
    </row>
    <row r="10193" spans="38:49">
      <c r="AL10193" s="5"/>
      <c r="AM10193" s="5"/>
      <c r="AW10193" s="5"/>
    </row>
    <row r="10194" spans="38:49">
      <c r="AL10194" s="5"/>
      <c r="AM10194" s="5"/>
      <c r="AW10194" s="5"/>
    </row>
    <row r="10195" spans="38:49">
      <c r="AL10195" s="5"/>
      <c r="AM10195" s="5"/>
      <c r="AW10195" s="5"/>
    </row>
    <row r="10196" spans="38:49">
      <c r="AL10196" s="5"/>
      <c r="AM10196" s="5"/>
      <c r="AW10196" s="5"/>
    </row>
    <row r="10197" spans="38:49">
      <c r="AL10197" s="5"/>
      <c r="AM10197" s="5"/>
      <c r="AW10197" s="5"/>
    </row>
    <row r="10198" spans="38:49">
      <c r="AL10198" s="5"/>
      <c r="AM10198" s="5"/>
      <c r="AW10198" s="5"/>
    </row>
    <row r="10199" spans="38:49">
      <c r="AL10199" s="5"/>
      <c r="AM10199" s="5"/>
      <c r="AW10199" s="5"/>
    </row>
    <row r="10200" spans="38:49">
      <c r="AL10200" s="5"/>
      <c r="AM10200" s="5"/>
      <c r="AW10200" s="5"/>
    </row>
    <row r="10201" spans="38:49">
      <c r="AL10201" s="5"/>
      <c r="AM10201" s="5"/>
      <c r="AW10201" s="5"/>
    </row>
    <row r="10202" spans="38:49">
      <c r="AL10202" s="5"/>
      <c r="AM10202" s="5"/>
      <c r="AW10202" s="5"/>
    </row>
    <row r="10203" spans="38:49">
      <c r="AL10203" s="5"/>
      <c r="AM10203" s="5"/>
      <c r="AW10203" s="5"/>
    </row>
    <row r="10204" spans="38:49">
      <c r="AL10204" s="5"/>
      <c r="AM10204" s="5"/>
      <c r="AW10204" s="5"/>
    </row>
    <row r="10205" spans="38:49">
      <c r="AL10205" s="5"/>
      <c r="AM10205" s="5"/>
      <c r="AW10205" s="5"/>
    </row>
    <row r="10206" spans="38:49">
      <c r="AL10206" s="5"/>
      <c r="AM10206" s="5"/>
      <c r="AW10206" s="5"/>
    </row>
    <row r="10207" spans="38:49">
      <c r="AL10207" s="5"/>
      <c r="AM10207" s="5"/>
      <c r="AW10207" s="5"/>
    </row>
    <row r="10208" spans="38:49">
      <c r="AL10208" s="5"/>
      <c r="AM10208" s="5"/>
      <c r="AW10208" s="5"/>
    </row>
    <row r="10209" spans="38:49">
      <c r="AL10209" s="5"/>
      <c r="AM10209" s="5"/>
      <c r="AW10209" s="5"/>
    </row>
    <row r="10210" spans="38:49">
      <c r="AL10210" s="5"/>
      <c r="AM10210" s="5"/>
      <c r="AW10210" s="5"/>
    </row>
    <row r="10211" spans="38:49">
      <c r="AL10211" s="5"/>
      <c r="AM10211" s="5"/>
      <c r="AW10211" s="5"/>
    </row>
    <row r="10212" spans="38:49">
      <c r="AL10212" s="5"/>
      <c r="AM10212" s="5"/>
      <c r="AW10212" s="5"/>
    </row>
    <row r="10213" spans="38:49">
      <c r="AL10213" s="5"/>
      <c r="AM10213" s="5"/>
      <c r="AW10213" s="5"/>
    </row>
    <row r="10214" spans="38:49">
      <c r="AL10214" s="5"/>
      <c r="AM10214" s="5"/>
      <c r="AW10214" s="5"/>
    </row>
    <row r="10215" spans="38:49">
      <c r="AL10215" s="5"/>
      <c r="AM10215" s="5"/>
      <c r="AW10215" s="5"/>
    </row>
    <row r="10216" spans="38:49">
      <c r="AL10216" s="5"/>
      <c r="AM10216" s="5"/>
      <c r="AW10216" s="5"/>
    </row>
    <row r="10217" spans="38:49">
      <c r="AL10217" s="5"/>
      <c r="AM10217" s="5"/>
      <c r="AW10217" s="5"/>
    </row>
    <row r="10218" spans="38:49">
      <c r="AL10218" s="5"/>
      <c r="AM10218" s="5"/>
      <c r="AW10218" s="5"/>
    </row>
    <row r="10219" spans="38:49">
      <c r="AL10219" s="5"/>
      <c r="AM10219" s="5"/>
      <c r="AW10219" s="5"/>
    </row>
    <row r="10220" spans="38:49">
      <c r="AL10220" s="5"/>
      <c r="AM10220" s="5"/>
      <c r="AW10220" s="5"/>
    </row>
    <row r="10221" spans="38:49">
      <c r="AL10221" s="5"/>
      <c r="AM10221" s="5"/>
      <c r="AW10221" s="5"/>
    </row>
    <row r="10222" spans="38:49">
      <c r="AL10222" s="5"/>
      <c r="AM10222" s="5"/>
      <c r="AW10222" s="5"/>
    </row>
    <row r="10223" spans="38:49">
      <c r="AL10223" s="5"/>
      <c r="AM10223" s="5"/>
      <c r="AW10223" s="5"/>
    </row>
    <row r="10224" spans="38:49">
      <c r="AL10224" s="5"/>
      <c r="AM10224" s="5"/>
      <c r="AW10224" s="5"/>
    </row>
    <row r="10225" spans="38:49">
      <c r="AL10225" s="5"/>
      <c r="AM10225" s="5"/>
      <c r="AW10225" s="5"/>
    </row>
    <row r="10226" spans="38:49">
      <c r="AL10226" s="5"/>
      <c r="AM10226" s="5"/>
      <c r="AW10226" s="5"/>
    </row>
    <row r="10227" spans="38:49">
      <c r="AL10227" s="5"/>
      <c r="AM10227" s="5"/>
      <c r="AW10227" s="5"/>
    </row>
    <row r="10228" spans="38:49">
      <c r="AL10228" s="5"/>
      <c r="AM10228" s="5"/>
      <c r="AW10228" s="5"/>
    </row>
    <row r="10229" spans="38:49">
      <c r="AL10229" s="5"/>
      <c r="AM10229" s="5"/>
      <c r="AW10229" s="5"/>
    </row>
    <row r="10230" spans="38:49">
      <c r="AL10230" s="5"/>
      <c r="AM10230" s="5"/>
      <c r="AW10230" s="5"/>
    </row>
    <row r="10231" spans="38:49">
      <c r="AL10231" s="5"/>
      <c r="AM10231" s="5"/>
      <c r="AW10231" s="5"/>
    </row>
    <row r="10232" spans="38:49">
      <c r="AL10232" s="5"/>
      <c r="AM10232" s="5"/>
      <c r="AW10232" s="5"/>
    </row>
    <row r="10233" spans="38:49">
      <c r="AL10233" s="5"/>
      <c r="AM10233" s="5"/>
      <c r="AW10233" s="5"/>
    </row>
    <row r="10234" spans="38:49">
      <c r="AL10234" s="5"/>
      <c r="AM10234" s="5"/>
      <c r="AW10234" s="5"/>
    </row>
    <row r="10235" spans="38:49">
      <c r="AL10235" s="5"/>
      <c r="AM10235" s="5"/>
      <c r="AW10235" s="5"/>
    </row>
    <row r="10236" spans="38:49">
      <c r="AL10236" s="5"/>
      <c r="AM10236" s="5"/>
      <c r="AW10236" s="5"/>
    </row>
    <row r="10237" spans="38:49">
      <c r="AL10237" s="5"/>
      <c r="AM10237" s="5"/>
      <c r="AW10237" s="5"/>
    </row>
    <row r="10238" spans="38:49">
      <c r="AL10238" s="5"/>
      <c r="AM10238" s="5"/>
      <c r="AW10238" s="5"/>
    </row>
    <row r="10239" spans="38:49">
      <c r="AL10239" s="5"/>
      <c r="AM10239" s="5"/>
      <c r="AW10239" s="5"/>
    </row>
    <row r="10240" spans="38:49">
      <c r="AL10240" s="5"/>
      <c r="AM10240" s="5"/>
      <c r="AW10240" s="5"/>
    </row>
    <row r="10241" spans="38:49">
      <c r="AL10241" s="5"/>
      <c r="AM10241" s="5"/>
      <c r="AW10241" s="5"/>
    </row>
    <row r="10242" spans="38:49">
      <c r="AL10242" s="5"/>
      <c r="AM10242" s="5"/>
      <c r="AW10242" s="5"/>
    </row>
    <row r="10243" spans="38:49">
      <c r="AL10243" s="5"/>
      <c r="AM10243" s="5"/>
      <c r="AW10243" s="5"/>
    </row>
    <row r="10244" spans="38:49">
      <c r="AL10244" s="5"/>
      <c r="AM10244" s="5"/>
      <c r="AW10244" s="5"/>
    </row>
    <row r="10245" spans="38:49">
      <c r="AL10245" s="5"/>
      <c r="AM10245" s="5"/>
      <c r="AW10245" s="5"/>
    </row>
    <row r="10246" spans="38:49">
      <c r="AL10246" s="5"/>
      <c r="AM10246" s="5"/>
      <c r="AW10246" s="5"/>
    </row>
    <row r="10247" spans="38:49">
      <c r="AL10247" s="5"/>
      <c r="AM10247" s="5"/>
      <c r="AW10247" s="5"/>
    </row>
    <row r="10248" spans="38:49">
      <c r="AL10248" s="5"/>
      <c r="AM10248" s="5"/>
      <c r="AW10248" s="5"/>
    </row>
    <row r="10249" spans="38:49">
      <c r="AL10249" s="5"/>
      <c r="AM10249" s="5"/>
      <c r="AW10249" s="5"/>
    </row>
    <row r="10250" spans="38:49">
      <c r="AL10250" s="5"/>
      <c r="AM10250" s="5"/>
      <c r="AW10250" s="5"/>
    </row>
    <row r="10251" spans="38:49">
      <c r="AL10251" s="5"/>
      <c r="AM10251" s="5"/>
      <c r="AW10251" s="5"/>
    </row>
    <row r="10252" spans="38:49">
      <c r="AL10252" s="5"/>
      <c r="AM10252" s="5"/>
      <c r="AW10252" s="5"/>
    </row>
    <row r="10253" spans="38:49">
      <c r="AL10253" s="5"/>
      <c r="AM10253" s="5"/>
      <c r="AW10253" s="5"/>
    </row>
    <row r="10254" spans="38:49">
      <c r="AL10254" s="5"/>
      <c r="AM10254" s="5"/>
      <c r="AW10254" s="5"/>
    </row>
    <row r="10255" spans="38:49">
      <c r="AL10255" s="5"/>
      <c r="AM10255" s="5"/>
      <c r="AW10255" s="5"/>
    </row>
    <row r="10256" spans="38:49">
      <c r="AL10256" s="5"/>
      <c r="AM10256" s="5"/>
      <c r="AW10256" s="5"/>
    </row>
    <row r="10257" spans="38:49">
      <c r="AL10257" s="5"/>
      <c r="AM10257" s="5"/>
      <c r="AW10257" s="5"/>
    </row>
    <row r="10258" spans="38:49">
      <c r="AL10258" s="5"/>
      <c r="AM10258" s="5"/>
      <c r="AW10258" s="5"/>
    </row>
    <row r="10259" spans="38:49">
      <c r="AL10259" s="5"/>
      <c r="AM10259" s="5"/>
      <c r="AW10259" s="5"/>
    </row>
    <row r="10260" spans="38:49">
      <c r="AL10260" s="5"/>
      <c r="AM10260" s="5"/>
      <c r="AW10260" s="5"/>
    </row>
    <row r="10261" spans="38:49">
      <c r="AL10261" s="5"/>
      <c r="AM10261" s="5"/>
      <c r="AW10261" s="5"/>
    </row>
    <row r="10262" spans="38:49">
      <c r="AL10262" s="5"/>
      <c r="AM10262" s="5"/>
      <c r="AW10262" s="5"/>
    </row>
    <row r="10263" spans="38:49">
      <c r="AL10263" s="5"/>
      <c r="AM10263" s="5"/>
      <c r="AW10263" s="5"/>
    </row>
    <row r="10264" spans="38:49">
      <c r="AL10264" s="5"/>
      <c r="AM10264" s="5"/>
      <c r="AW10264" s="5"/>
    </row>
    <row r="10265" spans="38:49">
      <c r="AL10265" s="5"/>
      <c r="AM10265" s="5"/>
      <c r="AW10265" s="5"/>
    </row>
    <row r="10266" spans="38:49">
      <c r="AL10266" s="5"/>
      <c r="AM10266" s="5"/>
      <c r="AW10266" s="5"/>
    </row>
    <row r="10267" spans="38:49">
      <c r="AL10267" s="5"/>
      <c r="AM10267" s="5"/>
      <c r="AW10267" s="5"/>
    </row>
    <row r="10268" spans="38:49">
      <c r="AL10268" s="5"/>
      <c r="AM10268" s="5"/>
      <c r="AW10268" s="5"/>
    </row>
    <row r="10269" spans="38:49">
      <c r="AL10269" s="5"/>
      <c r="AM10269" s="5"/>
      <c r="AW10269" s="5"/>
    </row>
    <row r="10270" spans="38:49">
      <c r="AL10270" s="5"/>
      <c r="AM10270" s="5"/>
      <c r="AW10270" s="5"/>
    </row>
    <row r="10271" spans="38:49">
      <c r="AL10271" s="5"/>
      <c r="AM10271" s="5"/>
      <c r="AW10271" s="5"/>
    </row>
    <row r="10272" spans="38:49">
      <c r="AL10272" s="5"/>
      <c r="AM10272" s="5"/>
      <c r="AW10272" s="5"/>
    </row>
    <row r="10273" spans="38:49">
      <c r="AL10273" s="5"/>
      <c r="AM10273" s="5"/>
      <c r="AW10273" s="5"/>
    </row>
    <row r="10274" spans="38:49">
      <c r="AL10274" s="5"/>
      <c r="AM10274" s="5"/>
      <c r="AW10274" s="5"/>
    </row>
    <row r="10275" spans="38:49">
      <c r="AL10275" s="5"/>
      <c r="AM10275" s="5"/>
      <c r="AW10275" s="5"/>
    </row>
    <row r="10276" spans="38:49">
      <c r="AL10276" s="5"/>
      <c r="AM10276" s="5"/>
      <c r="AW10276" s="5"/>
    </row>
    <row r="10277" spans="38:49">
      <c r="AL10277" s="5"/>
      <c r="AM10277" s="5"/>
      <c r="AW10277" s="5"/>
    </row>
    <row r="10278" spans="38:49">
      <c r="AL10278" s="5"/>
      <c r="AM10278" s="5"/>
      <c r="AW10278" s="5"/>
    </row>
    <row r="10279" spans="38:49">
      <c r="AL10279" s="5"/>
      <c r="AM10279" s="5"/>
      <c r="AW10279" s="5"/>
    </row>
    <row r="10280" spans="38:49">
      <c r="AL10280" s="5"/>
      <c r="AM10280" s="5"/>
      <c r="AW10280" s="5"/>
    </row>
    <row r="10281" spans="38:49">
      <c r="AL10281" s="5"/>
      <c r="AM10281" s="5"/>
      <c r="AW10281" s="5"/>
    </row>
    <row r="10282" spans="38:49">
      <c r="AL10282" s="5"/>
      <c r="AM10282" s="5"/>
      <c r="AW10282" s="5"/>
    </row>
    <row r="10283" spans="38:49">
      <c r="AL10283" s="5"/>
      <c r="AM10283" s="5"/>
      <c r="AW10283" s="5"/>
    </row>
    <row r="10284" spans="38:49">
      <c r="AL10284" s="5"/>
      <c r="AM10284" s="5"/>
      <c r="AW10284" s="5"/>
    </row>
    <row r="10285" spans="38:49">
      <c r="AL10285" s="5"/>
      <c r="AM10285" s="5"/>
      <c r="AW10285" s="5"/>
    </row>
    <row r="10286" spans="38:49">
      <c r="AL10286" s="5"/>
      <c r="AM10286" s="5"/>
      <c r="AW10286" s="5"/>
    </row>
    <row r="10287" spans="38:49">
      <c r="AL10287" s="5"/>
      <c r="AM10287" s="5"/>
      <c r="AW10287" s="5"/>
    </row>
    <row r="10288" spans="38:49">
      <c r="AL10288" s="5"/>
      <c r="AM10288" s="5"/>
      <c r="AW10288" s="5"/>
    </row>
    <row r="10289" spans="38:49">
      <c r="AL10289" s="5"/>
      <c r="AM10289" s="5"/>
      <c r="AW10289" s="5"/>
    </row>
    <row r="10290" spans="38:49">
      <c r="AL10290" s="5"/>
      <c r="AM10290" s="5"/>
      <c r="AW10290" s="5"/>
    </row>
    <row r="10291" spans="38:49">
      <c r="AL10291" s="5"/>
      <c r="AM10291" s="5"/>
      <c r="AW10291" s="5"/>
    </row>
    <row r="10292" spans="38:49">
      <c r="AL10292" s="5"/>
      <c r="AM10292" s="5"/>
      <c r="AW10292" s="5"/>
    </row>
    <row r="10293" spans="38:49">
      <c r="AL10293" s="5"/>
      <c r="AM10293" s="5"/>
      <c r="AW10293" s="5"/>
    </row>
    <row r="10294" spans="38:49">
      <c r="AL10294" s="5"/>
      <c r="AM10294" s="5"/>
      <c r="AW10294" s="5"/>
    </row>
    <row r="10295" spans="38:49">
      <c r="AL10295" s="5"/>
      <c r="AM10295" s="5"/>
      <c r="AW10295" s="5"/>
    </row>
    <row r="10296" spans="38:49">
      <c r="AL10296" s="5"/>
      <c r="AM10296" s="5"/>
      <c r="AW10296" s="5"/>
    </row>
    <row r="10297" spans="38:49">
      <c r="AL10297" s="5"/>
      <c r="AM10297" s="5"/>
      <c r="AW10297" s="5"/>
    </row>
    <row r="10298" spans="38:49">
      <c r="AL10298" s="5"/>
      <c r="AM10298" s="5"/>
      <c r="AW10298" s="5"/>
    </row>
    <row r="10299" spans="38:49">
      <c r="AL10299" s="5"/>
      <c r="AM10299" s="5"/>
      <c r="AW10299" s="5"/>
    </row>
    <row r="10300" spans="38:49">
      <c r="AL10300" s="5"/>
      <c r="AM10300" s="5"/>
      <c r="AW10300" s="5"/>
    </row>
    <row r="10301" spans="38:49">
      <c r="AL10301" s="5"/>
      <c r="AM10301" s="5"/>
      <c r="AW10301" s="5"/>
    </row>
    <row r="10302" spans="38:49">
      <c r="AL10302" s="5"/>
      <c r="AM10302" s="5"/>
      <c r="AW10302" s="5"/>
    </row>
    <row r="10303" spans="38:49">
      <c r="AL10303" s="5"/>
      <c r="AM10303" s="5"/>
      <c r="AW10303" s="5"/>
    </row>
    <row r="10304" spans="38:49">
      <c r="AL10304" s="5"/>
      <c r="AM10304" s="5"/>
      <c r="AW10304" s="5"/>
    </row>
    <row r="10305" spans="38:49">
      <c r="AL10305" s="5"/>
      <c r="AM10305" s="5"/>
      <c r="AW10305" s="5"/>
    </row>
    <row r="10306" spans="38:49">
      <c r="AL10306" s="5"/>
      <c r="AM10306" s="5"/>
      <c r="AW10306" s="5"/>
    </row>
    <row r="10307" spans="38:49">
      <c r="AL10307" s="5"/>
      <c r="AM10307" s="5"/>
      <c r="AW10307" s="5"/>
    </row>
    <row r="10308" spans="38:49">
      <c r="AL10308" s="5"/>
      <c r="AM10308" s="5"/>
      <c r="AW10308" s="5"/>
    </row>
    <row r="10309" spans="38:49">
      <c r="AL10309" s="5"/>
      <c r="AM10309" s="5"/>
      <c r="AW10309" s="5"/>
    </row>
    <row r="10310" spans="38:49">
      <c r="AL10310" s="5"/>
      <c r="AM10310" s="5"/>
      <c r="AW10310" s="5"/>
    </row>
    <row r="10311" spans="38:49">
      <c r="AL10311" s="5"/>
      <c r="AM10311" s="5"/>
      <c r="AW10311" s="5"/>
    </row>
    <row r="10312" spans="38:49">
      <c r="AL10312" s="5"/>
      <c r="AM10312" s="5"/>
      <c r="AW10312" s="5"/>
    </row>
    <row r="10313" spans="38:49">
      <c r="AL10313" s="5"/>
      <c r="AM10313" s="5"/>
      <c r="AW10313" s="5"/>
    </row>
    <row r="10314" spans="38:49">
      <c r="AL10314" s="5"/>
      <c r="AM10314" s="5"/>
      <c r="AW10314" s="5"/>
    </row>
    <row r="10315" spans="38:49">
      <c r="AL10315" s="5"/>
      <c r="AM10315" s="5"/>
      <c r="AW10315" s="5"/>
    </row>
    <row r="10316" spans="38:49">
      <c r="AL10316" s="5"/>
      <c r="AM10316" s="5"/>
      <c r="AW10316" s="5"/>
    </row>
    <row r="10317" spans="38:49">
      <c r="AL10317" s="5"/>
      <c r="AM10317" s="5"/>
      <c r="AW10317" s="5"/>
    </row>
    <row r="10318" spans="38:49">
      <c r="AL10318" s="5"/>
      <c r="AM10318" s="5"/>
      <c r="AW10318" s="5"/>
    </row>
    <row r="10319" spans="38:49">
      <c r="AL10319" s="5"/>
      <c r="AM10319" s="5"/>
      <c r="AW10319" s="5"/>
    </row>
    <row r="10320" spans="38:49">
      <c r="AL10320" s="5"/>
      <c r="AM10320" s="5"/>
      <c r="AW10320" s="5"/>
    </row>
    <row r="10321" spans="38:49">
      <c r="AL10321" s="5"/>
      <c r="AM10321" s="5"/>
      <c r="AW10321" s="5"/>
    </row>
    <row r="10322" spans="38:49">
      <c r="AL10322" s="5"/>
      <c r="AM10322" s="5"/>
      <c r="AW10322" s="5"/>
    </row>
    <row r="10323" spans="38:49">
      <c r="AL10323" s="5"/>
      <c r="AM10323" s="5"/>
      <c r="AW10323" s="5"/>
    </row>
    <row r="10324" spans="38:49">
      <c r="AL10324" s="5"/>
      <c r="AM10324" s="5"/>
      <c r="AW10324" s="5"/>
    </row>
    <row r="10325" spans="38:49">
      <c r="AL10325" s="5"/>
      <c r="AM10325" s="5"/>
      <c r="AW10325" s="5"/>
    </row>
    <row r="10326" spans="38:49">
      <c r="AL10326" s="5"/>
      <c r="AM10326" s="5"/>
      <c r="AW10326" s="5"/>
    </row>
    <row r="10327" spans="38:49">
      <c r="AL10327" s="5"/>
      <c r="AM10327" s="5"/>
      <c r="AW10327" s="5"/>
    </row>
    <row r="10328" spans="38:49">
      <c r="AL10328" s="5"/>
      <c r="AM10328" s="5"/>
      <c r="AW10328" s="5"/>
    </row>
    <row r="10329" spans="38:49">
      <c r="AL10329" s="5"/>
      <c r="AM10329" s="5"/>
      <c r="AW10329" s="5"/>
    </row>
    <row r="10330" spans="38:49">
      <c r="AL10330" s="5"/>
      <c r="AM10330" s="5"/>
      <c r="AW10330" s="5"/>
    </row>
    <row r="10331" spans="38:49">
      <c r="AL10331" s="5"/>
      <c r="AM10331" s="5"/>
      <c r="AW10331" s="5"/>
    </row>
    <row r="10332" spans="38:49">
      <c r="AL10332" s="5"/>
      <c r="AM10332" s="5"/>
      <c r="AW10332" s="5"/>
    </row>
    <row r="10333" spans="38:49">
      <c r="AL10333" s="5"/>
      <c r="AM10333" s="5"/>
      <c r="AW10333" s="5"/>
    </row>
    <row r="10334" spans="38:49">
      <c r="AL10334" s="5"/>
      <c r="AM10334" s="5"/>
      <c r="AW10334" s="5"/>
    </row>
    <row r="10335" spans="38:49">
      <c r="AL10335" s="5"/>
      <c r="AM10335" s="5"/>
      <c r="AW10335" s="5"/>
    </row>
    <row r="10336" spans="38:49">
      <c r="AL10336" s="5"/>
      <c r="AM10336" s="5"/>
      <c r="AW10336" s="5"/>
    </row>
    <row r="10337" spans="38:49">
      <c r="AL10337" s="5"/>
      <c r="AM10337" s="5"/>
      <c r="AW10337" s="5"/>
    </row>
    <row r="10338" spans="38:49">
      <c r="AL10338" s="5"/>
      <c r="AM10338" s="5"/>
      <c r="AW10338" s="5"/>
    </row>
    <row r="10339" spans="38:49">
      <c r="AL10339" s="5"/>
      <c r="AM10339" s="5"/>
      <c r="AW10339" s="5"/>
    </row>
    <row r="10340" spans="38:49">
      <c r="AL10340" s="5"/>
      <c r="AM10340" s="5"/>
      <c r="AW10340" s="5"/>
    </row>
    <row r="10341" spans="38:49">
      <c r="AL10341" s="5"/>
      <c r="AM10341" s="5"/>
      <c r="AW10341" s="5"/>
    </row>
    <row r="10342" spans="38:49">
      <c r="AL10342" s="5"/>
      <c r="AM10342" s="5"/>
      <c r="AW10342" s="5"/>
    </row>
    <row r="10343" spans="38:49">
      <c r="AL10343" s="5"/>
      <c r="AM10343" s="5"/>
      <c r="AW10343" s="5"/>
    </row>
    <row r="10344" spans="38:49">
      <c r="AL10344" s="5"/>
      <c r="AM10344" s="5"/>
      <c r="AW10344" s="5"/>
    </row>
    <row r="10345" spans="38:49">
      <c r="AL10345" s="5"/>
      <c r="AM10345" s="5"/>
      <c r="AW10345" s="5"/>
    </row>
    <row r="10346" spans="38:49">
      <c r="AL10346" s="5"/>
      <c r="AM10346" s="5"/>
      <c r="AW10346" s="5"/>
    </row>
    <row r="10347" spans="38:49">
      <c r="AL10347" s="5"/>
      <c r="AM10347" s="5"/>
      <c r="AW10347" s="5"/>
    </row>
    <row r="10348" spans="38:49">
      <c r="AL10348" s="5"/>
      <c r="AM10348" s="5"/>
      <c r="AW10348" s="5"/>
    </row>
    <row r="10349" spans="38:49">
      <c r="AL10349" s="5"/>
      <c r="AM10349" s="5"/>
      <c r="AW10349" s="5"/>
    </row>
    <row r="10350" spans="38:49">
      <c r="AL10350" s="5"/>
      <c r="AM10350" s="5"/>
      <c r="AW10350" s="5"/>
    </row>
    <row r="10351" spans="38:49">
      <c r="AL10351" s="5"/>
      <c r="AM10351" s="5"/>
      <c r="AW10351" s="5"/>
    </row>
    <row r="10352" spans="38:49">
      <c r="AL10352" s="5"/>
      <c r="AM10352" s="5"/>
      <c r="AW10352" s="5"/>
    </row>
    <row r="10353" spans="38:49">
      <c r="AL10353" s="5"/>
      <c r="AM10353" s="5"/>
      <c r="AW10353" s="5"/>
    </row>
    <row r="10354" spans="38:49">
      <c r="AL10354" s="5"/>
      <c r="AM10354" s="5"/>
      <c r="AW10354" s="5"/>
    </row>
    <row r="10355" spans="38:49">
      <c r="AL10355" s="5"/>
      <c r="AM10355" s="5"/>
      <c r="AW10355" s="5"/>
    </row>
    <row r="10356" spans="38:49">
      <c r="AL10356" s="5"/>
      <c r="AM10356" s="5"/>
      <c r="AW10356" s="5"/>
    </row>
    <row r="10357" spans="38:49">
      <c r="AL10357" s="5"/>
      <c r="AM10357" s="5"/>
      <c r="AW10357" s="5"/>
    </row>
    <row r="10358" spans="38:49">
      <c r="AL10358" s="5"/>
      <c r="AM10358" s="5"/>
      <c r="AW10358" s="5"/>
    </row>
    <row r="10359" spans="38:49">
      <c r="AL10359" s="5"/>
      <c r="AM10359" s="5"/>
      <c r="AW10359" s="5"/>
    </row>
    <row r="10360" spans="38:49">
      <c r="AL10360" s="5"/>
      <c r="AM10360" s="5"/>
      <c r="AW10360" s="5"/>
    </row>
    <row r="10361" spans="38:49">
      <c r="AL10361" s="5"/>
      <c r="AM10361" s="5"/>
      <c r="AW10361" s="5"/>
    </row>
    <row r="10362" spans="38:49">
      <c r="AL10362" s="5"/>
      <c r="AM10362" s="5"/>
      <c r="AW10362" s="5"/>
    </row>
    <row r="10363" spans="38:49">
      <c r="AL10363" s="5"/>
      <c r="AM10363" s="5"/>
      <c r="AW10363" s="5"/>
    </row>
    <row r="10364" spans="38:49">
      <c r="AL10364" s="5"/>
      <c r="AM10364" s="5"/>
      <c r="AW10364" s="5"/>
    </row>
    <row r="10365" spans="38:49">
      <c r="AL10365" s="5"/>
      <c r="AM10365" s="5"/>
      <c r="AW10365" s="5"/>
    </row>
    <row r="10366" spans="38:49">
      <c r="AL10366" s="5"/>
      <c r="AM10366" s="5"/>
      <c r="AW10366" s="5"/>
    </row>
    <row r="10367" spans="38:49">
      <c r="AL10367" s="5"/>
      <c r="AM10367" s="5"/>
      <c r="AW10367" s="5"/>
    </row>
    <row r="10368" spans="38:49">
      <c r="AL10368" s="5"/>
      <c r="AM10368" s="5"/>
      <c r="AW10368" s="5"/>
    </row>
    <row r="10369" spans="38:49">
      <c r="AL10369" s="5"/>
      <c r="AM10369" s="5"/>
      <c r="AW10369" s="5"/>
    </row>
    <row r="10370" spans="38:49">
      <c r="AL10370" s="5"/>
      <c r="AM10370" s="5"/>
      <c r="AW10370" s="5"/>
    </row>
    <row r="10371" spans="38:49">
      <c r="AL10371" s="5"/>
      <c r="AM10371" s="5"/>
      <c r="AW10371" s="5"/>
    </row>
    <row r="10372" spans="38:49">
      <c r="AL10372" s="5"/>
      <c r="AM10372" s="5"/>
      <c r="AW10372" s="5"/>
    </row>
    <row r="10373" spans="38:49">
      <c r="AL10373" s="5"/>
      <c r="AM10373" s="5"/>
      <c r="AW10373" s="5"/>
    </row>
    <row r="10374" spans="38:49">
      <c r="AL10374" s="5"/>
      <c r="AM10374" s="5"/>
      <c r="AW10374" s="5"/>
    </row>
    <row r="10375" spans="38:49">
      <c r="AL10375" s="5"/>
      <c r="AM10375" s="5"/>
      <c r="AW10375" s="5"/>
    </row>
    <row r="10376" spans="38:49">
      <c r="AL10376" s="5"/>
      <c r="AM10376" s="5"/>
      <c r="AW10376" s="5"/>
    </row>
    <row r="10377" spans="38:49">
      <c r="AL10377" s="5"/>
      <c r="AM10377" s="5"/>
      <c r="AW10377" s="5"/>
    </row>
    <row r="10378" spans="38:49">
      <c r="AL10378" s="5"/>
      <c r="AM10378" s="5"/>
      <c r="AW10378" s="5"/>
    </row>
    <row r="10379" spans="38:49">
      <c r="AL10379" s="5"/>
      <c r="AM10379" s="5"/>
      <c r="AW10379" s="5"/>
    </row>
    <row r="10380" spans="38:49">
      <c r="AL10380" s="5"/>
      <c r="AM10380" s="5"/>
      <c r="AW10380" s="5"/>
    </row>
    <row r="10381" spans="38:49">
      <c r="AL10381" s="5"/>
      <c r="AM10381" s="5"/>
      <c r="AW10381" s="5"/>
    </row>
    <row r="10382" spans="38:49">
      <c r="AL10382" s="5"/>
      <c r="AM10382" s="5"/>
      <c r="AW10382" s="5"/>
    </row>
    <row r="10383" spans="38:49">
      <c r="AL10383" s="5"/>
      <c r="AM10383" s="5"/>
      <c r="AW10383" s="5"/>
    </row>
    <row r="10384" spans="38:49">
      <c r="AL10384" s="5"/>
      <c r="AM10384" s="5"/>
      <c r="AW10384" s="5"/>
    </row>
    <row r="10385" spans="38:49">
      <c r="AL10385" s="5"/>
      <c r="AM10385" s="5"/>
      <c r="AW10385" s="5"/>
    </row>
    <row r="10386" spans="38:49">
      <c r="AL10386" s="5"/>
      <c r="AM10386" s="5"/>
      <c r="AW10386" s="5"/>
    </row>
    <row r="10387" spans="38:49">
      <c r="AL10387" s="5"/>
      <c r="AM10387" s="5"/>
      <c r="AW10387" s="5"/>
    </row>
    <row r="10388" spans="38:49">
      <c r="AL10388" s="5"/>
      <c r="AM10388" s="5"/>
      <c r="AW10388" s="5"/>
    </row>
    <row r="10389" spans="38:49">
      <c r="AL10389" s="5"/>
      <c r="AM10389" s="5"/>
      <c r="AW10389" s="5"/>
    </row>
    <row r="10390" spans="38:49">
      <c r="AL10390" s="5"/>
      <c r="AM10390" s="5"/>
      <c r="AW10390" s="5"/>
    </row>
    <row r="10391" spans="38:49">
      <c r="AL10391" s="5"/>
      <c r="AM10391" s="5"/>
      <c r="AW10391" s="5"/>
    </row>
    <row r="10392" spans="38:49">
      <c r="AL10392" s="5"/>
      <c r="AM10392" s="5"/>
      <c r="AW10392" s="5"/>
    </row>
    <row r="10393" spans="38:49">
      <c r="AL10393" s="5"/>
      <c r="AM10393" s="5"/>
      <c r="AW10393" s="5"/>
    </row>
    <row r="10394" spans="38:49">
      <c r="AL10394" s="5"/>
      <c r="AM10394" s="5"/>
      <c r="AW10394" s="5"/>
    </row>
    <row r="10395" spans="38:49">
      <c r="AL10395" s="5"/>
      <c r="AM10395" s="5"/>
      <c r="AW10395" s="5"/>
    </row>
    <row r="10396" spans="38:49">
      <c r="AL10396" s="5"/>
      <c r="AM10396" s="5"/>
      <c r="AW10396" s="5"/>
    </row>
    <row r="10397" spans="38:49">
      <c r="AL10397" s="5"/>
      <c r="AM10397" s="5"/>
      <c r="AW10397" s="5"/>
    </row>
    <row r="10398" spans="38:49">
      <c r="AL10398" s="5"/>
      <c r="AM10398" s="5"/>
      <c r="AW10398" s="5"/>
    </row>
    <row r="10399" spans="38:49">
      <c r="AL10399" s="5"/>
      <c r="AM10399" s="5"/>
      <c r="AW10399" s="5"/>
    </row>
    <row r="10400" spans="38:49">
      <c r="AL10400" s="5"/>
      <c r="AM10400" s="5"/>
      <c r="AW10400" s="5"/>
    </row>
    <row r="10401" spans="38:49">
      <c r="AL10401" s="5"/>
      <c r="AM10401" s="5"/>
      <c r="AW10401" s="5"/>
    </row>
    <row r="10402" spans="38:49">
      <c r="AL10402" s="5"/>
      <c r="AM10402" s="5"/>
      <c r="AW10402" s="5"/>
    </row>
    <row r="10403" spans="38:49">
      <c r="AL10403" s="5"/>
      <c r="AM10403" s="5"/>
      <c r="AW10403" s="5"/>
    </row>
    <row r="10404" spans="38:49">
      <c r="AL10404" s="5"/>
      <c r="AM10404" s="5"/>
      <c r="AW10404" s="5"/>
    </row>
    <row r="10405" spans="38:49">
      <c r="AL10405" s="5"/>
      <c r="AM10405" s="5"/>
      <c r="AW10405" s="5"/>
    </row>
    <row r="10406" spans="38:49">
      <c r="AL10406" s="5"/>
      <c r="AM10406" s="5"/>
      <c r="AW10406" s="5"/>
    </row>
    <row r="10407" spans="38:49">
      <c r="AL10407" s="5"/>
      <c r="AM10407" s="5"/>
      <c r="AW10407" s="5"/>
    </row>
    <row r="10408" spans="38:49">
      <c r="AL10408" s="5"/>
      <c r="AM10408" s="5"/>
      <c r="AW10408" s="5"/>
    </row>
    <row r="10409" spans="38:49">
      <c r="AL10409" s="5"/>
      <c r="AM10409" s="5"/>
      <c r="AW10409" s="5"/>
    </row>
    <row r="10410" spans="38:49">
      <c r="AL10410" s="5"/>
      <c r="AM10410" s="5"/>
      <c r="AW10410" s="5"/>
    </row>
    <row r="10411" spans="38:49">
      <c r="AL10411" s="5"/>
      <c r="AM10411" s="5"/>
      <c r="AW10411" s="5"/>
    </row>
    <row r="10412" spans="38:49">
      <c r="AL10412" s="5"/>
      <c r="AM10412" s="5"/>
      <c r="AW10412" s="5"/>
    </row>
    <row r="10413" spans="38:49">
      <c r="AL10413" s="5"/>
      <c r="AM10413" s="5"/>
      <c r="AW10413" s="5"/>
    </row>
    <row r="10414" spans="38:49">
      <c r="AL10414" s="5"/>
      <c r="AM10414" s="5"/>
      <c r="AW10414" s="5"/>
    </row>
    <row r="10415" spans="38:49">
      <c r="AL10415" s="5"/>
      <c r="AM10415" s="5"/>
      <c r="AW10415" s="5"/>
    </row>
    <row r="10416" spans="38:49">
      <c r="AL10416" s="5"/>
      <c r="AM10416" s="5"/>
      <c r="AW10416" s="5"/>
    </row>
    <row r="10417" spans="38:49">
      <c r="AL10417" s="5"/>
      <c r="AM10417" s="5"/>
      <c r="AW10417" s="5"/>
    </row>
    <row r="10418" spans="38:49">
      <c r="AL10418" s="5"/>
      <c r="AM10418" s="5"/>
      <c r="AW10418" s="5"/>
    </row>
    <row r="10419" spans="38:49">
      <c r="AL10419" s="5"/>
      <c r="AM10419" s="5"/>
      <c r="AW10419" s="5"/>
    </row>
    <row r="10420" spans="38:49">
      <c r="AL10420" s="5"/>
      <c r="AM10420" s="5"/>
      <c r="AW10420" s="5"/>
    </row>
    <row r="10421" spans="38:49">
      <c r="AL10421" s="5"/>
      <c r="AM10421" s="5"/>
      <c r="AW10421" s="5"/>
    </row>
    <row r="10422" spans="38:49">
      <c r="AL10422" s="5"/>
      <c r="AM10422" s="5"/>
      <c r="AW10422" s="5"/>
    </row>
    <row r="10423" spans="38:49">
      <c r="AL10423" s="5"/>
      <c r="AM10423" s="5"/>
      <c r="AW10423" s="5"/>
    </row>
    <row r="10424" spans="38:49">
      <c r="AL10424" s="5"/>
      <c r="AM10424" s="5"/>
      <c r="AW10424" s="5"/>
    </row>
    <row r="10425" spans="38:49">
      <c r="AL10425" s="5"/>
      <c r="AM10425" s="5"/>
      <c r="AW10425" s="5"/>
    </row>
    <row r="10426" spans="38:49">
      <c r="AL10426" s="5"/>
      <c r="AM10426" s="5"/>
      <c r="AW10426" s="5"/>
    </row>
    <row r="10427" spans="38:49">
      <c r="AL10427" s="5"/>
      <c r="AM10427" s="5"/>
      <c r="AW10427" s="5"/>
    </row>
    <row r="10428" spans="38:49">
      <c r="AL10428" s="5"/>
      <c r="AM10428" s="5"/>
      <c r="AW10428" s="5"/>
    </row>
    <row r="10429" spans="38:49">
      <c r="AL10429" s="5"/>
      <c r="AM10429" s="5"/>
      <c r="AW10429" s="5"/>
    </row>
    <row r="10430" spans="38:49">
      <c r="AL10430" s="5"/>
      <c r="AM10430" s="5"/>
      <c r="AW10430" s="5"/>
    </row>
    <row r="10431" spans="38:49">
      <c r="AL10431" s="5"/>
      <c r="AM10431" s="5"/>
      <c r="AW10431" s="5"/>
    </row>
    <row r="10432" spans="38:49">
      <c r="AL10432" s="5"/>
      <c r="AM10432" s="5"/>
      <c r="AW10432" s="5"/>
    </row>
    <row r="10433" spans="38:49">
      <c r="AL10433" s="5"/>
      <c r="AM10433" s="5"/>
      <c r="AW10433" s="5"/>
    </row>
    <row r="10434" spans="38:49">
      <c r="AL10434" s="5"/>
      <c r="AM10434" s="5"/>
      <c r="AW10434" s="5"/>
    </row>
    <row r="10435" spans="38:49">
      <c r="AL10435" s="5"/>
      <c r="AM10435" s="5"/>
      <c r="AW10435" s="5"/>
    </row>
    <row r="10436" spans="38:49">
      <c r="AL10436" s="5"/>
      <c r="AM10436" s="5"/>
      <c r="AW10436" s="5"/>
    </row>
    <row r="10437" spans="38:49">
      <c r="AL10437" s="5"/>
      <c r="AM10437" s="5"/>
      <c r="AW10437" s="5"/>
    </row>
    <row r="10438" spans="38:49">
      <c r="AL10438" s="5"/>
      <c r="AM10438" s="5"/>
      <c r="AW10438" s="5"/>
    </row>
    <row r="10439" spans="38:49">
      <c r="AL10439" s="5"/>
      <c r="AM10439" s="5"/>
      <c r="AW10439" s="5"/>
    </row>
    <row r="10440" spans="38:49">
      <c r="AL10440" s="5"/>
      <c r="AM10440" s="5"/>
      <c r="AW10440" s="5"/>
    </row>
    <row r="10441" spans="38:49">
      <c r="AL10441" s="5"/>
      <c r="AM10441" s="5"/>
      <c r="AW10441" s="5"/>
    </row>
    <row r="10442" spans="38:49">
      <c r="AL10442" s="5"/>
      <c r="AM10442" s="5"/>
      <c r="AW10442" s="5"/>
    </row>
    <row r="10443" spans="38:49">
      <c r="AL10443" s="5"/>
      <c r="AM10443" s="5"/>
      <c r="AW10443" s="5"/>
    </row>
    <row r="10444" spans="38:49">
      <c r="AL10444" s="5"/>
      <c r="AM10444" s="5"/>
      <c r="AW10444" s="5"/>
    </row>
    <row r="10445" spans="38:49">
      <c r="AL10445" s="5"/>
      <c r="AM10445" s="5"/>
      <c r="AW10445" s="5"/>
    </row>
    <row r="10446" spans="38:49">
      <c r="AL10446" s="5"/>
      <c r="AM10446" s="5"/>
      <c r="AW10446" s="5"/>
    </row>
    <row r="10447" spans="38:49">
      <c r="AL10447" s="5"/>
      <c r="AM10447" s="5"/>
      <c r="AW10447" s="5"/>
    </row>
    <row r="10448" spans="38:49">
      <c r="AL10448" s="5"/>
      <c r="AM10448" s="5"/>
      <c r="AW10448" s="5"/>
    </row>
    <row r="10449" spans="38:49">
      <c r="AL10449" s="5"/>
      <c r="AM10449" s="5"/>
      <c r="AW10449" s="5"/>
    </row>
    <row r="10450" spans="38:49">
      <c r="AL10450" s="5"/>
      <c r="AM10450" s="5"/>
      <c r="AW10450" s="5"/>
    </row>
    <row r="10451" spans="38:49">
      <c r="AL10451" s="5"/>
      <c r="AM10451" s="5"/>
      <c r="AW10451" s="5"/>
    </row>
    <row r="10452" spans="38:49">
      <c r="AL10452" s="5"/>
      <c r="AM10452" s="5"/>
      <c r="AW10452" s="5"/>
    </row>
    <row r="10453" spans="38:49">
      <c r="AL10453" s="5"/>
      <c r="AM10453" s="5"/>
      <c r="AW10453" s="5"/>
    </row>
    <row r="10454" spans="38:49">
      <c r="AL10454" s="5"/>
      <c r="AM10454" s="5"/>
      <c r="AW10454" s="5"/>
    </row>
    <row r="10455" spans="38:49">
      <c r="AL10455" s="5"/>
      <c r="AM10455" s="5"/>
      <c r="AW10455" s="5"/>
    </row>
    <row r="10456" spans="38:49">
      <c r="AL10456" s="5"/>
      <c r="AM10456" s="5"/>
      <c r="AW10456" s="5"/>
    </row>
    <row r="10457" spans="38:49">
      <c r="AL10457" s="5"/>
      <c r="AM10457" s="5"/>
      <c r="AW10457" s="5"/>
    </row>
    <row r="10458" spans="38:49">
      <c r="AL10458" s="5"/>
      <c r="AM10458" s="5"/>
      <c r="AW10458" s="5"/>
    </row>
    <row r="10459" spans="38:49">
      <c r="AL10459" s="5"/>
      <c r="AM10459" s="5"/>
      <c r="AW10459" s="5"/>
    </row>
    <row r="10460" spans="38:49">
      <c r="AL10460" s="5"/>
      <c r="AM10460" s="5"/>
      <c r="AW10460" s="5"/>
    </row>
    <row r="10461" spans="38:49">
      <c r="AL10461" s="5"/>
      <c r="AM10461" s="5"/>
      <c r="AW10461" s="5"/>
    </row>
    <row r="10462" spans="38:49">
      <c r="AL10462" s="5"/>
      <c r="AM10462" s="5"/>
      <c r="AW10462" s="5"/>
    </row>
    <row r="10463" spans="38:49">
      <c r="AL10463" s="5"/>
      <c r="AM10463" s="5"/>
      <c r="AW10463" s="5"/>
    </row>
    <row r="10464" spans="38:49">
      <c r="AL10464" s="5"/>
      <c r="AM10464" s="5"/>
      <c r="AW10464" s="5"/>
    </row>
    <row r="10465" spans="38:49">
      <c r="AL10465" s="5"/>
      <c r="AM10465" s="5"/>
      <c r="AW10465" s="5"/>
    </row>
    <row r="10466" spans="38:49">
      <c r="AL10466" s="5"/>
      <c r="AM10466" s="5"/>
      <c r="AW10466" s="5"/>
    </row>
    <row r="10467" spans="38:49">
      <c r="AL10467" s="5"/>
      <c r="AM10467" s="5"/>
      <c r="AW10467" s="5"/>
    </row>
    <row r="10468" spans="38:49">
      <c r="AL10468" s="5"/>
      <c r="AM10468" s="5"/>
      <c r="AW10468" s="5"/>
    </row>
    <row r="10469" spans="38:49">
      <c r="AL10469" s="5"/>
      <c r="AM10469" s="5"/>
      <c r="AW10469" s="5"/>
    </row>
    <row r="10470" spans="38:49">
      <c r="AL10470" s="5"/>
      <c r="AM10470" s="5"/>
      <c r="AW10470" s="5"/>
    </row>
    <row r="10471" spans="38:49">
      <c r="AL10471" s="5"/>
      <c r="AM10471" s="5"/>
      <c r="AW10471" s="5"/>
    </row>
    <row r="10472" spans="38:49">
      <c r="AL10472" s="5"/>
      <c r="AM10472" s="5"/>
      <c r="AW10472" s="5"/>
    </row>
    <row r="10473" spans="38:49">
      <c r="AL10473" s="5"/>
      <c r="AM10473" s="5"/>
      <c r="AW10473" s="5"/>
    </row>
    <row r="10474" spans="38:49">
      <c r="AL10474" s="5"/>
      <c r="AM10474" s="5"/>
      <c r="AW10474" s="5"/>
    </row>
    <row r="10475" spans="38:49">
      <c r="AL10475" s="5"/>
      <c r="AM10475" s="5"/>
      <c r="AW10475" s="5"/>
    </row>
    <row r="10476" spans="38:49">
      <c r="AL10476" s="5"/>
      <c r="AM10476" s="5"/>
      <c r="AW10476" s="5"/>
    </row>
    <row r="10477" spans="38:49">
      <c r="AL10477" s="5"/>
      <c r="AM10477" s="5"/>
      <c r="AW10477" s="5"/>
    </row>
    <row r="10478" spans="38:49">
      <c r="AL10478" s="5"/>
      <c r="AM10478" s="5"/>
      <c r="AW10478" s="5"/>
    </row>
    <row r="10479" spans="38:49">
      <c r="AL10479" s="5"/>
      <c r="AM10479" s="5"/>
      <c r="AW10479" s="5"/>
    </row>
    <row r="10480" spans="38:49">
      <c r="AL10480" s="5"/>
      <c r="AM10480" s="5"/>
      <c r="AW10480" s="5"/>
    </row>
    <row r="10481" spans="38:49">
      <c r="AL10481" s="5"/>
      <c r="AM10481" s="5"/>
      <c r="AW10481" s="5"/>
    </row>
    <row r="10482" spans="38:49">
      <c r="AL10482" s="5"/>
      <c r="AM10482" s="5"/>
      <c r="AW10482" s="5"/>
    </row>
    <row r="10483" spans="38:49">
      <c r="AL10483" s="5"/>
      <c r="AM10483" s="5"/>
      <c r="AW10483" s="5"/>
    </row>
    <row r="10484" spans="38:49">
      <c r="AL10484" s="5"/>
      <c r="AM10484" s="5"/>
      <c r="AW10484" s="5"/>
    </row>
    <row r="10485" spans="38:49">
      <c r="AL10485" s="5"/>
      <c r="AM10485" s="5"/>
      <c r="AW10485" s="5"/>
    </row>
    <row r="10486" spans="38:49">
      <c r="AL10486" s="5"/>
      <c r="AM10486" s="5"/>
      <c r="AW10486" s="5"/>
    </row>
    <row r="10487" spans="38:49">
      <c r="AL10487" s="5"/>
      <c r="AM10487" s="5"/>
      <c r="AW10487" s="5"/>
    </row>
    <row r="10488" spans="38:49">
      <c r="AL10488" s="5"/>
      <c r="AM10488" s="5"/>
      <c r="AW10488" s="5"/>
    </row>
    <row r="10489" spans="38:49">
      <c r="AL10489" s="5"/>
      <c r="AM10489" s="5"/>
      <c r="AW10489" s="5"/>
    </row>
    <row r="10490" spans="38:49">
      <c r="AL10490" s="5"/>
      <c r="AM10490" s="5"/>
      <c r="AW10490" s="5"/>
    </row>
    <row r="10491" spans="38:49">
      <c r="AL10491" s="5"/>
      <c r="AM10491" s="5"/>
      <c r="AW10491" s="5"/>
    </row>
    <row r="10492" spans="38:49">
      <c r="AL10492" s="5"/>
      <c r="AM10492" s="5"/>
      <c r="AW10492" s="5"/>
    </row>
    <row r="10493" spans="38:49">
      <c r="AL10493" s="5"/>
      <c r="AM10493" s="5"/>
      <c r="AW10493" s="5"/>
    </row>
    <row r="10494" spans="38:49">
      <c r="AL10494" s="5"/>
      <c r="AM10494" s="5"/>
      <c r="AW10494" s="5"/>
    </row>
    <row r="10495" spans="38:49">
      <c r="AL10495" s="5"/>
      <c r="AM10495" s="5"/>
      <c r="AW10495" s="5"/>
    </row>
    <row r="10496" spans="38:49">
      <c r="AL10496" s="5"/>
      <c r="AM10496" s="5"/>
      <c r="AW10496" s="5"/>
    </row>
    <row r="10497" spans="38:49">
      <c r="AL10497" s="5"/>
      <c r="AM10497" s="5"/>
      <c r="AW10497" s="5"/>
    </row>
    <row r="10498" spans="38:49">
      <c r="AL10498" s="5"/>
      <c r="AM10498" s="5"/>
      <c r="AW10498" s="5"/>
    </row>
    <row r="10499" spans="38:49">
      <c r="AL10499" s="5"/>
      <c r="AM10499" s="5"/>
      <c r="AW10499" s="5"/>
    </row>
    <row r="10500" spans="38:49">
      <c r="AL10500" s="5"/>
      <c r="AM10500" s="5"/>
      <c r="AW10500" s="5"/>
    </row>
    <row r="10501" spans="38:49">
      <c r="AL10501" s="5"/>
      <c r="AM10501" s="5"/>
      <c r="AW10501" s="5"/>
    </row>
    <row r="10502" spans="38:49">
      <c r="AL10502" s="5"/>
      <c r="AM10502" s="5"/>
      <c r="AW10502" s="5"/>
    </row>
    <row r="10503" spans="38:49">
      <c r="AL10503" s="5"/>
      <c r="AM10503" s="5"/>
      <c r="AW10503" s="5"/>
    </row>
    <row r="10504" spans="38:49">
      <c r="AL10504" s="5"/>
      <c r="AM10504" s="5"/>
      <c r="AW10504" s="5"/>
    </row>
    <row r="10505" spans="38:49">
      <c r="AL10505" s="5"/>
      <c r="AM10505" s="5"/>
      <c r="AW10505" s="5"/>
    </row>
    <row r="10506" spans="38:49">
      <c r="AL10506" s="5"/>
      <c r="AM10506" s="5"/>
      <c r="AW10506" s="5"/>
    </row>
    <row r="10507" spans="38:49">
      <c r="AL10507" s="5"/>
      <c r="AM10507" s="5"/>
      <c r="AW10507" s="5"/>
    </row>
    <row r="10508" spans="38:49">
      <c r="AL10508" s="5"/>
      <c r="AM10508" s="5"/>
      <c r="AW10508" s="5"/>
    </row>
    <row r="10509" spans="38:49">
      <c r="AL10509" s="5"/>
      <c r="AM10509" s="5"/>
      <c r="AW10509" s="5"/>
    </row>
    <row r="10510" spans="38:49">
      <c r="AL10510" s="5"/>
      <c r="AM10510" s="5"/>
      <c r="AW10510" s="5"/>
    </row>
    <row r="10511" spans="38:49">
      <c r="AL10511" s="5"/>
      <c r="AM10511" s="5"/>
      <c r="AW10511" s="5"/>
    </row>
    <row r="10512" spans="38:49">
      <c r="AL10512" s="5"/>
      <c r="AM10512" s="5"/>
      <c r="AW10512" s="5"/>
    </row>
    <row r="10513" spans="38:49">
      <c r="AL10513" s="5"/>
      <c r="AM10513" s="5"/>
      <c r="AW10513" s="5"/>
    </row>
    <row r="10514" spans="38:49">
      <c r="AL10514" s="5"/>
      <c r="AM10514" s="5"/>
      <c r="AW10514" s="5"/>
    </row>
    <row r="10515" spans="38:49">
      <c r="AL10515" s="5"/>
      <c r="AM10515" s="5"/>
      <c r="AW10515" s="5"/>
    </row>
    <row r="10516" spans="38:49">
      <c r="AL10516" s="5"/>
      <c r="AM10516" s="5"/>
      <c r="AW10516" s="5"/>
    </row>
    <row r="10517" spans="38:49">
      <c r="AL10517" s="5"/>
      <c r="AM10517" s="5"/>
      <c r="AW10517" s="5"/>
    </row>
    <row r="10518" spans="38:49">
      <c r="AL10518" s="5"/>
      <c r="AM10518" s="5"/>
      <c r="AW10518" s="5"/>
    </row>
    <row r="10519" spans="38:49">
      <c r="AL10519" s="5"/>
      <c r="AM10519" s="5"/>
      <c r="AW10519" s="5"/>
    </row>
    <row r="10520" spans="38:49">
      <c r="AL10520" s="5"/>
      <c r="AM10520" s="5"/>
      <c r="AW10520" s="5"/>
    </row>
    <row r="10521" spans="38:49">
      <c r="AL10521" s="5"/>
      <c r="AM10521" s="5"/>
      <c r="AW10521" s="5"/>
    </row>
    <row r="10522" spans="38:49">
      <c r="AL10522" s="5"/>
      <c r="AM10522" s="5"/>
      <c r="AW10522" s="5"/>
    </row>
    <row r="10523" spans="38:49">
      <c r="AL10523" s="5"/>
      <c r="AM10523" s="5"/>
      <c r="AW10523" s="5"/>
    </row>
    <row r="10524" spans="38:49">
      <c r="AL10524" s="5"/>
      <c r="AM10524" s="5"/>
      <c r="AW10524" s="5"/>
    </row>
    <row r="10525" spans="38:49">
      <c r="AL10525" s="5"/>
      <c r="AM10525" s="5"/>
      <c r="AW10525" s="5"/>
    </row>
    <row r="10526" spans="38:49">
      <c r="AL10526" s="5"/>
      <c r="AM10526" s="5"/>
      <c r="AW10526" s="5"/>
    </row>
    <row r="10527" spans="38:49">
      <c r="AL10527" s="5"/>
      <c r="AM10527" s="5"/>
      <c r="AW10527" s="5"/>
    </row>
    <row r="10528" spans="38:49">
      <c r="AL10528" s="5"/>
      <c r="AM10528" s="5"/>
      <c r="AW10528" s="5"/>
    </row>
    <row r="10529" spans="38:49">
      <c r="AL10529" s="5"/>
      <c r="AM10529" s="5"/>
      <c r="AW10529" s="5"/>
    </row>
    <row r="10530" spans="38:49">
      <c r="AL10530" s="5"/>
      <c r="AM10530" s="5"/>
      <c r="AW10530" s="5"/>
    </row>
    <row r="10531" spans="38:49">
      <c r="AL10531" s="5"/>
      <c r="AM10531" s="5"/>
      <c r="AW10531" s="5"/>
    </row>
    <row r="10532" spans="38:49">
      <c r="AL10532" s="5"/>
      <c r="AM10532" s="5"/>
      <c r="AW10532" s="5"/>
    </row>
    <row r="10533" spans="38:49">
      <c r="AL10533" s="5"/>
      <c r="AM10533" s="5"/>
      <c r="AW10533" s="5"/>
    </row>
    <row r="10534" spans="38:49">
      <c r="AL10534" s="5"/>
      <c r="AM10534" s="5"/>
      <c r="AW10534" s="5"/>
    </row>
    <row r="10535" spans="38:49">
      <c r="AL10535" s="5"/>
      <c r="AM10535" s="5"/>
      <c r="AW10535" s="5"/>
    </row>
    <row r="10536" spans="38:49">
      <c r="AL10536" s="5"/>
      <c r="AM10536" s="5"/>
      <c r="AW10536" s="5"/>
    </row>
    <row r="10537" spans="38:49">
      <c r="AL10537" s="5"/>
      <c r="AM10537" s="5"/>
      <c r="AW10537" s="5"/>
    </row>
    <row r="10538" spans="38:49">
      <c r="AL10538" s="5"/>
      <c r="AM10538" s="5"/>
      <c r="AW10538" s="5"/>
    </row>
    <row r="10539" spans="38:49">
      <c r="AL10539" s="5"/>
      <c r="AM10539" s="5"/>
      <c r="AW10539" s="5"/>
    </row>
    <row r="10540" spans="38:49">
      <c r="AL10540" s="5"/>
      <c r="AM10540" s="5"/>
      <c r="AW10540" s="5"/>
    </row>
    <row r="10541" spans="38:49">
      <c r="AL10541" s="5"/>
      <c r="AM10541" s="5"/>
      <c r="AW10541" s="5"/>
    </row>
    <row r="10542" spans="38:49">
      <c r="AL10542" s="5"/>
      <c r="AM10542" s="5"/>
      <c r="AW10542" s="5"/>
    </row>
    <row r="10543" spans="38:49">
      <c r="AL10543" s="5"/>
      <c r="AM10543" s="5"/>
      <c r="AW10543" s="5"/>
    </row>
    <row r="10544" spans="38:49">
      <c r="AL10544" s="5"/>
      <c r="AM10544" s="5"/>
      <c r="AW10544" s="5"/>
    </row>
    <row r="10545" spans="38:49">
      <c r="AL10545" s="5"/>
      <c r="AM10545" s="5"/>
      <c r="AW10545" s="5"/>
    </row>
    <row r="10546" spans="38:49">
      <c r="AL10546" s="5"/>
      <c r="AM10546" s="5"/>
      <c r="AW10546" s="5"/>
    </row>
    <row r="10547" spans="38:49">
      <c r="AL10547" s="5"/>
      <c r="AM10547" s="5"/>
      <c r="AW10547" s="5"/>
    </row>
    <row r="10548" spans="38:49">
      <c r="AL10548" s="5"/>
      <c r="AM10548" s="5"/>
      <c r="AW10548" s="5"/>
    </row>
    <row r="10549" spans="38:49">
      <c r="AL10549" s="5"/>
      <c r="AM10549" s="5"/>
      <c r="AW10549" s="5"/>
    </row>
    <row r="10550" spans="38:49">
      <c r="AL10550" s="5"/>
      <c r="AM10550" s="5"/>
      <c r="AW10550" s="5"/>
    </row>
    <row r="10551" spans="38:49">
      <c r="AL10551" s="5"/>
      <c r="AM10551" s="5"/>
      <c r="AW10551" s="5"/>
    </row>
    <row r="10552" spans="38:49">
      <c r="AL10552" s="5"/>
      <c r="AM10552" s="5"/>
      <c r="AW10552" s="5"/>
    </row>
    <row r="10553" spans="38:49">
      <c r="AL10553" s="5"/>
      <c r="AM10553" s="5"/>
      <c r="AW10553" s="5"/>
    </row>
    <row r="10554" spans="38:49">
      <c r="AL10554" s="5"/>
      <c r="AM10554" s="5"/>
      <c r="AW10554" s="5"/>
    </row>
    <row r="10555" spans="38:49">
      <c r="AL10555" s="5"/>
      <c r="AM10555" s="5"/>
      <c r="AW10555" s="5"/>
    </row>
    <row r="10556" spans="38:49">
      <c r="AL10556" s="5"/>
      <c r="AM10556" s="5"/>
      <c r="AW10556" s="5"/>
    </row>
    <row r="10557" spans="38:49">
      <c r="AL10557" s="5"/>
      <c r="AM10557" s="5"/>
      <c r="AW10557" s="5"/>
    </row>
    <row r="10558" spans="38:49">
      <c r="AL10558" s="5"/>
      <c r="AM10558" s="5"/>
      <c r="AW10558" s="5"/>
    </row>
    <row r="10559" spans="38:49">
      <c r="AL10559" s="5"/>
      <c r="AM10559" s="5"/>
      <c r="AW10559" s="5"/>
    </row>
    <row r="10560" spans="38:49">
      <c r="AL10560" s="5"/>
      <c r="AM10560" s="5"/>
      <c r="AW10560" s="5"/>
    </row>
    <row r="10561" spans="38:49">
      <c r="AL10561" s="5"/>
      <c r="AM10561" s="5"/>
      <c r="AW10561" s="5"/>
    </row>
    <row r="10562" spans="38:49">
      <c r="AL10562" s="5"/>
      <c r="AM10562" s="5"/>
      <c r="AW10562" s="5"/>
    </row>
    <row r="10563" spans="38:49">
      <c r="AL10563" s="5"/>
      <c r="AM10563" s="5"/>
      <c r="AW10563" s="5"/>
    </row>
    <row r="10564" spans="38:49">
      <c r="AL10564" s="5"/>
      <c r="AM10564" s="5"/>
      <c r="AW10564" s="5"/>
    </row>
    <row r="10565" spans="38:49">
      <c r="AL10565" s="5"/>
      <c r="AM10565" s="5"/>
      <c r="AW10565" s="5"/>
    </row>
    <row r="10566" spans="38:49">
      <c r="AL10566" s="5"/>
      <c r="AM10566" s="5"/>
      <c r="AW10566" s="5"/>
    </row>
    <row r="10567" spans="38:49">
      <c r="AL10567" s="5"/>
      <c r="AM10567" s="5"/>
      <c r="AW10567" s="5"/>
    </row>
    <row r="10568" spans="38:49">
      <c r="AL10568" s="5"/>
      <c r="AM10568" s="5"/>
      <c r="AW10568" s="5"/>
    </row>
    <row r="10569" spans="38:49">
      <c r="AL10569" s="5"/>
      <c r="AM10569" s="5"/>
      <c r="AW10569" s="5"/>
    </row>
    <row r="10570" spans="38:49">
      <c r="AL10570" s="5"/>
      <c r="AM10570" s="5"/>
      <c r="AW10570" s="5"/>
    </row>
    <row r="10571" spans="38:49">
      <c r="AL10571" s="5"/>
      <c r="AM10571" s="5"/>
      <c r="AW10571" s="5"/>
    </row>
    <row r="10572" spans="38:49">
      <c r="AL10572" s="5"/>
      <c r="AM10572" s="5"/>
      <c r="AW10572" s="5"/>
    </row>
    <row r="10573" spans="38:49">
      <c r="AL10573" s="5"/>
      <c r="AM10573" s="5"/>
      <c r="AW10573" s="5"/>
    </row>
    <row r="10574" spans="38:49">
      <c r="AL10574" s="5"/>
      <c r="AM10574" s="5"/>
      <c r="AW10574" s="5"/>
    </row>
    <row r="10575" spans="38:49">
      <c r="AL10575" s="5"/>
      <c r="AM10575" s="5"/>
      <c r="AW10575" s="5"/>
    </row>
    <row r="10576" spans="38:49">
      <c r="AL10576" s="5"/>
      <c r="AM10576" s="5"/>
      <c r="AW10576" s="5"/>
    </row>
    <row r="10577" spans="38:49">
      <c r="AL10577" s="5"/>
      <c r="AM10577" s="5"/>
      <c r="AW10577" s="5"/>
    </row>
    <row r="10578" spans="38:49">
      <c r="AL10578" s="5"/>
      <c r="AM10578" s="5"/>
      <c r="AW10578" s="5"/>
    </row>
    <row r="10579" spans="38:49">
      <c r="AL10579" s="5"/>
      <c r="AM10579" s="5"/>
      <c r="AW10579" s="5"/>
    </row>
    <row r="10580" spans="38:49">
      <c r="AL10580" s="5"/>
      <c r="AM10580" s="5"/>
      <c r="AW10580" s="5"/>
    </row>
    <row r="10581" spans="38:49">
      <c r="AL10581" s="5"/>
      <c r="AM10581" s="5"/>
      <c r="AW10581" s="5"/>
    </row>
    <row r="10582" spans="38:49">
      <c r="AL10582" s="5"/>
      <c r="AM10582" s="5"/>
      <c r="AW10582" s="5"/>
    </row>
    <row r="10583" spans="38:49">
      <c r="AL10583" s="5"/>
      <c r="AM10583" s="5"/>
      <c r="AW10583" s="5"/>
    </row>
    <row r="10584" spans="38:49">
      <c r="AL10584" s="5"/>
      <c r="AM10584" s="5"/>
      <c r="AW10584" s="5"/>
    </row>
    <row r="10585" spans="38:49">
      <c r="AL10585" s="5"/>
      <c r="AM10585" s="5"/>
      <c r="AW10585" s="5"/>
    </row>
    <row r="10586" spans="38:49">
      <c r="AL10586" s="5"/>
      <c r="AM10586" s="5"/>
      <c r="AW10586" s="5"/>
    </row>
    <row r="10587" spans="38:49">
      <c r="AL10587" s="5"/>
      <c r="AM10587" s="5"/>
      <c r="AW10587" s="5"/>
    </row>
    <row r="10588" spans="38:49">
      <c r="AL10588" s="5"/>
      <c r="AM10588" s="5"/>
      <c r="AW10588" s="5"/>
    </row>
    <row r="10589" spans="38:49">
      <c r="AL10589" s="5"/>
      <c r="AM10589" s="5"/>
      <c r="AW10589" s="5"/>
    </row>
    <row r="10590" spans="38:49">
      <c r="AL10590" s="5"/>
      <c r="AM10590" s="5"/>
      <c r="AW10590" s="5"/>
    </row>
    <row r="10591" spans="38:49">
      <c r="AL10591" s="5"/>
      <c r="AM10591" s="5"/>
      <c r="AW10591" s="5"/>
    </row>
    <row r="10592" spans="38:49">
      <c r="AL10592" s="5"/>
      <c r="AM10592" s="5"/>
      <c r="AW10592" s="5"/>
    </row>
    <row r="10593" spans="38:49">
      <c r="AL10593" s="5"/>
      <c r="AM10593" s="5"/>
      <c r="AW10593" s="5"/>
    </row>
    <row r="10594" spans="38:49">
      <c r="AL10594" s="5"/>
      <c r="AM10594" s="5"/>
      <c r="AW10594" s="5"/>
    </row>
    <row r="10595" spans="38:49">
      <c r="AL10595" s="5"/>
      <c r="AM10595" s="5"/>
      <c r="AW10595" s="5"/>
    </row>
    <row r="10596" spans="38:49">
      <c r="AL10596" s="5"/>
      <c r="AM10596" s="5"/>
      <c r="AW10596" s="5"/>
    </row>
    <row r="10597" spans="38:49">
      <c r="AL10597" s="5"/>
      <c r="AM10597" s="5"/>
      <c r="AW10597" s="5"/>
    </row>
    <row r="10598" spans="38:49">
      <c r="AL10598" s="5"/>
      <c r="AM10598" s="5"/>
      <c r="AW10598" s="5"/>
    </row>
    <row r="10599" spans="38:49">
      <c r="AL10599" s="5"/>
      <c r="AM10599" s="5"/>
      <c r="AW10599" s="5"/>
    </row>
    <row r="10600" spans="38:49">
      <c r="AL10600" s="5"/>
      <c r="AM10600" s="5"/>
      <c r="AW10600" s="5"/>
    </row>
    <row r="10601" spans="38:49">
      <c r="AL10601" s="5"/>
      <c r="AM10601" s="5"/>
      <c r="AW10601" s="5"/>
    </row>
    <row r="10602" spans="38:49">
      <c r="AL10602" s="5"/>
      <c r="AM10602" s="5"/>
      <c r="AW10602" s="5"/>
    </row>
    <row r="10603" spans="38:49">
      <c r="AL10603" s="5"/>
      <c r="AM10603" s="5"/>
      <c r="AW10603" s="5"/>
    </row>
    <row r="10604" spans="38:49">
      <c r="AL10604" s="5"/>
      <c r="AM10604" s="5"/>
      <c r="AW10604" s="5"/>
    </row>
    <row r="10605" spans="38:49">
      <c r="AL10605" s="5"/>
      <c r="AM10605" s="5"/>
      <c r="AW10605" s="5"/>
    </row>
    <row r="10606" spans="38:49">
      <c r="AL10606" s="5"/>
      <c r="AM10606" s="5"/>
      <c r="AW10606" s="5"/>
    </row>
    <row r="10607" spans="38:49">
      <c r="AL10607" s="5"/>
      <c r="AM10607" s="5"/>
      <c r="AW10607" s="5"/>
    </row>
    <row r="10608" spans="38:49">
      <c r="AL10608" s="5"/>
      <c r="AM10608" s="5"/>
      <c r="AW10608" s="5"/>
    </row>
    <row r="10609" spans="38:49">
      <c r="AL10609" s="5"/>
      <c r="AM10609" s="5"/>
      <c r="AW10609" s="5"/>
    </row>
    <row r="10610" spans="38:49">
      <c r="AL10610" s="5"/>
      <c r="AM10610" s="5"/>
      <c r="AW10610" s="5"/>
    </row>
    <row r="10611" spans="38:49">
      <c r="AL10611" s="5"/>
      <c r="AM10611" s="5"/>
      <c r="AW10611" s="5"/>
    </row>
    <row r="10612" spans="38:49">
      <c r="AL10612" s="5"/>
      <c r="AM10612" s="5"/>
      <c r="AW10612" s="5"/>
    </row>
    <row r="10613" spans="38:49">
      <c r="AL10613" s="5"/>
      <c r="AM10613" s="5"/>
      <c r="AW10613" s="5"/>
    </row>
    <row r="10614" spans="38:49">
      <c r="AL10614" s="5"/>
      <c r="AM10614" s="5"/>
      <c r="AW10614" s="5"/>
    </row>
    <row r="10615" spans="38:49">
      <c r="AL10615" s="5"/>
      <c r="AM10615" s="5"/>
      <c r="AW10615" s="5"/>
    </row>
    <row r="10616" spans="38:49">
      <c r="AL10616" s="5"/>
      <c r="AM10616" s="5"/>
      <c r="AW10616" s="5"/>
    </row>
    <row r="10617" spans="38:49">
      <c r="AL10617" s="5"/>
      <c r="AM10617" s="5"/>
      <c r="AW10617" s="5"/>
    </row>
    <row r="10618" spans="38:49">
      <c r="AL10618" s="5"/>
      <c r="AM10618" s="5"/>
      <c r="AW10618" s="5"/>
    </row>
    <row r="10619" spans="38:49">
      <c r="AL10619" s="5"/>
      <c r="AM10619" s="5"/>
      <c r="AW10619" s="5"/>
    </row>
    <row r="10620" spans="38:49">
      <c r="AL10620" s="5"/>
      <c r="AM10620" s="5"/>
      <c r="AW10620" s="5"/>
    </row>
    <row r="10621" spans="38:49">
      <c r="AL10621" s="5"/>
      <c r="AM10621" s="5"/>
      <c r="AW10621" s="5"/>
    </row>
    <row r="10622" spans="38:49">
      <c r="AL10622" s="5"/>
      <c r="AM10622" s="5"/>
      <c r="AW10622" s="5"/>
    </row>
    <row r="10623" spans="38:49">
      <c r="AL10623" s="5"/>
      <c r="AM10623" s="5"/>
      <c r="AW10623" s="5"/>
    </row>
    <row r="10624" spans="38:49">
      <c r="AL10624" s="5"/>
      <c r="AM10624" s="5"/>
      <c r="AW10624" s="5"/>
    </row>
    <row r="10625" spans="38:49">
      <c r="AL10625" s="5"/>
      <c r="AM10625" s="5"/>
      <c r="AW10625" s="5"/>
    </row>
    <row r="10626" spans="38:49">
      <c r="AL10626" s="5"/>
      <c r="AM10626" s="5"/>
      <c r="AW10626" s="5"/>
    </row>
    <row r="10627" spans="38:49">
      <c r="AL10627" s="5"/>
      <c r="AM10627" s="5"/>
      <c r="AW10627" s="5"/>
    </row>
    <row r="10628" spans="38:49">
      <c r="AL10628" s="5"/>
      <c r="AM10628" s="5"/>
      <c r="AW10628" s="5"/>
    </row>
    <row r="10629" spans="38:49">
      <c r="AL10629" s="5"/>
      <c r="AM10629" s="5"/>
      <c r="AW10629" s="5"/>
    </row>
    <row r="10630" spans="38:49">
      <c r="AL10630" s="5"/>
      <c r="AM10630" s="5"/>
      <c r="AW10630" s="5"/>
    </row>
    <row r="10631" spans="38:49">
      <c r="AL10631" s="5"/>
      <c r="AM10631" s="5"/>
      <c r="AW10631" s="5"/>
    </row>
    <row r="10632" spans="38:49">
      <c r="AL10632" s="5"/>
      <c r="AM10632" s="5"/>
      <c r="AW10632" s="5"/>
    </row>
    <row r="10633" spans="38:49">
      <c r="AL10633" s="5"/>
      <c r="AM10633" s="5"/>
      <c r="AW10633" s="5"/>
    </row>
    <row r="10634" spans="38:49">
      <c r="AL10634" s="5"/>
      <c r="AM10634" s="5"/>
      <c r="AW10634" s="5"/>
    </row>
    <row r="10635" spans="38:49">
      <c r="AL10635" s="5"/>
      <c r="AM10635" s="5"/>
      <c r="AW10635" s="5"/>
    </row>
    <row r="10636" spans="38:49">
      <c r="AL10636" s="5"/>
      <c r="AM10636" s="5"/>
      <c r="AW10636" s="5"/>
    </row>
    <row r="10637" spans="38:49">
      <c r="AL10637" s="5"/>
      <c r="AM10637" s="5"/>
      <c r="AW10637" s="5"/>
    </row>
    <row r="10638" spans="38:49">
      <c r="AL10638" s="5"/>
      <c r="AM10638" s="5"/>
      <c r="AW10638" s="5"/>
    </row>
    <row r="10639" spans="38:49">
      <c r="AL10639" s="5"/>
      <c r="AM10639" s="5"/>
      <c r="AW10639" s="5"/>
    </row>
    <row r="10640" spans="38:49">
      <c r="AL10640" s="5"/>
      <c r="AM10640" s="5"/>
      <c r="AW10640" s="5"/>
    </row>
    <row r="10641" spans="38:49">
      <c r="AL10641" s="5"/>
      <c r="AM10641" s="5"/>
      <c r="AW10641" s="5"/>
    </row>
    <row r="10642" spans="38:49">
      <c r="AL10642" s="5"/>
      <c r="AM10642" s="5"/>
      <c r="AW10642" s="5"/>
    </row>
    <row r="10643" spans="38:49">
      <c r="AL10643" s="5"/>
      <c r="AM10643" s="5"/>
      <c r="AW10643" s="5"/>
    </row>
    <row r="10644" spans="38:49">
      <c r="AL10644" s="5"/>
      <c r="AM10644" s="5"/>
      <c r="AW10644" s="5"/>
    </row>
    <row r="10645" spans="38:49">
      <c r="AL10645" s="5"/>
      <c r="AM10645" s="5"/>
      <c r="AW10645" s="5"/>
    </row>
    <row r="10646" spans="38:49">
      <c r="AL10646" s="5"/>
      <c r="AM10646" s="5"/>
      <c r="AW10646" s="5"/>
    </row>
    <row r="10647" spans="38:49">
      <c r="AL10647" s="5"/>
      <c r="AM10647" s="5"/>
      <c r="AW10647" s="5"/>
    </row>
    <row r="10648" spans="38:49">
      <c r="AL10648" s="5"/>
      <c r="AM10648" s="5"/>
      <c r="AW10648" s="5"/>
    </row>
    <row r="10649" spans="38:49">
      <c r="AL10649" s="5"/>
      <c r="AM10649" s="5"/>
      <c r="AW10649" s="5"/>
    </row>
    <row r="10650" spans="38:49">
      <c r="AL10650" s="5"/>
      <c r="AM10650" s="5"/>
      <c r="AW10650" s="5"/>
    </row>
    <row r="10651" spans="38:49">
      <c r="AL10651" s="5"/>
      <c r="AM10651" s="5"/>
      <c r="AW10651" s="5"/>
    </row>
    <row r="10652" spans="38:49">
      <c r="AL10652" s="5"/>
      <c r="AM10652" s="5"/>
      <c r="AW10652" s="5"/>
    </row>
    <row r="10653" spans="38:49">
      <c r="AL10653" s="5"/>
      <c r="AM10653" s="5"/>
      <c r="AW10653" s="5"/>
    </row>
    <row r="10654" spans="38:49">
      <c r="AL10654" s="5"/>
      <c r="AM10654" s="5"/>
      <c r="AW10654" s="5"/>
    </row>
    <row r="10655" spans="38:49">
      <c r="AL10655" s="5"/>
      <c r="AM10655" s="5"/>
      <c r="AW10655" s="5"/>
    </row>
    <row r="10656" spans="38:49">
      <c r="AL10656" s="5"/>
      <c r="AM10656" s="5"/>
      <c r="AW10656" s="5"/>
    </row>
    <row r="10657" spans="38:49">
      <c r="AL10657" s="5"/>
      <c r="AM10657" s="5"/>
      <c r="AW10657" s="5"/>
    </row>
    <row r="10658" spans="38:49">
      <c r="AL10658" s="5"/>
      <c r="AM10658" s="5"/>
      <c r="AW10658" s="5"/>
    </row>
    <row r="10659" spans="38:49">
      <c r="AL10659" s="5"/>
      <c r="AM10659" s="5"/>
      <c r="AW10659" s="5"/>
    </row>
    <row r="10660" spans="38:49">
      <c r="AL10660" s="5"/>
      <c r="AM10660" s="5"/>
      <c r="AW10660" s="5"/>
    </row>
    <row r="10661" spans="38:49">
      <c r="AL10661" s="5"/>
      <c r="AM10661" s="5"/>
      <c r="AW10661" s="5"/>
    </row>
    <row r="10662" spans="38:49">
      <c r="AL10662" s="5"/>
      <c r="AM10662" s="5"/>
      <c r="AW10662" s="5"/>
    </row>
    <row r="10663" spans="38:49">
      <c r="AL10663" s="5"/>
      <c r="AM10663" s="5"/>
      <c r="AW10663" s="5"/>
    </row>
    <row r="10664" spans="38:49">
      <c r="AL10664" s="5"/>
      <c r="AM10664" s="5"/>
      <c r="AW10664" s="5"/>
    </row>
    <row r="10665" spans="38:49">
      <c r="AL10665" s="5"/>
      <c r="AM10665" s="5"/>
      <c r="AW10665" s="5"/>
    </row>
    <row r="10666" spans="38:49">
      <c r="AL10666" s="5"/>
      <c r="AM10666" s="5"/>
      <c r="AW10666" s="5"/>
    </row>
    <row r="10667" spans="38:49">
      <c r="AL10667" s="5"/>
      <c r="AM10667" s="5"/>
      <c r="AW10667" s="5"/>
    </row>
    <row r="10668" spans="38:49">
      <c r="AL10668" s="5"/>
      <c r="AM10668" s="5"/>
      <c r="AW10668" s="5"/>
    </row>
    <row r="10669" spans="38:49">
      <c r="AL10669" s="5"/>
      <c r="AM10669" s="5"/>
      <c r="AW10669" s="5"/>
    </row>
    <row r="10670" spans="38:49">
      <c r="AL10670" s="5"/>
      <c r="AM10670" s="5"/>
      <c r="AW10670" s="5"/>
    </row>
    <row r="10671" spans="38:49">
      <c r="AL10671" s="5"/>
      <c r="AM10671" s="5"/>
      <c r="AW10671" s="5"/>
    </row>
    <row r="10672" spans="38:49">
      <c r="AL10672" s="5"/>
      <c r="AM10672" s="5"/>
      <c r="AW10672" s="5"/>
    </row>
    <row r="10673" spans="38:49">
      <c r="AL10673" s="5"/>
      <c r="AM10673" s="5"/>
      <c r="AW10673" s="5"/>
    </row>
    <row r="10674" spans="38:49">
      <c r="AL10674" s="5"/>
      <c r="AM10674" s="5"/>
      <c r="AW10674" s="5"/>
    </row>
    <row r="10675" spans="38:49">
      <c r="AL10675" s="5"/>
      <c r="AM10675" s="5"/>
      <c r="AW10675" s="5"/>
    </row>
    <row r="10676" spans="38:49">
      <c r="AL10676" s="5"/>
      <c r="AM10676" s="5"/>
      <c r="AW10676" s="5"/>
    </row>
    <row r="10677" spans="38:49">
      <c r="AL10677" s="5"/>
      <c r="AM10677" s="5"/>
      <c r="AW10677" s="5"/>
    </row>
    <row r="10678" spans="38:49">
      <c r="AL10678" s="5"/>
      <c r="AM10678" s="5"/>
      <c r="AW10678" s="5"/>
    </row>
    <row r="10679" spans="38:49">
      <c r="AL10679" s="5"/>
      <c r="AM10679" s="5"/>
      <c r="AW10679" s="5"/>
    </row>
    <row r="10680" spans="38:49">
      <c r="AL10680" s="5"/>
      <c r="AM10680" s="5"/>
      <c r="AW10680" s="5"/>
    </row>
    <row r="10681" spans="38:49">
      <c r="AL10681" s="5"/>
      <c r="AM10681" s="5"/>
      <c r="AW10681" s="5"/>
    </row>
    <row r="10682" spans="38:49">
      <c r="AL10682" s="5"/>
      <c r="AM10682" s="5"/>
      <c r="AW10682" s="5"/>
    </row>
    <row r="10683" spans="38:49">
      <c r="AL10683" s="5"/>
      <c r="AM10683" s="5"/>
      <c r="AW10683" s="5"/>
    </row>
    <row r="10684" spans="38:49">
      <c r="AL10684" s="5"/>
      <c r="AM10684" s="5"/>
      <c r="AW10684" s="5"/>
    </row>
    <row r="10685" spans="38:49">
      <c r="AL10685" s="5"/>
      <c r="AM10685" s="5"/>
      <c r="AW10685" s="5"/>
    </row>
    <row r="10686" spans="38:49">
      <c r="AL10686" s="5"/>
      <c r="AM10686" s="5"/>
      <c r="AW10686" s="5"/>
    </row>
    <row r="10687" spans="38:49">
      <c r="AL10687" s="5"/>
      <c r="AM10687" s="5"/>
      <c r="AW10687" s="5"/>
    </row>
    <row r="10688" spans="38:49">
      <c r="AL10688" s="5"/>
      <c r="AM10688" s="5"/>
      <c r="AW10688" s="5"/>
    </row>
    <row r="10689" spans="38:49">
      <c r="AL10689" s="5"/>
      <c r="AM10689" s="5"/>
      <c r="AW10689" s="5"/>
    </row>
    <row r="10690" spans="38:49">
      <c r="AL10690" s="5"/>
      <c r="AM10690" s="5"/>
      <c r="AW10690" s="5"/>
    </row>
    <row r="10691" spans="38:49">
      <c r="AL10691" s="5"/>
      <c r="AM10691" s="5"/>
      <c r="AW10691" s="5"/>
    </row>
    <row r="10692" spans="38:49">
      <c r="AL10692" s="5"/>
      <c r="AM10692" s="5"/>
      <c r="AW10692" s="5"/>
    </row>
    <row r="10693" spans="38:49">
      <c r="AL10693" s="5"/>
      <c r="AM10693" s="5"/>
      <c r="AW10693" s="5"/>
    </row>
    <row r="10694" spans="38:49">
      <c r="AL10694" s="5"/>
      <c r="AM10694" s="5"/>
      <c r="AW10694" s="5"/>
    </row>
    <row r="10695" spans="38:49">
      <c r="AL10695" s="5"/>
      <c r="AM10695" s="5"/>
      <c r="AW10695" s="5"/>
    </row>
    <row r="10696" spans="38:49">
      <c r="AL10696" s="5"/>
      <c r="AM10696" s="5"/>
      <c r="AW10696" s="5"/>
    </row>
    <row r="10697" spans="38:49">
      <c r="AL10697" s="5"/>
      <c r="AM10697" s="5"/>
      <c r="AW10697" s="5"/>
    </row>
    <row r="10698" spans="38:49">
      <c r="AL10698" s="5"/>
      <c r="AM10698" s="5"/>
      <c r="AW10698" s="5"/>
    </row>
    <row r="10699" spans="38:49">
      <c r="AL10699" s="5"/>
      <c r="AM10699" s="5"/>
      <c r="AW10699" s="5"/>
    </row>
    <row r="10700" spans="38:49">
      <c r="AL10700" s="5"/>
      <c r="AM10700" s="5"/>
      <c r="AW10700" s="5"/>
    </row>
    <row r="10701" spans="38:49">
      <c r="AL10701" s="5"/>
      <c r="AM10701" s="5"/>
      <c r="AW10701" s="5"/>
    </row>
    <row r="10702" spans="38:49">
      <c r="AL10702" s="5"/>
      <c r="AM10702" s="5"/>
      <c r="AW10702" s="5"/>
    </row>
    <row r="10703" spans="38:49">
      <c r="AL10703" s="5"/>
      <c r="AM10703" s="5"/>
      <c r="AW10703" s="5"/>
    </row>
    <row r="10704" spans="38:49">
      <c r="AL10704" s="5"/>
      <c r="AM10704" s="5"/>
      <c r="AW10704" s="5"/>
    </row>
    <row r="10705" spans="38:49">
      <c r="AL10705" s="5"/>
      <c r="AM10705" s="5"/>
      <c r="AW10705" s="5"/>
    </row>
    <row r="10706" spans="38:49">
      <c r="AL10706" s="5"/>
      <c r="AM10706" s="5"/>
      <c r="AW10706" s="5"/>
    </row>
    <row r="10707" spans="38:49">
      <c r="AL10707" s="5"/>
      <c r="AM10707" s="5"/>
      <c r="AW10707" s="5"/>
    </row>
    <row r="10708" spans="38:49">
      <c r="AL10708" s="5"/>
      <c r="AM10708" s="5"/>
      <c r="AW10708" s="5"/>
    </row>
    <row r="10709" spans="38:49">
      <c r="AL10709" s="5"/>
      <c r="AM10709" s="5"/>
      <c r="AW10709" s="5"/>
    </row>
    <row r="10710" spans="38:49">
      <c r="AL10710" s="5"/>
      <c r="AM10710" s="5"/>
      <c r="AW10710" s="5"/>
    </row>
    <row r="10711" spans="38:49">
      <c r="AL10711" s="5"/>
      <c r="AM10711" s="5"/>
      <c r="AW10711" s="5"/>
    </row>
    <row r="10712" spans="38:49">
      <c r="AL10712" s="5"/>
      <c r="AM10712" s="5"/>
      <c r="AW10712" s="5"/>
    </row>
    <row r="10713" spans="38:49">
      <c r="AL10713" s="5"/>
      <c r="AM10713" s="5"/>
      <c r="AW10713" s="5"/>
    </row>
    <row r="10714" spans="38:49">
      <c r="AL10714" s="5"/>
      <c r="AM10714" s="5"/>
      <c r="AW10714" s="5"/>
    </row>
    <row r="10715" spans="38:49">
      <c r="AL10715" s="5"/>
      <c r="AM10715" s="5"/>
      <c r="AW10715" s="5"/>
    </row>
    <row r="10716" spans="38:49">
      <c r="AL10716" s="5"/>
      <c r="AM10716" s="5"/>
      <c r="AW10716" s="5"/>
    </row>
    <row r="10717" spans="38:49">
      <c r="AL10717" s="5"/>
      <c r="AM10717" s="5"/>
      <c r="AW10717" s="5"/>
    </row>
    <row r="10718" spans="38:49">
      <c r="AL10718" s="5"/>
      <c r="AM10718" s="5"/>
      <c r="AW10718" s="5"/>
    </row>
    <row r="10719" spans="38:49">
      <c r="AL10719" s="5"/>
      <c r="AM10719" s="5"/>
      <c r="AW10719" s="5"/>
    </row>
    <row r="10720" spans="38:49">
      <c r="AL10720" s="5"/>
      <c r="AM10720" s="5"/>
      <c r="AW10720" s="5"/>
    </row>
    <row r="10721" spans="38:49">
      <c r="AL10721" s="5"/>
      <c r="AM10721" s="5"/>
      <c r="AW10721" s="5"/>
    </row>
    <row r="10722" spans="38:49">
      <c r="AL10722" s="5"/>
      <c r="AM10722" s="5"/>
      <c r="AW10722" s="5"/>
    </row>
    <row r="10723" spans="38:49">
      <c r="AL10723" s="5"/>
      <c r="AM10723" s="5"/>
      <c r="AW10723" s="5"/>
    </row>
    <row r="10724" spans="38:49">
      <c r="AL10724" s="5"/>
      <c r="AM10724" s="5"/>
      <c r="AW10724" s="5"/>
    </row>
    <row r="10725" spans="38:49">
      <c r="AL10725" s="5"/>
      <c r="AM10725" s="5"/>
      <c r="AW10725" s="5"/>
    </row>
    <row r="10726" spans="38:49">
      <c r="AL10726" s="5"/>
      <c r="AM10726" s="5"/>
      <c r="AW10726" s="5"/>
    </row>
    <row r="10727" spans="38:49">
      <c r="AL10727" s="5"/>
      <c r="AM10727" s="5"/>
      <c r="AW10727" s="5"/>
    </row>
    <row r="10728" spans="38:49">
      <c r="AL10728" s="5"/>
      <c r="AM10728" s="5"/>
      <c r="AW10728" s="5"/>
    </row>
    <row r="10729" spans="38:49">
      <c r="AL10729" s="5"/>
      <c r="AM10729" s="5"/>
      <c r="AW10729" s="5"/>
    </row>
    <row r="10730" spans="38:49">
      <c r="AL10730" s="5"/>
      <c r="AM10730" s="5"/>
      <c r="AW10730" s="5"/>
    </row>
    <row r="10731" spans="38:49">
      <c r="AL10731" s="5"/>
      <c r="AM10731" s="5"/>
      <c r="AW10731" s="5"/>
    </row>
    <row r="10732" spans="38:49">
      <c r="AL10732" s="5"/>
      <c r="AM10732" s="5"/>
      <c r="AW10732" s="5"/>
    </row>
    <row r="10733" spans="38:49">
      <c r="AL10733" s="5"/>
      <c r="AM10733" s="5"/>
      <c r="AW10733" s="5"/>
    </row>
    <row r="10734" spans="38:49">
      <c r="AL10734" s="5"/>
      <c r="AM10734" s="5"/>
      <c r="AW10734" s="5"/>
    </row>
    <row r="10735" spans="38:49">
      <c r="AL10735" s="5"/>
      <c r="AM10735" s="5"/>
      <c r="AW10735" s="5"/>
    </row>
    <row r="10736" spans="38:49">
      <c r="AL10736" s="5"/>
      <c r="AM10736" s="5"/>
      <c r="AW10736" s="5"/>
    </row>
    <row r="10737" spans="38:49">
      <c r="AL10737" s="5"/>
      <c r="AM10737" s="5"/>
      <c r="AW10737" s="5"/>
    </row>
    <row r="10738" spans="38:49">
      <c r="AL10738" s="5"/>
      <c r="AM10738" s="5"/>
      <c r="AW10738" s="5"/>
    </row>
    <row r="10739" spans="38:49">
      <c r="AL10739" s="5"/>
      <c r="AM10739" s="5"/>
      <c r="AW10739" s="5"/>
    </row>
    <row r="10740" spans="38:49">
      <c r="AL10740" s="5"/>
      <c r="AM10740" s="5"/>
      <c r="AW10740" s="5"/>
    </row>
    <row r="10741" spans="38:49">
      <c r="AL10741" s="5"/>
      <c r="AM10741" s="5"/>
      <c r="AW10741" s="5"/>
    </row>
    <row r="10742" spans="38:49">
      <c r="AL10742" s="5"/>
      <c r="AM10742" s="5"/>
      <c r="AW10742" s="5"/>
    </row>
    <row r="10743" spans="38:49">
      <c r="AL10743" s="5"/>
      <c r="AM10743" s="5"/>
      <c r="AW10743" s="5"/>
    </row>
    <row r="10744" spans="38:49">
      <c r="AL10744" s="5"/>
      <c r="AM10744" s="5"/>
      <c r="AW10744" s="5"/>
    </row>
    <row r="10745" spans="38:49">
      <c r="AL10745" s="5"/>
      <c r="AM10745" s="5"/>
      <c r="AW10745" s="5"/>
    </row>
    <row r="10746" spans="38:49">
      <c r="AL10746" s="5"/>
      <c r="AM10746" s="5"/>
      <c r="AW10746" s="5"/>
    </row>
    <row r="10747" spans="38:49">
      <c r="AL10747" s="5"/>
      <c r="AM10747" s="5"/>
      <c r="AW10747" s="5"/>
    </row>
    <row r="10748" spans="38:49">
      <c r="AL10748" s="5"/>
      <c r="AM10748" s="5"/>
      <c r="AW10748" s="5"/>
    </row>
    <row r="10749" spans="38:49">
      <c r="AL10749" s="5"/>
      <c r="AM10749" s="5"/>
      <c r="AW10749" s="5"/>
    </row>
    <row r="10750" spans="38:49">
      <c r="AL10750" s="5"/>
      <c r="AM10750" s="5"/>
      <c r="AW10750" s="5"/>
    </row>
    <row r="10751" spans="38:49">
      <c r="AL10751" s="5"/>
      <c r="AM10751" s="5"/>
      <c r="AW10751" s="5"/>
    </row>
    <row r="10752" spans="38:49">
      <c r="AL10752" s="5"/>
      <c r="AM10752" s="5"/>
      <c r="AW10752" s="5"/>
    </row>
    <row r="10753" spans="38:49">
      <c r="AL10753" s="5"/>
      <c r="AM10753" s="5"/>
      <c r="AW10753" s="5"/>
    </row>
    <row r="10754" spans="38:49">
      <c r="AL10754" s="5"/>
      <c r="AM10754" s="5"/>
      <c r="AW10754" s="5"/>
    </row>
    <row r="10755" spans="38:49">
      <c r="AL10755" s="5"/>
      <c r="AM10755" s="5"/>
      <c r="AW10755" s="5"/>
    </row>
    <row r="10756" spans="38:49">
      <c r="AL10756" s="5"/>
      <c r="AM10756" s="5"/>
      <c r="AW10756" s="5"/>
    </row>
    <row r="10757" spans="38:49">
      <c r="AL10757" s="5"/>
      <c r="AM10757" s="5"/>
      <c r="AW10757" s="5"/>
    </row>
    <row r="10758" spans="38:49">
      <c r="AL10758" s="5"/>
      <c r="AM10758" s="5"/>
      <c r="AW10758" s="5"/>
    </row>
    <row r="10759" spans="38:49">
      <c r="AL10759" s="5"/>
      <c r="AM10759" s="5"/>
      <c r="AW10759" s="5"/>
    </row>
    <row r="10760" spans="38:49">
      <c r="AL10760" s="5"/>
      <c r="AM10760" s="5"/>
      <c r="AW10760" s="5"/>
    </row>
    <row r="10761" spans="38:49">
      <c r="AL10761" s="5"/>
      <c r="AM10761" s="5"/>
      <c r="AW10761" s="5"/>
    </row>
    <row r="10762" spans="38:49">
      <c r="AL10762" s="5"/>
      <c r="AM10762" s="5"/>
      <c r="AW10762" s="5"/>
    </row>
    <row r="10763" spans="38:49">
      <c r="AL10763" s="5"/>
      <c r="AM10763" s="5"/>
      <c r="AW10763" s="5"/>
    </row>
    <row r="10764" spans="38:49">
      <c r="AL10764" s="5"/>
      <c r="AM10764" s="5"/>
      <c r="AW10764" s="5"/>
    </row>
    <row r="10765" spans="38:49">
      <c r="AL10765" s="5"/>
      <c r="AM10765" s="5"/>
      <c r="AW10765" s="5"/>
    </row>
    <row r="10766" spans="38:49">
      <c r="AL10766" s="5"/>
      <c r="AM10766" s="5"/>
      <c r="AW10766" s="5"/>
    </row>
    <row r="10767" spans="38:49">
      <c r="AL10767" s="5"/>
      <c r="AM10767" s="5"/>
      <c r="AW10767" s="5"/>
    </row>
    <row r="10768" spans="38:49">
      <c r="AL10768" s="5"/>
      <c r="AM10768" s="5"/>
      <c r="AW10768" s="5"/>
    </row>
    <row r="10769" spans="38:49">
      <c r="AL10769" s="5"/>
      <c r="AM10769" s="5"/>
      <c r="AW10769" s="5"/>
    </row>
    <row r="10770" spans="38:49">
      <c r="AL10770" s="5"/>
      <c r="AM10770" s="5"/>
      <c r="AW10770" s="5"/>
    </row>
    <row r="10771" spans="38:49">
      <c r="AL10771" s="5"/>
      <c r="AM10771" s="5"/>
      <c r="AW10771" s="5"/>
    </row>
    <row r="10772" spans="38:49">
      <c r="AL10772" s="5"/>
      <c r="AM10772" s="5"/>
      <c r="AW10772" s="5"/>
    </row>
    <row r="10773" spans="38:49">
      <c r="AL10773" s="5"/>
      <c r="AM10773" s="5"/>
      <c r="AW10773" s="5"/>
    </row>
    <row r="10774" spans="38:49">
      <c r="AL10774" s="5"/>
      <c r="AM10774" s="5"/>
      <c r="AW10774" s="5"/>
    </row>
    <row r="10775" spans="38:49">
      <c r="AL10775" s="5"/>
      <c r="AM10775" s="5"/>
      <c r="AW10775" s="5"/>
    </row>
    <row r="10776" spans="38:49">
      <c r="AL10776" s="5"/>
      <c r="AM10776" s="5"/>
      <c r="AW10776" s="5"/>
    </row>
    <row r="10777" spans="38:49">
      <c r="AL10777" s="5"/>
      <c r="AM10777" s="5"/>
      <c r="AW10777" s="5"/>
    </row>
    <row r="10778" spans="38:49">
      <c r="AL10778" s="5"/>
      <c r="AM10778" s="5"/>
      <c r="AW10778" s="5"/>
    </row>
    <row r="10779" spans="38:49">
      <c r="AL10779" s="5"/>
      <c r="AM10779" s="5"/>
      <c r="AW10779" s="5"/>
    </row>
    <row r="10780" spans="38:49">
      <c r="AL10780" s="5"/>
      <c r="AM10780" s="5"/>
      <c r="AW10780" s="5"/>
    </row>
    <row r="10781" spans="38:49">
      <c r="AL10781" s="5"/>
      <c r="AM10781" s="5"/>
      <c r="AW10781" s="5"/>
    </row>
    <row r="10782" spans="38:49">
      <c r="AL10782" s="5"/>
      <c r="AM10782" s="5"/>
      <c r="AW10782" s="5"/>
    </row>
    <row r="10783" spans="38:49">
      <c r="AL10783" s="5"/>
      <c r="AM10783" s="5"/>
      <c r="AW10783" s="5"/>
    </row>
    <row r="10784" spans="38:49">
      <c r="AL10784" s="5"/>
      <c r="AM10784" s="5"/>
      <c r="AW10784" s="5"/>
    </row>
    <row r="10785" spans="38:49">
      <c r="AL10785" s="5"/>
      <c r="AM10785" s="5"/>
      <c r="AW10785" s="5"/>
    </row>
    <row r="10786" spans="38:49">
      <c r="AL10786" s="5"/>
      <c r="AM10786" s="5"/>
      <c r="AW10786" s="5"/>
    </row>
    <row r="10787" spans="38:49">
      <c r="AL10787" s="5"/>
      <c r="AM10787" s="5"/>
      <c r="AW10787" s="5"/>
    </row>
    <row r="10788" spans="38:49">
      <c r="AL10788" s="5"/>
      <c r="AM10788" s="5"/>
      <c r="AW10788" s="5"/>
    </row>
    <row r="10789" spans="38:49">
      <c r="AL10789" s="5"/>
      <c r="AM10789" s="5"/>
      <c r="AW10789" s="5"/>
    </row>
    <row r="10790" spans="38:49">
      <c r="AL10790" s="5"/>
      <c r="AM10790" s="5"/>
      <c r="AW10790" s="5"/>
    </row>
    <row r="10791" spans="38:49">
      <c r="AL10791" s="5"/>
      <c r="AM10791" s="5"/>
      <c r="AW10791" s="5"/>
    </row>
    <row r="10792" spans="38:49">
      <c r="AL10792" s="5"/>
      <c r="AM10792" s="5"/>
      <c r="AW10792" s="5"/>
    </row>
    <row r="10793" spans="38:49">
      <c r="AL10793" s="5"/>
      <c r="AM10793" s="5"/>
      <c r="AW10793" s="5"/>
    </row>
    <row r="10794" spans="38:49">
      <c r="AL10794" s="5"/>
      <c r="AM10794" s="5"/>
      <c r="AW10794" s="5"/>
    </row>
    <row r="10795" spans="38:49">
      <c r="AL10795" s="5"/>
      <c r="AM10795" s="5"/>
      <c r="AW10795" s="5"/>
    </row>
    <row r="10796" spans="38:49">
      <c r="AL10796" s="5"/>
      <c r="AM10796" s="5"/>
      <c r="AW10796" s="5"/>
    </row>
    <row r="10797" spans="38:49">
      <c r="AL10797" s="5"/>
      <c r="AM10797" s="5"/>
      <c r="AW10797" s="5"/>
    </row>
    <row r="10798" spans="38:49">
      <c r="AL10798" s="5"/>
      <c r="AM10798" s="5"/>
      <c r="AW10798" s="5"/>
    </row>
    <row r="10799" spans="38:49">
      <c r="AL10799" s="5"/>
      <c r="AM10799" s="5"/>
      <c r="AW10799" s="5"/>
    </row>
    <row r="10800" spans="38:49">
      <c r="AL10800" s="5"/>
      <c r="AM10800" s="5"/>
      <c r="AW10800" s="5"/>
    </row>
    <row r="10801" spans="38:49">
      <c r="AL10801" s="5"/>
      <c r="AM10801" s="5"/>
      <c r="AW10801" s="5"/>
    </row>
    <row r="10802" spans="38:49">
      <c r="AL10802" s="5"/>
      <c r="AM10802" s="5"/>
      <c r="AW10802" s="5"/>
    </row>
    <row r="10803" spans="38:49">
      <c r="AL10803" s="5"/>
      <c r="AM10803" s="5"/>
      <c r="AW10803" s="5"/>
    </row>
    <row r="10804" spans="38:49">
      <c r="AL10804" s="5"/>
      <c r="AM10804" s="5"/>
      <c r="AW10804" s="5"/>
    </row>
    <row r="10805" spans="38:49">
      <c r="AL10805" s="5"/>
      <c r="AM10805" s="5"/>
      <c r="AW10805" s="5"/>
    </row>
    <row r="10806" spans="38:49">
      <c r="AL10806" s="5"/>
      <c r="AM10806" s="5"/>
      <c r="AW10806" s="5"/>
    </row>
    <row r="10807" spans="38:49">
      <c r="AL10807" s="5"/>
      <c r="AM10807" s="5"/>
      <c r="AW10807" s="5"/>
    </row>
    <row r="10808" spans="38:49">
      <c r="AL10808" s="5"/>
      <c r="AM10808" s="5"/>
      <c r="AW10808" s="5"/>
    </row>
    <row r="10809" spans="38:49">
      <c r="AL10809" s="5"/>
      <c r="AM10809" s="5"/>
      <c r="AW10809" s="5"/>
    </row>
    <row r="10810" spans="38:49">
      <c r="AL10810" s="5"/>
      <c r="AM10810" s="5"/>
      <c r="AW10810" s="5"/>
    </row>
    <row r="10811" spans="38:49">
      <c r="AL10811" s="5"/>
      <c r="AM10811" s="5"/>
      <c r="AW10811" s="5"/>
    </row>
    <row r="10812" spans="38:49">
      <c r="AL10812" s="5"/>
      <c r="AM10812" s="5"/>
      <c r="AW10812" s="5"/>
    </row>
    <row r="10813" spans="38:49">
      <c r="AL10813" s="5"/>
      <c r="AM10813" s="5"/>
      <c r="AW10813" s="5"/>
    </row>
    <row r="10814" spans="38:49">
      <c r="AL10814" s="5"/>
      <c r="AM10814" s="5"/>
      <c r="AW10814" s="5"/>
    </row>
    <row r="10815" spans="38:49">
      <c r="AL10815" s="5"/>
      <c r="AM10815" s="5"/>
      <c r="AW10815" s="5"/>
    </row>
    <row r="10816" spans="38:49">
      <c r="AL10816" s="5"/>
      <c r="AM10816" s="5"/>
      <c r="AW10816" s="5"/>
    </row>
    <row r="10817" spans="38:49">
      <c r="AL10817" s="5"/>
      <c r="AM10817" s="5"/>
      <c r="AW10817" s="5"/>
    </row>
    <row r="10818" spans="38:49">
      <c r="AL10818" s="5"/>
      <c r="AM10818" s="5"/>
      <c r="AW10818" s="5"/>
    </row>
    <row r="10819" spans="38:49">
      <c r="AL10819" s="5"/>
      <c r="AM10819" s="5"/>
      <c r="AW10819" s="5"/>
    </row>
    <row r="10820" spans="38:49">
      <c r="AL10820" s="5"/>
      <c r="AM10820" s="5"/>
      <c r="AW10820" s="5"/>
    </row>
    <row r="10821" spans="38:49">
      <c r="AL10821" s="5"/>
      <c r="AM10821" s="5"/>
      <c r="AW10821" s="5"/>
    </row>
    <row r="10822" spans="38:49">
      <c r="AL10822" s="5"/>
      <c r="AM10822" s="5"/>
      <c r="AW10822" s="5"/>
    </row>
    <row r="10823" spans="38:49">
      <c r="AL10823" s="5"/>
      <c r="AM10823" s="5"/>
      <c r="AW10823" s="5"/>
    </row>
    <row r="10824" spans="38:49">
      <c r="AL10824" s="5"/>
      <c r="AM10824" s="5"/>
      <c r="AW10824" s="5"/>
    </row>
    <row r="10825" spans="38:49">
      <c r="AL10825" s="5"/>
      <c r="AM10825" s="5"/>
      <c r="AW10825" s="5"/>
    </row>
    <row r="10826" spans="38:49">
      <c r="AL10826" s="5"/>
      <c r="AM10826" s="5"/>
      <c r="AW10826" s="5"/>
    </row>
    <row r="10827" spans="38:49">
      <c r="AL10827" s="5"/>
      <c r="AM10827" s="5"/>
      <c r="AW10827" s="5"/>
    </row>
    <row r="10828" spans="38:49">
      <c r="AL10828" s="5"/>
      <c r="AM10828" s="5"/>
      <c r="AW10828" s="5"/>
    </row>
    <row r="10829" spans="38:49">
      <c r="AL10829" s="5"/>
      <c r="AM10829" s="5"/>
      <c r="AW10829" s="5"/>
    </row>
    <row r="10830" spans="38:49">
      <c r="AL10830" s="5"/>
      <c r="AM10830" s="5"/>
      <c r="AW10830" s="5"/>
    </row>
    <row r="10831" spans="38:49">
      <c r="AL10831" s="5"/>
      <c r="AM10831" s="5"/>
      <c r="AW10831" s="5"/>
    </row>
    <row r="10832" spans="38:49">
      <c r="AL10832" s="5"/>
      <c r="AM10832" s="5"/>
      <c r="AW10832" s="5"/>
    </row>
    <row r="10833" spans="38:49">
      <c r="AL10833" s="5"/>
      <c r="AM10833" s="5"/>
      <c r="AW10833" s="5"/>
    </row>
    <row r="10834" spans="38:49">
      <c r="AL10834" s="5"/>
      <c r="AM10834" s="5"/>
      <c r="AW10834" s="5"/>
    </row>
    <row r="10835" spans="38:49">
      <c r="AL10835" s="5"/>
      <c r="AM10835" s="5"/>
      <c r="AW10835" s="5"/>
    </row>
    <row r="10836" spans="38:49">
      <c r="AL10836" s="5"/>
      <c r="AM10836" s="5"/>
      <c r="AW10836" s="5"/>
    </row>
    <row r="10837" spans="38:49">
      <c r="AL10837" s="5"/>
      <c r="AM10837" s="5"/>
      <c r="AW10837" s="5"/>
    </row>
    <row r="10838" spans="38:49">
      <c r="AL10838" s="5"/>
      <c r="AM10838" s="5"/>
      <c r="AW10838" s="5"/>
    </row>
    <row r="10839" spans="38:49">
      <c r="AL10839" s="5"/>
      <c r="AM10839" s="5"/>
      <c r="AW10839" s="5"/>
    </row>
    <row r="10840" spans="38:49">
      <c r="AL10840" s="5"/>
      <c r="AM10840" s="5"/>
      <c r="AW10840" s="5"/>
    </row>
    <row r="10841" spans="38:49">
      <c r="AL10841" s="5"/>
      <c r="AM10841" s="5"/>
      <c r="AW10841" s="5"/>
    </row>
    <row r="10842" spans="38:49">
      <c r="AL10842" s="5"/>
      <c r="AM10842" s="5"/>
      <c r="AW10842" s="5"/>
    </row>
    <row r="10843" spans="38:49">
      <c r="AL10843" s="5"/>
      <c r="AM10843" s="5"/>
      <c r="AW10843" s="5"/>
    </row>
    <row r="10844" spans="38:49">
      <c r="AL10844" s="5"/>
      <c r="AM10844" s="5"/>
      <c r="AW10844" s="5"/>
    </row>
    <row r="10845" spans="38:49">
      <c r="AL10845" s="5"/>
      <c r="AM10845" s="5"/>
      <c r="AW10845" s="5"/>
    </row>
    <row r="10846" spans="38:49">
      <c r="AL10846" s="5"/>
      <c r="AM10846" s="5"/>
      <c r="AW10846" s="5"/>
    </row>
    <row r="10847" spans="38:49">
      <c r="AL10847" s="5"/>
      <c r="AM10847" s="5"/>
      <c r="AW10847" s="5"/>
    </row>
    <row r="10848" spans="38:49">
      <c r="AL10848" s="5"/>
      <c r="AM10848" s="5"/>
      <c r="AW10848" s="5"/>
    </row>
    <row r="10849" spans="38:49">
      <c r="AL10849" s="5"/>
      <c r="AM10849" s="5"/>
      <c r="AW10849" s="5"/>
    </row>
    <row r="10850" spans="38:49">
      <c r="AL10850" s="5"/>
      <c r="AM10850" s="5"/>
      <c r="AW10850" s="5"/>
    </row>
    <row r="10851" spans="38:49">
      <c r="AL10851" s="5"/>
      <c r="AM10851" s="5"/>
      <c r="AW10851" s="5"/>
    </row>
    <row r="10852" spans="38:49">
      <c r="AL10852" s="5"/>
      <c r="AM10852" s="5"/>
      <c r="AW10852" s="5"/>
    </row>
    <row r="10853" spans="38:49">
      <c r="AL10853" s="5"/>
      <c r="AM10853" s="5"/>
      <c r="AW10853" s="5"/>
    </row>
    <row r="10854" spans="38:49">
      <c r="AL10854" s="5"/>
      <c r="AM10854" s="5"/>
      <c r="AW10854" s="5"/>
    </row>
    <row r="10855" spans="38:49">
      <c r="AL10855" s="5"/>
      <c r="AM10855" s="5"/>
      <c r="AW10855" s="5"/>
    </row>
    <row r="10856" spans="38:49">
      <c r="AL10856" s="5"/>
      <c r="AM10856" s="5"/>
      <c r="AW10856" s="5"/>
    </row>
    <row r="10857" spans="38:49">
      <c r="AL10857" s="5"/>
      <c r="AM10857" s="5"/>
      <c r="AW10857" s="5"/>
    </row>
    <row r="10858" spans="38:49">
      <c r="AL10858" s="5"/>
      <c r="AM10858" s="5"/>
      <c r="AW10858" s="5"/>
    </row>
    <row r="10859" spans="38:49">
      <c r="AL10859" s="5"/>
      <c r="AM10859" s="5"/>
      <c r="AW10859" s="5"/>
    </row>
    <row r="10860" spans="38:49">
      <c r="AL10860" s="5"/>
      <c r="AM10860" s="5"/>
      <c r="AW10860" s="5"/>
    </row>
    <row r="10861" spans="38:49">
      <c r="AL10861" s="5"/>
      <c r="AM10861" s="5"/>
      <c r="AW10861" s="5"/>
    </row>
    <row r="10862" spans="38:49">
      <c r="AL10862" s="5"/>
      <c r="AM10862" s="5"/>
      <c r="AW10862" s="5"/>
    </row>
    <row r="10863" spans="38:49">
      <c r="AL10863" s="5"/>
      <c r="AM10863" s="5"/>
      <c r="AW10863" s="5"/>
    </row>
    <row r="10864" spans="38:49">
      <c r="AL10864" s="5"/>
      <c r="AM10864" s="5"/>
      <c r="AW10864" s="5"/>
    </row>
    <row r="10865" spans="38:49">
      <c r="AL10865" s="5"/>
      <c r="AM10865" s="5"/>
      <c r="AW10865" s="5"/>
    </row>
    <row r="10866" spans="38:49">
      <c r="AL10866" s="5"/>
      <c r="AM10866" s="5"/>
      <c r="AW10866" s="5"/>
    </row>
    <row r="10867" spans="38:49">
      <c r="AL10867" s="5"/>
      <c r="AM10867" s="5"/>
      <c r="AW10867" s="5"/>
    </row>
    <row r="10868" spans="38:49">
      <c r="AL10868" s="5"/>
      <c r="AM10868" s="5"/>
      <c r="AW10868" s="5"/>
    </row>
    <row r="10869" spans="38:49">
      <c r="AL10869" s="5"/>
      <c r="AM10869" s="5"/>
      <c r="AW10869" s="5"/>
    </row>
    <row r="10870" spans="38:49">
      <c r="AL10870" s="5"/>
      <c r="AM10870" s="5"/>
      <c r="AW10870" s="5"/>
    </row>
    <row r="10871" spans="38:49">
      <c r="AL10871" s="5"/>
      <c r="AM10871" s="5"/>
      <c r="AW10871" s="5"/>
    </row>
    <row r="10872" spans="38:49">
      <c r="AL10872" s="5"/>
      <c r="AM10872" s="5"/>
      <c r="AW10872" s="5"/>
    </row>
    <row r="10873" spans="38:49">
      <c r="AL10873" s="5"/>
      <c r="AM10873" s="5"/>
      <c r="AW10873" s="5"/>
    </row>
    <row r="10874" spans="38:49">
      <c r="AL10874" s="5"/>
      <c r="AM10874" s="5"/>
      <c r="AW10874" s="5"/>
    </row>
    <row r="10875" spans="38:49">
      <c r="AL10875" s="5"/>
      <c r="AM10875" s="5"/>
      <c r="AW10875" s="5"/>
    </row>
    <row r="10876" spans="38:49">
      <c r="AL10876" s="5"/>
      <c r="AM10876" s="5"/>
      <c r="AW10876" s="5"/>
    </row>
    <row r="10877" spans="38:49">
      <c r="AL10877" s="5"/>
      <c r="AM10877" s="5"/>
      <c r="AW10877" s="5"/>
    </row>
    <row r="10878" spans="38:49">
      <c r="AL10878" s="5"/>
      <c r="AM10878" s="5"/>
      <c r="AW10878" s="5"/>
    </row>
    <row r="10879" spans="38:49">
      <c r="AL10879" s="5"/>
      <c r="AM10879" s="5"/>
      <c r="AW10879" s="5"/>
    </row>
    <row r="10880" spans="38:49">
      <c r="AL10880" s="5"/>
      <c r="AM10880" s="5"/>
      <c r="AW10880" s="5"/>
    </row>
    <row r="10881" spans="38:49">
      <c r="AL10881" s="5"/>
      <c r="AM10881" s="5"/>
      <c r="AW10881" s="5"/>
    </row>
    <row r="10882" spans="38:49">
      <c r="AL10882" s="5"/>
      <c r="AM10882" s="5"/>
      <c r="AW10882" s="5"/>
    </row>
    <row r="10883" spans="38:49">
      <c r="AL10883" s="5"/>
      <c r="AM10883" s="5"/>
      <c r="AW10883" s="5"/>
    </row>
    <row r="10884" spans="38:49">
      <c r="AL10884" s="5"/>
      <c r="AM10884" s="5"/>
      <c r="AW10884" s="5"/>
    </row>
    <row r="10885" spans="38:49">
      <c r="AL10885" s="5"/>
      <c r="AM10885" s="5"/>
      <c r="AW10885" s="5"/>
    </row>
    <row r="10886" spans="38:49">
      <c r="AL10886" s="5"/>
      <c r="AM10886" s="5"/>
      <c r="AW10886" s="5"/>
    </row>
    <row r="10887" spans="38:49">
      <c r="AL10887" s="5"/>
      <c r="AM10887" s="5"/>
      <c r="AW10887" s="5"/>
    </row>
    <row r="10888" spans="38:49">
      <c r="AL10888" s="5"/>
      <c r="AM10888" s="5"/>
      <c r="AW10888" s="5"/>
    </row>
    <row r="10889" spans="38:49">
      <c r="AL10889" s="5"/>
      <c r="AM10889" s="5"/>
      <c r="AW10889" s="5"/>
    </row>
    <row r="10890" spans="38:49">
      <c r="AL10890" s="5"/>
      <c r="AM10890" s="5"/>
      <c r="AW10890" s="5"/>
    </row>
    <row r="10891" spans="38:49">
      <c r="AL10891" s="5"/>
      <c r="AM10891" s="5"/>
      <c r="AW10891" s="5"/>
    </row>
    <row r="10892" spans="38:49">
      <c r="AL10892" s="5"/>
      <c r="AM10892" s="5"/>
      <c r="AW10892" s="5"/>
    </row>
    <row r="10893" spans="38:49">
      <c r="AL10893" s="5"/>
      <c r="AM10893" s="5"/>
      <c r="AW10893" s="5"/>
    </row>
    <row r="10894" spans="38:49">
      <c r="AL10894" s="5"/>
      <c r="AM10894" s="5"/>
      <c r="AW10894" s="5"/>
    </row>
    <row r="10895" spans="38:49">
      <c r="AL10895" s="5"/>
      <c r="AM10895" s="5"/>
      <c r="AW10895" s="5"/>
    </row>
    <row r="10896" spans="38:49">
      <c r="AL10896" s="5"/>
      <c r="AM10896" s="5"/>
      <c r="AW10896" s="5"/>
    </row>
    <row r="10897" spans="38:49">
      <c r="AL10897" s="5"/>
      <c r="AM10897" s="5"/>
      <c r="AW10897" s="5"/>
    </row>
    <row r="10898" spans="38:49">
      <c r="AL10898" s="5"/>
      <c r="AM10898" s="5"/>
      <c r="AW10898" s="5"/>
    </row>
    <row r="10899" spans="38:49">
      <c r="AL10899" s="5"/>
      <c r="AM10899" s="5"/>
      <c r="AW10899" s="5"/>
    </row>
    <row r="10900" spans="38:49">
      <c r="AL10900" s="5"/>
      <c r="AM10900" s="5"/>
      <c r="AW10900" s="5"/>
    </row>
    <row r="10901" spans="38:49">
      <c r="AL10901" s="5"/>
      <c r="AM10901" s="5"/>
      <c r="AW10901" s="5"/>
    </row>
    <row r="10902" spans="38:49">
      <c r="AL10902" s="5"/>
      <c r="AM10902" s="5"/>
      <c r="AW10902" s="5"/>
    </row>
    <row r="10903" spans="38:49">
      <c r="AL10903" s="5"/>
      <c r="AM10903" s="5"/>
      <c r="AW10903" s="5"/>
    </row>
    <row r="10904" spans="38:49">
      <c r="AL10904" s="5"/>
      <c r="AM10904" s="5"/>
      <c r="AW10904" s="5"/>
    </row>
    <row r="10905" spans="38:49">
      <c r="AL10905" s="5"/>
      <c r="AM10905" s="5"/>
      <c r="AW10905" s="5"/>
    </row>
    <row r="10906" spans="38:49">
      <c r="AL10906" s="5"/>
      <c r="AM10906" s="5"/>
      <c r="AW10906" s="5"/>
    </row>
    <row r="10907" spans="38:49">
      <c r="AL10907" s="5"/>
      <c r="AM10907" s="5"/>
      <c r="AW10907" s="5"/>
    </row>
    <row r="10908" spans="38:49">
      <c r="AL10908" s="5"/>
      <c r="AM10908" s="5"/>
      <c r="AW10908" s="5"/>
    </row>
    <row r="10909" spans="38:49">
      <c r="AL10909" s="5"/>
      <c r="AM10909" s="5"/>
      <c r="AW10909" s="5"/>
    </row>
    <row r="10910" spans="38:49">
      <c r="AL10910" s="5"/>
      <c r="AM10910" s="5"/>
      <c r="AW10910" s="5"/>
    </row>
    <row r="10911" spans="38:49">
      <c r="AL10911" s="5"/>
      <c r="AM10911" s="5"/>
      <c r="AW10911" s="5"/>
    </row>
    <row r="10912" spans="38:49">
      <c r="AL10912" s="5"/>
      <c r="AM10912" s="5"/>
      <c r="AW10912" s="5"/>
    </row>
    <row r="10913" spans="38:49">
      <c r="AL10913" s="5"/>
      <c r="AM10913" s="5"/>
      <c r="AW10913" s="5"/>
    </row>
    <row r="10914" spans="38:49">
      <c r="AL10914" s="5"/>
      <c r="AM10914" s="5"/>
      <c r="AW10914" s="5"/>
    </row>
    <row r="10915" spans="38:49">
      <c r="AL10915" s="5"/>
      <c r="AM10915" s="5"/>
      <c r="AW10915" s="5"/>
    </row>
    <row r="10916" spans="38:49">
      <c r="AL10916" s="5"/>
      <c r="AM10916" s="5"/>
      <c r="AW10916" s="5"/>
    </row>
    <row r="10917" spans="38:49">
      <c r="AL10917" s="5"/>
      <c r="AM10917" s="5"/>
      <c r="AW10917" s="5"/>
    </row>
    <row r="10918" spans="38:49">
      <c r="AL10918" s="5"/>
      <c r="AM10918" s="5"/>
      <c r="AW10918" s="5"/>
    </row>
    <row r="10919" spans="38:49">
      <c r="AL10919" s="5"/>
      <c r="AM10919" s="5"/>
      <c r="AW10919" s="5"/>
    </row>
    <row r="10920" spans="38:49">
      <c r="AL10920" s="5"/>
      <c r="AM10920" s="5"/>
      <c r="AW10920" s="5"/>
    </row>
    <row r="10921" spans="38:49">
      <c r="AL10921" s="5"/>
      <c r="AM10921" s="5"/>
      <c r="AW10921" s="5"/>
    </row>
    <row r="10922" spans="38:49">
      <c r="AL10922" s="5"/>
      <c r="AM10922" s="5"/>
      <c r="AW10922" s="5"/>
    </row>
    <row r="10923" spans="38:49">
      <c r="AL10923" s="5"/>
      <c r="AM10923" s="5"/>
      <c r="AW10923" s="5"/>
    </row>
    <row r="10924" spans="38:49">
      <c r="AL10924" s="5"/>
      <c r="AM10924" s="5"/>
      <c r="AW10924" s="5"/>
    </row>
    <row r="10925" spans="38:49">
      <c r="AL10925" s="5"/>
      <c r="AM10925" s="5"/>
      <c r="AW10925" s="5"/>
    </row>
    <row r="10926" spans="38:49">
      <c r="AL10926" s="5"/>
      <c r="AM10926" s="5"/>
      <c r="AW10926" s="5"/>
    </row>
    <row r="10927" spans="38:49">
      <c r="AL10927" s="5"/>
      <c r="AM10927" s="5"/>
      <c r="AW10927" s="5"/>
    </row>
    <row r="10928" spans="38:49">
      <c r="AL10928" s="5"/>
      <c r="AM10928" s="5"/>
      <c r="AW10928" s="5"/>
    </row>
    <row r="10929" spans="38:49">
      <c r="AL10929" s="5"/>
      <c r="AM10929" s="5"/>
      <c r="AW10929" s="5"/>
    </row>
    <row r="10930" spans="38:49">
      <c r="AL10930" s="5"/>
      <c r="AM10930" s="5"/>
      <c r="AW10930" s="5"/>
    </row>
    <row r="10931" spans="38:49">
      <c r="AL10931" s="5"/>
      <c r="AM10931" s="5"/>
      <c r="AW10931" s="5"/>
    </row>
    <row r="10932" spans="38:49">
      <c r="AL10932" s="5"/>
      <c r="AM10932" s="5"/>
      <c r="AW10932" s="5"/>
    </row>
    <row r="10933" spans="38:49">
      <c r="AL10933" s="5"/>
      <c r="AM10933" s="5"/>
      <c r="AW10933" s="5"/>
    </row>
    <row r="10934" spans="38:49">
      <c r="AL10934" s="5"/>
      <c r="AM10934" s="5"/>
      <c r="AW10934" s="5"/>
    </row>
    <row r="10935" spans="38:49">
      <c r="AL10935" s="5"/>
      <c r="AM10935" s="5"/>
      <c r="AW10935" s="5"/>
    </row>
    <row r="10936" spans="38:49">
      <c r="AL10936" s="5"/>
      <c r="AM10936" s="5"/>
      <c r="AW10936" s="5"/>
    </row>
    <row r="10937" spans="38:49">
      <c r="AL10937" s="5"/>
      <c r="AM10937" s="5"/>
      <c r="AW10937" s="5"/>
    </row>
    <row r="10938" spans="38:49">
      <c r="AL10938" s="5"/>
      <c r="AM10938" s="5"/>
      <c r="AW10938" s="5"/>
    </row>
    <row r="10939" spans="38:49">
      <c r="AL10939" s="5"/>
      <c r="AM10939" s="5"/>
      <c r="AW10939" s="5"/>
    </row>
    <row r="10940" spans="38:49">
      <c r="AL10940" s="5"/>
      <c r="AM10940" s="5"/>
      <c r="AW10940" s="5"/>
    </row>
    <row r="10941" spans="38:49">
      <c r="AL10941" s="5"/>
      <c r="AM10941" s="5"/>
      <c r="AW10941" s="5"/>
    </row>
    <row r="10942" spans="38:49">
      <c r="AL10942" s="5"/>
      <c r="AM10942" s="5"/>
      <c r="AW10942" s="5"/>
    </row>
    <row r="10943" spans="38:49">
      <c r="AL10943" s="5"/>
      <c r="AM10943" s="5"/>
      <c r="AW10943" s="5"/>
    </row>
    <row r="10944" spans="38:49">
      <c r="AL10944" s="5"/>
      <c r="AM10944" s="5"/>
      <c r="AW10944" s="5"/>
    </row>
    <row r="10945" spans="38:49">
      <c r="AL10945" s="5"/>
      <c r="AM10945" s="5"/>
      <c r="AW10945" s="5"/>
    </row>
    <row r="10946" spans="38:49">
      <c r="AL10946" s="5"/>
      <c r="AM10946" s="5"/>
      <c r="AW10946" s="5"/>
    </row>
    <row r="10947" spans="38:49">
      <c r="AL10947" s="5"/>
      <c r="AM10947" s="5"/>
      <c r="AW10947" s="5"/>
    </row>
    <row r="10948" spans="38:49">
      <c r="AL10948" s="5"/>
      <c r="AM10948" s="5"/>
      <c r="AW10948" s="5"/>
    </row>
    <row r="10949" spans="38:49">
      <c r="AL10949" s="5"/>
      <c r="AM10949" s="5"/>
      <c r="AW10949" s="5"/>
    </row>
    <row r="10950" spans="38:49">
      <c r="AL10950" s="5"/>
      <c r="AM10950" s="5"/>
      <c r="AW10950" s="5"/>
    </row>
    <row r="10951" spans="38:49">
      <c r="AL10951" s="5"/>
      <c r="AM10951" s="5"/>
      <c r="AW10951" s="5"/>
    </row>
    <row r="10952" spans="38:49">
      <c r="AL10952" s="5"/>
      <c r="AM10952" s="5"/>
      <c r="AW10952" s="5"/>
    </row>
    <row r="10953" spans="38:49">
      <c r="AL10953" s="5"/>
      <c r="AM10953" s="5"/>
      <c r="AW10953" s="5"/>
    </row>
    <row r="10954" spans="38:49">
      <c r="AL10954" s="5"/>
      <c r="AM10954" s="5"/>
      <c r="AW10954" s="5"/>
    </row>
    <row r="10955" spans="38:49">
      <c r="AL10955" s="5"/>
      <c r="AM10955" s="5"/>
      <c r="AW10955" s="5"/>
    </row>
    <row r="10956" spans="38:49">
      <c r="AL10956" s="5"/>
      <c r="AM10956" s="5"/>
      <c r="AW10956" s="5"/>
    </row>
    <row r="10957" spans="38:49">
      <c r="AL10957" s="5"/>
      <c r="AM10957" s="5"/>
      <c r="AW10957" s="5"/>
    </row>
    <row r="10958" spans="38:49">
      <c r="AL10958" s="5"/>
      <c r="AM10958" s="5"/>
      <c r="AW10958" s="5"/>
    </row>
    <row r="10959" spans="38:49">
      <c r="AL10959" s="5"/>
      <c r="AM10959" s="5"/>
      <c r="AW10959" s="5"/>
    </row>
    <row r="10960" spans="38:49">
      <c r="AL10960" s="5"/>
      <c r="AM10960" s="5"/>
      <c r="AW10960" s="5"/>
    </row>
    <row r="10961" spans="38:49">
      <c r="AL10961" s="5"/>
      <c r="AM10961" s="5"/>
      <c r="AW10961" s="5"/>
    </row>
    <row r="10962" spans="38:49">
      <c r="AL10962" s="5"/>
      <c r="AM10962" s="5"/>
      <c r="AW10962" s="5"/>
    </row>
    <row r="10963" spans="38:49">
      <c r="AL10963" s="5"/>
      <c r="AM10963" s="5"/>
      <c r="AW10963" s="5"/>
    </row>
    <row r="10964" spans="38:49">
      <c r="AL10964" s="5"/>
      <c r="AM10964" s="5"/>
      <c r="AW10964" s="5"/>
    </row>
    <row r="10965" spans="38:49">
      <c r="AL10965" s="5"/>
      <c r="AM10965" s="5"/>
      <c r="AW10965" s="5"/>
    </row>
    <row r="10966" spans="38:49">
      <c r="AL10966" s="5"/>
      <c r="AM10966" s="5"/>
      <c r="AW10966" s="5"/>
    </row>
    <row r="10967" spans="38:49">
      <c r="AL10967" s="5"/>
      <c r="AM10967" s="5"/>
      <c r="AW10967" s="5"/>
    </row>
    <row r="10968" spans="38:49">
      <c r="AL10968" s="5"/>
      <c r="AM10968" s="5"/>
      <c r="AW10968" s="5"/>
    </row>
    <row r="10969" spans="38:49">
      <c r="AL10969" s="5"/>
      <c r="AM10969" s="5"/>
      <c r="AW10969" s="5"/>
    </row>
    <row r="10970" spans="38:49">
      <c r="AL10970" s="5"/>
      <c r="AM10970" s="5"/>
      <c r="AW10970" s="5"/>
    </row>
    <row r="10971" spans="38:49">
      <c r="AL10971" s="5"/>
      <c r="AM10971" s="5"/>
      <c r="AW10971" s="5"/>
    </row>
    <row r="10972" spans="38:49">
      <c r="AL10972" s="5"/>
      <c r="AM10972" s="5"/>
      <c r="AW10972" s="5"/>
    </row>
    <row r="10973" spans="38:49">
      <c r="AL10973" s="5"/>
      <c r="AM10973" s="5"/>
      <c r="AW10973" s="5"/>
    </row>
    <row r="10974" spans="38:49">
      <c r="AL10974" s="5"/>
      <c r="AM10974" s="5"/>
      <c r="AW10974" s="5"/>
    </row>
    <row r="10975" spans="38:49">
      <c r="AL10975" s="5"/>
      <c r="AM10975" s="5"/>
      <c r="AW10975" s="5"/>
    </row>
    <row r="10976" spans="38:49">
      <c r="AL10976" s="5"/>
      <c r="AM10976" s="5"/>
      <c r="AW10976" s="5"/>
    </row>
    <row r="10977" spans="38:49">
      <c r="AL10977" s="5"/>
      <c r="AM10977" s="5"/>
      <c r="AW10977" s="5"/>
    </row>
    <row r="10978" spans="38:49">
      <c r="AL10978" s="5"/>
      <c r="AM10978" s="5"/>
      <c r="AW10978" s="5"/>
    </row>
    <row r="10979" spans="38:49">
      <c r="AL10979" s="5"/>
      <c r="AM10979" s="5"/>
      <c r="AW10979" s="5"/>
    </row>
    <row r="10980" spans="38:49">
      <c r="AL10980" s="5"/>
      <c r="AM10980" s="5"/>
      <c r="AW10980" s="5"/>
    </row>
    <row r="10981" spans="38:49">
      <c r="AL10981" s="5"/>
      <c r="AM10981" s="5"/>
      <c r="AW10981" s="5"/>
    </row>
    <row r="10982" spans="38:49">
      <c r="AL10982" s="5"/>
      <c r="AM10982" s="5"/>
      <c r="AW10982" s="5"/>
    </row>
    <row r="10983" spans="38:49">
      <c r="AL10983" s="5"/>
      <c r="AM10983" s="5"/>
      <c r="AW10983" s="5"/>
    </row>
    <row r="10984" spans="38:49">
      <c r="AL10984" s="5"/>
      <c r="AM10984" s="5"/>
      <c r="AW10984" s="5"/>
    </row>
    <row r="10985" spans="38:49">
      <c r="AL10985" s="5"/>
      <c r="AM10985" s="5"/>
      <c r="AW10985" s="5"/>
    </row>
    <row r="10986" spans="38:49">
      <c r="AL10986" s="5"/>
      <c r="AM10986" s="5"/>
      <c r="AW10986" s="5"/>
    </row>
    <row r="10987" spans="38:49">
      <c r="AL10987" s="5"/>
      <c r="AM10987" s="5"/>
      <c r="AW10987" s="5"/>
    </row>
    <row r="10988" spans="38:49">
      <c r="AL10988" s="5"/>
      <c r="AM10988" s="5"/>
      <c r="AW10988" s="5"/>
    </row>
    <row r="10989" spans="38:49">
      <c r="AL10989" s="5"/>
      <c r="AM10989" s="5"/>
      <c r="AW10989" s="5"/>
    </row>
    <row r="10990" spans="38:49">
      <c r="AL10990" s="5"/>
      <c r="AM10990" s="5"/>
      <c r="AW10990" s="5"/>
    </row>
    <row r="10991" spans="38:49">
      <c r="AL10991" s="5"/>
      <c r="AM10991" s="5"/>
      <c r="AW10991" s="5"/>
    </row>
    <row r="10992" spans="38:49">
      <c r="AL10992" s="5"/>
      <c r="AM10992" s="5"/>
      <c r="AW10992" s="5"/>
    </row>
    <row r="10993" spans="38:49">
      <c r="AL10993" s="5"/>
      <c r="AM10993" s="5"/>
      <c r="AW10993" s="5"/>
    </row>
    <row r="10994" spans="38:49">
      <c r="AL10994" s="5"/>
      <c r="AM10994" s="5"/>
      <c r="AW10994" s="5"/>
    </row>
    <row r="10995" spans="38:49">
      <c r="AL10995" s="5"/>
      <c r="AM10995" s="5"/>
      <c r="AW10995" s="5"/>
    </row>
    <row r="10996" spans="38:49">
      <c r="AL10996" s="5"/>
      <c r="AM10996" s="5"/>
      <c r="AW10996" s="5"/>
    </row>
    <row r="10997" spans="38:49">
      <c r="AL10997" s="5"/>
      <c r="AM10997" s="5"/>
      <c r="AW10997" s="5"/>
    </row>
    <row r="10998" spans="38:49">
      <c r="AL10998" s="5"/>
      <c r="AM10998" s="5"/>
      <c r="AW10998" s="5"/>
    </row>
    <row r="10999" spans="38:49">
      <c r="AL10999" s="5"/>
      <c r="AM10999" s="5"/>
      <c r="AW10999" s="5"/>
    </row>
    <row r="11000" spans="38:49">
      <c r="AL11000" s="5"/>
      <c r="AM11000" s="5"/>
      <c r="AW11000" s="5"/>
    </row>
    <row r="11001" spans="38:49">
      <c r="AL11001" s="5"/>
      <c r="AM11001" s="5"/>
      <c r="AW11001" s="5"/>
    </row>
    <row r="11002" spans="38:49">
      <c r="AL11002" s="5"/>
      <c r="AM11002" s="5"/>
      <c r="AW11002" s="5"/>
    </row>
    <row r="11003" spans="38:49">
      <c r="AL11003" s="5"/>
      <c r="AM11003" s="5"/>
      <c r="AW11003" s="5"/>
    </row>
    <row r="11004" spans="38:49">
      <c r="AL11004" s="5"/>
      <c r="AM11004" s="5"/>
      <c r="AW11004" s="5"/>
    </row>
    <row r="11005" spans="38:49">
      <c r="AL11005" s="5"/>
      <c r="AM11005" s="5"/>
      <c r="AW11005" s="5"/>
    </row>
    <row r="11006" spans="38:49">
      <c r="AL11006" s="5"/>
      <c r="AM11006" s="5"/>
      <c r="AW11006" s="5"/>
    </row>
    <row r="11007" spans="38:49">
      <c r="AL11007" s="5"/>
      <c r="AM11007" s="5"/>
      <c r="AW11007" s="5"/>
    </row>
    <row r="11008" spans="38:49">
      <c r="AL11008" s="5"/>
      <c r="AM11008" s="5"/>
      <c r="AW11008" s="5"/>
    </row>
    <row r="11009" spans="38:49">
      <c r="AL11009" s="5"/>
      <c r="AM11009" s="5"/>
      <c r="AW11009" s="5"/>
    </row>
    <row r="11010" spans="38:49">
      <c r="AL11010" s="5"/>
      <c r="AM11010" s="5"/>
      <c r="AW11010" s="5"/>
    </row>
    <row r="11011" spans="38:49">
      <c r="AL11011" s="5"/>
      <c r="AM11011" s="5"/>
      <c r="AW11011" s="5"/>
    </row>
    <row r="11012" spans="38:49">
      <c r="AL11012" s="5"/>
      <c r="AM11012" s="5"/>
      <c r="AW11012" s="5"/>
    </row>
    <row r="11013" spans="38:49">
      <c r="AL11013" s="5"/>
      <c r="AM11013" s="5"/>
      <c r="AW11013" s="5"/>
    </row>
    <row r="11014" spans="38:49">
      <c r="AL11014" s="5"/>
      <c r="AM11014" s="5"/>
      <c r="AW11014" s="5"/>
    </row>
    <row r="11015" spans="38:49">
      <c r="AL11015" s="5"/>
      <c r="AM11015" s="5"/>
      <c r="AW11015" s="5"/>
    </row>
    <row r="11016" spans="38:49">
      <c r="AL11016" s="5"/>
      <c r="AM11016" s="5"/>
      <c r="AW11016" s="5"/>
    </row>
    <row r="11017" spans="38:49">
      <c r="AL11017" s="5"/>
      <c r="AM11017" s="5"/>
      <c r="AW11017" s="5"/>
    </row>
    <row r="11018" spans="38:49">
      <c r="AL11018" s="5"/>
      <c r="AM11018" s="5"/>
      <c r="AW11018" s="5"/>
    </row>
    <row r="11019" spans="38:49">
      <c r="AL11019" s="5"/>
      <c r="AM11019" s="5"/>
      <c r="AW11019" s="5"/>
    </row>
    <row r="11020" spans="38:49">
      <c r="AL11020" s="5"/>
      <c r="AM11020" s="5"/>
      <c r="AW11020" s="5"/>
    </row>
    <row r="11021" spans="38:49">
      <c r="AL11021" s="5"/>
      <c r="AM11021" s="5"/>
      <c r="AW11021" s="5"/>
    </row>
    <row r="11022" spans="38:49">
      <c r="AL11022" s="5"/>
      <c r="AM11022" s="5"/>
      <c r="AW11022" s="5"/>
    </row>
    <row r="11023" spans="38:49">
      <c r="AL11023" s="5"/>
      <c r="AM11023" s="5"/>
      <c r="AW11023" s="5"/>
    </row>
    <row r="11024" spans="38:49">
      <c r="AL11024" s="5"/>
      <c r="AM11024" s="5"/>
      <c r="AW11024" s="5"/>
    </row>
    <row r="11025" spans="38:49">
      <c r="AL11025" s="5"/>
      <c r="AM11025" s="5"/>
      <c r="AW11025" s="5"/>
    </row>
    <row r="11026" spans="38:49">
      <c r="AL11026" s="5"/>
      <c r="AM11026" s="5"/>
      <c r="AW11026" s="5"/>
    </row>
    <row r="11027" spans="38:49">
      <c r="AL11027" s="5"/>
      <c r="AM11027" s="5"/>
      <c r="AW11027" s="5"/>
    </row>
    <row r="11028" spans="38:49">
      <c r="AL11028" s="5"/>
      <c r="AM11028" s="5"/>
      <c r="AW11028" s="5"/>
    </row>
    <row r="11029" spans="38:49">
      <c r="AL11029" s="5"/>
      <c r="AM11029" s="5"/>
      <c r="AW11029" s="5"/>
    </row>
    <row r="11030" spans="38:49">
      <c r="AL11030" s="5"/>
      <c r="AM11030" s="5"/>
      <c r="AW11030" s="5"/>
    </row>
    <row r="11031" spans="38:49">
      <c r="AL11031" s="5"/>
      <c r="AM11031" s="5"/>
      <c r="AW11031" s="5"/>
    </row>
    <row r="11032" spans="38:49">
      <c r="AL11032" s="5"/>
      <c r="AM11032" s="5"/>
      <c r="AW11032" s="5"/>
    </row>
    <row r="11033" spans="38:49">
      <c r="AL11033" s="5"/>
      <c r="AM11033" s="5"/>
      <c r="AW11033" s="5"/>
    </row>
    <row r="11034" spans="38:49">
      <c r="AL11034" s="5"/>
      <c r="AM11034" s="5"/>
      <c r="AW11034" s="5"/>
    </row>
    <row r="11035" spans="38:49">
      <c r="AL11035" s="5"/>
      <c r="AM11035" s="5"/>
      <c r="AW11035" s="5"/>
    </row>
    <row r="11036" spans="38:49">
      <c r="AL11036" s="5"/>
      <c r="AM11036" s="5"/>
      <c r="AW11036" s="5"/>
    </row>
    <row r="11037" spans="38:49">
      <c r="AL11037" s="5"/>
      <c r="AM11037" s="5"/>
      <c r="AW11037" s="5"/>
    </row>
    <row r="11038" spans="38:49">
      <c r="AL11038" s="5"/>
      <c r="AM11038" s="5"/>
      <c r="AW11038" s="5"/>
    </row>
    <row r="11039" spans="38:49">
      <c r="AL11039" s="5"/>
      <c r="AM11039" s="5"/>
      <c r="AW11039" s="5"/>
    </row>
    <row r="11040" spans="38:49">
      <c r="AL11040" s="5"/>
      <c r="AM11040" s="5"/>
      <c r="AW11040" s="5"/>
    </row>
    <row r="11041" spans="38:49">
      <c r="AL11041" s="5"/>
      <c r="AM11041" s="5"/>
      <c r="AW11041" s="5"/>
    </row>
    <row r="11042" spans="38:49">
      <c r="AL11042" s="5"/>
      <c r="AM11042" s="5"/>
      <c r="AW11042" s="5"/>
    </row>
    <row r="11043" spans="38:49">
      <c r="AL11043" s="5"/>
      <c r="AM11043" s="5"/>
      <c r="AW11043" s="5"/>
    </row>
    <row r="11044" spans="38:49">
      <c r="AL11044" s="5"/>
      <c r="AM11044" s="5"/>
      <c r="AW11044" s="5"/>
    </row>
    <row r="11045" spans="38:49">
      <c r="AL11045" s="5"/>
      <c r="AM11045" s="5"/>
      <c r="AW11045" s="5"/>
    </row>
    <row r="11046" spans="38:49">
      <c r="AL11046" s="5"/>
      <c r="AM11046" s="5"/>
      <c r="AW11046" s="5"/>
    </row>
    <row r="11047" spans="38:49">
      <c r="AL11047" s="5"/>
      <c r="AM11047" s="5"/>
      <c r="AW11047" s="5"/>
    </row>
    <row r="11048" spans="38:49">
      <c r="AL11048" s="5"/>
      <c r="AM11048" s="5"/>
      <c r="AW11048" s="5"/>
    </row>
    <row r="11049" spans="38:49">
      <c r="AL11049" s="5"/>
      <c r="AM11049" s="5"/>
      <c r="AW11049" s="5"/>
    </row>
    <row r="11050" spans="38:49">
      <c r="AL11050" s="5"/>
      <c r="AM11050" s="5"/>
      <c r="AW11050" s="5"/>
    </row>
    <row r="11051" spans="38:49">
      <c r="AL11051" s="5"/>
      <c r="AM11051" s="5"/>
      <c r="AW11051" s="5"/>
    </row>
    <row r="11052" spans="38:49">
      <c r="AL11052" s="5"/>
      <c r="AM11052" s="5"/>
      <c r="AW11052" s="5"/>
    </row>
    <row r="11053" spans="38:49">
      <c r="AL11053" s="5"/>
      <c r="AM11053" s="5"/>
      <c r="AW11053" s="5"/>
    </row>
    <row r="11054" spans="38:49">
      <c r="AL11054" s="5"/>
      <c r="AM11054" s="5"/>
      <c r="AW11054" s="5"/>
    </row>
    <row r="11055" spans="38:49">
      <c r="AL11055" s="5"/>
      <c r="AM11055" s="5"/>
      <c r="AW11055" s="5"/>
    </row>
    <row r="11056" spans="38:49">
      <c r="AL11056" s="5"/>
      <c r="AM11056" s="5"/>
      <c r="AW11056" s="5"/>
    </row>
    <row r="11057" spans="38:49">
      <c r="AL11057" s="5"/>
      <c r="AM11057" s="5"/>
      <c r="AW11057" s="5"/>
    </row>
    <row r="11058" spans="38:49">
      <c r="AL11058" s="5"/>
      <c r="AM11058" s="5"/>
      <c r="AW11058" s="5"/>
    </row>
    <row r="11059" spans="38:49">
      <c r="AL11059" s="5"/>
      <c r="AM11059" s="5"/>
      <c r="AW11059" s="5"/>
    </row>
    <row r="11060" spans="38:49">
      <c r="AL11060" s="5"/>
      <c r="AM11060" s="5"/>
      <c r="AW11060" s="5"/>
    </row>
    <row r="11061" spans="38:49">
      <c r="AL11061" s="5"/>
      <c r="AM11061" s="5"/>
      <c r="AW11061" s="5"/>
    </row>
    <row r="11062" spans="38:49">
      <c r="AL11062" s="5"/>
      <c r="AM11062" s="5"/>
      <c r="AW11062" s="5"/>
    </row>
    <row r="11063" spans="38:49">
      <c r="AL11063" s="5"/>
      <c r="AM11063" s="5"/>
      <c r="AW11063" s="5"/>
    </row>
    <row r="11064" spans="38:49">
      <c r="AL11064" s="5"/>
      <c r="AM11064" s="5"/>
      <c r="AW11064" s="5"/>
    </row>
    <row r="11065" spans="38:49">
      <c r="AL11065" s="5"/>
      <c r="AM11065" s="5"/>
      <c r="AW11065" s="5"/>
    </row>
    <row r="11066" spans="38:49">
      <c r="AL11066" s="5"/>
      <c r="AM11066" s="5"/>
      <c r="AW11066" s="5"/>
    </row>
    <row r="11067" spans="38:49">
      <c r="AL11067" s="5"/>
      <c r="AM11067" s="5"/>
      <c r="AW11067" s="5"/>
    </row>
    <row r="11068" spans="38:49">
      <c r="AL11068" s="5"/>
      <c r="AM11068" s="5"/>
      <c r="AW11068" s="5"/>
    </row>
    <row r="11069" spans="38:49">
      <c r="AL11069" s="5"/>
      <c r="AM11069" s="5"/>
      <c r="AW11069" s="5"/>
    </row>
    <row r="11070" spans="38:49">
      <c r="AL11070" s="5"/>
      <c r="AM11070" s="5"/>
      <c r="AW11070" s="5"/>
    </row>
    <row r="11071" spans="38:49">
      <c r="AL11071" s="5"/>
      <c r="AM11071" s="5"/>
      <c r="AW11071" s="5"/>
    </row>
    <row r="11072" spans="38:49">
      <c r="AL11072" s="5"/>
      <c r="AM11072" s="5"/>
      <c r="AW11072" s="5"/>
    </row>
    <row r="11073" spans="38:49">
      <c r="AL11073" s="5"/>
      <c r="AM11073" s="5"/>
      <c r="AW11073" s="5"/>
    </row>
    <row r="11074" spans="38:49">
      <c r="AL11074" s="5"/>
      <c r="AM11074" s="5"/>
      <c r="AW11074" s="5"/>
    </row>
    <row r="11075" spans="38:49">
      <c r="AL11075" s="5"/>
      <c r="AM11075" s="5"/>
      <c r="AW11075" s="5"/>
    </row>
    <row r="11076" spans="38:49">
      <c r="AL11076" s="5"/>
      <c r="AM11076" s="5"/>
      <c r="AW11076" s="5"/>
    </row>
    <row r="11077" spans="38:49">
      <c r="AL11077" s="5"/>
      <c r="AM11077" s="5"/>
      <c r="AW11077" s="5"/>
    </row>
    <row r="11078" spans="38:49">
      <c r="AL11078" s="5"/>
      <c r="AM11078" s="5"/>
      <c r="AW11078" s="5"/>
    </row>
    <row r="11079" spans="38:49">
      <c r="AL11079" s="5"/>
      <c r="AM11079" s="5"/>
      <c r="AW11079" s="5"/>
    </row>
    <row r="11080" spans="38:49">
      <c r="AL11080" s="5"/>
      <c r="AM11080" s="5"/>
      <c r="AW11080" s="5"/>
    </row>
    <row r="11081" spans="38:49">
      <c r="AL11081" s="5"/>
      <c r="AM11081" s="5"/>
      <c r="AW11081" s="5"/>
    </row>
    <row r="11082" spans="38:49">
      <c r="AL11082" s="5"/>
      <c r="AM11082" s="5"/>
      <c r="AW11082" s="5"/>
    </row>
    <row r="11083" spans="38:49">
      <c r="AL11083" s="5"/>
      <c r="AM11083" s="5"/>
      <c r="AW11083" s="5"/>
    </row>
    <row r="11084" spans="38:49">
      <c r="AL11084" s="5"/>
      <c r="AM11084" s="5"/>
      <c r="AW11084" s="5"/>
    </row>
    <row r="11085" spans="38:49">
      <c r="AL11085" s="5"/>
      <c r="AM11085" s="5"/>
      <c r="AW11085" s="5"/>
    </row>
    <row r="11086" spans="38:49">
      <c r="AL11086" s="5"/>
      <c r="AM11086" s="5"/>
      <c r="AW11086" s="5"/>
    </row>
    <row r="11087" spans="38:49">
      <c r="AL11087" s="5"/>
      <c r="AM11087" s="5"/>
      <c r="AW11087" s="5"/>
    </row>
    <row r="11088" spans="38:49">
      <c r="AL11088" s="5"/>
      <c r="AM11088" s="5"/>
      <c r="AW11088" s="5"/>
    </row>
    <row r="11089" spans="38:49">
      <c r="AL11089" s="5"/>
      <c r="AM11089" s="5"/>
      <c r="AW11089" s="5"/>
    </row>
    <row r="11090" spans="38:49">
      <c r="AL11090" s="5"/>
      <c r="AM11090" s="5"/>
      <c r="AW11090" s="5"/>
    </row>
    <row r="11091" spans="38:49">
      <c r="AL11091" s="5"/>
      <c r="AM11091" s="5"/>
      <c r="AW11091" s="5"/>
    </row>
    <row r="11092" spans="38:49">
      <c r="AL11092" s="5"/>
      <c r="AM11092" s="5"/>
      <c r="AW11092" s="5"/>
    </row>
    <row r="11093" spans="38:49">
      <c r="AL11093" s="5"/>
      <c r="AM11093" s="5"/>
      <c r="AW11093" s="5"/>
    </row>
    <row r="11094" spans="38:49">
      <c r="AL11094" s="5"/>
      <c r="AM11094" s="5"/>
      <c r="AW11094" s="5"/>
    </row>
    <row r="11095" spans="38:49">
      <c r="AL11095" s="5"/>
      <c r="AM11095" s="5"/>
      <c r="AW11095" s="5"/>
    </row>
    <row r="11096" spans="38:49">
      <c r="AL11096" s="5"/>
      <c r="AM11096" s="5"/>
      <c r="AW11096" s="5"/>
    </row>
    <row r="11097" spans="38:49">
      <c r="AL11097" s="5"/>
      <c r="AM11097" s="5"/>
      <c r="AW11097" s="5"/>
    </row>
    <row r="11098" spans="38:49">
      <c r="AL11098" s="5"/>
      <c r="AM11098" s="5"/>
      <c r="AW11098" s="5"/>
    </row>
    <row r="11099" spans="38:49">
      <c r="AL11099" s="5"/>
      <c r="AM11099" s="5"/>
      <c r="AW11099" s="5"/>
    </row>
    <row r="11100" spans="38:49">
      <c r="AL11100" s="5"/>
      <c r="AM11100" s="5"/>
      <c r="AW11100" s="5"/>
    </row>
    <row r="11101" spans="38:49">
      <c r="AL11101" s="5"/>
      <c r="AM11101" s="5"/>
      <c r="AW11101" s="5"/>
    </row>
    <row r="11102" spans="38:49">
      <c r="AL11102" s="5"/>
      <c r="AM11102" s="5"/>
      <c r="AW11102" s="5"/>
    </row>
    <row r="11103" spans="38:49">
      <c r="AL11103" s="5"/>
      <c r="AM11103" s="5"/>
      <c r="AW11103" s="5"/>
    </row>
    <row r="11104" spans="38:49">
      <c r="AL11104" s="5"/>
      <c r="AM11104" s="5"/>
      <c r="AW11104" s="5"/>
    </row>
    <row r="11105" spans="38:49">
      <c r="AL11105" s="5"/>
      <c r="AM11105" s="5"/>
      <c r="AW11105" s="5"/>
    </row>
    <row r="11106" spans="38:49">
      <c r="AL11106" s="5"/>
      <c r="AM11106" s="5"/>
      <c r="AW11106" s="5"/>
    </row>
    <row r="11107" spans="38:49">
      <c r="AL11107" s="5"/>
      <c r="AM11107" s="5"/>
      <c r="AW11107" s="5"/>
    </row>
    <row r="11108" spans="38:49">
      <c r="AL11108" s="5"/>
      <c r="AM11108" s="5"/>
      <c r="AW11108" s="5"/>
    </row>
    <row r="11109" spans="38:49">
      <c r="AL11109" s="5"/>
      <c r="AM11109" s="5"/>
      <c r="AW11109" s="5"/>
    </row>
    <row r="11110" spans="38:49">
      <c r="AL11110" s="5"/>
      <c r="AM11110" s="5"/>
      <c r="AW11110" s="5"/>
    </row>
    <row r="11111" spans="38:49">
      <c r="AL11111" s="5"/>
      <c r="AM11111" s="5"/>
      <c r="AW11111" s="5"/>
    </row>
    <row r="11112" spans="38:49">
      <c r="AL11112" s="5"/>
      <c r="AM11112" s="5"/>
      <c r="AW11112" s="5"/>
    </row>
    <row r="11113" spans="38:49">
      <c r="AL11113" s="5"/>
      <c r="AM11113" s="5"/>
      <c r="AW11113" s="5"/>
    </row>
    <row r="11114" spans="38:49">
      <c r="AL11114" s="5"/>
      <c r="AM11114" s="5"/>
      <c r="AW11114" s="5"/>
    </row>
    <row r="11115" spans="38:49">
      <c r="AL11115" s="5"/>
      <c r="AM11115" s="5"/>
      <c r="AW11115" s="5"/>
    </row>
    <row r="11116" spans="38:49">
      <c r="AL11116" s="5"/>
      <c r="AM11116" s="5"/>
      <c r="AW11116" s="5"/>
    </row>
    <row r="11117" spans="38:49">
      <c r="AL11117" s="5"/>
      <c r="AM11117" s="5"/>
      <c r="AW11117" s="5"/>
    </row>
    <row r="11118" spans="38:49">
      <c r="AL11118" s="5"/>
      <c r="AM11118" s="5"/>
      <c r="AW11118" s="5"/>
    </row>
    <row r="11119" spans="38:49">
      <c r="AL11119" s="5"/>
      <c r="AM11119" s="5"/>
      <c r="AW11119" s="5"/>
    </row>
    <row r="11120" spans="38:49">
      <c r="AL11120" s="5"/>
      <c r="AM11120" s="5"/>
      <c r="AW11120" s="5"/>
    </row>
    <row r="11121" spans="38:49">
      <c r="AL11121" s="5"/>
      <c r="AM11121" s="5"/>
      <c r="AW11121" s="5"/>
    </row>
    <row r="11122" spans="38:49">
      <c r="AL11122" s="5"/>
      <c r="AM11122" s="5"/>
      <c r="AW11122" s="5"/>
    </row>
    <row r="11123" spans="38:49">
      <c r="AL11123" s="5"/>
      <c r="AM11123" s="5"/>
      <c r="AW11123" s="5"/>
    </row>
    <row r="11124" spans="38:49">
      <c r="AL11124" s="5"/>
      <c r="AM11124" s="5"/>
      <c r="AW11124" s="5"/>
    </row>
    <row r="11125" spans="38:49">
      <c r="AL11125" s="5"/>
      <c r="AM11125" s="5"/>
      <c r="AW11125" s="5"/>
    </row>
    <row r="11126" spans="38:49">
      <c r="AL11126" s="5"/>
      <c r="AM11126" s="5"/>
      <c r="AW11126" s="5"/>
    </row>
    <row r="11127" spans="38:49">
      <c r="AL11127" s="5"/>
      <c r="AM11127" s="5"/>
      <c r="AW11127" s="5"/>
    </row>
    <row r="11128" spans="38:49">
      <c r="AL11128" s="5"/>
      <c r="AM11128" s="5"/>
      <c r="AW11128" s="5"/>
    </row>
    <row r="11129" spans="38:49">
      <c r="AL11129" s="5"/>
      <c r="AM11129" s="5"/>
      <c r="AW11129" s="5"/>
    </row>
    <row r="11130" spans="38:49">
      <c r="AL11130" s="5"/>
      <c r="AM11130" s="5"/>
      <c r="AW11130" s="5"/>
    </row>
    <row r="11131" spans="38:49">
      <c r="AL11131" s="5"/>
      <c r="AM11131" s="5"/>
      <c r="AW11131" s="5"/>
    </row>
    <row r="11132" spans="38:49">
      <c r="AL11132" s="5"/>
      <c r="AM11132" s="5"/>
      <c r="AW11132" s="5"/>
    </row>
    <row r="11133" spans="38:49">
      <c r="AL11133" s="5"/>
      <c r="AM11133" s="5"/>
      <c r="AW11133" s="5"/>
    </row>
    <row r="11134" spans="38:49">
      <c r="AL11134" s="5"/>
      <c r="AM11134" s="5"/>
      <c r="AW11134" s="5"/>
    </row>
    <row r="11135" spans="38:49">
      <c r="AL11135" s="5"/>
      <c r="AM11135" s="5"/>
      <c r="AW11135" s="5"/>
    </row>
    <row r="11136" spans="38:49">
      <c r="AL11136" s="5"/>
      <c r="AM11136" s="5"/>
      <c r="AW11136" s="5"/>
    </row>
    <row r="11137" spans="38:49">
      <c r="AL11137" s="5"/>
      <c r="AM11137" s="5"/>
      <c r="AW11137" s="5"/>
    </row>
    <row r="11138" spans="38:49">
      <c r="AL11138" s="5"/>
      <c r="AM11138" s="5"/>
      <c r="AW11138" s="5"/>
    </row>
    <row r="11139" spans="38:49">
      <c r="AL11139" s="5"/>
      <c r="AM11139" s="5"/>
      <c r="AW11139" s="5"/>
    </row>
    <row r="11140" spans="38:49">
      <c r="AL11140" s="5"/>
      <c r="AM11140" s="5"/>
      <c r="AW11140" s="5"/>
    </row>
    <row r="11141" spans="38:49">
      <c r="AL11141" s="5"/>
      <c r="AM11141" s="5"/>
      <c r="AW11141" s="5"/>
    </row>
    <row r="11142" spans="38:49">
      <c r="AL11142" s="5"/>
      <c r="AM11142" s="5"/>
      <c r="AW11142" s="5"/>
    </row>
    <row r="11143" spans="38:49">
      <c r="AL11143" s="5"/>
      <c r="AM11143" s="5"/>
      <c r="AW11143" s="5"/>
    </row>
    <row r="11144" spans="38:49">
      <c r="AL11144" s="5"/>
      <c r="AM11144" s="5"/>
      <c r="AW11144" s="5"/>
    </row>
    <row r="11145" spans="38:49">
      <c r="AL11145" s="5"/>
      <c r="AM11145" s="5"/>
      <c r="AW11145" s="5"/>
    </row>
    <row r="11146" spans="38:49">
      <c r="AL11146" s="5"/>
      <c r="AM11146" s="5"/>
      <c r="AW11146" s="5"/>
    </row>
    <row r="11147" spans="38:49">
      <c r="AL11147" s="5"/>
      <c r="AM11147" s="5"/>
      <c r="AW11147" s="5"/>
    </row>
    <row r="11148" spans="38:49">
      <c r="AL11148" s="5"/>
      <c r="AM11148" s="5"/>
      <c r="AW11148" s="5"/>
    </row>
    <row r="11149" spans="38:49">
      <c r="AL11149" s="5"/>
      <c r="AM11149" s="5"/>
      <c r="AW11149" s="5"/>
    </row>
    <row r="11150" spans="38:49">
      <c r="AL11150" s="5"/>
      <c r="AM11150" s="5"/>
      <c r="AW11150" s="5"/>
    </row>
    <row r="11151" spans="38:49">
      <c r="AL11151" s="5"/>
      <c r="AM11151" s="5"/>
      <c r="AW11151" s="5"/>
    </row>
    <row r="11152" spans="38:49">
      <c r="AL11152" s="5"/>
      <c r="AM11152" s="5"/>
      <c r="AW11152" s="5"/>
    </row>
    <row r="11153" spans="38:49">
      <c r="AL11153" s="5"/>
      <c r="AM11153" s="5"/>
      <c r="AW11153" s="5"/>
    </row>
    <row r="11154" spans="38:49">
      <c r="AL11154" s="5"/>
      <c r="AM11154" s="5"/>
      <c r="AW11154" s="5"/>
    </row>
    <row r="11155" spans="38:49">
      <c r="AL11155" s="5"/>
      <c r="AM11155" s="5"/>
      <c r="AW11155" s="5"/>
    </row>
    <row r="11156" spans="38:49">
      <c r="AL11156" s="5"/>
      <c r="AM11156" s="5"/>
      <c r="AW11156" s="5"/>
    </row>
    <row r="11157" spans="38:49">
      <c r="AL11157" s="5"/>
      <c r="AM11157" s="5"/>
      <c r="AW11157" s="5"/>
    </row>
    <row r="11158" spans="38:49">
      <c r="AL11158" s="5"/>
      <c r="AM11158" s="5"/>
      <c r="AW11158" s="5"/>
    </row>
    <row r="11159" spans="38:49">
      <c r="AL11159" s="5"/>
      <c r="AM11159" s="5"/>
      <c r="AW11159" s="5"/>
    </row>
    <row r="11160" spans="38:49">
      <c r="AL11160" s="5"/>
      <c r="AM11160" s="5"/>
      <c r="AW11160" s="5"/>
    </row>
    <row r="11161" spans="38:49">
      <c r="AL11161" s="5"/>
      <c r="AM11161" s="5"/>
      <c r="AW11161" s="5"/>
    </row>
    <row r="11162" spans="38:49">
      <c r="AL11162" s="5"/>
      <c r="AM11162" s="5"/>
      <c r="AW11162" s="5"/>
    </row>
    <row r="11163" spans="38:49">
      <c r="AL11163" s="5"/>
      <c r="AM11163" s="5"/>
      <c r="AW11163" s="5"/>
    </row>
    <row r="11164" spans="38:49">
      <c r="AL11164" s="5"/>
      <c r="AM11164" s="5"/>
      <c r="AW11164" s="5"/>
    </row>
    <row r="11165" spans="38:49">
      <c r="AL11165" s="5"/>
      <c r="AM11165" s="5"/>
      <c r="AW11165" s="5"/>
    </row>
    <row r="11166" spans="38:49">
      <c r="AL11166" s="5"/>
      <c r="AM11166" s="5"/>
      <c r="AW11166" s="5"/>
    </row>
    <row r="11167" spans="38:49">
      <c r="AL11167" s="5"/>
      <c r="AM11167" s="5"/>
      <c r="AW11167" s="5"/>
    </row>
    <row r="11168" spans="38:49">
      <c r="AL11168" s="5"/>
      <c r="AM11168" s="5"/>
      <c r="AW11168" s="5"/>
    </row>
    <row r="11169" spans="38:49">
      <c r="AL11169" s="5"/>
      <c r="AM11169" s="5"/>
      <c r="AW11169" s="5"/>
    </row>
    <row r="11170" spans="38:49">
      <c r="AL11170" s="5"/>
      <c r="AM11170" s="5"/>
      <c r="AW11170" s="5"/>
    </row>
    <row r="11171" spans="38:49">
      <c r="AL11171" s="5"/>
      <c r="AM11171" s="5"/>
      <c r="AW11171" s="5"/>
    </row>
    <row r="11172" spans="38:49">
      <c r="AL11172" s="5"/>
      <c r="AM11172" s="5"/>
      <c r="AW11172" s="5"/>
    </row>
    <row r="11173" spans="38:49">
      <c r="AL11173" s="5"/>
      <c r="AM11173" s="5"/>
      <c r="AW11173" s="5"/>
    </row>
    <row r="11174" spans="38:49">
      <c r="AL11174" s="5"/>
      <c r="AM11174" s="5"/>
      <c r="AW11174" s="5"/>
    </row>
    <row r="11175" spans="38:49">
      <c r="AL11175" s="5"/>
      <c r="AM11175" s="5"/>
      <c r="AW11175" s="5"/>
    </row>
    <row r="11176" spans="38:49">
      <c r="AL11176" s="5"/>
      <c r="AM11176" s="5"/>
      <c r="AW11176" s="5"/>
    </row>
    <row r="11177" spans="38:49">
      <c r="AL11177" s="5"/>
      <c r="AM11177" s="5"/>
      <c r="AW11177" s="5"/>
    </row>
    <row r="11178" spans="38:49">
      <c r="AL11178" s="5"/>
      <c r="AM11178" s="5"/>
      <c r="AW11178" s="5"/>
    </row>
    <row r="11179" spans="38:49">
      <c r="AL11179" s="5"/>
      <c r="AM11179" s="5"/>
      <c r="AW11179" s="5"/>
    </row>
    <row r="11180" spans="38:49">
      <c r="AL11180" s="5"/>
      <c r="AM11180" s="5"/>
      <c r="AW11180" s="5"/>
    </row>
    <row r="11181" spans="38:49">
      <c r="AL11181" s="5"/>
      <c r="AM11181" s="5"/>
      <c r="AW11181" s="5"/>
    </row>
    <row r="11182" spans="38:49">
      <c r="AL11182" s="5"/>
      <c r="AM11182" s="5"/>
      <c r="AW11182" s="5"/>
    </row>
    <row r="11183" spans="38:49">
      <c r="AL11183" s="5"/>
      <c r="AM11183" s="5"/>
      <c r="AW11183" s="5"/>
    </row>
    <row r="11184" spans="38:49">
      <c r="AL11184" s="5"/>
      <c r="AM11184" s="5"/>
      <c r="AW11184" s="5"/>
    </row>
    <row r="11185" spans="38:49">
      <c r="AL11185" s="5"/>
      <c r="AM11185" s="5"/>
      <c r="AW11185" s="5"/>
    </row>
    <row r="11186" spans="38:49">
      <c r="AL11186" s="5"/>
      <c r="AM11186" s="5"/>
      <c r="AW11186" s="5"/>
    </row>
    <row r="11187" spans="38:49">
      <c r="AL11187" s="5"/>
      <c r="AM11187" s="5"/>
      <c r="AW11187" s="5"/>
    </row>
    <row r="11188" spans="38:49">
      <c r="AL11188" s="5"/>
      <c r="AM11188" s="5"/>
      <c r="AW11188" s="5"/>
    </row>
    <row r="11189" spans="38:49">
      <c r="AL11189" s="5"/>
      <c r="AM11189" s="5"/>
      <c r="AW11189" s="5"/>
    </row>
    <row r="11190" spans="38:49">
      <c r="AL11190" s="5"/>
      <c r="AM11190" s="5"/>
      <c r="AW11190" s="5"/>
    </row>
    <row r="11191" spans="38:49">
      <c r="AL11191" s="5"/>
      <c r="AM11191" s="5"/>
      <c r="AW11191" s="5"/>
    </row>
    <row r="11192" spans="38:49">
      <c r="AL11192" s="5"/>
      <c r="AM11192" s="5"/>
      <c r="AW11192" s="5"/>
    </row>
    <row r="11193" spans="38:49">
      <c r="AL11193" s="5"/>
      <c r="AM11193" s="5"/>
      <c r="AW11193" s="5"/>
    </row>
    <row r="11194" spans="38:49">
      <c r="AL11194" s="5"/>
      <c r="AM11194" s="5"/>
      <c r="AW11194" s="5"/>
    </row>
    <row r="11195" spans="38:49">
      <c r="AL11195" s="5"/>
      <c r="AM11195" s="5"/>
      <c r="AW11195" s="5"/>
    </row>
    <row r="11196" spans="38:49">
      <c r="AL11196" s="5"/>
      <c r="AM11196" s="5"/>
      <c r="AW11196" s="5"/>
    </row>
    <row r="11197" spans="38:49">
      <c r="AL11197" s="5"/>
      <c r="AM11197" s="5"/>
      <c r="AW11197" s="5"/>
    </row>
    <row r="11198" spans="38:49">
      <c r="AL11198" s="5"/>
      <c r="AM11198" s="5"/>
      <c r="AW11198" s="5"/>
    </row>
    <row r="11199" spans="38:49">
      <c r="AL11199" s="5"/>
      <c r="AM11199" s="5"/>
      <c r="AW11199" s="5"/>
    </row>
    <row r="11200" spans="38:49">
      <c r="AL11200" s="5"/>
      <c r="AM11200" s="5"/>
      <c r="AW11200" s="5"/>
    </row>
    <row r="11201" spans="38:49">
      <c r="AL11201" s="5"/>
      <c r="AM11201" s="5"/>
      <c r="AW11201" s="5"/>
    </row>
    <row r="11202" spans="38:49">
      <c r="AL11202" s="5"/>
      <c r="AM11202" s="5"/>
      <c r="AW11202" s="5"/>
    </row>
    <row r="11203" spans="38:49">
      <c r="AL11203" s="5"/>
      <c r="AM11203" s="5"/>
      <c r="AW11203" s="5"/>
    </row>
    <row r="11204" spans="38:49">
      <c r="AL11204" s="5"/>
      <c r="AM11204" s="5"/>
      <c r="AW11204" s="5"/>
    </row>
    <row r="11205" spans="38:49">
      <c r="AL11205" s="5"/>
      <c r="AM11205" s="5"/>
      <c r="AW11205" s="5"/>
    </row>
    <row r="11206" spans="38:49">
      <c r="AL11206" s="5"/>
      <c r="AM11206" s="5"/>
      <c r="AW11206" s="5"/>
    </row>
    <row r="11207" spans="38:49">
      <c r="AL11207" s="5"/>
      <c r="AM11207" s="5"/>
      <c r="AW11207" s="5"/>
    </row>
    <row r="11208" spans="38:49">
      <c r="AL11208" s="5"/>
      <c r="AM11208" s="5"/>
      <c r="AW11208" s="5"/>
    </row>
    <row r="11209" spans="38:49">
      <c r="AL11209" s="5"/>
      <c r="AM11209" s="5"/>
      <c r="AW11209" s="5"/>
    </row>
    <row r="11210" spans="38:49">
      <c r="AL11210" s="5"/>
      <c r="AM11210" s="5"/>
      <c r="AW11210" s="5"/>
    </row>
    <row r="11211" spans="38:49">
      <c r="AL11211" s="5"/>
      <c r="AM11211" s="5"/>
      <c r="AW11211" s="5"/>
    </row>
    <row r="11212" spans="38:49">
      <c r="AL11212" s="5"/>
      <c r="AM11212" s="5"/>
      <c r="AW11212" s="5"/>
    </row>
    <row r="11213" spans="38:49">
      <c r="AL11213" s="5"/>
      <c r="AM11213" s="5"/>
      <c r="AW11213" s="5"/>
    </row>
    <row r="11214" spans="38:49">
      <c r="AL11214" s="5"/>
      <c r="AM11214" s="5"/>
      <c r="AW11214" s="5"/>
    </row>
    <row r="11215" spans="38:49">
      <c r="AL11215" s="5"/>
      <c r="AM11215" s="5"/>
      <c r="AW11215" s="5"/>
    </row>
    <row r="11216" spans="38:49">
      <c r="AL11216" s="5"/>
      <c r="AM11216" s="5"/>
      <c r="AW11216" s="5"/>
    </row>
    <row r="11217" spans="38:49">
      <c r="AL11217" s="5"/>
      <c r="AM11217" s="5"/>
      <c r="AW11217" s="5"/>
    </row>
    <row r="11218" spans="38:49">
      <c r="AL11218" s="5"/>
      <c r="AM11218" s="5"/>
      <c r="AW11218" s="5"/>
    </row>
    <row r="11219" spans="38:49">
      <c r="AL11219" s="5"/>
      <c r="AM11219" s="5"/>
      <c r="AW11219" s="5"/>
    </row>
    <row r="11220" spans="38:49">
      <c r="AL11220" s="5"/>
      <c r="AM11220" s="5"/>
      <c r="AW11220" s="5"/>
    </row>
    <row r="11221" spans="38:49">
      <c r="AL11221" s="5"/>
      <c r="AM11221" s="5"/>
      <c r="AW11221" s="5"/>
    </row>
    <row r="11222" spans="38:49">
      <c r="AL11222" s="5"/>
      <c r="AM11222" s="5"/>
      <c r="AW11222" s="5"/>
    </row>
    <row r="11223" spans="38:49">
      <c r="AL11223" s="5"/>
      <c r="AM11223" s="5"/>
      <c r="AW11223" s="5"/>
    </row>
    <row r="11224" spans="38:49">
      <c r="AL11224" s="5"/>
      <c r="AM11224" s="5"/>
      <c r="AW11224" s="5"/>
    </row>
    <row r="11225" spans="38:49">
      <c r="AL11225" s="5"/>
      <c r="AM11225" s="5"/>
      <c r="AW11225" s="5"/>
    </row>
    <row r="11226" spans="38:49">
      <c r="AL11226" s="5"/>
      <c r="AM11226" s="5"/>
      <c r="AW11226" s="5"/>
    </row>
    <row r="11227" spans="38:49">
      <c r="AL11227" s="5"/>
      <c r="AM11227" s="5"/>
      <c r="AW11227" s="5"/>
    </row>
    <row r="11228" spans="38:49">
      <c r="AL11228" s="5"/>
      <c r="AM11228" s="5"/>
      <c r="AW11228" s="5"/>
    </row>
    <row r="11229" spans="38:49">
      <c r="AL11229" s="5"/>
      <c r="AM11229" s="5"/>
      <c r="AW11229" s="5"/>
    </row>
    <row r="11230" spans="38:49">
      <c r="AL11230" s="5"/>
      <c r="AM11230" s="5"/>
      <c r="AW11230" s="5"/>
    </row>
    <row r="11231" spans="38:49">
      <c r="AL11231" s="5"/>
      <c r="AM11231" s="5"/>
      <c r="AW11231" s="5"/>
    </row>
    <row r="11232" spans="38:49">
      <c r="AL11232" s="5"/>
      <c r="AM11232" s="5"/>
      <c r="AW11232" s="5"/>
    </row>
    <row r="11233" spans="38:49">
      <c r="AL11233" s="5"/>
      <c r="AM11233" s="5"/>
      <c r="AW11233" s="5"/>
    </row>
    <row r="11234" spans="38:49">
      <c r="AL11234" s="5"/>
      <c r="AM11234" s="5"/>
      <c r="AW11234" s="5"/>
    </row>
    <row r="11235" spans="38:49">
      <c r="AL11235" s="5"/>
      <c r="AM11235" s="5"/>
      <c r="AW11235" s="5"/>
    </row>
    <row r="11236" spans="38:49">
      <c r="AL11236" s="5"/>
      <c r="AM11236" s="5"/>
      <c r="AW11236" s="5"/>
    </row>
    <row r="11237" spans="38:49">
      <c r="AL11237" s="5"/>
      <c r="AM11237" s="5"/>
      <c r="AW11237" s="5"/>
    </row>
    <row r="11238" spans="38:49">
      <c r="AL11238" s="5"/>
      <c r="AM11238" s="5"/>
      <c r="AW11238" s="5"/>
    </row>
    <row r="11239" spans="38:49">
      <c r="AL11239" s="5"/>
      <c r="AM11239" s="5"/>
      <c r="AW11239" s="5"/>
    </row>
    <row r="11240" spans="38:49">
      <c r="AL11240" s="5"/>
      <c r="AM11240" s="5"/>
      <c r="AW11240" s="5"/>
    </row>
    <row r="11241" spans="38:49">
      <c r="AL11241" s="5"/>
      <c r="AM11241" s="5"/>
      <c r="AW11241" s="5"/>
    </row>
    <row r="11242" spans="38:49">
      <c r="AL11242" s="5"/>
      <c r="AM11242" s="5"/>
      <c r="AW11242" s="5"/>
    </row>
    <row r="11243" spans="38:49">
      <c r="AL11243" s="5"/>
      <c r="AM11243" s="5"/>
      <c r="AW11243" s="5"/>
    </row>
    <row r="11244" spans="38:49">
      <c r="AL11244" s="5"/>
      <c r="AM11244" s="5"/>
      <c r="AW11244" s="5"/>
    </row>
    <row r="11245" spans="38:49">
      <c r="AL11245" s="5"/>
      <c r="AM11245" s="5"/>
      <c r="AW11245" s="5"/>
    </row>
    <row r="11246" spans="38:49">
      <c r="AL11246" s="5"/>
      <c r="AM11246" s="5"/>
      <c r="AW11246" s="5"/>
    </row>
    <row r="11247" spans="38:49">
      <c r="AL11247" s="5"/>
      <c r="AM11247" s="5"/>
      <c r="AW11247" s="5"/>
    </row>
    <row r="11248" spans="38:49">
      <c r="AL11248" s="5"/>
      <c r="AM11248" s="5"/>
      <c r="AW11248" s="5"/>
    </row>
    <row r="11249" spans="38:49">
      <c r="AL11249" s="5"/>
      <c r="AM11249" s="5"/>
      <c r="AW11249" s="5"/>
    </row>
    <row r="11250" spans="38:49">
      <c r="AL11250" s="5"/>
      <c r="AM11250" s="5"/>
      <c r="AW11250" s="5"/>
    </row>
    <row r="11251" spans="38:49">
      <c r="AL11251" s="5"/>
      <c r="AM11251" s="5"/>
      <c r="AW11251" s="5"/>
    </row>
    <row r="11252" spans="38:49">
      <c r="AL11252" s="5"/>
      <c r="AM11252" s="5"/>
      <c r="AW11252" s="5"/>
    </row>
    <row r="11253" spans="38:49">
      <c r="AL11253" s="5"/>
      <c r="AM11253" s="5"/>
      <c r="AW11253" s="5"/>
    </row>
    <row r="11254" spans="38:49">
      <c r="AL11254" s="5"/>
      <c r="AM11254" s="5"/>
      <c r="AW11254" s="5"/>
    </row>
    <row r="11255" spans="38:49">
      <c r="AL11255" s="5"/>
      <c r="AM11255" s="5"/>
      <c r="AW11255" s="5"/>
    </row>
    <row r="11256" spans="38:49">
      <c r="AL11256" s="5"/>
      <c r="AM11256" s="5"/>
      <c r="AW11256" s="5"/>
    </row>
    <row r="11257" spans="38:49">
      <c r="AL11257" s="5"/>
      <c r="AM11257" s="5"/>
      <c r="AW11257" s="5"/>
    </row>
    <row r="11258" spans="38:49">
      <c r="AL11258" s="5"/>
      <c r="AM11258" s="5"/>
      <c r="AW11258" s="5"/>
    </row>
    <row r="11259" spans="38:49">
      <c r="AL11259" s="5"/>
      <c r="AM11259" s="5"/>
      <c r="AW11259" s="5"/>
    </row>
    <row r="11260" spans="38:49">
      <c r="AL11260" s="5"/>
      <c r="AM11260" s="5"/>
      <c r="AW11260" s="5"/>
    </row>
    <row r="11261" spans="38:49">
      <c r="AL11261" s="5"/>
      <c r="AM11261" s="5"/>
      <c r="AW11261" s="5"/>
    </row>
    <row r="11262" spans="38:49">
      <c r="AL11262" s="5"/>
      <c r="AM11262" s="5"/>
      <c r="AW11262" s="5"/>
    </row>
    <row r="11263" spans="38:49">
      <c r="AL11263" s="5"/>
      <c r="AM11263" s="5"/>
      <c r="AW11263" s="5"/>
    </row>
    <row r="11264" spans="38:49">
      <c r="AL11264" s="5"/>
      <c r="AM11264" s="5"/>
      <c r="AW11264" s="5"/>
    </row>
    <row r="11265" spans="38:49">
      <c r="AL11265" s="5"/>
      <c r="AM11265" s="5"/>
      <c r="AW11265" s="5"/>
    </row>
    <row r="11266" spans="38:49">
      <c r="AL11266" s="5"/>
      <c r="AM11266" s="5"/>
      <c r="AW11266" s="5"/>
    </row>
    <row r="11267" spans="38:49">
      <c r="AL11267" s="5"/>
      <c r="AM11267" s="5"/>
      <c r="AW11267" s="5"/>
    </row>
    <row r="11268" spans="38:49">
      <c r="AL11268" s="5"/>
      <c r="AM11268" s="5"/>
      <c r="AW11268" s="5"/>
    </row>
    <row r="11269" spans="38:49">
      <c r="AL11269" s="5"/>
      <c r="AM11269" s="5"/>
      <c r="AW11269" s="5"/>
    </row>
    <row r="11270" spans="38:49">
      <c r="AL11270" s="5"/>
      <c r="AM11270" s="5"/>
      <c r="AW11270" s="5"/>
    </row>
    <row r="11271" spans="38:49">
      <c r="AL11271" s="5"/>
      <c r="AM11271" s="5"/>
      <c r="AW11271" s="5"/>
    </row>
    <row r="11272" spans="38:49">
      <c r="AL11272" s="5"/>
      <c r="AM11272" s="5"/>
      <c r="AW11272" s="5"/>
    </row>
    <row r="11273" spans="38:49">
      <c r="AL11273" s="5"/>
      <c r="AM11273" s="5"/>
      <c r="AW11273" s="5"/>
    </row>
    <row r="11274" spans="38:49">
      <c r="AL11274" s="5"/>
      <c r="AM11274" s="5"/>
      <c r="AW11274" s="5"/>
    </row>
    <row r="11275" spans="38:49">
      <c r="AL11275" s="5"/>
      <c r="AM11275" s="5"/>
      <c r="AW11275" s="5"/>
    </row>
    <row r="11276" spans="38:49">
      <c r="AL11276" s="5"/>
      <c r="AM11276" s="5"/>
      <c r="AW11276" s="5"/>
    </row>
    <row r="11277" spans="38:49">
      <c r="AL11277" s="5"/>
      <c r="AM11277" s="5"/>
      <c r="AW11277" s="5"/>
    </row>
    <row r="11278" spans="38:49">
      <c r="AL11278" s="5"/>
      <c r="AM11278" s="5"/>
      <c r="AW11278" s="5"/>
    </row>
    <row r="11279" spans="38:49">
      <c r="AL11279" s="5"/>
      <c r="AM11279" s="5"/>
      <c r="AW11279" s="5"/>
    </row>
    <row r="11280" spans="38:49">
      <c r="AL11280" s="5"/>
      <c r="AM11280" s="5"/>
      <c r="AW11280" s="5"/>
    </row>
    <row r="11281" spans="38:49">
      <c r="AL11281" s="5"/>
      <c r="AM11281" s="5"/>
      <c r="AW11281" s="5"/>
    </row>
    <row r="11282" spans="38:49">
      <c r="AL11282" s="5"/>
      <c r="AM11282" s="5"/>
      <c r="AW11282" s="5"/>
    </row>
    <row r="11283" spans="38:49">
      <c r="AL11283" s="5"/>
      <c r="AM11283" s="5"/>
      <c r="AW11283" s="5"/>
    </row>
    <row r="11284" spans="38:49">
      <c r="AL11284" s="5"/>
      <c r="AM11284" s="5"/>
      <c r="AW11284" s="5"/>
    </row>
    <row r="11285" spans="38:49">
      <c r="AL11285" s="5"/>
      <c r="AM11285" s="5"/>
      <c r="AW11285" s="5"/>
    </row>
    <row r="11286" spans="38:49">
      <c r="AL11286" s="5"/>
      <c r="AM11286" s="5"/>
      <c r="AW11286" s="5"/>
    </row>
    <row r="11287" spans="38:49">
      <c r="AL11287" s="5"/>
      <c r="AM11287" s="5"/>
      <c r="AW11287" s="5"/>
    </row>
    <row r="11288" spans="38:49">
      <c r="AL11288" s="5"/>
      <c r="AM11288" s="5"/>
      <c r="AW11288" s="5"/>
    </row>
    <row r="11289" spans="38:49">
      <c r="AL11289" s="5"/>
      <c r="AM11289" s="5"/>
      <c r="AW11289" s="5"/>
    </row>
    <row r="11290" spans="38:49">
      <c r="AL11290" s="5"/>
      <c r="AM11290" s="5"/>
      <c r="AW11290" s="5"/>
    </row>
    <row r="11291" spans="38:49">
      <c r="AL11291" s="5"/>
      <c r="AM11291" s="5"/>
      <c r="AW11291" s="5"/>
    </row>
    <row r="11292" spans="38:49">
      <c r="AL11292" s="5"/>
      <c r="AM11292" s="5"/>
      <c r="AW11292" s="5"/>
    </row>
    <row r="11293" spans="38:49">
      <c r="AL11293" s="5"/>
      <c r="AM11293" s="5"/>
      <c r="AW11293" s="5"/>
    </row>
    <row r="11294" spans="38:49">
      <c r="AL11294" s="5"/>
      <c r="AM11294" s="5"/>
      <c r="AW11294" s="5"/>
    </row>
    <row r="11295" spans="38:49">
      <c r="AL11295" s="5"/>
      <c r="AM11295" s="5"/>
      <c r="AW11295" s="5"/>
    </row>
    <row r="11296" spans="38:49">
      <c r="AL11296" s="5"/>
      <c r="AM11296" s="5"/>
      <c r="AW11296" s="5"/>
    </row>
    <row r="11297" spans="38:49">
      <c r="AL11297" s="5"/>
      <c r="AM11297" s="5"/>
      <c r="AW11297" s="5"/>
    </row>
    <row r="11298" spans="38:49">
      <c r="AL11298" s="5"/>
      <c r="AM11298" s="5"/>
      <c r="AW11298" s="5"/>
    </row>
    <row r="11299" spans="38:49">
      <c r="AL11299" s="5"/>
      <c r="AM11299" s="5"/>
      <c r="AW11299" s="5"/>
    </row>
    <row r="11300" spans="38:49">
      <c r="AL11300" s="5"/>
      <c r="AM11300" s="5"/>
      <c r="AW11300" s="5"/>
    </row>
    <row r="11301" spans="38:49">
      <c r="AL11301" s="5"/>
      <c r="AM11301" s="5"/>
      <c r="AW11301" s="5"/>
    </row>
    <row r="11302" spans="38:49">
      <c r="AL11302" s="5"/>
      <c r="AM11302" s="5"/>
      <c r="AW11302" s="5"/>
    </row>
    <row r="11303" spans="38:49">
      <c r="AL11303" s="5"/>
      <c r="AM11303" s="5"/>
      <c r="AW11303" s="5"/>
    </row>
    <row r="11304" spans="38:49">
      <c r="AL11304" s="5"/>
      <c r="AM11304" s="5"/>
      <c r="AW11304" s="5"/>
    </row>
    <row r="11305" spans="38:49">
      <c r="AL11305" s="5"/>
      <c r="AM11305" s="5"/>
      <c r="AW11305" s="5"/>
    </row>
    <row r="11306" spans="38:49">
      <c r="AL11306" s="5"/>
      <c r="AM11306" s="5"/>
      <c r="AW11306" s="5"/>
    </row>
    <row r="11307" spans="38:49">
      <c r="AL11307" s="5"/>
      <c r="AM11307" s="5"/>
      <c r="AW11307" s="5"/>
    </row>
    <row r="11308" spans="38:49">
      <c r="AL11308" s="5"/>
      <c r="AM11308" s="5"/>
      <c r="AW11308" s="5"/>
    </row>
    <row r="11309" spans="38:49">
      <c r="AL11309" s="5"/>
      <c r="AM11309" s="5"/>
      <c r="AW11309" s="5"/>
    </row>
    <row r="11310" spans="38:49">
      <c r="AL11310" s="5"/>
      <c r="AM11310" s="5"/>
      <c r="AW11310" s="5"/>
    </row>
    <row r="11311" spans="38:49">
      <c r="AL11311" s="5"/>
      <c r="AM11311" s="5"/>
      <c r="AW11311" s="5"/>
    </row>
    <row r="11312" spans="38:49">
      <c r="AL11312" s="5"/>
      <c r="AM11312" s="5"/>
      <c r="AW11312" s="5"/>
    </row>
    <row r="11313" spans="38:49">
      <c r="AL11313" s="5"/>
      <c r="AM11313" s="5"/>
      <c r="AW11313" s="5"/>
    </row>
    <row r="11314" spans="38:49">
      <c r="AL11314" s="5"/>
      <c r="AM11314" s="5"/>
      <c r="AW11314" s="5"/>
    </row>
    <row r="11315" spans="38:49">
      <c r="AL11315" s="5"/>
      <c r="AM11315" s="5"/>
      <c r="AW11315" s="5"/>
    </row>
    <row r="11316" spans="38:49">
      <c r="AL11316" s="5"/>
      <c r="AM11316" s="5"/>
      <c r="AW11316" s="5"/>
    </row>
    <row r="11317" spans="38:49">
      <c r="AL11317" s="5"/>
      <c r="AM11317" s="5"/>
      <c r="AW11317" s="5"/>
    </row>
    <row r="11318" spans="38:49">
      <c r="AL11318" s="5"/>
      <c r="AM11318" s="5"/>
      <c r="AW11318" s="5"/>
    </row>
    <row r="11319" spans="38:49">
      <c r="AL11319" s="5"/>
      <c r="AM11319" s="5"/>
      <c r="AW11319" s="5"/>
    </row>
    <row r="11320" spans="38:49">
      <c r="AL11320" s="5"/>
      <c r="AM11320" s="5"/>
      <c r="AW11320" s="5"/>
    </row>
    <row r="11321" spans="38:49">
      <c r="AL11321" s="5"/>
      <c r="AM11321" s="5"/>
      <c r="AW11321" s="5"/>
    </row>
    <row r="11322" spans="38:49">
      <c r="AL11322" s="5"/>
      <c r="AM11322" s="5"/>
      <c r="AW11322" s="5"/>
    </row>
    <row r="11323" spans="38:49">
      <c r="AL11323" s="5"/>
      <c r="AM11323" s="5"/>
      <c r="AW11323" s="5"/>
    </row>
    <row r="11324" spans="38:49">
      <c r="AL11324" s="5"/>
      <c r="AM11324" s="5"/>
      <c r="AW11324" s="5"/>
    </row>
    <row r="11325" spans="38:49">
      <c r="AL11325" s="5"/>
      <c r="AM11325" s="5"/>
      <c r="AW11325" s="5"/>
    </row>
    <row r="11326" spans="38:49">
      <c r="AL11326" s="5"/>
      <c r="AM11326" s="5"/>
      <c r="AW11326" s="5"/>
    </row>
    <row r="11327" spans="38:49">
      <c r="AL11327" s="5"/>
      <c r="AM11327" s="5"/>
      <c r="AW11327" s="5"/>
    </row>
    <row r="11328" spans="38:49">
      <c r="AL11328" s="5"/>
      <c r="AM11328" s="5"/>
      <c r="AW11328" s="5"/>
    </row>
    <row r="11329" spans="38:49">
      <c r="AL11329" s="5"/>
      <c r="AM11329" s="5"/>
      <c r="AW11329" s="5"/>
    </row>
    <row r="11330" spans="38:49">
      <c r="AL11330" s="5"/>
      <c r="AM11330" s="5"/>
      <c r="AW11330" s="5"/>
    </row>
    <row r="11331" spans="38:49">
      <c r="AL11331" s="5"/>
      <c r="AM11331" s="5"/>
      <c r="AW11331" s="5"/>
    </row>
    <row r="11332" spans="38:49">
      <c r="AL11332" s="5"/>
      <c r="AM11332" s="5"/>
      <c r="AW11332" s="5"/>
    </row>
    <row r="11333" spans="38:49">
      <c r="AL11333" s="5"/>
      <c r="AM11333" s="5"/>
      <c r="AW11333" s="5"/>
    </row>
    <row r="11334" spans="38:49">
      <c r="AL11334" s="5"/>
      <c r="AM11334" s="5"/>
      <c r="AW11334" s="5"/>
    </row>
    <row r="11335" spans="38:49">
      <c r="AL11335" s="5"/>
      <c r="AM11335" s="5"/>
      <c r="AW11335" s="5"/>
    </row>
    <row r="11336" spans="38:49">
      <c r="AL11336" s="5"/>
      <c r="AM11336" s="5"/>
      <c r="AW11336" s="5"/>
    </row>
    <row r="11337" spans="38:49">
      <c r="AL11337" s="5"/>
      <c r="AM11337" s="5"/>
      <c r="AW11337" s="5"/>
    </row>
    <row r="11338" spans="38:49">
      <c r="AL11338" s="5"/>
      <c r="AM11338" s="5"/>
      <c r="AW11338" s="5"/>
    </row>
    <row r="11339" spans="38:49">
      <c r="AL11339" s="5"/>
      <c r="AM11339" s="5"/>
      <c r="AW11339" s="5"/>
    </row>
    <row r="11340" spans="38:49">
      <c r="AL11340" s="5"/>
      <c r="AM11340" s="5"/>
      <c r="AW11340" s="5"/>
    </row>
    <row r="11341" spans="38:49">
      <c r="AL11341" s="5"/>
      <c r="AM11341" s="5"/>
      <c r="AW11341" s="5"/>
    </row>
    <row r="11342" spans="38:49">
      <c r="AL11342" s="5"/>
      <c r="AM11342" s="5"/>
      <c r="AW11342" s="5"/>
    </row>
    <row r="11343" spans="38:49">
      <c r="AL11343" s="5"/>
      <c r="AM11343" s="5"/>
      <c r="AW11343" s="5"/>
    </row>
    <row r="11344" spans="38:49">
      <c r="AL11344" s="5"/>
      <c r="AM11344" s="5"/>
      <c r="AW11344" s="5"/>
    </row>
    <row r="11345" spans="38:49">
      <c r="AL11345" s="5"/>
      <c r="AM11345" s="5"/>
      <c r="AW11345" s="5"/>
    </row>
    <row r="11346" spans="38:49">
      <c r="AL11346" s="5"/>
      <c r="AM11346" s="5"/>
      <c r="AW11346" s="5"/>
    </row>
    <row r="11347" spans="38:49">
      <c r="AL11347" s="5"/>
      <c r="AM11347" s="5"/>
      <c r="AW11347" s="5"/>
    </row>
    <row r="11348" spans="38:49">
      <c r="AL11348" s="5"/>
      <c r="AM11348" s="5"/>
      <c r="AW11348" s="5"/>
    </row>
    <row r="11349" spans="38:49">
      <c r="AL11349" s="5"/>
      <c r="AM11349" s="5"/>
      <c r="AW11349" s="5"/>
    </row>
    <row r="11350" spans="38:49">
      <c r="AL11350" s="5"/>
      <c r="AM11350" s="5"/>
      <c r="AW11350" s="5"/>
    </row>
    <row r="11351" spans="38:49">
      <c r="AL11351" s="5"/>
      <c r="AM11351" s="5"/>
      <c r="AW11351" s="5"/>
    </row>
    <row r="11352" spans="38:49">
      <c r="AL11352" s="5"/>
      <c r="AM11352" s="5"/>
      <c r="AW11352" s="5"/>
    </row>
    <row r="11353" spans="38:49">
      <c r="AL11353" s="5"/>
      <c r="AM11353" s="5"/>
      <c r="AW11353" s="5"/>
    </row>
    <row r="11354" spans="38:49">
      <c r="AL11354" s="5"/>
      <c r="AM11354" s="5"/>
      <c r="AW11354" s="5"/>
    </row>
    <row r="11355" spans="38:49">
      <c r="AL11355" s="5"/>
      <c r="AM11355" s="5"/>
      <c r="AW11355" s="5"/>
    </row>
    <row r="11356" spans="38:49">
      <c r="AL11356" s="5"/>
      <c r="AM11356" s="5"/>
      <c r="AW11356" s="5"/>
    </row>
    <row r="11357" spans="38:49">
      <c r="AL11357" s="5"/>
      <c r="AM11357" s="5"/>
      <c r="AW11357" s="5"/>
    </row>
    <row r="11358" spans="38:49">
      <c r="AL11358" s="5"/>
      <c r="AM11358" s="5"/>
      <c r="AW11358" s="5"/>
    </row>
    <row r="11359" spans="38:49">
      <c r="AL11359" s="5"/>
      <c r="AM11359" s="5"/>
      <c r="AW11359" s="5"/>
    </row>
    <row r="11360" spans="38:49">
      <c r="AL11360" s="5"/>
      <c r="AM11360" s="5"/>
      <c r="AW11360" s="5"/>
    </row>
    <row r="11361" spans="38:49">
      <c r="AL11361" s="5"/>
      <c r="AM11361" s="5"/>
      <c r="AW11361" s="5"/>
    </row>
    <row r="11362" spans="38:49">
      <c r="AL11362" s="5"/>
      <c r="AM11362" s="5"/>
      <c r="AW11362" s="5"/>
    </row>
    <row r="11363" spans="38:49">
      <c r="AL11363" s="5"/>
      <c r="AM11363" s="5"/>
      <c r="AW11363" s="5"/>
    </row>
    <row r="11364" spans="38:49">
      <c r="AL11364" s="5"/>
      <c r="AM11364" s="5"/>
      <c r="AW11364" s="5"/>
    </row>
    <row r="11365" spans="38:49">
      <c r="AL11365" s="5"/>
      <c r="AM11365" s="5"/>
      <c r="AW11365" s="5"/>
    </row>
    <row r="11366" spans="38:49">
      <c r="AL11366" s="5"/>
      <c r="AM11366" s="5"/>
      <c r="AW11366" s="5"/>
    </row>
    <row r="11367" spans="38:49">
      <c r="AL11367" s="5"/>
      <c r="AM11367" s="5"/>
      <c r="AW11367" s="5"/>
    </row>
    <row r="11368" spans="38:49">
      <c r="AL11368" s="5"/>
      <c r="AM11368" s="5"/>
      <c r="AW11368" s="5"/>
    </row>
    <row r="11369" spans="38:49">
      <c r="AL11369" s="5"/>
      <c r="AM11369" s="5"/>
      <c r="AW11369" s="5"/>
    </row>
    <row r="11370" spans="38:49">
      <c r="AL11370" s="5"/>
      <c r="AM11370" s="5"/>
      <c r="AW11370" s="5"/>
    </row>
    <row r="11371" spans="38:49">
      <c r="AL11371" s="5"/>
      <c r="AM11371" s="5"/>
      <c r="AW11371" s="5"/>
    </row>
    <row r="11372" spans="38:49">
      <c r="AL11372" s="5"/>
      <c r="AM11372" s="5"/>
      <c r="AW11372" s="5"/>
    </row>
    <row r="11373" spans="38:49">
      <c r="AL11373" s="5"/>
      <c r="AM11373" s="5"/>
      <c r="AW11373" s="5"/>
    </row>
    <row r="11374" spans="38:49">
      <c r="AL11374" s="5"/>
      <c r="AM11374" s="5"/>
      <c r="AW11374" s="5"/>
    </row>
    <row r="11375" spans="38:49">
      <c r="AL11375" s="5"/>
      <c r="AM11375" s="5"/>
      <c r="AW11375" s="5"/>
    </row>
    <row r="11376" spans="38:49">
      <c r="AL11376" s="5"/>
      <c r="AM11376" s="5"/>
      <c r="AW11376" s="5"/>
    </row>
    <row r="11377" spans="38:49">
      <c r="AL11377" s="5"/>
      <c r="AM11377" s="5"/>
      <c r="AW11377" s="5"/>
    </row>
    <row r="11378" spans="38:49">
      <c r="AL11378" s="5"/>
      <c r="AM11378" s="5"/>
      <c r="AW11378" s="5"/>
    </row>
    <row r="11379" spans="38:49">
      <c r="AL11379" s="5"/>
      <c r="AM11379" s="5"/>
      <c r="AW11379" s="5"/>
    </row>
    <row r="11380" spans="38:49">
      <c r="AL11380" s="5"/>
      <c r="AM11380" s="5"/>
      <c r="AW11380" s="5"/>
    </row>
    <row r="11381" spans="38:49">
      <c r="AL11381" s="5"/>
      <c r="AM11381" s="5"/>
      <c r="AW11381" s="5"/>
    </row>
    <row r="11382" spans="38:49">
      <c r="AL11382" s="5"/>
      <c r="AM11382" s="5"/>
      <c r="AW11382" s="5"/>
    </row>
    <row r="11383" spans="38:49">
      <c r="AL11383" s="5"/>
      <c r="AM11383" s="5"/>
      <c r="AW11383" s="5"/>
    </row>
    <row r="11384" spans="38:49">
      <c r="AL11384" s="5"/>
      <c r="AM11384" s="5"/>
      <c r="AW11384" s="5"/>
    </row>
    <row r="11385" spans="38:49">
      <c r="AL11385" s="5"/>
      <c r="AM11385" s="5"/>
      <c r="AW11385" s="5"/>
    </row>
    <row r="11386" spans="38:49">
      <c r="AL11386" s="5"/>
      <c r="AM11386" s="5"/>
      <c r="AW11386" s="5"/>
    </row>
    <row r="11387" spans="38:49">
      <c r="AL11387" s="5"/>
      <c r="AM11387" s="5"/>
      <c r="AW11387" s="5"/>
    </row>
    <row r="11388" spans="38:49">
      <c r="AL11388" s="5"/>
      <c r="AM11388" s="5"/>
      <c r="AW11388" s="5"/>
    </row>
    <row r="11389" spans="38:49">
      <c r="AL11389" s="5"/>
      <c r="AM11389" s="5"/>
      <c r="AW11389" s="5"/>
    </row>
    <row r="11390" spans="38:49">
      <c r="AL11390" s="5"/>
      <c r="AM11390" s="5"/>
      <c r="AW11390" s="5"/>
    </row>
    <row r="11391" spans="38:49">
      <c r="AL11391" s="5"/>
      <c r="AM11391" s="5"/>
      <c r="AW11391" s="5"/>
    </row>
    <row r="11392" spans="38:49">
      <c r="AL11392" s="5"/>
      <c r="AM11392" s="5"/>
      <c r="AW11392" s="5"/>
    </row>
    <row r="11393" spans="38:49">
      <c r="AL11393" s="5"/>
      <c r="AM11393" s="5"/>
      <c r="AW11393" s="5"/>
    </row>
    <row r="11394" spans="38:49">
      <c r="AL11394" s="5"/>
      <c r="AM11394" s="5"/>
      <c r="AW11394" s="5"/>
    </row>
    <row r="11395" spans="38:49">
      <c r="AL11395" s="5"/>
      <c r="AM11395" s="5"/>
      <c r="AW11395" s="5"/>
    </row>
    <row r="11396" spans="38:49">
      <c r="AL11396" s="5"/>
      <c r="AM11396" s="5"/>
      <c r="AW11396" s="5"/>
    </row>
    <row r="11397" spans="38:49">
      <c r="AL11397" s="5"/>
      <c r="AM11397" s="5"/>
      <c r="AW11397" s="5"/>
    </row>
    <row r="11398" spans="38:49">
      <c r="AL11398" s="5"/>
      <c r="AM11398" s="5"/>
      <c r="AW11398" s="5"/>
    </row>
    <row r="11399" spans="38:49">
      <c r="AL11399" s="5"/>
      <c r="AM11399" s="5"/>
      <c r="AW11399" s="5"/>
    </row>
    <row r="11400" spans="38:49">
      <c r="AL11400" s="5"/>
      <c r="AM11400" s="5"/>
      <c r="AW11400" s="5"/>
    </row>
    <row r="11401" spans="38:49">
      <c r="AL11401" s="5"/>
      <c r="AM11401" s="5"/>
      <c r="AW11401" s="5"/>
    </row>
    <row r="11402" spans="38:49">
      <c r="AL11402" s="5"/>
      <c r="AM11402" s="5"/>
      <c r="AW11402" s="5"/>
    </row>
    <row r="11403" spans="38:49">
      <c r="AL11403" s="5"/>
      <c r="AM11403" s="5"/>
      <c r="AW11403" s="5"/>
    </row>
    <row r="11404" spans="38:49">
      <c r="AL11404" s="5"/>
      <c r="AM11404" s="5"/>
      <c r="AW11404" s="5"/>
    </row>
    <row r="11405" spans="38:49">
      <c r="AL11405" s="5"/>
      <c r="AM11405" s="5"/>
      <c r="AW11405" s="5"/>
    </row>
    <row r="11406" spans="38:49">
      <c r="AL11406" s="5"/>
      <c r="AM11406" s="5"/>
      <c r="AW11406" s="5"/>
    </row>
    <row r="11407" spans="38:49">
      <c r="AL11407" s="5"/>
      <c r="AM11407" s="5"/>
      <c r="AW11407" s="5"/>
    </row>
    <row r="11408" spans="38:49">
      <c r="AL11408" s="5"/>
      <c r="AM11408" s="5"/>
      <c r="AW11408" s="5"/>
    </row>
    <row r="11409" spans="38:49">
      <c r="AL11409" s="5"/>
      <c r="AM11409" s="5"/>
      <c r="AW11409" s="5"/>
    </row>
    <row r="11410" spans="38:49">
      <c r="AL11410" s="5"/>
      <c r="AM11410" s="5"/>
      <c r="AW11410" s="5"/>
    </row>
    <row r="11411" spans="38:49">
      <c r="AL11411" s="5"/>
      <c r="AM11411" s="5"/>
      <c r="AW11411" s="5"/>
    </row>
    <row r="11412" spans="38:49">
      <c r="AL11412" s="5"/>
      <c r="AM11412" s="5"/>
      <c r="AW11412" s="5"/>
    </row>
    <row r="11413" spans="38:49">
      <c r="AL11413" s="5"/>
      <c r="AM11413" s="5"/>
      <c r="AW11413" s="5"/>
    </row>
    <row r="11414" spans="38:49">
      <c r="AL11414" s="5"/>
      <c r="AM11414" s="5"/>
      <c r="AW11414" s="5"/>
    </row>
    <row r="11415" spans="38:49">
      <c r="AL11415" s="5"/>
      <c r="AM11415" s="5"/>
      <c r="AW11415" s="5"/>
    </row>
    <row r="11416" spans="38:49">
      <c r="AL11416" s="5"/>
      <c r="AM11416" s="5"/>
      <c r="AW11416" s="5"/>
    </row>
    <row r="11417" spans="38:49">
      <c r="AL11417" s="5"/>
      <c r="AM11417" s="5"/>
      <c r="AW11417" s="5"/>
    </row>
    <row r="11418" spans="38:49">
      <c r="AL11418" s="5"/>
      <c r="AM11418" s="5"/>
      <c r="AW11418" s="5"/>
    </row>
    <row r="11419" spans="38:49">
      <c r="AL11419" s="5"/>
      <c r="AM11419" s="5"/>
      <c r="AW11419" s="5"/>
    </row>
    <row r="11420" spans="38:49">
      <c r="AL11420" s="5"/>
      <c r="AM11420" s="5"/>
      <c r="AW11420" s="5"/>
    </row>
    <row r="11421" spans="38:49">
      <c r="AL11421" s="5"/>
      <c r="AM11421" s="5"/>
      <c r="AW11421" s="5"/>
    </row>
    <row r="11422" spans="38:49">
      <c r="AL11422" s="5"/>
      <c r="AM11422" s="5"/>
      <c r="AW11422" s="5"/>
    </row>
    <row r="11423" spans="38:49">
      <c r="AL11423" s="5"/>
      <c r="AM11423" s="5"/>
      <c r="AW11423" s="5"/>
    </row>
    <row r="11424" spans="38:49">
      <c r="AL11424" s="5"/>
      <c r="AM11424" s="5"/>
      <c r="AW11424" s="5"/>
    </row>
    <row r="11425" spans="38:49">
      <c r="AL11425" s="5"/>
      <c r="AM11425" s="5"/>
      <c r="AW11425" s="5"/>
    </row>
    <row r="11426" spans="38:49">
      <c r="AL11426" s="5"/>
      <c r="AM11426" s="5"/>
      <c r="AW11426" s="5"/>
    </row>
    <row r="11427" spans="38:49">
      <c r="AL11427" s="5"/>
      <c r="AM11427" s="5"/>
      <c r="AW11427" s="5"/>
    </row>
    <row r="11428" spans="38:49">
      <c r="AL11428" s="5"/>
      <c r="AM11428" s="5"/>
      <c r="AW11428" s="5"/>
    </row>
    <row r="11429" spans="38:49">
      <c r="AL11429" s="5"/>
      <c r="AM11429" s="5"/>
      <c r="AW11429" s="5"/>
    </row>
    <row r="11430" spans="38:49">
      <c r="AL11430" s="5"/>
      <c r="AM11430" s="5"/>
      <c r="AW11430" s="5"/>
    </row>
    <row r="11431" spans="38:49">
      <c r="AL11431" s="5"/>
      <c r="AM11431" s="5"/>
      <c r="AW11431" s="5"/>
    </row>
    <row r="11432" spans="38:49">
      <c r="AL11432" s="5"/>
      <c r="AM11432" s="5"/>
      <c r="AW11432" s="5"/>
    </row>
    <row r="11433" spans="38:49">
      <c r="AL11433" s="5"/>
      <c r="AM11433" s="5"/>
      <c r="AW11433" s="5"/>
    </row>
    <row r="11434" spans="38:49">
      <c r="AL11434" s="5"/>
      <c r="AM11434" s="5"/>
      <c r="AW11434" s="5"/>
    </row>
    <row r="11435" spans="38:49">
      <c r="AL11435" s="5"/>
      <c r="AM11435" s="5"/>
      <c r="AW11435" s="5"/>
    </row>
    <row r="11436" spans="38:49">
      <c r="AL11436" s="5"/>
      <c r="AM11436" s="5"/>
      <c r="AW11436" s="5"/>
    </row>
    <row r="11437" spans="38:49">
      <c r="AL11437" s="5"/>
      <c r="AM11437" s="5"/>
      <c r="AW11437" s="5"/>
    </row>
    <row r="11438" spans="38:49">
      <c r="AL11438" s="5"/>
      <c r="AM11438" s="5"/>
      <c r="AW11438" s="5"/>
    </row>
    <row r="11439" spans="38:49">
      <c r="AL11439" s="5"/>
      <c r="AM11439" s="5"/>
      <c r="AW11439" s="5"/>
    </row>
    <row r="11440" spans="38:49">
      <c r="AL11440" s="5"/>
      <c r="AM11440" s="5"/>
      <c r="AW11440" s="5"/>
    </row>
    <row r="11441" spans="38:49">
      <c r="AL11441" s="5"/>
      <c r="AM11441" s="5"/>
      <c r="AW11441" s="5"/>
    </row>
    <row r="11442" spans="38:49">
      <c r="AL11442" s="5"/>
      <c r="AM11442" s="5"/>
      <c r="AW11442" s="5"/>
    </row>
    <row r="11443" spans="38:49">
      <c r="AL11443" s="5"/>
      <c r="AM11443" s="5"/>
      <c r="AW11443" s="5"/>
    </row>
    <row r="11444" spans="38:49">
      <c r="AL11444" s="5"/>
      <c r="AM11444" s="5"/>
      <c r="AW11444" s="5"/>
    </row>
    <row r="11445" spans="38:49">
      <c r="AL11445" s="5"/>
      <c r="AM11445" s="5"/>
      <c r="AW11445" s="5"/>
    </row>
    <row r="11446" spans="38:49">
      <c r="AL11446" s="5"/>
      <c r="AM11446" s="5"/>
      <c r="AW11446" s="5"/>
    </row>
    <row r="11447" spans="38:49">
      <c r="AL11447" s="5"/>
      <c r="AM11447" s="5"/>
      <c r="AW11447" s="5"/>
    </row>
    <row r="11448" spans="38:49">
      <c r="AL11448" s="5"/>
      <c r="AM11448" s="5"/>
      <c r="AW11448" s="5"/>
    </row>
    <row r="11449" spans="38:49">
      <c r="AL11449" s="5"/>
      <c r="AM11449" s="5"/>
      <c r="AW11449" s="5"/>
    </row>
    <row r="11450" spans="38:49">
      <c r="AL11450" s="5"/>
      <c r="AM11450" s="5"/>
      <c r="AW11450" s="5"/>
    </row>
    <row r="11451" spans="38:49">
      <c r="AL11451" s="5"/>
      <c r="AM11451" s="5"/>
      <c r="AW11451" s="5"/>
    </row>
    <row r="11452" spans="38:49">
      <c r="AL11452" s="5"/>
      <c r="AM11452" s="5"/>
      <c r="AW11452" s="5"/>
    </row>
    <row r="11453" spans="38:49">
      <c r="AL11453" s="5"/>
      <c r="AM11453" s="5"/>
      <c r="AW11453" s="5"/>
    </row>
    <row r="11454" spans="38:49">
      <c r="AL11454" s="5"/>
      <c r="AM11454" s="5"/>
      <c r="AW11454" s="5"/>
    </row>
    <row r="11455" spans="38:49">
      <c r="AL11455" s="5"/>
      <c r="AM11455" s="5"/>
      <c r="AW11455" s="5"/>
    </row>
    <row r="11456" spans="38:49">
      <c r="AL11456" s="5"/>
      <c r="AM11456" s="5"/>
      <c r="AW11456" s="5"/>
    </row>
    <row r="11457" spans="38:49">
      <c r="AL11457" s="5"/>
      <c r="AM11457" s="5"/>
      <c r="AW11457" s="5"/>
    </row>
    <row r="11458" spans="38:49">
      <c r="AL11458" s="5"/>
      <c r="AM11458" s="5"/>
      <c r="AW11458" s="5"/>
    </row>
    <row r="11459" spans="38:49">
      <c r="AL11459" s="5"/>
      <c r="AM11459" s="5"/>
      <c r="AW11459" s="5"/>
    </row>
    <row r="11460" spans="38:49">
      <c r="AL11460" s="5"/>
      <c r="AM11460" s="5"/>
      <c r="AW11460" s="5"/>
    </row>
    <row r="11461" spans="38:49">
      <c r="AL11461" s="5"/>
      <c r="AM11461" s="5"/>
      <c r="AW11461" s="5"/>
    </row>
    <row r="11462" spans="38:49">
      <c r="AL11462" s="5"/>
      <c r="AM11462" s="5"/>
      <c r="AW11462" s="5"/>
    </row>
    <row r="11463" spans="38:49">
      <c r="AL11463" s="5"/>
      <c r="AM11463" s="5"/>
      <c r="AW11463" s="5"/>
    </row>
    <row r="11464" spans="38:49">
      <c r="AL11464" s="5"/>
      <c r="AM11464" s="5"/>
      <c r="AW11464" s="5"/>
    </row>
    <row r="11465" spans="38:49">
      <c r="AL11465" s="5"/>
      <c r="AM11465" s="5"/>
      <c r="AW11465" s="5"/>
    </row>
    <row r="11466" spans="38:49">
      <c r="AL11466" s="5"/>
      <c r="AM11466" s="5"/>
      <c r="AW11466" s="5"/>
    </row>
    <row r="11467" spans="38:49">
      <c r="AL11467" s="5"/>
      <c r="AM11467" s="5"/>
      <c r="AW11467" s="5"/>
    </row>
    <row r="11468" spans="38:49">
      <c r="AL11468" s="5"/>
      <c r="AM11468" s="5"/>
      <c r="AW11468" s="5"/>
    </row>
    <row r="11469" spans="38:49">
      <c r="AL11469" s="5"/>
      <c r="AM11469" s="5"/>
      <c r="AW11469" s="5"/>
    </row>
    <row r="11470" spans="38:49">
      <c r="AL11470" s="5"/>
      <c r="AM11470" s="5"/>
      <c r="AW11470" s="5"/>
    </row>
    <row r="11471" spans="38:49">
      <c r="AL11471" s="5"/>
      <c r="AM11471" s="5"/>
      <c r="AW11471" s="5"/>
    </row>
    <row r="11472" spans="38:49">
      <c r="AL11472" s="5"/>
      <c r="AM11472" s="5"/>
      <c r="AW11472" s="5"/>
    </row>
    <row r="11473" spans="38:49">
      <c r="AL11473" s="5"/>
      <c r="AM11473" s="5"/>
      <c r="AW11473" s="5"/>
    </row>
    <row r="11474" spans="38:49">
      <c r="AL11474" s="5"/>
      <c r="AM11474" s="5"/>
      <c r="AW11474" s="5"/>
    </row>
    <row r="11475" spans="38:49">
      <c r="AL11475" s="5"/>
      <c r="AM11475" s="5"/>
      <c r="AW11475" s="5"/>
    </row>
    <row r="11476" spans="38:49">
      <c r="AL11476" s="5"/>
      <c r="AM11476" s="5"/>
      <c r="AW11476" s="5"/>
    </row>
    <row r="11477" spans="38:49">
      <c r="AL11477" s="5"/>
      <c r="AM11477" s="5"/>
      <c r="AW11477" s="5"/>
    </row>
    <row r="11478" spans="38:49">
      <c r="AL11478" s="5"/>
      <c r="AM11478" s="5"/>
      <c r="AW11478" s="5"/>
    </row>
    <row r="11479" spans="38:49">
      <c r="AL11479" s="5"/>
      <c r="AM11479" s="5"/>
      <c r="AW11479" s="5"/>
    </row>
    <row r="11480" spans="38:49">
      <c r="AL11480" s="5"/>
      <c r="AM11480" s="5"/>
      <c r="AW11480" s="5"/>
    </row>
    <row r="11481" spans="38:49">
      <c r="AL11481" s="5"/>
      <c r="AM11481" s="5"/>
      <c r="AW11481" s="5"/>
    </row>
    <row r="11482" spans="38:49">
      <c r="AL11482" s="5"/>
      <c r="AM11482" s="5"/>
      <c r="AW11482" s="5"/>
    </row>
    <row r="11483" spans="38:49">
      <c r="AL11483" s="5"/>
      <c r="AM11483" s="5"/>
      <c r="AW11483" s="5"/>
    </row>
    <row r="11484" spans="38:49">
      <c r="AL11484" s="5"/>
      <c r="AM11484" s="5"/>
      <c r="AW11484" s="5"/>
    </row>
    <row r="11485" spans="38:49">
      <c r="AL11485" s="5"/>
      <c r="AM11485" s="5"/>
      <c r="AW11485" s="5"/>
    </row>
    <row r="11486" spans="38:49">
      <c r="AL11486" s="5"/>
      <c r="AM11486" s="5"/>
      <c r="AW11486" s="5"/>
    </row>
    <row r="11487" spans="38:49">
      <c r="AL11487" s="5"/>
      <c r="AM11487" s="5"/>
      <c r="AW11487" s="5"/>
    </row>
    <row r="11488" spans="38:49">
      <c r="AL11488" s="5"/>
      <c r="AM11488" s="5"/>
      <c r="AW11488" s="5"/>
    </row>
    <row r="11489" spans="38:49">
      <c r="AL11489" s="5"/>
      <c r="AM11489" s="5"/>
      <c r="AW11489" s="5"/>
    </row>
    <row r="11490" spans="38:49">
      <c r="AL11490" s="5"/>
      <c r="AM11490" s="5"/>
      <c r="AW11490" s="5"/>
    </row>
    <row r="11491" spans="38:49">
      <c r="AL11491" s="5"/>
      <c r="AM11491" s="5"/>
      <c r="AW11491" s="5"/>
    </row>
    <row r="11492" spans="38:49">
      <c r="AL11492" s="5"/>
      <c r="AM11492" s="5"/>
      <c r="AW11492" s="5"/>
    </row>
    <row r="11493" spans="38:49">
      <c r="AL11493" s="5"/>
      <c r="AM11493" s="5"/>
      <c r="AW11493" s="5"/>
    </row>
    <row r="11494" spans="38:49">
      <c r="AL11494" s="5"/>
      <c r="AM11494" s="5"/>
      <c r="AW11494" s="5"/>
    </row>
    <row r="11495" spans="38:49">
      <c r="AL11495" s="5"/>
      <c r="AM11495" s="5"/>
      <c r="AW11495" s="5"/>
    </row>
    <row r="11496" spans="38:49">
      <c r="AL11496" s="5"/>
      <c r="AM11496" s="5"/>
      <c r="AW11496" s="5"/>
    </row>
    <row r="11497" spans="38:49">
      <c r="AL11497" s="5"/>
      <c r="AM11497" s="5"/>
      <c r="AW11497" s="5"/>
    </row>
    <row r="11498" spans="38:49">
      <c r="AL11498" s="5"/>
      <c r="AM11498" s="5"/>
      <c r="AW11498" s="5"/>
    </row>
    <row r="11499" spans="38:49">
      <c r="AL11499" s="5"/>
      <c r="AM11499" s="5"/>
      <c r="AW11499" s="5"/>
    </row>
    <row r="11500" spans="38:49">
      <c r="AL11500" s="5"/>
      <c r="AM11500" s="5"/>
      <c r="AW11500" s="5"/>
    </row>
    <row r="11501" spans="38:49">
      <c r="AL11501" s="5"/>
      <c r="AM11501" s="5"/>
      <c r="AW11501" s="5"/>
    </row>
    <row r="11502" spans="38:49">
      <c r="AL11502" s="5"/>
      <c r="AM11502" s="5"/>
      <c r="AW11502" s="5"/>
    </row>
    <row r="11503" spans="38:49">
      <c r="AL11503" s="5"/>
      <c r="AM11503" s="5"/>
      <c r="AW11503" s="5"/>
    </row>
    <row r="11504" spans="38:49">
      <c r="AL11504" s="5"/>
      <c r="AM11504" s="5"/>
      <c r="AW11504" s="5"/>
    </row>
    <row r="11505" spans="38:49">
      <c r="AL11505" s="5"/>
      <c r="AM11505" s="5"/>
      <c r="AW11505" s="5"/>
    </row>
    <row r="11506" spans="38:49">
      <c r="AL11506" s="5"/>
      <c r="AM11506" s="5"/>
      <c r="AW11506" s="5"/>
    </row>
    <row r="11507" spans="38:49">
      <c r="AL11507" s="5"/>
      <c r="AM11507" s="5"/>
      <c r="AW11507" s="5"/>
    </row>
    <row r="11508" spans="38:49">
      <c r="AL11508" s="5"/>
      <c r="AM11508" s="5"/>
      <c r="AW11508" s="5"/>
    </row>
    <row r="11509" spans="38:49">
      <c r="AL11509" s="5"/>
      <c r="AM11509" s="5"/>
      <c r="AW11509" s="5"/>
    </row>
    <row r="11510" spans="38:49">
      <c r="AL11510" s="5"/>
      <c r="AM11510" s="5"/>
      <c r="AW11510" s="5"/>
    </row>
    <row r="11511" spans="38:49">
      <c r="AL11511" s="5"/>
      <c r="AM11511" s="5"/>
      <c r="AW11511" s="5"/>
    </row>
    <row r="11512" spans="38:49">
      <c r="AL11512" s="5"/>
      <c r="AM11512" s="5"/>
      <c r="AW11512" s="5"/>
    </row>
    <row r="11513" spans="38:49">
      <c r="AL11513" s="5"/>
      <c r="AM11513" s="5"/>
      <c r="AW11513" s="5"/>
    </row>
    <row r="11514" spans="38:49">
      <c r="AL11514" s="5"/>
      <c r="AM11514" s="5"/>
      <c r="AW11514" s="5"/>
    </row>
    <row r="11515" spans="38:49">
      <c r="AL11515" s="5"/>
      <c r="AM11515" s="5"/>
      <c r="AW11515" s="5"/>
    </row>
    <row r="11516" spans="38:49">
      <c r="AL11516" s="5"/>
      <c r="AM11516" s="5"/>
      <c r="AW11516" s="5"/>
    </row>
    <row r="11517" spans="38:49">
      <c r="AL11517" s="5"/>
      <c r="AM11517" s="5"/>
      <c r="AW11517" s="5"/>
    </row>
    <row r="11518" spans="38:49">
      <c r="AL11518" s="5"/>
      <c r="AM11518" s="5"/>
      <c r="AW11518" s="5"/>
    </row>
    <row r="11519" spans="38:49">
      <c r="AL11519" s="5"/>
      <c r="AM11519" s="5"/>
      <c r="AW11519" s="5"/>
    </row>
    <row r="11520" spans="38:49">
      <c r="AL11520" s="5"/>
      <c r="AM11520" s="5"/>
      <c r="AW11520" s="5"/>
    </row>
    <row r="11521" spans="38:49">
      <c r="AL11521" s="5"/>
      <c r="AM11521" s="5"/>
      <c r="AW11521" s="5"/>
    </row>
    <row r="11522" spans="38:49">
      <c r="AL11522" s="5"/>
      <c r="AM11522" s="5"/>
      <c r="AW11522" s="5"/>
    </row>
    <row r="11523" spans="38:49">
      <c r="AL11523" s="5"/>
      <c r="AM11523" s="5"/>
      <c r="AW11523" s="5"/>
    </row>
    <row r="11524" spans="38:49">
      <c r="AL11524" s="5"/>
      <c r="AM11524" s="5"/>
      <c r="AW11524" s="5"/>
    </row>
    <row r="11525" spans="38:49">
      <c r="AL11525" s="5"/>
      <c r="AM11525" s="5"/>
      <c r="AW11525" s="5"/>
    </row>
    <row r="11526" spans="38:49">
      <c r="AL11526" s="5"/>
      <c r="AM11526" s="5"/>
      <c r="AW11526" s="5"/>
    </row>
    <row r="11527" spans="38:49">
      <c r="AL11527" s="5"/>
      <c r="AM11527" s="5"/>
      <c r="AW11527" s="5"/>
    </row>
    <row r="11528" spans="38:49">
      <c r="AL11528" s="5"/>
      <c r="AM11528" s="5"/>
      <c r="AW11528" s="5"/>
    </row>
    <row r="11529" spans="38:49">
      <c r="AL11529" s="5"/>
      <c r="AM11529" s="5"/>
      <c r="AW11529" s="5"/>
    </row>
    <row r="11530" spans="38:49">
      <c r="AL11530" s="5"/>
      <c r="AM11530" s="5"/>
      <c r="AW11530" s="5"/>
    </row>
    <row r="11531" spans="38:49">
      <c r="AL11531" s="5"/>
      <c r="AM11531" s="5"/>
      <c r="AW11531" s="5"/>
    </row>
    <row r="11532" spans="38:49">
      <c r="AL11532" s="5"/>
      <c r="AM11532" s="5"/>
      <c r="AW11532" s="5"/>
    </row>
    <row r="11533" spans="38:49">
      <c r="AL11533" s="5"/>
      <c r="AM11533" s="5"/>
      <c r="AW11533" s="5"/>
    </row>
    <row r="11534" spans="38:49">
      <c r="AL11534" s="5"/>
      <c r="AM11534" s="5"/>
      <c r="AW11534" s="5"/>
    </row>
    <row r="11535" spans="38:49">
      <c r="AL11535" s="5"/>
      <c r="AM11535" s="5"/>
      <c r="AW11535" s="5"/>
    </row>
    <row r="11536" spans="38:49">
      <c r="AL11536" s="5"/>
      <c r="AM11536" s="5"/>
      <c r="AW11536" s="5"/>
    </row>
    <row r="11537" spans="38:49">
      <c r="AL11537" s="5"/>
      <c r="AM11537" s="5"/>
      <c r="AW11537" s="5"/>
    </row>
    <row r="11538" spans="38:49">
      <c r="AL11538" s="5"/>
      <c r="AM11538" s="5"/>
      <c r="AW11538" s="5"/>
    </row>
    <row r="11539" spans="38:49">
      <c r="AL11539" s="5"/>
      <c r="AM11539" s="5"/>
      <c r="AW11539" s="5"/>
    </row>
    <row r="11540" spans="38:49">
      <c r="AL11540" s="5"/>
      <c r="AM11540" s="5"/>
      <c r="AW11540" s="5"/>
    </row>
    <row r="11541" spans="38:49">
      <c r="AL11541" s="5"/>
      <c r="AM11541" s="5"/>
      <c r="AW11541" s="5"/>
    </row>
    <row r="11542" spans="38:49">
      <c r="AL11542" s="5"/>
      <c r="AM11542" s="5"/>
      <c r="AW11542" s="5"/>
    </row>
    <row r="11543" spans="38:49">
      <c r="AL11543" s="5"/>
      <c r="AM11543" s="5"/>
      <c r="AW11543" s="5"/>
    </row>
    <row r="11544" spans="38:49">
      <c r="AL11544" s="5"/>
      <c r="AM11544" s="5"/>
      <c r="AW11544" s="5"/>
    </row>
    <row r="11545" spans="38:49">
      <c r="AL11545" s="5"/>
      <c r="AM11545" s="5"/>
      <c r="AW11545" s="5"/>
    </row>
    <row r="11546" spans="38:49">
      <c r="AL11546" s="5"/>
      <c r="AM11546" s="5"/>
      <c r="AW11546" s="5"/>
    </row>
    <row r="11547" spans="38:49">
      <c r="AL11547" s="5"/>
      <c r="AM11547" s="5"/>
      <c r="AW11547" s="5"/>
    </row>
    <row r="11548" spans="38:49">
      <c r="AL11548" s="5"/>
      <c r="AM11548" s="5"/>
      <c r="AW11548" s="5"/>
    </row>
    <row r="11549" spans="38:49">
      <c r="AL11549" s="5"/>
      <c r="AM11549" s="5"/>
      <c r="AW11549" s="5"/>
    </row>
    <row r="11550" spans="38:49">
      <c r="AL11550" s="5"/>
      <c r="AM11550" s="5"/>
      <c r="AW11550" s="5"/>
    </row>
    <row r="11551" spans="38:49">
      <c r="AL11551" s="5"/>
      <c r="AM11551" s="5"/>
      <c r="AW11551" s="5"/>
    </row>
    <row r="11552" spans="38:49">
      <c r="AL11552" s="5"/>
      <c r="AM11552" s="5"/>
      <c r="AW11552" s="5"/>
    </row>
    <row r="11553" spans="38:49">
      <c r="AL11553" s="5"/>
      <c r="AM11553" s="5"/>
      <c r="AW11553" s="5"/>
    </row>
    <row r="11554" spans="38:49">
      <c r="AL11554" s="5"/>
      <c r="AM11554" s="5"/>
      <c r="AW11554" s="5"/>
    </row>
    <row r="11555" spans="38:49">
      <c r="AL11555" s="5"/>
      <c r="AM11555" s="5"/>
      <c r="AW11555" s="5"/>
    </row>
    <row r="11556" spans="38:49">
      <c r="AL11556" s="5"/>
      <c r="AM11556" s="5"/>
      <c r="AW11556" s="5"/>
    </row>
    <row r="11557" spans="38:49">
      <c r="AL11557" s="5"/>
      <c r="AM11557" s="5"/>
      <c r="AW11557" s="5"/>
    </row>
    <row r="11558" spans="38:49">
      <c r="AL11558" s="5"/>
      <c r="AM11558" s="5"/>
      <c r="AW11558" s="5"/>
    </row>
    <row r="11559" spans="38:49">
      <c r="AL11559" s="5"/>
      <c r="AM11559" s="5"/>
      <c r="AW11559" s="5"/>
    </row>
    <row r="11560" spans="38:49">
      <c r="AL11560" s="5"/>
      <c r="AM11560" s="5"/>
      <c r="AW11560" s="5"/>
    </row>
    <row r="11561" spans="38:49">
      <c r="AL11561" s="5"/>
      <c r="AM11561" s="5"/>
      <c r="AW11561" s="5"/>
    </row>
    <row r="11562" spans="38:49">
      <c r="AL11562" s="5"/>
      <c r="AM11562" s="5"/>
      <c r="AW11562" s="5"/>
    </row>
    <row r="11563" spans="38:49">
      <c r="AL11563" s="5"/>
      <c r="AM11563" s="5"/>
      <c r="AW11563" s="5"/>
    </row>
    <row r="11564" spans="38:49">
      <c r="AL11564" s="5"/>
      <c r="AM11564" s="5"/>
      <c r="AW11564" s="5"/>
    </row>
    <row r="11565" spans="38:49">
      <c r="AL11565" s="5"/>
      <c r="AM11565" s="5"/>
      <c r="AW11565" s="5"/>
    </row>
    <row r="11566" spans="38:49">
      <c r="AL11566" s="5"/>
      <c r="AM11566" s="5"/>
      <c r="AW11566" s="5"/>
    </row>
    <row r="11567" spans="38:49">
      <c r="AL11567" s="5"/>
      <c r="AM11567" s="5"/>
      <c r="AW11567" s="5"/>
    </row>
    <row r="11568" spans="38:49">
      <c r="AL11568" s="5"/>
      <c r="AM11568" s="5"/>
      <c r="AW11568" s="5"/>
    </row>
    <row r="11569" spans="38:49">
      <c r="AL11569" s="5"/>
      <c r="AM11569" s="5"/>
      <c r="AW11569" s="5"/>
    </row>
    <row r="11570" spans="38:49">
      <c r="AL11570" s="5"/>
      <c r="AM11570" s="5"/>
      <c r="AW11570" s="5"/>
    </row>
    <row r="11571" spans="38:49">
      <c r="AL11571" s="5"/>
      <c r="AM11571" s="5"/>
      <c r="AW11571" s="5"/>
    </row>
    <row r="11572" spans="38:49">
      <c r="AL11572" s="5"/>
      <c r="AM11572" s="5"/>
      <c r="AW11572" s="5"/>
    </row>
    <row r="11573" spans="38:49">
      <c r="AL11573" s="5"/>
      <c r="AM11573" s="5"/>
      <c r="AW11573" s="5"/>
    </row>
    <row r="11574" spans="38:49">
      <c r="AL11574" s="5"/>
      <c r="AM11574" s="5"/>
      <c r="AW11574" s="5"/>
    </row>
    <row r="11575" spans="38:49">
      <c r="AL11575" s="5"/>
      <c r="AM11575" s="5"/>
      <c r="AW11575" s="5"/>
    </row>
    <row r="11576" spans="38:49">
      <c r="AL11576" s="5"/>
      <c r="AM11576" s="5"/>
      <c r="AW11576" s="5"/>
    </row>
    <row r="11577" spans="38:49">
      <c r="AL11577" s="5"/>
      <c r="AM11577" s="5"/>
      <c r="AW11577" s="5"/>
    </row>
    <row r="11578" spans="38:49">
      <c r="AL11578" s="5"/>
      <c r="AM11578" s="5"/>
      <c r="AW11578" s="5"/>
    </row>
    <row r="11579" spans="38:49">
      <c r="AL11579" s="5"/>
      <c r="AM11579" s="5"/>
      <c r="AW11579" s="5"/>
    </row>
    <row r="11580" spans="38:49">
      <c r="AL11580" s="5"/>
      <c r="AM11580" s="5"/>
      <c r="AW11580" s="5"/>
    </row>
    <row r="11581" spans="38:49">
      <c r="AL11581" s="5"/>
      <c r="AM11581" s="5"/>
      <c r="AW11581" s="5"/>
    </row>
    <row r="11582" spans="38:49">
      <c r="AL11582" s="5"/>
      <c r="AM11582" s="5"/>
      <c r="AW11582" s="5"/>
    </row>
    <row r="11583" spans="38:49">
      <c r="AL11583" s="5"/>
      <c r="AM11583" s="5"/>
      <c r="AW11583" s="5"/>
    </row>
    <row r="11584" spans="38:49">
      <c r="AL11584" s="5"/>
      <c r="AM11584" s="5"/>
      <c r="AW11584" s="5"/>
    </row>
    <row r="11585" spans="38:49">
      <c r="AL11585" s="5"/>
      <c r="AM11585" s="5"/>
      <c r="AW11585" s="5"/>
    </row>
    <row r="11586" spans="38:49">
      <c r="AL11586" s="5"/>
      <c r="AM11586" s="5"/>
      <c r="AW11586" s="5"/>
    </row>
    <row r="11587" spans="38:49">
      <c r="AL11587" s="5"/>
      <c r="AM11587" s="5"/>
      <c r="AW11587" s="5"/>
    </row>
    <row r="11588" spans="38:49">
      <c r="AL11588" s="5"/>
      <c r="AM11588" s="5"/>
      <c r="AW11588" s="5"/>
    </row>
    <row r="11589" spans="38:49">
      <c r="AL11589" s="5"/>
      <c r="AM11589" s="5"/>
      <c r="AW11589" s="5"/>
    </row>
    <row r="11590" spans="38:49">
      <c r="AL11590" s="5"/>
      <c r="AM11590" s="5"/>
      <c r="AW11590" s="5"/>
    </row>
    <row r="11591" spans="38:49">
      <c r="AL11591" s="5"/>
      <c r="AM11591" s="5"/>
      <c r="AW11591" s="5"/>
    </row>
    <row r="11592" spans="38:49">
      <c r="AL11592" s="5"/>
      <c r="AM11592" s="5"/>
      <c r="AW11592" s="5"/>
    </row>
    <row r="11593" spans="38:49">
      <c r="AL11593" s="5"/>
      <c r="AM11593" s="5"/>
      <c r="AW11593" s="5"/>
    </row>
    <row r="11594" spans="38:49">
      <c r="AL11594" s="5"/>
      <c r="AM11594" s="5"/>
      <c r="AW11594" s="5"/>
    </row>
    <row r="11595" spans="38:49">
      <c r="AL11595" s="5"/>
      <c r="AM11595" s="5"/>
      <c r="AW11595" s="5"/>
    </row>
    <row r="11596" spans="38:49">
      <c r="AL11596" s="5"/>
      <c r="AM11596" s="5"/>
      <c r="AW11596" s="5"/>
    </row>
    <row r="11597" spans="38:49">
      <c r="AL11597" s="5"/>
      <c r="AM11597" s="5"/>
      <c r="AW11597" s="5"/>
    </row>
    <row r="11598" spans="38:49">
      <c r="AL11598" s="5"/>
      <c r="AM11598" s="5"/>
      <c r="AW11598" s="5"/>
    </row>
    <row r="11599" spans="38:49">
      <c r="AL11599" s="5"/>
      <c r="AM11599" s="5"/>
      <c r="AW11599" s="5"/>
    </row>
    <row r="11600" spans="38:49">
      <c r="AL11600" s="5"/>
      <c r="AM11600" s="5"/>
      <c r="AW11600" s="5"/>
    </row>
    <row r="11601" spans="38:49">
      <c r="AL11601" s="5"/>
      <c r="AM11601" s="5"/>
      <c r="AW11601" s="5"/>
    </row>
    <row r="11602" spans="38:49">
      <c r="AL11602" s="5"/>
      <c r="AM11602" s="5"/>
      <c r="AW11602" s="5"/>
    </row>
    <row r="11603" spans="38:49">
      <c r="AL11603" s="5"/>
      <c r="AM11603" s="5"/>
      <c r="AW11603" s="5"/>
    </row>
    <row r="11604" spans="38:49">
      <c r="AL11604" s="5"/>
      <c r="AM11604" s="5"/>
      <c r="AW11604" s="5"/>
    </row>
    <row r="11605" spans="38:49">
      <c r="AL11605" s="5"/>
      <c r="AM11605" s="5"/>
      <c r="AW11605" s="5"/>
    </row>
    <row r="11606" spans="38:49">
      <c r="AL11606" s="5"/>
      <c r="AM11606" s="5"/>
      <c r="AW11606" s="5"/>
    </row>
    <row r="11607" spans="38:49">
      <c r="AL11607" s="5"/>
      <c r="AM11607" s="5"/>
      <c r="AW11607" s="5"/>
    </row>
    <row r="11608" spans="38:49">
      <c r="AL11608" s="5"/>
      <c r="AM11608" s="5"/>
      <c r="AW11608" s="5"/>
    </row>
    <row r="11609" spans="38:49">
      <c r="AL11609" s="5"/>
      <c r="AM11609" s="5"/>
      <c r="AW11609" s="5"/>
    </row>
    <row r="11610" spans="38:49">
      <c r="AL11610" s="5"/>
      <c r="AM11610" s="5"/>
      <c r="AW11610" s="5"/>
    </row>
    <row r="11611" spans="38:49">
      <c r="AL11611" s="5"/>
      <c r="AM11611" s="5"/>
      <c r="AW11611" s="5"/>
    </row>
    <row r="11612" spans="38:49">
      <c r="AL11612" s="5"/>
      <c r="AM11612" s="5"/>
      <c r="AW11612" s="5"/>
    </row>
    <row r="11613" spans="38:49">
      <c r="AL11613" s="5"/>
      <c r="AM11613" s="5"/>
      <c r="AW11613" s="5"/>
    </row>
    <row r="11614" spans="38:49">
      <c r="AL11614" s="5"/>
      <c r="AM11614" s="5"/>
      <c r="AW11614" s="5"/>
    </row>
    <row r="11615" spans="38:49">
      <c r="AL11615" s="5"/>
      <c r="AM11615" s="5"/>
      <c r="AW11615" s="5"/>
    </row>
    <row r="11616" spans="38:49">
      <c r="AL11616" s="5"/>
      <c r="AM11616" s="5"/>
      <c r="AW11616" s="5"/>
    </row>
    <row r="11617" spans="38:49">
      <c r="AL11617" s="5"/>
      <c r="AM11617" s="5"/>
      <c r="AW11617" s="5"/>
    </row>
    <row r="11618" spans="38:49">
      <c r="AL11618" s="5"/>
      <c r="AM11618" s="5"/>
      <c r="AW11618" s="5"/>
    </row>
    <row r="11619" spans="38:49">
      <c r="AL11619" s="5"/>
      <c r="AM11619" s="5"/>
      <c r="AW11619" s="5"/>
    </row>
    <row r="11620" spans="38:49">
      <c r="AL11620" s="5"/>
      <c r="AM11620" s="5"/>
      <c r="AW11620" s="5"/>
    </row>
    <row r="11621" spans="38:49">
      <c r="AL11621" s="5"/>
      <c r="AM11621" s="5"/>
      <c r="AW11621" s="5"/>
    </row>
    <row r="11622" spans="38:49">
      <c r="AL11622" s="5"/>
      <c r="AM11622" s="5"/>
      <c r="AW11622" s="5"/>
    </row>
    <row r="11623" spans="38:49">
      <c r="AL11623" s="5"/>
      <c r="AM11623" s="5"/>
      <c r="AW11623" s="5"/>
    </row>
    <row r="11624" spans="38:49">
      <c r="AL11624" s="5"/>
      <c r="AM11624" s="5"/>
      <c r="AW11624" s="5"/>
    </row>
    <row r="11625" spans="38:49">
      <c r="AL11625" s="5"/>
      <c r="AM11625" s="5"/>
      <c r="AW11625" s="5"/>
    </row>
    <row r="11626" spans="38:49">
      <c r="AL11626" s="5"/>
      <c r="AM11626" s="5"/>
      <c r="AW11626" s="5"/>
    </row>
    <row r="11627" spans="38:49">
      <c r="AL11627" s="5"/>
      <c r="AM11627" s="5"/>
      <c r="AW11627" s="5"/>
    </row>
    <row r="11628" spans="38:49">
      <c r="AL11628" s="5"/>
      <c r="AM11628" s="5"/>
      <c r="AW11628" s="5"/>
    </row>
    <row r="11629" spans="38:49">
      <c r="AL11629" s="5"/>
      <c r="AM11629" s="5"/>
      <c r="AW11629" s="5"/>
    </row>
    <row r="11630" spans="38:49">
      <c r="AL11630" s="5"/>
      <c r="AM11630" s="5"/>
      <c r="AW11630" s="5"/>
    </row>
    <row r="11631" spans="38:49">
      <c r="AL11631" s="5"/>
      <c r="AM11631" s="5"/>
      <c r="AW11631" s="5"/>
    </row>
    <row r="11632" spans="38:49">
      <c r="AL11632" s="5"/>
      <c r="AM11632" s="5"/>
      <c r="AW11632" s="5"/>
    </row>
    <row r="11633" spans="38:49">
      <c r="AL11633" s="5"/>
      <c r="AM11633" s="5"/>
      <c r="AW11633" s="5"/>
    </row>
    <row r="11634" spans="38:49">
      <c r="AL11634" s="5"/>
      <c r="AM11634" s="5"/>
      <c r="AW11634" s="5"/>
    </row>
    <row r="11635" spans="38:49">
      <c r="AL11635" s="5"/>
      <c r="AM11635" s="5"/>
      <c r="AW11635" s="5"/>
    </row>
    <row r="11636" spans="38:49">
      <c r="AL11636" s="5"/>
      <c r="AM11636" s="5"/>
      <c r="AW11636" s="5"/>
    </row>
    <row r="11637" spans="38:49">
      <c r="AL11637" s="5"/>
      <c r="AM11637" s="5"/>
      <c r="AW11637" s="5"/>
    </row>
    <row r="11638" spans="38:49">
      <c r="AL11638" s="5"/>
      <c r="AM11638" s="5"/>
      <c r="AW11638" s="5"/>
    </row>
    <row r="11639" spans="38:49">
      <c r="AL11639" s="5"/>
      <c r="AM11639" s="5"/>
      <c r="AW11639" s="5"/>
    </row>
    <row r="11640" spans="38:49">
      <c r="AL11640" s="5"/>
      <c r="AM11640" s="5"/>
      <c r="AW11640" s="5"/>
    </row>
    <row r="11641" spans="38:49">
      <c r="AL11641" s="5"/>
      <c r="AM11641" s="5"/>
      <c r="AW11641" s="5"/>
    </row>
    <row r="11642" spans="38:49">
      <c r="AL11642" s="5"/>
      <c r="AM11642" s="5"/>
      <c r="AW11642" s="5"/>
    </row>
    <row r="11643" spans="38:49">
      <c r="AL11643" s="5"/>
      <c r="AM11643" s="5"/>
      <c r="AW11643" s="5"/>
    </row>
    <row r="11644" spans="38:49">
      <c r="AL11644" s="5"/>
      <c r="AM11644" s="5"/>
      <c r="AW11644" s="5"/>
    </row>
    <row r="11645" spans="38:49">
      <c r="AL11645" s="5"/>
      <c r="AM11645" s="5"/>
      <c r="AW11645" s="5"/>
    </row>
    <row r="11646" spans="38:49">
      <c r="AL11646" s="5"/>
      <c r="AM11646" s="5"/>
      <c r="AW11646" s="5"/>
    </row>
    <row r="11647" spans="38:49">
      <c r="AL11647" s="5"/>
      <c r="AM11647" s="5"/>
      <c r="AW11647" s="5"/>
    </row>
    <row r="11648" spans="38:49">
      <c r="AL11648" s="5"/>
      <c r="AM11648" s="5"/>
      <c r="AW11648" s="5"/>
    </row>
    <row r="11649" spans="38:49">
      <c r="AL11649" s="5"/>
      <c r="AM11649" s="5"/>
      <c r="AW11649" s="5"/>
    </row>
    <row r="11650" spans="38:49">
      <c r="AL11650" s="5"/>
      <c r="AM11650" s="5"/>
      <c r="AW11650" s="5"/>
    </row>
    <row r="11651" spans="38:49">
      <c r="AL11651" s="5"/>
      <c r="AM11651" s="5"/>
      <c r="AW11651" s="5"/>
    </row>
    <row r="11652" spans="38:49">
      <c r="AL11652" s="5"/>
      <c r="AM11652" s="5"/>
      <c r="AW11652" s="5"/>
    </row>
    <row r="11653" spans="38:49">
      <c r="AL11653" s="5"/>
      <c r="AM11653" s="5"/>
      <c r="AW11653" s="5"/>
    </row>
    <row r="11654" spans="38:49">
      <c r="AL11654" s="5"/>
      <c r="AM11654" s="5"/>
      <c r="AW11654" s="5"/>
    </row>
    <row r="11655" spans="38:49">
      <c r="AL11655" s="5"/>
      <c r="AM11655" s="5"/>
      <c r="AW11655" s="5"/>
    </row>
    <row r="11656" spans="38:49">
      <c r="AL11656" s="5"/>
      <c r="AM11656" s="5"/>
      <c r="AW11656" s="5"/>
    </row>
    <row r="11657" spans="38:49">
      <c r="AL11657" s="5"/>
      <c r="AM11657" s="5"/>
      <c r="AW11657" s="5"/>
    </row>
    <row r="11658" spans="38:49">
      <c r="AL11658" s="5"/>
      <c r="AM11658" s="5"/>
      <c r="AW11658" s="5"/>
    </row>
    <row r="11659" spans="38:49">
      <c r="AL11659" s="5"/>
      <c r="AM11659" s="5"/>
      <c r="AW11659" s="5"/>
    </row>
    <row r="11660" spans="38:49">
      <c r="AL11660" s="5"/>
      <c r="AM11660" s="5"/>
      <c r="AW11660" s="5"/>
    </row>
    <row r="11661" spans="38:49">
      <c r="AL11661" s="5"/>
      <c r="AM11661" s="5"/>
      <c r="AW11661" s="5"/>
    </row>
    <row r="11662" spans="38:49">
      <c r="AL11662" s="5"/>
      <c r="AM11662" s="5"/>
      <c r="AW11662" s="5"/>
    </row>
    <row r="11663" spans="38:49">
      <c r="AL11663" s="5"/>
      <c r="AM11663" s="5"/>
      <c r="AW11663" s="5"/>
    </row>
    <row r="11664" spans="38:49">
      <c r="AL11664" s="5"/>
      <c r="AM11664" s="5"/>
      <c r="AW11664" s="5"/>
    </row>
    <row r="11665" spans="38:49">
      <c r="AL11665" s="5"/>
      <c r="AM11665" s="5"/>
      <c r="AW11665" s="5"/>
    </row>
    <row r="11666" spans="38:49">
      <c r="AL11666" s="5"/>
      <c r="AM11666" s="5"/>
      <c r="AW11666" s="5"/>
    </row>
    <row r="11667" spans="38:49">
      <c r="AL11667" s="5"/>
      <c r="AM11667" s="5"/>
      <c r="AW11667" s="5"/>
    </row>
    <row r="11668" spans="38:49">
      <c r="AL11668" s="5"/>
      <c r="AM11668" s="5"/>
      <c r="AW11668" s="5"/>
    </row>
    <row r="11669" spans="38:49">
      <c r="AL11669" s="5"/>
      <c r="AM11669" s="5"/>
      <c r="AW11669" s="5"/>
    </row>
    <row r="11670" spans="38:49">
      <c r="AL11670" s="5"/>
      <c r="AM11670" s="5"/>
      <c r="AW11670" s="5"/>
    </row>
    <row r="11671" spans="38:49">
      <c r="AL11671" s="5"/>
      <c r="AM11671" s="5"/>
      <c r="AW11671" s="5"/>
    </row>
    <row r="11672" spans="38:49">
      <c r="AL11672" s="5"/>
      <c r="AM11672" s="5"/>
      <c r="AW11672" s="5"/>
    </row>
    <row r="11673" spans="38:49">
      <c r="AL11673" s="5"/>
      <c r="AM11673" s="5"/>
      <c r="AW11673" s="5"/>
    </row>
    <row r="11674" spans="38:49">
      <c r="AL11674" s="5"/>
      <c r="AM11674" s="5"/>
      <c r="AW11674" s="5"/>
    </row>
    <row r="11675" spans="38:49">
      <c r="AL11675" s="5"/>
      <c r="AM11675" s="5"/>
      <c r="AW11675" s="5"/>
    </row>
    <row r="11676" spans="38:49">
      <c r="AL11676" s="5"/>
      <c r="AM11676" s="5"/>
      <c r="AW11676" s="5"/>
    </row>
    <row r="11677" spans="38:49">
      <c r="AL11677" s="5"/>
      <c r="AM11677" s="5"/>
      <c r="AW11677" s="5"/>
    </row>
    <row r="11678" spans="38:49">
      <c r="AL11678" s="5"/>
      <c r="AM11678" s="5"/>
      <c r="AW11678" s="5"/>
    </row>
    <row r="11679" spans="38:49">
      <c r="AL11679" s="5"/>
      <c r="AM11679" s="5"/>
      <c r="AW11679" s="5"/>
    </row>
    <row r="11680" spans="38:49">
      <c r="AL11680" s="5"/>
      <c r="AM11680" s="5"/>
      <c r="AW11680" s="5"/>
    </row>
    <row r="11681" spans="38:49">
      <c r="AL11681" s="5"/>
      <c r="AM11681" s="5"/>
      <c r="AW11681" s="5"/>
    </row>
    <row r="11682" spans="38:49">
      <c r="AL11682" s="5"/>
      <c r="AM11682" s="5"/>
      <c r="AW11682" s="5"/>
    </row>
    <row r="11683" spans="38:49">
      <c r="AL11683" s="5"/>
      <c r="AM11683" s="5"/>
      <c r="AW11683" s="5"/>
    </row>
    <row r="11684" spans="38:49">
      <c r="AL11684" s="5"/>
      <c r="AM11684" s="5"/>
      <c r="AW11684" s="5"/>
    </row>
    <row r="11685" spans="38:49">
      <c r="AL11685" s="5"/>
      <c r="AM11685" s="5"/>
      <c r="AW11685" s="5"/>
    </row>
    <row r="11686" spans="38:49">
      <c r="AL11686" s="5"/>
      <c r="AM11686" s="5"/>
      <c r="AW11686" s="5"/>
    </row>
    <row r="11687" spans="38:49">
      <c r="AL11687" s="5"/>
      <c r="AM11687" s="5"/>
      <c r="AW11687" s="5"/>
    </row>
    <row r="11688" spans="38:49">
      <c r="AL11688" s="5"/>
      <c r="AM11688" s="5"/>
      <c r="AW11688" s="5"/>
    </row>
    <row r="11689" spans="38:49">
      <c r="AL11689" s="5"/>
      <c r="AM11689" s="5"/>
      <c r="AW11689" s="5"/>
    </row>
    <row r="11690" spans="38:49">
      <c r="AL11690" s="5"/>
      <c r="AM11690" s="5"/>
      <c r="AW11690" s="5"/>
    </row>
    <row r="11691" spans="38:49">
      <c r="AL11691" s="5"/>
      <c r="AM11691" s="5"/>
      <c r="AW11691" s="5"/>
    </row>
    <row r="11692" spans="38:49">
      <c r="AL11692" s="5"/>
      <c r="AM11692" s="5"/>
      <c r="AW11692" s="5"/>
    </row>
    <row r="11693" spans="38:49">
      <c r="AL11693" s="5"/>
      <c r="AM11693" s="5"/>
      <c r="AW11693" s="5"/>
    </row>
    <row r="11694" spans="38:49">
      <c r="AL11694" s="5"/>
      <c r="AM11694" s="5"/>
      <c r="AW11694" s="5"/>
    </row>
    <row r="11695" spans="38:49">
      <c r="AL11695" s="5"/>
      <c r="AM11695" s="5"/>
      <c r="AW11695" s="5"/>
    </row>
    <row r="11696" spans="38:49">
      <c r="AL11696" s="5"/>
      <c r="AM11696" s="5"/>
      <c r="AW11696" s="5"/>
    </row>
    <row r="11697" spans="38:49">
      <c r="AL11697" s="5"/>
      <c r="AM11697" s="5"/>
      <c r="AW11697" s="5"/>
    </row>
    <row r="11698" spans="38:49">
      <c r="AL11698" s="5"/>
      <c r="AM11698" s="5"/>
      <c r="AW11698" s="5"/>
    </row>
    <row r="11699" spans="38:49">
      <c r="AL11699" s="5"/>
      <c r="AM11699" s="5"/>
      <c r="AW11699" s="5"/>
    </row>
    <row r="11700" spans="38:49">
      <c r="AL11700" s="5"/>
      <c r="AM11700" s="5"/>
      <c r="AW11700" s="5"/>
    </row>
    <row r="11701" spans="38:49">
      <c r="AL11701" s="5"/>
      <c r="AM11701" s="5"/>
      <c r="AW11701" s="5"/>
    </row>
    <row r="11702" spans="38:49">
      <c r="AL11702" s="5"/>
      <c r="AM11702" s="5"/>
      <c r="AW11702" s="5"/>
    </row>
    <row r="11703" spans="38:49">
      <c r="AL11703" s="5"/>
      <c r="AM11703" s="5"/>
      <c r="AW11703" s="5"/>
    </row>
    <row r="11704" spans="38:49">
      <c r="AL11704" s="5"/>
      <c r="AM11704" s="5"/>
      <c r="AW11704" s="5"/>
    </row>
    <row r="11705" spans="38:49">
      <c r="AL11705" s="5"/>
      <c r="AM11705" s="5"/>
      <c r="AW11705" s="5"/>
    </row>
    <row r="11706" spans="38:49">
      <c r="AL11706" s="5"/>
      <c r="AM11706" s="5"/>
      <c r="AW11706" s="5"/>
    </row>
    <row r="11707" spans="38:49">
      <c r="AL11707" s="5"/>
      <c r="AM11707" s="5"/>
      <c r="AW11707" s="5"/>
    </row>
    <row r="11708" spans="38:49">
      <c r="AL11708" s="5"/>
      <c r="AM11708" s="5"/>
      <c r="AW11708" s="5"/>
    </row>
    <row r="11709" spans="38:49">
      <c r="AL11709" s="5"/>
      <c r="AM11709" s="5"/>
      <c r="AW11709" s="5"/>
    </row>
    <row r="11710" spans="38:49">
      <c r="AL11710" s="5"/>
      <c r="AM11710" s="5"/>
      <c r="AW11710" s="5"/>
    </row>
    <row r="11711" spans="38:49">
      <c r="AL11711" s="5"/>
      <c r="AM11711" s="5"/>
      <c r="AW11711" s="5"/>
    </row>
    <row r="11712" spans="38:49">
      <c r="AL11712" s="5"/>
      <c r="AM11712" s="5"/>
      <c r="AW11712" s="5"/>
    </row>
    <row r="11713" spans="38:49">
      <c r="AL11713" s="5"/>
      <c r="AM11713" s="5"/>
      <c r="AW11713" s="5"/>
    </row>
    <row r="11714" spans="38:49">
      <c r="AL11714" s="5"/>
      <c r="AM11714" s="5"/>
      <c r="AW11714" s="5"/>
    </row>
    <row r="11715" spans="38:49">
      <c r="AL11715" s="5"/>
      <c r="AM11715" s="5"/>
      <c r="AW11715" s="5"/>
    </row>
    <row r="11716" spans="38:49">
      <c r="AL11716" s="5"/>
      <c r="AM11716" s="5"/>
      <c r="AW11716" s="5"/>
    </row>
    <row r="11717" spans="38:49">
      <c r="AL11717" s="5"/>
      <c r="AM11717" s="5"/>
      <c r="AW11717" s="5"/>
    </row>
    <row r="11718" spans="38:49">
      <c r="AL11718" s="5"/>
      <c r="AM11718" s="5"/>
      <c r="AW11718" s="5"/>
    </row>
    <row r="11719" spans="38:49">
      <c r="AL11719" s="5"/>
      <c r="AM11719" s="5"/>
      <c r="AW11719" s="5"/>
    </row>
    <row r="11720" spans="38:49">
      <c r="AL11720" s="5"/>
      <c r="AM11720" s="5"/>
      <c r="AW11720" s="5"/>
    </row>
    <row r="11721" spans="38:49">
      <c r="AL11721" s="5"/>
      <c r="AM11721" s="5"/>
      <c r="AW11721" s="5"/>
    </row>
    <row r="11722" spans="38:49">
      <c r="AL11722" s="5"/>
      <c r="AM11722" s="5"/>
      <c r="AW11722" s="5"/>
    </row>
    <row r="11723" spans="38:49">
      <c r="AL11723" s="5"/>
      <c r="AM11723" s="5"/>
      <c r="AW11723" s="5"/>
    </row>
    <row r="11724" spans="38:49">
      <c r="AL11724" s="5"/>
      <c r="AM11724" s="5"/>
      <c r="AW11724" s="5"/>
    </row>
    <row r="11725" spans="38:49">
      <c r="AL11725" s="5"/>
      <c r="AM11725" s="5"/>
      <c r="AW11725" s="5"/>
    </row>
    <row r="11726" spans="38:49">
      <c r="AL11726" s="5"/>
      <c r="AM11726" s="5"/>
      <c r="AW11726" s="5"/>
    </row>
    <row r="11727" spans="38:49">
      <c r="AL11727" s="5"/>
      <c r="AM11727" s="5"/>
      <c r="AW11727" s="5"/>
    </row>
    <row r="11728" spans="38:49">
      <c r="AL11728" s="5"/>
      <c r="AM11728" s="5"/>
      <c r="AW11728" s="5"/>
    </row>
    <row r="11729" spans="38:49">
      <c r="AL11729" s="5"/>
      <c r="AM11729" s="5"/>
      <c r="AW11729" s="5"/>
    </row>
    <row r="11730" spans="38:49">
      <c r="AL11730" s="5"/>
      <c r="AM11730" s="5"/>
      <c r="AW11730" s="5"/>
    </row>
    <row r="11731" spans="38:49">
      <c r="AL11731" s="5"/>
      <c r="AM11731" s="5"/>
      <c r="AW11731" s="5"/>
    </row>
    <row r="11732" spans="38:49">
      <c r="AL11732" s="5"/>
      <c r="AM11732" s="5"/>
      <c r="AW11732" s="5"/>
    </row>
    <row r="11733" spans="38:49">
      <c r="AL11733" s="5"/>
      <c r="AM11733" s="5"/>
      <c r="AW11733" s="5"/>
    </row>
    <row r="11734" spans="38:49">
      <c r="AL11734" s="5"/>
      <c r="AM11734" s="5"/>
      <c r="AW11734" s="5"/>
    </row>
    <row r="11735" spans="38:49">
      <c r="AL11735" s="5"/>
      <c r="AM11735" s="5"/>
      <c r="AW11735" s="5"/>
    </row>
    <row r="11736" spans="38:49">
      <c r="AL11736" s="5"/>
      <c r="AM11736" s="5"/>
      <c r="AW11736" s="5"/>
    </row>
    <row r="11737" spans="38:49">
      <c r="AL11737" s="5"/>
      <c r="AM11737" s="5"/>
      <c r="AW11737" s="5"/>
    </row>
    <row r="11738" spans="38:49">
      <c r="AL11738" s="5"/>
      <c r="AM11738" s="5"/>
      <c r="AW11738" s="5"/>
    </row>
    <row r="11739" spans="38:49">
      <c r="AL11739" s="5"/>
      <c r="AM11739" s="5"/>
      <c r="AW11739" s="5"/>
    </row>
    <row r="11740" spans="38:49">
      <c r="AL11740" s="5"/>
      <c r="AM11740" s="5"/>
      <c r="AW11740" s="5"/>
    </row>
    <row r="11741" spans="38:49">
      <c r="AL11741" s="5"/>
      <c r="AM11741" s="5"/>
      <c r="AW11741" s="5"/>
    </row>
    <row r="11742" spans="38:49">
      <c r="AL11742" s="5"/>
      <c r="AM11742" s="5"/>
      <c r="AW11742" s="5"/>
    </row>
    <row r="11743" spans="38:49">
      <c r="AL11743" s="5"/>
      <c r="AM11743" s="5"/>
      <c r="AW11743" s="5"/>
    </row>
    <row r="11744" spans="38:49">
      <c r="AL11744" s="5"/>
      <c r="AM11744" s="5"/>
      <c r="AW11744" s="5"/>
    </row>
    <row r="11745" spans="38:49">
      <c r="AL11745" s="5"/>
      <c r="AM11745" s="5"/>
      <c r="AW11745" s="5"/>
    </row>
    <row r="11746" spans="38:49">
      <c r="AL11746" s="5"/>
      <c r="AM11746" s="5"/>
      <c r="AW11746" s="5"/>
    </row>
    <row r="11747" spans="38:49">
      <c r="AL11747" s="5"/>
      <c r="AM11747" s="5"/>
      <c r="AW11747" s="5"/>
    </row>
    <row r="11748" spans="38:49">
      <c r="AL11748" s="5"/>
      <c r="AM11748" s="5"/>
      <c r="AW11748" s="5"/>
    </row>
    <row r="11749" spans="38:49">
      <c r="AL11749" s="5"/>
      <c r="AM11749" s="5"/>
      <c r="AW11749" s="5"/>
    </row>
    <row r="11750" spans="38:49">
      <c r="AL11750" s="5"/>
      <c r="AM11750" s="5"/>
      <c r="AW11750" s="5"/>
    </row>
    <row r="11751" spans="38:49">
      <c r="AL11751" s="5"/>
      <c r="AM11751" s="5"/>
      <c r="AW11751" s="5"/>
    </row>
    <row r="11752" spans="38:49">
      <c r="AL11752" s="5"/>
      <c r="AM11752" s="5"/>
      <c r="AW11752" s="5"/>
    </row>
    <row r="11753" spans="38:49">
      <c r="AL11753" s="5"/>
      <c r="AM11753" s="5"/>
      <c r="AW11753" s="5"/>
    </row>
    <row r="11754" spans="38:49">
      <c r="AL11754" s="5"/>
      <c r="AM11754" s="5"/>
      <c r="AW11754" s="5"/>
    </row>
    <row r="11755" spans="38:49">
      <c r="AL11755" s="5"/>
      <c r="AM11755" s="5"/>
      <c r="AW11755" s="5"/>
    </row>
    <row r="11756" spans="38:49">
      <c r="AL11756" s="5"/>
      <c r="AM11756" s="5"/>
      <c r="AW11756" s="5"/>
    </row>
    <row r="11757" spans="38:49">
      <c r="AL11757" s="5"/>
      <c r="AM11757" s="5"/>
      <c r="AW11757" s="5"/>
    </row>
    <row r="11758" spans="38:49">
      <c r="AL11758" s="5"/>
      <c r="AM11758" s="5"/>
      <c r="AW11758" s="5"/>
    </row>
    <row r="11759" spans="38:49">
      <c r="AL11759" s="5"/>
      <c r="AM11759" s="5"/>
      <c r="AW11759" s="5"/>
    </row>
    <row r="11760" spans="38:49">
      <c r="AL11760" s="5"/>
      <c r="AM11760" s="5"/>
      <c r="AW11760" s="5"/>
    </row>
    <row r="11761" spans="38:49">
      <c r="AL11761" s="5"/>
      <c r="AM11761" s="5"/>
      <c r="AW11761" s="5"/>
    </row>
    <row r="11762" spans="38:49">
      <c r="AL11762" s="5"/>
      <c r="AM11762" s="5"/>
      <c r="AW11762" s="5"/>
    </row>
    <row r="11763" spans="38:49">
      <c r="AL11763" s="5"/>
      <c r="AM11763" s="5"/>
      <c r="AW11763" s="5"/>
    </row>
    <row r="11764" spans="38:49">
      <c r="AL11764" s="5"/>
      <c r="AM11764" s="5"/>
      <c r="AW11764" s="5"/>
    </row>
    <row r="11765" spans="38:49">
      <c r="AL11765" s="5"/>
      <c r="AM11765" s="5"/>
      <c r="AW11765" s="5"/>
    </row>
    <row r="11766" spans="38:49">
      <c r="AL11766" s="5"/>
      <c r="AM11766" s="5"/>
      <c r="AW11766" s="5"/>
    </row>
    <row r="11767" spans="38:49">
      <c r="AL11767" s="5"/>
      <c r="AM11767" s="5"/>
      <c r="AW11767" s="5"/>
    </row>
    <row r="11768" spans="38:49">
      <c r="AL11768" s="5"/>
      <c r="AM11768" s="5"/>
      <c r="AW11768" s="5"/>
    </row>
    <row r="11769" spans="38:49">
      <c r="AL11769" s="5"/>
      <c r="AM11769" s="5"/>
      <c r="AW11769" s="5"/>
    </row>
    <row r="11770" spans="38:49">
      <c r="AL11770" s="5"/>
      <c r="AM11770" s="5"/>
      <c r="AW11770" s="5"/>
    </row>
    <row r="11771" spans="38:49">
      <c r="AL11771" s="5"/>
      <c r="AM11771" s="5"/>
      <c r="AW11771" s="5"/>
    </row>
    <row r="11772" spans="38:49">
      <c r="AL11772" s="5"/>
      <c r="AM11772" s="5"/>
      <c r="AW11772" s="5"/>
    </row>
    <row r="11773" spans="38:49">
      <c r="AL11773" s="5"/>
      <c r="AM11773" s="5"/>
      <c r="AW11773" s="5"/>
    </row>
    <row r="11774" spans="38:49">
      <c r="AL11774" s="5"/>
      <c r="AM11774" s="5"/>
      <c r="AW11774" s="5"/>
    </row>
    <row r="11775" spans="38:49">
      <c r="AL11775" s="5"/>
      <c r="AM11775" s="5"/>
      <c r="AW11775" s="5"/>
    </row>
    <row r="11776" spans="38:49">
      <c r="AL11776" s="5"/>
      <c r="AM11776" s="5"/>
      <c r="AW11776" s="5"/>
    </row>
    <row r="11777" spans="38:49">
      <c r="AL11777" s="5"/>
      <c r="AM11777" s="5"/>
      <c r="AW11777" s="5"/>
    </row>
    <row r="11778" spans="38:49">
      <c r="AL11778" s="5"/>
      <c r="AM11778" s="5"/>
      <c r="AW11778" s="5"/>
    </row>
    <row r="11779" spans="38:49">
      <c r="AL11779" s="5"/>
      <c r="AM11779" s="5"/>
      <c r="AW11779" s="5"/>
    </row>
    <row r="11780" spans="38:49">
      <c r="AL11780" s="5"/>
      <c r="AM11780" s="5"/>
      <c r="AW11780" s="5"/>
    </row>
    <row r="11781" spans="38:49">
      <c r="AL11781" s="5"/>
      <c r="AM11781" s="5"/>
      <c r="AW11781" s="5"/>
    </row>
    <row r="11782" spans="38:49">
      <c r="AL11782" s="5"/>
      <c r="AM11782" s="5"/>
      <c r="AW11782" s="5"/>
    </row>
    <row r="11783" spans="38:49">
      <c r="AL11783" s="5"/>
      <c r="AM11783" s="5"/>
      <c r="AW11783" s="5"/>
    </row>
    <row r="11784" spans="38:49">
      <c r="AL11784" s="5"/>
      <c r="AM11784" s="5"/>
      <c r="AW11784" s="5"/>
    </row>
    <row r="11785" spans="38:49">
      <c r="AL11785" s="5"/>
      <c r="AM11785" s="5"/>
      <c r="AW11785" s="5"/>
    </row>
    <row r="11786" spans="38:49">
      <c r="AL11786" s="5"/>
      <c r="AM11786" s="5"/>
      <c r="AW11786" s="5"/>
    </row>
    <row r="11787" spans="38:49">
      <c r="AL11787" s="5"/>
      <c r="AM11787" s="5"/>
      <c r="AW11787" s="5"/>
    </row>
    <row r="11788" spans="38:49">
      <c r="AL11788" s="5"/>
      <c r="AM11788" s="5"/>
      <c r="AW11788" s="5"/>
    </row>
    <row r="11789" spans="38:49">
      <c r="AL11789" s="5"/>
      <c r="AM11789" s="5"/>
      <c r="AW11789" s="5"/>
    </row>
    <row r="11790" spans="38:49">
      <c r="AL11790" s="5"/>
      <c r="AM11790" s="5"/>
      <c r="AW11790" s="5"/>
    </row>
    <row r="11791" spans="38:49">
      <c r="AL11791" s="5"/>
      <c r="AM11791" s="5"/>
      <c r="AW11791" s="5"/>
    </row>
    <row r="11792" spans="38:49">
      <c r="AL11792" s="5"/>
      <c r="AM11792" s="5"/>
      <c r="AW11792" s="5"/>
    </row>
    <row r="11793" spans="38:49">
      <c r="AL11793" s="5"/>
      <c r="AM11793" s="5"/>
      <c r="AW11793" s="5"/>
    </row>
    <row r="11794" spans="38:49">
      <c r="AL11794" s="5"/>
      <c r="AM11794" s="5"/>
      <c r="AW11794" s="5"/>
    </row>
    <row r="11795" spans="38:49">
      <c r="AL11795" s="5"/>
      <c r="AM11795" s="5"/>
      <c r="AW11795" s="5"/>
    </row>
    <row r="11796" spans="38:49">
      <c r="AL11796" s="5"/>
      <c r="AM11796" s="5"/>
      <c r="AW11796" s="5"/>
    </row>
    <row r="11797" spans="38:49">
      <c r="AL11797" s="5"/>
      <c r="AM11797" s="5"/>
      <c r="AW11797" s="5"/>
    </row>
    <row r="11798" spans="38:49">
      <c r="AL11798" s="5"/>
      <c r="AM11798" s="5"/>
      <c r="AW11798" s="5"/>
    </row>
    <row r="11799" spans="38:49">
      <c r="AL11799" s="5"/>
      <c r="AM11799" s="5"/>
      <c r="AW11799" s="5"/>
    </row>
    <row r="11800" spans="38:49">
      <c r="AL11800" s="5"/>
      <c r="AM11800" s="5"/>
      <c r="AW11800" s="5"/>
    </row>
    <row r="11801" spans="38:49">
      <c r="AL11801" s="5"/>
      <c r="AM11801" s="5"/>
      <c r="AW11801" s="5"/>
    </row>
    <row r="11802" spans="38:49">
      <c r="AL11802" s="5"/>
      <c r="AM11802" s="5"/>
      <c r="AW11802" s="5"/>
    </row>
    <row r="11803" spans="38:49">
      <c r="AL11803" s="5"/>
      <c r="AM11803" s="5"/>
      <c r="AW11803" s="5"/>
    </row>
    <row r="11804" spans="38:49">
      <c r="AL11804" s="5"/>
      <c r="AM11804" s="5"/>
      <c r="AW11804" s="5"/>
    </row>
    <row r="11805" spans="38:49">
      <c r="AL11805" s="5"/>
      <c r="AM11805" s="5"/>
      <c r="AW11805" s="5"/>
    </row>
    <row r="11806" spans="38:49">
      <c r="AL11806" s="5"/>
      <c r="AM11806" s="5"/>
      <c r="AW11806" s="5"/>
    </row>
    <row r="11807" spans="38:49">
      <c r="AL11807" s="5"/>
      <c r="AM11807" s="5"/>
      <c r="AW11807" s="5"/>
    </row>
    <row r="11808" spans="38:49">
      <c r="AL11808" s="5"/>
      <c r="AM11808" s="5"/>
      <c r="AW11808" s="5"/>
    </row>
    <row r="11809" spans="38:49">
      <c r="AL11809" s="5"/>
      <c r="AM11809" s="5"/>
      <c r="AW11809" s="5"/>
    </row>
    <row r="11810" spans="38:49">
      <c r="AL11810" s="5"/>
      <c r="AM11810" s="5"/>
      <c r="AW11810" s="5"/>
    </row>
    <row r="11811" spans="38:49">
      <c r="AL11811" s="5"/>
      <c r="AM11811" s="5"/>
      <c r="AW11811" s="5"/>
    </row>
    <row r="11812" spans="38:49">
      <c r="AL11812" s="5"/>
      <c r="AM11812" s="5"/>
      <c r="AW11812" s="5"/>
    </row>
    <row r="11813" spans="38:49">
      <c r="AL11813" s="5"/>
      <c r="AM11813" s="5"/>
      <c r="AW11813" s="5"/>
    </row>
    <row r="11814" spans="38:49">
      <c r="AL11814" s="5"/>
      <c r="AM11814" s="5"/>
      <c r="AW11814" s="5"/>
    </row>
    <row r="11815" spans="38:49">
      <c r="AL11815" s="5"/>
      <c r="AM11815" s="5"/>
      <c r="AW11815" s="5"/>
    </row>
    <row r="11816" spans="38:49">
      <c r="AL11816" s="5"/>
      <c r="AM11816" s="5"/>
      <c r="AW11816" s="5"/>
    </row>
    <row r="11817" spans="38:49">
      <c r="AL11817" s="5"/>
      <c r="AM11817" s="5"/>
      <c r="AW11817" s="5"/>
    </row>
    <row r="11818" spans="38:49">
      <c r="AL11818" s="5"/>
      <c r="AM11818" s="5"/>
      <c r="AW11818" s="5"/>
    </row>
    <row r="11819" spans="38:49">
      <c r="AL11819" s="5"/>
      <c r="AM11819" s="5"/>
      <c r="AW11819" s="5"/>
    </row>
    <row r="11820" spans="38:49">
      <c r="AL11820" s="5"/>
      <c r="AM11820" s="5"/>
      <c r="AW11820" s="5"/>
    </row>
    <row r="11821" spans="38:49">
      <c r="AL11821" s="5"/>
      <c r="AM11821" s="5"/>
      <c r="AW11821" s="5"/>
    </row>
    <row r="11822" spans="38:49">
      <c r="AL11822" s="5"/>
      <c r="AM11822" s="5"/>
      <c r="AW11822" s="5"/>
    </row>
    <row r="11823" spans="38:49">
      <c r="AL11823" s="5"/>
      <c r="AM11823" s="5"/>
      <c r="AW11823" s="5"/>
    </row>
    <row r="11824" spans="38:49">
      <c r="AL11824" s="5"/>
      <c r="AM11824" s="5"/>
      <c r="AW11824" s="5"/>
    </row>
    <row r="11825" spans="38:49">
      <c r="AL11825" s="5"/>
      <c r="AM11825" s="5"/>
      <c r="AW11825" s="5"/>
    </row>
    <row r="11826" spans="38:49">
      <c r="AL11826" s="5"/>
      <c r="AM11826" s="5"/>
      <c r="AW11826" s="5"/>
    </row>
    <row r="11827" spans="38:49">
      <c r="AL11827" s="5"/>
      <c r="AM11827" s="5"/>
      <c r="AW11827" s="5"/>
    </row>
    <row r="11828" spans="38:49">
      <c r="AL11828" s="5"/>
      <c r="AM11828" s="5"/>
      <c r="AW11828" s="5"/>
    </row>
    <row r="11829" spans="38:49">
      <c r="AL11829" s="5"/>
      <c r="AM11829" s="5"/>
      <c r="AW11829" s="5"/>
    </row>
    <row r="11830" spans="38:49">
      <c r="AL11830" s="5"/>
      <c r="AM11830" s="5"/>
      <c r="AW11830" s="5"/>
    </row>
    <row r="11831" spans="38:49">
      <c r="AL11831" s="5"/>
      <c r="AM11831" s="5"/>
      <c r="AW11831" s="5"/>
    </row>
    <row r="11832" spans="38:49">
      <c r="AL11832" s="5"/>
      <c r="AM11832" s="5"/>
      <c r="AW11832" s="5"/>
    </row>
    <row r="11833" spans="38:49">
      <c r="AL11833" s="5"/>
      <c r="AM11833" s="5"/>
      <c r="AW11833" s="5"/>
    </row>
    <row r="11834" spans="38:49">
      <c r="AL11834" s="5"/>
      <c r="AM11834" s="5"/>
      <c r="AW11834" s="5"/>
    </row>
    <row r="11835" spans="38:49">
      <c r="AL11835" s="5"/>
      <c r="AM11835" s="5"/>
      <c r="AW11835" s="5"/>
    </row>
    <row r="11836" spans="38:49">
      <c r="AL11836" s="5"/>
      <c r="AM11836" s="5"/>
      <c r="AW11836" s="5"/>
    </row>
    <row r="11837" spans="38:49">
      <c r="AL11837" s="5"/>
      <c r="AM11837" s="5"/>
      <c r="AW11837" s="5"/>
    </row>
    <row r="11838" spans="38:49">
      <c r="AL11838" s="5"/>
      <c r="AM11838" s="5"/>
      <c r="AW11838" s="5"/>
    </row>
    <row r="11839" spans="38:49">
      <c r="AL11839" s="5"/>
      <c r="AM11839" s="5"/>
      <c r="AW11839" s="5"/>
    </row>
    <row r="11840" spans="38:49">
      <c r="AL11840" s="5"/>
      <c r="AM11840" s="5"/>
      <c r="AW11840" s="5"/>
    </row>
    <row r="11841" spans="38:49">
      <c r="AL11841" s="5"/>
      <c r="AM11841" s="5"/>
      <c r="AW11841" s="5"/>
    </row>
    <row r="11842" spans="38:49">
      <c r="AL11842" s="5"/>
      <c r="AM11842" s="5"/>
      <c r="AW11842" s="5"/>
    </row>
    <row r="11843" spans="38:49">
      <c r="AL11843" s="5"/>
      <c r="AM11843" s="5"/>
      <c r="AW11843" s="5"/>
    </row>
    <row r="11844" spans="38:49">
      <c r="AL11844" s="5"/>
      <c r="AM11844" s="5"/>
      <c r="AW11844" s="5"/>
    </row>
    <row r="11845" spans="38:49">
      <c r="AL11845" s="5"/>
      <c r="AM11845" s="5"/>
      <c r="AW11845" s="5"/>
    </row>
    <row r="11846" spans="38:49">
      <c r="AL11846" s="5"/>
      <c r="AM11846" s="5"/>
      <c r="AW11846" s="5"/>
    </row>
    <row r="11847" spans="38:49">
      <c r="AL11847" s="5"/>
      <c r="AM11847" s="5"/>
      <c r="AW11847" s="5"/>
    </row>
    <row r="11848" spans="38:49">
      <c r="AL11848" s="5"/>
      <c r="AM11848" s="5"/>
      <c r="AW11848" s="5"/>
    </row>
    <row r="11849" spans="38:49">
      <c r="AL11849" s="5"/>
      <c r="AM11849" s="5"/>
      <c r="AW11849" s="5"/>
    </row>
    <row r="11850" spans="38:49">
      <c r="AL11850" s="5"/>
      <c r="AM11850" s="5"/>
      <c r="AW11850" s="5"/>
    </row>
    <row r="11851" spans="38:49">
      <c r="AL11851" s="5"/>
      <c r="AM11851" s="5"/>
      <c r="AW11851" s="5"/>
    </row>
    <row r="11852" spans="38:49">
      <c r="AL11852" s="5"/>
      <c r="AM11852" s="5"/>
      <c r="AW11852" s="5"/>
    </row>
    <row r="11853" spans="38:49">
      <c r="AL11853" s="5"/>
      <c r="AM11853" s="5"/>
      <c r="AW11853" s="5"/>
    </row>
    <row r="11854" spans="38:49">
      <c r="AL11854" s="5"/>
      <c r="AM11854" s="5"/>
      <c r="AW11854" s="5"/>
    </row>
    <row r="11855" spans="38:49">
      <c r="AL11855" s="5"/>
      <c r="AM11855" s="5"/>
      <c r="AW11855" s="5"/>
    </row>
    <row r="11856" spans="38:49">
      <c r="AL11856" s="5"/>
      <c r="AM11856" s="5"/>
      <c r="AW11856" s="5"/>
    </row>
    <row r="11857" spans="38:49">
      <c r="AL11857" s="5"/>
      <c r="AM11857" s="5"/>
      <c r="AW11857" s="5"/>
    </row>
    <row r="11858" spans="38:49">
      <c r="AL11858" s="5"/>
      <c r="AM11858" s="5"/>
      <c r="AW11858" s="5"/>
    </row>
    <row r="11859" spans="38:49">
      <c r="AL11859" s="5"/>
      <c r="AM11859" s="5"/>
      <c r="AW11859" s="5"/>
    </row>
    <row r="11860" spans="38:49">
      <c r="AL11860" s="5"/>
      <c r="AM11860" s="5"/>
      <c r="AW11860" s="5"/>
    </row>
    <row r="11861" spans="38:49">
      <c r="AL11861" s="5"/>
      <c r="AM11861" s="5"/>
      <c r="AW11861" s="5"/>
    </row>
    <row r="11862" spans="38:49">
      <c r="AL11862" s="5"/>
      <c r="AM11862" s="5"/>
      <c r="AW11862" s="5"/>
    </row>
    <row r="11863" spans="38:49">
      <c r="AL11863" s="5"/>
      <c r="AM11863" s="5"/>
      <c r="AW11863" s="5"/>
    </row>
    <row r="11864" spans="38:49">
      <c r="AL11864" s="5"/>
      <c r="AM11864" s="5"/>
      <c r="AW11864" s="5"/>
    </row>
    <row r="11865" spans="38:49">
      <c r="AL11865" s="5"/>
      <c r="AM11865" s="5"/>
      <c r="AW11865" s="5"/>
    </row>
    <row r="11866" spans="38:49">
      <c r="AL11866" s="5"/>
      <c r="AM11866" s="5"/>
      <c r="AW11866" s="5"/>
    </row>
    <row r="11867" spans="38:49">
      <c r="AL11867" s="5"/>
      <c r="AM11867" s="5"/>
      <c r="AW11867" s="5"/>
    </row>
    <row r="11868" spans="38:49">
      <c r="AL11868" s="5"/>
      <c r="AM11868" s="5"/>
      <c r="AW11868" s="5"/>
    </row>
    <row r="11869" spans="38:49">
      <c r="AL11869" s="5"/>
      <c r="AM11869" s="5"/>
      <c r="AW11869" s="5"/>
    </row>
    <row r="11870" spans="38:49">
      <c r="AL11870" s="5"/>
      <c r="AM11870" s="5"/>
      <c r="AW11870" s="5"/>
    </row>
    <row r="11871" spans="38:49">
      <c r="AL11871" s="5"/>
      <c r="AM11871" s="5"/>
      <c r="AW11871" s="5"/>
    </row>
    <row r="11872" spans="38:49">
      <c r="AL11872" s="5"/>
      <c r="AM11872" s="5"/>
      <c r="AW11872" s="5"/>
    </row>
    <row r="11873" spans="38:49">
      <c r="AL11873" s="5"/>
      <c r="AM11873" s="5"/>
      <c r="AW11873" s="5"/>
    </row>
    <row r="11874" spans="38:49">
      <c r="AL11874" s="5"/>
      <c r="AM11874" s="5"/>
      <c r="AW11874" s="5"/>
    </row>
    <row r="11875" spans="38:49">
      <c r="AL11875" s="5"/>
      <c r="AM11875" s="5"/>
      <c r="AW11875" s="5"/>
    </row>
    <row r="11876" spans="38:49">
      <c r="AL11876" s="5"/>
      <c r="AM11876" s="5"/>
      <c r="AW11876" s="5"/>
    </row>
    <row r="11877" spans="38:49">
      <c r="AL11877" s="5"/>
      <c r="AM11877" s="5"/>
      <c r="AW11877" s="5"/>
    </row>
    <row r="11878" spans="38:49">
      <c r="AL11878" s="5"/>
      <c r="AM11878" s="5"/>
      <c r="AW11878" s="5"/>
    </row>
    <row r="11879" spans="38:49">
      <c r="AL11879" s="5"/>
      <c r="AM11879" s="5"/>
      <c r="AW11879" s="5"/>
    </row>
    <row r="11880" spans="38:49">
      <c r="AL11880" s="5"/>
      <c r="AM11880" s="5"/>
      <c r="AW11880" s="5"/>
    </row>
    <row r="11881" spans="38:49">
      <c r="AL11881" s="5"/>
      <c r="AM11881" s="5"/>
      <c r="AW11881" s="5"/>
    </row>
    <row r="11882" spans="38:49">
      <c r="AL11882" s="5"/>
      <c r="AM11882" s="5"/>
      <c r="AW11882" s="5"/>
    </row>
    <row r="11883" spans="38:49">
      <c r="AL11883" s="5"/>
      <c r="AM11883" s="5"/>
      <c r="AW11883" s="5"/>
    </row>
    <row r="11884" spans="38:49">
      <c r="AL11884" s="5"/>
      <c r="AM11884" s="5"/>
      <c r="AW11884" s="5"/>
    </row>
    <row r="11885" spans="38:49">
      <c r="AL11885" s="5"/>
      <c r="AM11885" s="5"/>
      <c r="AW11885" s="5"/>
    </row>
    <row r="11886" spans="38:49">
      <c r="AL11886" s="5"/>
      <c r="AM11886" s="5"/>
      <c r="AW11886" s="5"/>
    </row>
    <row r="11887" spans="38:49">
      <c r="AL11887" s="5"/>
      <c r="AM11887" s="5"/>
      <c r="AW11887" s="5"/>
    </row>
    <row r="11888" spans="38:49">
      <c r="AL11888" s="5"/>
      <c r="AM11888" s="5"/>
      <c r="AW11888" s="5"/>
    </row>
    <row r="11889" spans="38:49">
      <c r="AL11889" s="5"/>
      <c r="AM11889" s="5"/>
      <c r="AW11889" s="5"/>
    </row>
    <row r="11890" spans="38:49">
      <c r="AL11890" s="5"/>
      <c r="AM11890" s="5"/>
      <c r="AW11890" s="5"/>
    </row>
    <row r="11891" spans="38:49">
      <c r="AL11891" s="5"/>
      <c r="AM11891" s="5"/>
      <c r="AW11891" s="5"/>
    </row>
    <row r="11892" spans="38:49">
      <c r="AL11892" s="5"/>
      <c r="AM11892" s="5"/>
      <c r="AW11892" s="5"/>
    </row>
    <row r="11893" spans="38:49">
      <c r="AL11893" s="5"/>
      <c r="AM11893" s="5"/>
      <c r="AW11893" s="5"/>
    </row>
    <row r="11894" spans="38:49">
      <c r="AL11894" s="5"/>
      <c r="AM11894" s="5"/>
      <c r="AW11894" s="5"/>
    </row>
    <row r="11895" spans="38:49">
      <c r="AL11895" s="5"/>
      <c r="AM11895" s="5"/>
      <c r="AW11895" s="5"/>
    </row>
    <row r="11896" spans="38:49">
      <c r="AL11896" s="5"/>
      <c r="AM11896" s="5"/>
      <c r="AW11896" s="5"/>
    </row>
    <row r="11897" spans="38:49">
      <c r="AL11897" s="5"/>
      <c r="AM11897" s="5"/>
      <c r="AW11897" s="5"/>
    </row>
    <row r="11898" spans="38:49">
      <c r="AL11898" s="5"/>
      <c r="AM11898" s="5"/>
      <c r="AW11898" s="5"/>
    </row>
    <row r="11899" spans="38:49">
      <c r="AL11899" s="5"/>
      <c r="AM11899" s="5"/>
      <c r="AW11899" s="5"/>
    </row>
    <row r="11900" spans="38:49">
      <c r="AL11900" s="5"/>
      <c r="AM11900" s="5"/>
      <c r="AW11900" s="5"/>
    </row>
    <row r="11901" spans="38:49">
      <c r="AL11901" s="5"/>
      <c r="AM11901" s="5"/>
      <c r="AW11901" s="5"/>
    </row>
    <row r="11902" spans="38:49">
      <c r="AL11902" s="5"/>
      <c r="AM11902" s="5"/>
      <c r="AW11902" s="5"/>
    </row>
    <row r="11903" spans="38:49">
      <c r="AL11903" s="5"/>
      <c r="AM11903" s="5"/>
      <c r="AW11903" s="5"/>
    </row>
    <row r="11904" spans="38:49">
      <c r="AL11904" s="5"/>
      <c r="AM11904" s="5"/>
      <c r="AW11904" s="5"/>
    </row>
    <row r="11905" spans="38:49">
      <c r="AL11905" s="5"/>
      <c r="AM11905" s="5"/>
      <c r="AW11905" s="5"/>
    </row>
    <row r="11906" spans="38:49">
      <c r="AL11906" s="5"/>
      <c r="AM11906" s="5"/>
      <c r="AW11906" s="5"/>
    </row>
    <row r="11907" spans="38:49">
      <c r="AL11907" s="5"/>
      <c r="AM11907" s="5"/>
      <c r="AW11907" s="5"/>
    </row>
    <row r="11908" spans="38:49">
      <c r="AL11908" s="5"/>
      <c r="AM11908" s="5"/>
      <c r="AW11908" s="5"/>
    </row>
    <row r="11909" spans="38:49">
      <c r="AL11909" s="5"/>
      <c r="AM11909" s="5"/>
      <c r="AW11909" s="5"/>
    </row>
    <row r="11910" spans="38:49">
      <c r="AL11910" s="5"/>
      <c r="AM11910" s="5"/>
      <c r="AW11910" s="5"/>
    </row>
    <row r="11911" spans="38:49">
      <c r="AL11911" s="5"/>
      <c r="AM11911" s="5"/>
      <c r="AW11911" s="5"/>
    </row>
    <row r="11912" spans="38:49">
      <c r="AL11912" s="5"/>
      <c r="AM11912" s="5"/>
      <c r="AW11912" s="5"/>
    </row>
    <row r="11913" spans="38:49">
      <c r="AL11913" s="5"/>
      <c r="AM11913" s="5"/>
      <c r="AW11913" s="5"/>
    </row>
    <row r="11914" spans="38:49">
      <c r="AL11914" s="5"/>
      <c r="AM11914" s="5"/>
      <c r="AW11914" s="5"/>
    </row>
    <row r="11915" spans="38:49">
      <c r="AL11915" s="5"/>
      <c r="AM11915" s="5"/>
      <c r="AW11915" s="5"/>
    </row>
    <row r="11916" spans="38:49">
      <c r="AL11916" s="5"/>
      <c r="AM11916" s="5"/>
      <c r="AW11916" s="5"/>
    </row>
    <row r="11917" spans="38:49">
      <c r="AL11917" s="5"/>
      <c r="AM11917" s="5"/>
      <c r="AW11917" s="5"/>
    </row>
    <row r="11918" spans="38:49">
      <c r="AL11918" s="5"/>
      <c r="AM11918" s="5"/>
      <c r="AW11918" s="5"/>
    </row>
    <row r="11919" spans="38:49">
      <c r="AL11919" s="5"/>
      <c r="AM11919" s="5"/>
      <c r="AW11919" s="5"/>
    </row>
    <row r="11920" spans="38:49">
      <c r="AL11920" s="5"/>
      <c r="AM11920" s="5"/>
      <c r="AW11920" s="5"/>
    </row>
    <row r="11921" spans="38:49">
      <c r="AL11921" s="5"/>
      <c r="AM11921" s="5"/>
      <c r="AW11921" s="5"/>
    </row>
    <row r="11922" spans="38:49">
      <c r="AL11922" s="5"/>
      <c r="AM11922" s="5"/>
      <c r="AW11922" s="5"/>
    </row>
    <row r="11923" spans="38:49">
      <c r="AL11923" s="5"/>
      <c r="AM11923" s="5"/>
      <c r="AW11923" s="5"/>
    </row>
    <row r="11924" spans="38:49">
      <c r="AL11924" s="5"/>
      <c r="AM11924" s="5"/>
      <c r="AW11924" s="5"/>
    </row>
    <row r="11925" spans="38:49">
      <c r="AL11925" s="5"/>
      <c r="AM11925" s="5"/>
      <c r="AW11925" s="5"/>
    </row>
    <row r="11926" spans="38:49">
      <c r="AL11926" s="5"/>
      <c r="AM11926" s="5"/>
      <c r="AW11926" s="5"/>
    </row>
    <row r="11927" spans="38:49">
      <c r="AL11927" s="5"/>
      <c r="AM11927" s="5"/>
      <c r="AW11927" s="5"/>
    </row>
    <row r="11928" spans="38:49">
      <c r="AL11928" s="5"/>
      <c r="AM11928" s="5"/>
      <c r="AW11928" s="5"/>
    </row>
    <row r="11929" spans="38:49">
      <c r="AL11929" s="5"/>
      <c r="AM11929" s="5"/>
      <c r="AW11929" s="5"/>
    </row>
    <row r="11930" spans="38:49">
      <c r="AL11930" s="5"/>
      <c r="AM11930" s="5"/>
      <c r="AW11930" s="5"/>
    </row>
    <row r="11931" spans="38:49">
      <c r="AL11931" s="5"/>
      <c r="AM11931" s="5"/>
      <c r="AW11931" s="5"/>
    </row>
    <row r="11932" spans="38:49">
      <c r="AL11932" s="5"/>
      <c r="AM11932" s="5"/>
      <c r="AW11932" s="5"/>
    </row>
    <row r="11933" spans="38:49">
      <c r="AL11933" s="5"/>
      <c r="AM11933" s="5"/>
      <c r="AW11933" s="5"/>
    </row>
    <row r="11934" spans="38:49">
      <c r="AL11934" s="5"/>
      <c r="AM11934" s="5"/>
      <c r="AW11934" s="5"/>
    </row>
    <row r="11935" spans="38:49">
      <c r="AL11935" s="5"/>
      <c r="AM11935" s="5"/>
      <c r="AW11935" s="5"/>
    </row>
    <row r="11936" spans="38:49">
      <c r="AL11936" s="5"/>
      <c r="AM11936" s="5"/>
      <c r="AW11936" s="5"/>
    </row>
    <row r="11937" spans="38:49">
      <c r="AL11937" s="5"/>
      <c r="AM11937" s="5"/>
      <c r="AW11937" s="5"/>
    </row>
    <row r="11938" spans="38:49">
      <c r="AL11938" s="5"/>
      <c r="AM11938" s="5"/>
      <c r="AW11938" s="5"/>
    </row>
    <row r="11939" spans="38:49">
      <c r="AL11939" s="5"/>
      <c r="AM11939" s="5"/>
      <c r="AW11939" s="5"/>
    </row>
    <row r="11940" spans="38:49">
      <c r="AL11940" s="5"/>
      <c r="AM11940" s="5"/>
      <c r="AW11940" s="5"/>
    </row>
    <row r="11941" spans="38:49">
      <c r="AL11941" s="5"/>
      <c r="AM11941" s="5"/>
      <c r="AW11941" s="5"/>
    </row>
    <row r="11942" spans="38:49">
      <c r="AL11942" s="5"/>
      <c r="AM11942" s="5"/>
      <c r="AW11942" s="5"/>
    </row>
    <row r="11943" spans="38:49">
      <c r="AL11943" s="5"/>
      <c r="AM11943" s="5"/>
      <c r="AW11943" s="5"/>
    </row>
    <row r="11944" spans="38:49">
      <c r="AL11944" s="5"/>
      <c r="AM11944" s="5"/>
      <c r="AW11944" s="5"/>
    </row>
    <row r="11945" spans="38:49">
      <c r="AL11945" s="5"/>
      <c r="AM11945" s="5"/>
      <c r="AW11945" s="5"/>
    </row>
    <row r="11946" spans="38:49">
      <c r="AL11946" s="5"/>
      <c r="AM11946" s="5"/>
      <c r="AW11946" s="5"/>
    </row>
    <row r="11947" spans="38:49">
      <c r="AL11947" s="5"/>
      <c r="AM11947" s="5"/>
      <c r="AW11947" s="5"/>
    </row>
    <row r="11948" spans="38:49">
      <c r="AL11948" s="5"/>
      <c r="AM11948" s="5"/>
      <c r="AW11948" s="5"/>
    </row>
    <row r="11949" spans="38:49">
      <c r="AL11949" s="5"/>
      <c r="AM11949" s="5"/>
      <c r="AW11949" s="5"/>
    </row>
    <row r="11950" spans="38:49">
      <c r="AL11950" s="5"/>
      <c r="AM11950" s="5"/>
      <c r="AW11950" s="5"/>
    </row>
    <row r="11951" spans="38:49">
      <c r="AL11951" s="5"/>
      <c r="AM11951" s="5"/>
      <c r="AW11951" s="5"/>
    </row>
    <row r="11952" spans="38:49">
      <c r="AL11952" s="5"/>
      <c r="AM11952" s="5"/>
      <c r="AW11952" s="5"/>
    </row>
    <row r="11953" spans="38:49">
      <c r="AL11953" s="5"/>
      <c r="AM11953" s="5"/>
      <c r="AW11953" s="5"/>
    </row>
    <row r="11954" spans="38:49">
      <c r="AL11954" s="5"/>
      <c r="AM11954" s="5"/>
      <c r="AW11954" s="5"/>
    </row>
    <row r="11955" spans="38:49">
      <c r="AL11955" s="5"/>
      <c r="AM11955" s="5"/>
      <c r="AW11955" s="5"/>
    </row>
    <row r="11956" spans="38:49">
      <c r="AL11956" s="5"/>
      <c r="AM11956" s="5"/>
      <c r="AW11956" s="5"/>
    </row>
    <row r="11957" spans="38:49">
      <c r="AL11957" s="5"/>
      <c r="AM11957" s="5"/>
      <c r="AW11957" s="5"/>
    </row>
    <row r="11958" spans="38:49">
      <c r="AL11958" s="5"/>
      <c r="AM11958" s="5"/>
      <c r="AW11958" s="5"/>
    </row>
    <row r="11959" spans="38:49">
      <c r="AL11959" s="5"/>
      <c r="AM11959" s="5"/>
      <c r="AW11959" s="5"/>
    </row>
    <row r="11960" spans="38:49">
      <c r="AL11960" s="5"/>
      <c r="AM11960" s="5"/>
      <c r="AW11960" s="5"/>
    </row>
    <row r="11961" spans="38:49">
      <c r="AL11961" s="5"/>
      <c r="AM11961" s="5"/>
      <c r="AW11961" s="5"/>
    </row>
    <row r="11962" spans="38:49">
      <c r="AL11962" s="5"/>
      <c r="AM11962" s="5"/>
      <c r="AW11962" s="5"/>
    </row>
    <row r="11963" spans="38:49">
      <c r="AL11963" s="5"/>
      <c r="AM11963" s="5"/>
      <c r="AW11963" s="5"/>
    </row>
    <row r="11964" spans="38:49">
      <c r="AL11964" s="5"/>
      <c r="AM11964" s="5"/>
      <c r="AW11964" s="5"/>
    </row>
    <row r="11965" spans="38:49">
      <c r="AL11965" s="5"/>
      <c r="AM11965" s="5"/>
      <c r="AW11965" s="5"/>
    </row>
    <row r="11966" spans="38:49">
      <c r="AL11966" s="5"/>
      <c r="AM11966" s="5"/>
      <c r="AW11966" s="5"/>
    </row>
    <row r="11967" spans="38:49">
      <c r="AL11967" s="5"/>
      <c r="AM11967" s="5"/>
      <c r="AW11967" s="5"/>
    </row>
    <row r="11968" spans="38:49">
      <c r="AL11968" s="5"/>
      <c r="AM11968" s="5"/>
      <c r="AW11968" s="5"/>
    </row>
    <row r="11969" spans="38:49">
      <c r="AL11969" s="5"/>
      <c r="AM11969" s="5"/>
      <c r="AW11969" s="5"/>
    </row>
    <row r="11970" spans="38:49">
      <c r="AL11970" s="5"/>
      <c r="AM11970" s="5"/>
      <c r="AW11970" s="5"/>
    </row>
    <row r="11971" spans="38:49">
      <c r="AL11971" s="5"/>
      <c r="AM11971" s="5"/>
      <c r="AW11971" s="5"/>
    </row>
    <row r="11972" spans="38:49">
      <c r="AL11972" s="5"/>
      <c r="AM11972" s="5"/>
      <c r="AW11972" s="5"/>
    </row>
    <row r="11973" spans="38:49">
      <c r="AL11973" s="5"/>
      <c r="AM11973" s="5"/>
      <c r="AW11973" s="5"/>
    </row>
    <row r="11974" spans="38:49">
      <c r="AL11974" s="5"/>
      <c r="AM11974" s="5"/>
      <c r="AW11974" s="5"/>
    </row>
    <row r="11975" spans="38:49">
      <c r="AL11975" s="5"/>
      <c r="AM11975" s="5"/>
      <c r="AW11975" s="5"/>
    </row>
    <row r="11976" spans="38:49">
      <c r="AL11976" s="5"/>
      <c r="AM11976" s="5"/>
      <c r="AW11976" s="5"/>
    </row>
    <row r="11977" spans="38:49">
      <c r="AL11977" s="5"/>
      <c r="AM11977" s="5"/>
      <c r="AW11977" s="5"/>
    </row>
    <row r="11978" spans="38:49">
      <c r="AL11978" s="5"/>
      <c r="AM11978" s="5"/>
      <c r="AW11978" s="5"/>
    </row>
    <row r="11979" spans="38:49">
      <c r="AL11979" s="5"/>
      <c r="AM11979" s="5"/>
      <c r="AW11979" s="5"/>
    </row>
    <row r="11980" spans="38:49">
      <c r="AL11980" s="5"/>
      <c r="AM11980" s="5"/>
      <c r="AW11980" s="5"/>
    </row>
    <row r="11981" spans="38:49">
      <c r="AL11981" s="5"/>
      <c r="AM11981" s="5"/>
      <c r="AW11981" s="5"/>
    </row>
    <row r="11982" spans="38:49">
      <c r="AL11982" s="5"/>
      <c r="AM11982" s="5"/>
      <c r="AW11982" s="5"/>
    </row>
    <row r="11983" spans="38:49">
      <c r="AL11983" s="5"/>
      <c r="AM11983" s="5"/>
      <c r="AW11983" s="5"/>
    </row>
    <row r="11984" spans="38:49">
      <c r="AL11984" s="5"/>
      <c r="AM11984" s="5"/>
      <c r="AW11984" s="5"/>
    </row>
    <row r="11985" spans="38:49">
      <c r="AL11985" s="5"/>
      <c r="AM11985" s="5"/>
      <c r="AW11985" s="5"/>
    </row>
    <row r="11986" spans="38:49">
      <c r="AL11986" s="5"/>
      <c r="AM11986" s="5"/>
      <c r="AW11986" s="5"/>
    </row>
    <row r="11987" spans="38:49">
      <c r="AL11987" s="5"/>
      <c r="AM11987" s="5"/>
      <c r="AW11987" s="5"/>
    </row>
    <row r="11988" spans="38:49">
      <c r="AL11988" s="5"/>
      <c r="AM11988" s="5"/>
      <c r="AW11988" s="5"/>
    </row>
    <row r="11989" spans="38:49">
      <c r="AL11989" s="5"/>
      <c r="AM11989" s="5"/>
      <c r="AW11989" s="5"/>
    </row>
    <row r="11990" spans="38:49">
      <c r="AL11990" s="5"/>
      <c r="AM11990" s="5"/>
      <c r="AW11990" s="5"/>
    </row>
    <row r="11991" spans="38:49">
      <c r="AL11991" s="5"/>
      <c r="AM11991" s="5"/>
      <c r="AW11991" s="5"/>
    </row>
    <row r="11992" spans="38:49">
      <c r="AL11992" s="5"/>
      <c r="AM11992" s="5"/>
      <c r="AW11992" s="5"/>
    </row>
    <row r="11993" spans="38:49">
      <c r="AL11993" s="5"/>
      <c r="AM11993" s="5"/>
      <c r="AW11993" s="5"/>
    </row>
    <row r="11994" spans="38:49">
      <c r="AL11994" s="5"/>
      <c r="AM11994" s="5"/>
      <c r="AW11994" s="5"/>
    </row>
    <row r="11995" spans="38:49">
      <c r="AL11995" s="5"/>
      <c r="AM11995" s="5"/>
      <c r="AW11995" s="5"/>
    </row>
    <row r="11996" spans="38:49">
      <c r="AL11996" s="5"/>
      <c r="AM11996" s="5"/>
      <c r="AW11996" s="5"/>
    </row>
    <row r="11997" spans="38:49">
      <c r="AL11997" s="5"/>
      <c r="AM11997" s="5"/>
      <c r="AW11997" s="5"/>
    </row>
    <row r="11998" spans="38:49">
      <c r="AL11998" s="5"/>
      <c r="AM11998" s="5"/>
      <c r="AW11998" s="5"/>
    </row>
    <row r="11999" spans="38:49">
      <c r="AL11999" s="5"/>
      <c r="AM11999" s="5"/>
      <c r="AW11999" s="5"/>
    </row>
    <row r="12000" spans="38:49">
      <c r="AL12000" s="5"/>
      <c r="AM12000" s="5"/>
      <c r="AW12000" s="5"/>
    </row>
    <row r="12001" spans="38:49">
      <c r="AL12001" s="5"/>
      <c r="AM12001" s="5"/>
      <c r="AW12001" s="5"/>
    </row>
    <row r="12002" spans="38:49">
      <c r="AL12002" s="5"/>
      <c r="AM12002" s="5"/>
      <c r="AW12002" s="5"/>
    </row>
    <row r="12003" spans="38:49">
      <c r="AL12003" s="5"/>
      <c r="AM12003" s="5"/>
      <c r="AW12003" s="5"/>
    </row>
    <row r="12004" spans="38:49">
      <c r="AL12004" s="5"/>
      <c r="AM12004" s="5"/>
      <c r="AW12004" s="5"/>
    </row>
    <row r="12005" spans="38:49">
      <c r="AL12005" s="5"/>
      <c r="AM12005" s="5"/>
      <c r="AW12005" s="5"/>
    </row>
    <row r="12006" spans="38:49">
      <c r="AL12006" s="5"/>
      <c r="AM12006" s="5"/>
      <c r="AW12006" s="5"/>
    </row>
    <row r="12007" spans="38:49">
      <c r="AL12007" s="5"/>
      <c r="AM12007" s="5"/>
      <c r="AW12007" s="5"/>
    </row>
    <row r="12008" spans="38:49">
      <c r="AL12008" s="5"/>
      <c r="AM12008" s="5"/>
      <c r="AW12008" s="5"/>
    </row>
    <row r="12009" spans="38:49">
      <c r="AL12009" s="5"/>
      <c r="AM12009" s="5"/>
      <c r="AW12009" s="5"/>
    </row>
    <row r="12010" spans="38:49">
      <c r="AL12010" s="5"/>
      <c r="AM12010" s="5"/>
      <c r="AW12010" s="5"/>
    </row>
    <row r="12011" spans="38:49">
      <c r="AL12011" s="5"/>
      <c r="AM12011" s="5"/>
      <c r="AW12011" s="5"/>
    </row>
    <row r="12012" spans="38:49">
      <c r="AL12012" s="5"/>
      <c r="AM12012" s="5"/>
      <c r="AW12012" s="5"/>
    </row>
    <row r="12013" spans="38:49">
      <c r="AL12013" s="5"/>
      <c r="AM12013" s="5"/>
      <c r="AW12013" s="5"/>
    </row>
    <row r="12014" spans="38:49">
      <c r="AL12014" s="5"/>
      <c r="AM12014" s="5"/>
      <c r="AW12014" s="5"/>
    </row>
    <row r="12015" spans="38:49">
      <c r="AL12015" s="5"/>
      <c r="AM12015" s="5"/>
      <c r="AW12015" s="5"/>
    </row>
    <row r="12016" spans="38:49">
      <c r="AL12016" s="5"/>
      <c r="AM12016" s="5"/>
      <c r="AW12016" s="5"/>
    </row>
    <row r="12017" spans="38:49">
      <c r="AL12017" s="5"/>
      <c r="AM12017" s="5"/>
      <c r="AW12017" s="5"/>
    </row>
    <row r="12018" spans="38:49">
      <c r="AL12018" s="5"/>
      <c r="AM12018" s="5"/>
      <c r="AW12018" s="5"/>
    </row>
    <row r="12019" spans="38:49">
      <c r="AL12019" s="5"/>
      <c r="AM12019" s="5"/>
      <c r="AW12019" s="5"/>
    </row>
    <row r="12020" spans="38:49">
      <c r="AL12020" s="5"/>
      <c r="AM12020" s="5"/>
      <c r="AW12020" s="5"/>
    </row>
    <row r="12021" spans="38:49">
      <c r="AL12021" s="5"/>
      <c r="AM12021" s="5"/>
      <c r="AW12021" s="5"/>
    </row>
    <row r="12022" spans="38:49">
      <c r="AL12022" s="5"/>
      <c r="AM12022" s="5"/>
      <c r="AW12022" s="5"/>
    </row>
    <row r="12023" spans="38:49">
      <c r="AL12023" s="5"/>
      <c r="AM12023" s="5"/>
      <c r="AW12023" s="5"/>
    </row>
    <row r="12024" spans="38:49">
      <c r="AL12024" s="5"/>
      <c r="AM12024" s="5"/>
      <c r="AW12024" s="5"/>
    </row>
    <row r="12025" spans="38:49">
      <c r="AL12025" s="5"/>
      <c r="AM12025" s="5"/>
      <c r="AW12025" s="5"/>
    </row>
    <row r="12026" spans="38:49">
      <c r="AL12026" s="5"/>
      <c r="AM12026" s="5"/>
      <c r="AW12026" s="5"/>
    </row>
    <row r="12027" spans="38:49">
      <c r="AL12027" s="5"/>
      <c r="AM12027" s="5"/>
      <c r="AW12027" s="5"/>
    </row>
    <row r="12028" spans="38:49">
      <c r="AL12028" s="5"/>
      <c r="AM12028" s="5"/>
      <c r="AW12028" s="5"/>
    </row>
    <row r="12029" spans="38:49">
      <c r="AL12029" s="5"/>
      <c r="AM12029" s="5"/>
      <c r="AW12029" s="5"/>
    </row>
    <row r="12030" spans="38:49">
      <c r="AL12030" s="5"/>
      <c r="AM12030" s="5"/>
      <c r="AW12030" s="5"/>
    </row>
    <row r="12031" spans="38:49">
      <c r="AL12031" s="5"/>
      <c r="AM12031" s="5"/>
      <c r="AW12031" s="5"/>
    </row>
    <row r="12032" spans="38:49">
      <c r="AL12032" s="5"/>
      <c r="AM12032" s="5"/>
      <c r="AW12032" s="5"/>
    </row>
    <row r="12033" spans="38:49">
      <c r="AL12033" s="5"/>
      <c r="AM12033" s="5"/>
      <c r="AW12033" s="5"/>
    </row>
    <row r="12034" spans="38:49">
      <c r="AL12034" s="5"/>
      <c r="AM12034" s="5"/>
      <c r="AW12034" s="5"/>
    </row>
    <row r="12035" spans="38:49">
      <c r="AL12035" s="5"/>
      <c r="AM12035" s="5"/>
      <c r="AW12035" s="5"/>
    </row>
    <row r="12036" spans="38:49">
      <c r="AL12036" s="5"/>
      <c r="AM12036" s="5"/>
      <c r="AW12036" s="5"/>
    </row>
    <row r="12037" spans="38:49">
      <c r="AL12037" s="5"/>
      <c r="AM12037" s="5"/>
      <c r="AW12037" s="5"/>
    </row>
    <row r="12038" spans="38:49">
      <c r="AL12038" s="5"/>
      <c r="AM12038" s="5"/>
      <c r="AW12038" s="5"/>
    </row>
    <row r="12039" spans="38:49">
      <c r="AL12039" s="5"/>
      <c r="AM12039" s="5"/>
      <c r="AW12039" s="5"/>
    </row>
    <row r="12040" spans="38:49">
      <c r="AL12040" s="5"/>
      <c r="AM12040" s="5"/>
      <c r="AW12040" s="5"/>
    </row>
    <row r="12041" spans="38:49">
      <c r="AL12041" s="5"/>
      <c r="AM12041" s="5"/>
      <c r="AW12041" s="5"/>
    </row>
    <row r="12042" spans="38:49">
      <c r="AL12042" s="5"/>
      <c r="AM12042" s="5"/>
      <c r="AW12042" s="5"/>
    </row>
    <row r="12043" spans="38:49">
      <c r="AL12043" s="5"/>
      <c r="AM12043" s="5"/>
      <c r="AW12043" s="5"/>
    </row>
    <row r="12044" spans="38:49">
      <c r="AL12044" s="5"/>
      <c r="AM12044" s="5"/>
      <c r="AW12044" s="5"/>
    </row>
    <row r="12045" spans="38:49">
      <c r="AL12045" s="5"/>
      <c r="AM12045" s="5"/>
      <c r="AW12045" s="5"/>
    </row>
    <row r="12046" spans="38:49">
      <c r="AL12046" s="5"/>
      <c r="AM12046" s="5"/>
      <c r="AW12046" s="5"/>
    </row>
    <row r="12047" spans="38:49">
      <c r="AL12047" s="5"/>
      <c r="AM12047" s="5"/>
      <c r="AW12047" s="5"/>
    </row>
    <row r="12048" spans="38:49">
      <c r="AL12048" s="5"/>
      <c r="AM12048" s="5"/>
      <c r="AW12048" s="5"/>
    </row>
    <row r="12049" spans="38:49">
      <c r="AL12049" s="5"/>
      <c r="AM12049" s="5"/>
      <c r="AW12049" s="5"/>
    </row>
    <row r="12050" spans="38:49">
      <c r="AL12050" s="5"/>
      <c r="AM12050" s="5"/>
      <c r="AW12050" s="5"/>
    </row>
    <row r="12051" spans="38:49">
      <c r="AL12051" s="5"/>
      <c r="AM12051" s="5"/>
      <c r="AW12051" s="5"/>
    </row>
    <row r="12052" spans="38:49">
      <c r="AL12052" s="5"/>
      <c r="AM12052" s="5"/>
      <c r="AW12052" s="5"/>
    </row>
    <row r="12053" spans="38:49">
      <c r="AL12053" s="5"/>
      <c r="AM12053" s="5"/>
      <c r="AW12053" s="5"/>
    </row>
    <row r="12054" spans="38:49">
      <c r="AL12054" s="5"/>
      <c r="AM12054" s="5"/>
      <c r="AW12054" s="5"/>
    </row>
    <row r="12055" spans="38:49">
      <c r="AL12055" s="5"/>
      <c r="AM12055" s="5"/>
      <c r="AW12055" s="5"/>
    </row>
    <row r="12056" spans="38:49">
      <c r="AL12056" s="5"/>
      <c r="AM12056" s="5"/>
      <c r="AW12056" s="5"/>
    </row>
    <row r="12057" spans="38:49">
      <c r="AL12057" s="5"/>
      <c r="AM12057" s="5"/>
      <c r="AW12057" s="5"/>
    </row>
    <row r="12058" spans="38:49">
      <c r="AL12058" s="5"/>
      <c r="AM12058" s="5"/>
      <c r="AW12058" s="5"/>
    </row>
    <row r="12059" spans="38:49">
      <c r="AL12059" s="5"/>
      <c r="AM12059" s="5"/>
      <c r="AW12059" s="5"/>
    </row>
    <row r="12060" spans="38:49">
      <c r="AL12060" s="5"/>
      <c r="AM12060" s="5"/>
      <c r="AW12060" s="5"/>
    </row>
    <row r="12061" spans="38:49">
      <c r="AL12061" s="5"/>
      <c r="AM12061" s="5"/>
      <c r="AW12061" s="5"/>
    </row>
    <row r="12062" spans="38:49">
      <c r="AL12062" s="5"/>
      <c r="AM12062" s="5"/>
      <c r="AW12062" s="5"/>
    </row>
    <row r="12063" spans="38:49">
      <c r="AL12063" s="5"/>
      <c r="AM12063" s="5"/>
      <c r="AW12063" s="5"/>
    </row>
    <row r="12064" spans="38:49">
      <c r="AL12064" s="5"/>
      <c r="AM12064" s="5"/>
      <c r="AW12064" s="5"/>
    </row>
    <row r="12065" spans="38:49">
      <c r="AL12065" s="5"/>
      <c r="AM12065" s="5"/>
      <c r="AW12065" s="5"/>
    </row>
    <row r="12066" spans="38:49">
      <c r="AL12066" s="5"/>
      <c r="AM12066" s="5"/>
      <c r="AW12066" s="5"/>
    </row>
    <row r="12067" spans="38:49">
      <c r="AL12067" s="5"/>
      <c r="AM12067" s="5"/>
      <c r="AW12067" s="5"/>
    </row>
    <row r="12068" spans="38:49">
      <c r="AL12068" s="5"/>
      <c r="AM12068" s="5"/>
      <c r="AW12068" s="5"/>
    </row>
    <row r="12069" spans="38:49">
      <c r="AL12069" s="5"/>
      <c r="AM12069" s="5"/>
      <c r="AW12069" s="5"/>
    </row>
    <row r="12070" spans="38:49">
      <c r="AL12070" s="5"/>
      <c r="AM12070" s="5"/>
      <c r="AW12070" s="5"/>
    </row>
    <row r="12071" spans="38:49">
      <c r="AL12071" s="5"/>
      <c r="AM12071" s="5"/>
      <c r="AW12071" s="5"/>
    </row>
    <row r="12072" spans="38:49">
      <c r="AL12072" s="5"/>
      <c r="AM12072" s="5"/>
      <c r="AW12072" s="5"/>
    </row>
    <row r="12073" spans="38:49">
      <c r="AL12073" s="5"/>
      <c r="AM12073" s="5"/>
      <c r="AW12073" s="5"/>
    </row>
    <row r="12074" spans="38:49">
      <c r="AL12074" s="5"/>
      <c r="AM12074" s="5"/>
      <c r="AW12074" s="5"/>
    </row>
    <row r="12075" spans="38:49">
      <c r="AL12075" s="5"/>
      <c r="AM12075" s="5"/>
      <c r="AW12075" s="5"/>
    </row>
    <row r="12076" spans="38:49">
      <c r="AL12076" s="5"/>
      <c r="AM12076" s="5"/>
      <c r="AW12076" s="5"/>
    </row>
    <row r="12077" spans="38:49">
      <c r="AL12077" s="5"/>
      <c r="AM12077" s="5"/>
      <c r="AW12077" s="5"/>
    </row>
    <row r="12078" spans="38:49">
      <c r="AL12078" s="5"/>
      <c r="AM12078" s="5"/>
      <c r="AW12078" s="5"/>
    </row>
    <row r="12079" spans="38:49">
      <c r="AL12079" s="5"/>
      <c r="AM12079" s="5"/>
      <c r="AW12079" s="5"/>
    </row>
    <row r="12080" spans="38:49">
      <c r="AL12080" s="5"/>
      <c r="AM12080" s="5"/>
      <c r="AW12080" s="5"/>
    </row>
    <row r="12081" spans="38:49">
      <c r="AL12081" s="5"/>
      <c r="AM12081" s="5"/>
      <c r="AW12081" s="5"/>
    </row>
    <row r="12082" spans="38:49">
      <c r="AL12082" s="5"/>
      <c r="AM12082" s="5"/>
      <c r="AW12082" s="5"/>
    </row>
    <row r="12083" spans="38:49">
      <c r="AL12083" s="5"/>
      <c r="AM12083" s="5"/>
      <c r="AW12083" s="5"/>
    </row>
    <row r="12084" spans="38:49">
      <c r="AL12084" s="5"/>
      <c r="AM12084" s="5"/>
      <c r="AW12084" s="5"/>
    </row>
    <row r="12085" spans="38:49">
      <c r="AL12085" s="5"/>
      <c r="AM12085" s="5"/>
      <c r="AW12085" s="5"/>
    </row>
    <row r="12086" spans="38:49">
      <c r="AL12086" s="5"/>
      <c r="AM12086" s="5"/>
      <c r="AW12086" s="5"/>
    </row>
    <row r="12087" spans="38:49">
      <c r="AL12087" s="5"/>
      <c r="AM12087" s="5"/>
      <c r="AW12087" s="5"/>
    </row>
    <row r="12088" spans="38:49">
      <c r="AL12088" s="5"/>
      <c r="AM12088" s="5"/>
      <c r="AW12088" s="5"/>
    </row>
    <row r="12089" spans="38:49">
      <c r="AL12089" s="5"/>
      <c r="AM12089" s="5"/>
      <c r="AW12089" s="5"/>
    </row>
    <row r="12090" spans="38:49">
      <c r="AL12090" s="5"/>
      <c r="AM12090" s="5"/>
      <c r="AW12090" s="5"/>
    </row>
    <row r="12091" spans="38:49">
      <c r="AL12091" s="5"/>
      <c r="AM12091" s="5"/>
      <c r="AW12091" s="5"/>
    </row>
    <row r="12092" spans="38:49">
      <c r="AL12092" s="5"/>
      <c r="AM12092" s="5"/>
      <c r="AW12092" s="5"/>
    </row>
    <row r="12093" spans="38:49">
      <c r="AL12093" s="5"/>
      <c r="AM12093" s="5"/>
      <c r="AW12093" s="5"/>
    </row>
    <row r="12094" spans="38:49">
      <c r="AL12094" s="5"/>
      <c r="AM12094" s="5"/>
      <c r="AW12094" s="5"/>
    </row>
    <row r="12095" spans="38:49">
      <c r="AL12095" s="5"/>
      <c r="AM12095" s="5"/>
      <c r="AW12095" s="5"/>
    </row>
    <row r="12096" spans="38:49">
      <c r="AL12096" s="5"/>
      <c r="AM12096" s="5"/>
      <c r="AW12096" s="5"/>
    </row>
    <row r="12097" spans="38:49">
      <c r="AL12097" s="5"/>
      <c r="AM12097" s="5"/>
      <c r="AW12097" s="5"/>
    </row>
    <row r="12098" spans="38:49">
      <c r="AL12098" s="5"/>
      <c r="AM12098" s="5"/>
      <c r="AW12098" s="5"/>
    </row>
    <row r="12099" spans="38:49">
      <c r="AL12099" s="5"/>
      <c r="AM12099" s="5"/>
      <c r="AW12099" s="5"/>
    </row>
    <row r="12100" spans="38:49">
      <c r="AL12100" s="5"/>
      <c r="AM12100" s="5"/>
      <c r="AW12100" s="5"/>
    </row>
    <row r="12101" spans="38:49">
      <c r="AL12101" s="5"/>
      <c r="AM12101" s="5"/>
      <c r="AW12101" s="5"/>
    </row>
    <row r="12102" spans="38:49">
      <c r="AL12102" s="5"/>
      <c r="AM12102" s="5"/>
      <c r="AW12102" s="5"/>
    </row>
    <row r="12103" spans="38:49">
      <c r="AL12103" s="5"/>
      <c r="AM12103" s="5"/>
      <c r="AW12103" s="5"/>
    </row>
    <row r="12104" spans="38:49">
      <c r="AL12104" s="5"/>
      <c r="AM12104" s="5"/>
      <c r="AW12104" s="5"/>
    </row>
    <row r="12105" spans="38:49">
      <c r="AL12105" s="5"/>
      <c r="AM12105" s="5"/>
      <c r="AW12105" s="5"/>
    </row>
    <row r="12106" spans="38:49">
      <c r="AL12106" s="5"/>
      <c r="AM12106" s="5"/>
      <c r="AW12106" s="5"/>
    </row>
    <row r="12107" spans="38:49">
      <c r="AL12107" s="5"/>
      <c r="AM12107" s="5"/>
      <c r="AW12107" s="5"/>
    </row>
    <row r="12108" spans="38:49">
      <c r="AL12108" s="5"/>
      <c r="AM12108" s="5"/>
      <c r="AW12108" s="5"/>
    </row>
    <row r="12109" spans="38:49">
      <c r="AL12109" s="5"/>
      <c r="AM12109" s="5"/>
      <c r="AW12109" s="5"/>
    </row>
    <row r="12110" spans="38:49">
      <c r="AL12110" s="5"/>
      <c r="AM12110" s="5"/>
      <c r="AW12110" s="5"/>
    </row>
    <row r="12111" spans="38:49">
      <c r="AL12111" s="5"/>
      <c r="AM12111" s="5"/>
      <c r="AW12111" s="5"/>
    </row>
    <row r="12112" spans="38:49">
      <c r="AL12112" s="5"/>
      <c r="AM12112" s="5"/>
      <c r="AW12112" s="5"/>
    </row>
    <row r="12113" spans="38:49">
      <c r="AL12113" s="5"/>
      <c r="AM12113" s="5"/>
      <c r="AW12113" s="5"/>
    </row>
    <row r="12114" spans="38:49">
      <c r="AL12114" s="5"/>
      <c r="AM12114" s="5"/>
      <c r="AW12114" s="5"/>
    </row>
    <row r="12115" spans="38:49">
      <c r="AL12115" s="5"/>
      <c r="AM12115" s="5"/>
      <c r="AW12115" s="5"/>
    </row>
    <row r="12116" spans="38:49">
      <c r="AL12116" s="5"/>
      <c r="AM12116" s="5"/>
      <c r="AW12116" s="5"/>
    </row>
    <row r="12117" spans="38:49">
      <c r="AL12117" s="5"/>
      <c r="AM12117" s="5"/>
      <c r="AW12117" s="5"/>
    </row>
    <row r="12118" spans="38:49">
      <c r="AL12118" s="5"/>
      <c r="AM12118" s="5"/>
      <c r="AW12118" s="5"/>
    </row>
    <row r="12119" spans="38:49">
      <c r="AL12119" s="5"/>
      <c r="AM12119" s="5"/>
      <c r="AW12119" s="5"/>
    </row>
    <row r="12120" spans="38:49">
      <c r="AL12120" s="5"/>
      <c r="AM12120" s="5"/>
      <c r="AW12120" s="5"/>
    </row>
    <row r="12121" spans="38:49">
      <c r="AL12121" s="5"/>
      <c r="AM12121" s="5"/>
      <c r="AW12121" s="5"/>
    </row>
    <row r="12122" spans="38:49">
      <c r="AL12122" s="5"/>
      <c r="AM12122" s="5"/>
      <c r="AW12122" s="5"/>
    </row>
    <row r="12123" spans="38:49">
      <c r="AL12123" s="5"/>
      <c r="AM12123" s="5"/>
      <c r="AW12123" s="5"/>
    </row>
    <row r="12124" spans="38:49">
      <c r="AL12124" s="5"/>
      <c r="AM12124" s="5"/>
      <c r="AW12124" s="5"/>
    </row>
    <row r="12125" spans="38:49">
      <c r="AL12125" s="5"/>
      <c r="AM12125" s="5"/>
      <c r="AW12125" s="5"/>
    </row>
    <row r="12126" spans="38:49">
      <c r="AL12126" s="5"/>
      <c r="AM12126" s="5"/>
      <c r="AW12126" s="5"/>
    </row>
    <row r="12127" spans="38:49">
      <c r="AL12127" s="5"/>
      <c r="AM12127" s="5"/>
      <c r="AW12127" s="5"/>
    </row>
    <row r="12128" spans="38:49">
      <c r="AL12128" s="5"/>
      <c r="AM12128" s="5"/>
      <c r="AW12128" s="5"/>
    </row>
    <row r="12129" spans="38:49">
      <c r="AL12129" s="5"/>
      <c r="AM12129" s="5"/>
      <c r="AW12129" s="5"/>
    </row>
    <row r="12130" spans="38:49">
      <c r="AL12130" s="5"/>
      <c r="AM12130" s="5"/>
      <c r="AW12130" s="5"/>
    </row>
    <row r="12131" spans="38:49">
      <c r="AL12131" s="5"/>
      <c r="AM12131" s="5"/>
      <c r="AW12131" s="5"/>
    </row>
    <row r="12132" spans="38:49">
      <c r="AL12132" s="5"/>
      <c r="AM12132" s="5"/>
      <c r="AW12132" s="5"/>
    </row>
    <row r="12133" spans="38:49">
      <c r="AL12133" s="5"/>
      <c r="AM12133" s="5"/>
      <c r="AW12133" s="5"/>
    </row>
    <row r="12134" spans="38:49">
      <c r="AL12134" s="5"/>
      <c r="AM12134" s="5"/>
      <c r="AW12134" s="5"/>
    </row>
    <row r="12135" spans="38:49">
      <c r="AL12135" s="5"/>
      <c r="AM12135" s="5"/>
      <c r="AW12135" s="5"/>
    </row>
    <row r="12136" spans="38:49">
      <c r="AL12136" s="5"/>
      <c r="AM12136" s="5"/>
      <c r="AW12136" s="5"/>
    </row>
    <row r="12137" spans="38:49">
      <c r="AL12137" s="5"/>
      <c r="AM12137" s="5"/>
      <c r="AW12137" s="5"/>
    </row>
    <row r="12138" spans="38:49">
      <c r="AL12138" s="5"/>
      <c r="AM12138" s="5"/>
      <c r="AW12138" s="5"/>
    </row>
    <row r="12139" spans="38:49">
      <c r="AL12139" s="5"/>
      <c r="AM12139" s="5"/>
      <c r="AW12139" s="5"/>
    </row>
    <row r="12140" spans="38:49">
      <c r="AL12140" s="5"/>
      <c r="AM12140" s="5"/>
      <c r="AW12140" s="5"/>
    </row>
    <row r="12141" spans="38:49">
      <c r="AL12141" s="5"/>
      <c r="AM12141" s="5"/>
      <c r="AW12141" s="5"/>
    </row>
    <row r="12142" spans="38:49">
      <c r="AL12142" s="5"/>
      <c r="AM12142" s="5"/>
      <c r="AW12142" s="5"/>
    </row>
    <row r="12143" spans="38:49">
      <c r="AL12143" s="5"/>
      <c r="AM12143" s="5"/>
      <c r="AW12143" s="5"/>
    </row>
    <row r="12144" spans="38:49">
      <c r="AL12144" s="5"/>
      <c r="AM12144" s="5"/>
      <c r="AW12144" s="5"/>
    </row>
    <row r="12145" spans="38:49">
      <c r="AL12145" s="5"/>
      <c r="AM12145" s="5"/>
      <c r="AW12145" s="5"/>
    </row>
    <row r="12146" spans="38:49">
      <c r="AL12146" s="5"/>
      <c r="AM12146" s="5"/>
      <c r="AW12146" s="5"/>
    </row>
    <row r="12147" spans="38:49">
      <c r="AL12147" s="5"/>
      <c r="AM12147" s="5"/>
      <c r="AW12147" s="5"/>
    </row>
    <row r="12148" spans="38:49">
      <c r="AL12148" s="5"/>
      <c r="AM12148" s="5"/>
      <c r="AW12148" s="5"/>
    </row>
    <row r="12149" spans="38:49">
      <c r="AL12149" s="5"/>
      <c r="AM12149" s="5"/>
      <c r="AW12149" s="5"/>
    </row>
    <row r="12150" spans="38:49">
      <c r="AL12150" s="5"/>
      <c r="AM12150" s="5"/>
      <c r="AW12150" s="5"/>
    </row>
    <row r="12151" spans="38:49">
      <c r="AL12151" s="5"/>
      <c r="AM12151" s="5"/>
      <c r="AW12151" s="5"/>
    </row>
    <row r="12152" spans="38:49">
      <c r="AL12152" s="5"/>
      <c r="AM12152" s="5"/>
      <c r="AW12152" s="5"/>
    </row>
    <row r="12153" spans="38:49">
      <c r="AL12153" s="5"/>
      <c r="AM12153" s="5"/>
      <c r="AW12153" s="5"/>
    </row>
    <row r="12154" spans="38:49">
      <c r="AL12154" s="5"/>
      <c r="AM12154" s="5"/>
      <c r="AW12154" s="5"/>
    </row>
    <row r="12155" spans="38:49">
      <c r="AL12155" s="5"/>
      <c r="AM12155" s="5"/>
      <c r="AW12155" s="5"/>
    </row>
    <row r="12156" spans="38:49">
      <c r="AL12156" s="5"/>
      <c r="AM12156" s="5"/>
      <c r="AW12156" s="5"/>
    </row>
    <row r="12157" spans="38:49">
      <c r="AL12157" s="5"/>
      <c r="AM12157" s="5"/>
      <c r="AW12157" s="5"/>
    </row>
    <row r="12158" spans="38:49">
      <c r="AL12158" s="5"/>
      <c r="AM12158" s="5"/>
      <c r="AW12158" s="5"/>
    </row>
    <row r="12159" spans="38:49">
      <c r="AL12159" s="5"/>
      <c r="AM12159" s="5"/>
      <c r="AW12159" s="5"/>
    </row>
    <row r="12160" spans="38:49">
      <c r="AL12160" s="5"/>
      <c r="AM12160" s="5"/>
      <c r="AW12160" s="5"/>
    </row>
    <row r="12161" spans="38:49">
      <c r="AL12161" s="5"/>
      <c r="AM12161" s="5"/>
      <c r="AW12161" s="5"/>
    </row>
    <row r="12162" spans="38:49">
      <c r="AL12162" s="5"/>
      <c r="AM12162" s="5"/>
      <c r="AW12162" s="5"/>
    </row>
    <row r="12163" spans="38:49">
      <c r="AL12163" s="5"/>
      <c r="AM12163" s="5"/>
      <c r="AW12163" s="5"/>
    </row>
    <row r="12164" spans="38:49">
      <c r="AL12164" s="5"/>
      <c r="AM12164" s="5"/>
      <c r="AW12164" s="5"/>
    </row>
    <row r="12165" spans="38:49">
      <c r="AL12165" s="5"/>
      <c r="AM12165" s="5"/>
      <c r="AW12165" s="5"/>
    </row>
    <row r="12166" spans="38:49">
      <c r="AL12166" s="5"/>
      <c r="AM12166" s="5"/>
      <c r="AW12166" s="5"/>
    </row>
    <row r="12167" spans="38:49">
      <c r="AL12167" s="5"/>
      <c r="AM12167" s="5"/>
      <c r="AW12167" s="5"/>
    </row>
    <row r="12168" spans="38:49">
      <c r="AL12168" s="5"/>
      <c r="AM12168" s="5"/>
      <c r="AW12168" s="5"/>
    </row>
    <row r="12169" spans="38:49">
      <c r="AL12169" s="5"/>
      <c r="AM12169" s="5"/>
      <c r="AW12169" s="5"/>
    </row>
    <row r="12170" spans="38:49">
      <c r="AL12170" s="5"/>
      <c r="AM12170" s="5"/>
      <c r="AW12170" s="5"/>
    </row>
    <row r="12171" spans="38:49">
      <c r="AL12171" s="5"/>
      <c r="AM12171" s="5"/>
      <c r="AW12171" s="5"/>
    </row>
    <row r="12172" spans="38:49">
      <c r="AL12172" s="5"/>
      <c r="AM12172" s="5"/>
      <c r="AW12172" s="5"/>
    </row>
    <row r="12173" spans="38:49">
      <c r="AL12173" s="5"/>
      <c r="AM12173" s="5"/>
      <c r="AW12173" s="5"/>
    </row>
    <row r="12174" spans="38:49">
      <c r="AL12174" s="5"/>
      <c r="AM12174" s="5"/>
      <c r="AW12174" s="5"/>
    </row>
    <row r="12175" spans="38:49">
      <c r="AL12175" s="5"/>
      <c r="AM12175" s="5"/>
      <c r="AW12175" s="5"/>
    </row>
    <row r="12176" spans="38:49">
      <c r="AL12176" s="5"/>
      <c r="AM12176" s="5"/>
      <c r="AW12176" s="5"/>
    </row>
    <row r="12177" spans="38:49">
      <c r="AL12177" s="5"/>
      <c r="AM12177" s="5"/>
      <c r="AW12177" s="5"/>
    </row>
    <row r="12178" spans="38:49">
      <c r="AL12178" s="5"/>
      <c r="AM12178" s="5"/>
      <c r="AW12178" s="5"/>
    </row>
    <row r="12179" spans="38:49">
      <c r="AL12179" s="5"/>
      <c r="AM12179" s="5"/>
      <c r="AW12179" s="5"/>
    </row>
    <row r="12180" spans="38:49">
      <c r="AL12180" s="5"/>
      <c r="AM12180" s="5"/>
      <c r="AW12180" s="5"/>
    </row>
    <row r="12181" spans="38:49">
      <c r="AL12181" s="5"/>
      <c r="AM12181" s="5"/>
      <c r="AW12181" s="5"/>
    </row>
    <row r="12182" spans="38:49">
      <c r="AL12182" s="5"/>
      <c r="AM12182" s="5"/>
      <c r="AW12182" s="5"/>
    </row>
    <row r="12183" spans="38:49">
      <c r="AL12183" s="5"/>
      <c r="AM12183" s="5"/>
      <c r="AW12183" s="5"/>
    </row>
    <row r="12184" spans="38:49">
      <c r="AL12184" s="5"/>
      <c r="AM12184" s="5"/>
      <c r="AW12184" s="5"/>
    </row>
    <row r="12185" spans="38:49">
      <c r="AL12185" s="5"/>
      <c r="AM12185" s="5"/>
      <c r="AW12185" s="5"/>
    </row>
    <row r="12186" spans="38:49">
      <c r="AL12186" s="5"/>
      <c r="AM12186" s="5"/>
      <c r="AW12186" s="5"/>
    </row>
    <row r="12187" spans="38:49">
      <c r="AL12187" s="5"/>
      <c r="AM12187" s="5"/>
      <c r="AW12187" s="5"/>
    </row>
    <row r="12188" spans="38:49">
      <c r="AL12188" s="5"/>
      <c r="AM12188" s="5"/>
      <c r="AW12188" s="5"/>
    </row>
    <row r="12189" spans="38:49">
      <c r="AL12189" s="5"/>
      <c r="AM12189" s="5"/>
      <c r="AW12189" s="5"/>
    </row>
    <row r="12190" spans="38:49">
      <c r="AL12190" s="5"/>
      <c r="AM12190" s="5"/>
      <c r="AW12190" s="5"/>
    </row>
    <row r="12191" spans="38:49">
      <c r="AL12191" s="5"/>
      <c r="AM12191" s="5"/>
      <c r="AW12191" s="5"/>
    </row>
    <row r="12192" spans="38:49">
      <c r="AL12192" s="5"/>
      <c r="AM12192" s="5"/>
      <c r="AW12192" s="5"/>
    </row>
    <row r="12193" spans="38:49">
      <c r="AL12193" s="5"/>
      <c r="AM12193" s="5"/>
      <c r="AW12193" s="5"/>
    </row>
    <row r="12194" spans="38:49">
      <c r="AL12194" s="5"/>
      <c r="AM12194" s="5"/>
      <c r="AW12194" s="5"/>
    </row>
    <row r="12195" spans="38:49">
      <c r="AL12195" s="5"/>
      <c r="AM12195" s="5"/>
      <c r="AW12195" s="5"/>
    </row>
    <row r="12196" spans="38:49">
      <c r="AL12196" s="5"/>
      <c r="AM12196" s="5"/>
      <c r="AW12196" s="5"/>
    </row>
    <row r="12197" spans="38:49">
      <c r="AL12197" s="5"/>
      <c r="AM12197" s="5"/>
      <c r="AW12197" s="5"/>
    </row>
    <row r="12198" spans="38:49">
      <c r="AL12198" s="5"/>
      <c r="AM12198" s="5"/>
      <c r="AW12198" s="5"/>
    </row>
    <row r="12199" spans="38:49">
      <c r="AL12199" s="5"/>
      <c r="AM12199" s="5"/>
      <c r="AW12199" s="5"/>
    </row>
    <row r="12200" spans="38:49">
      <c r="AL12200" s="5"/>
      <c r="AM12200" s="5"/>
      <c r="AW12200" s="5"/>
    </row>
    <row r="12201" spans="38:49">
      <c r="AL12201" s="5"/>
      <c r="AM12201" s="5"/>
      <c r="AW12201" s="5"/>
    </row>
    <row r="12202" spans="38:49">
      <c r="AL12202" s="5"/>
      <c r="AM12202" s="5"/>
      <c r="AW12202" s="5"/>
    </row>
    <row r="12203" spans="38:49">
      <c r="AL12203" s="5"/>
      <c r="AM12203" s="5"/>
      <c r="AW12203" s="5"/>
    </row>
    <row r="12204" spans="38:49">
      <c r="AL12204" s="5"/>
      <c r="AM12204" s="5"/>
      <c r="AW12204" s="5"/>
    </row>
    <row r="12205" spans="38:49">
      <c r="AL12205" s="5"/>
      <c r="AM12205" s="5"/>
      <c r="AW12205" s="5"/>
    </row>
    <row r="12206" spans="38:49">
      <c r="AL12206" s="5"/>
      <c r="AM12206" s="5"/>
      <c r="AW12206" s="5"/>
    </row>
    <row r="12207" spans="38:49">
      <c r="AL12207" s="5"/>
      <c r="AM12207" s="5"/>
      <c r="AW12207" s="5"/>
    </row>
    <row r="12208" spans="38:49">
      <c r="AL12208" s="5"/>
      <c r="AM12208" s="5"/>
      <c r="AW12208" s="5"/>
    </row>
    <row r="12209" spans="38:49">
      <c r="AL12209" s="5"/>
      <c r="AM12209" s="5"/>
      <c r="AW12209" s="5"/>
    </row>
    <row r="12210" spans="38:49">
      <c r="AL12210" s="5"/>
      <c r="AM12210" s="5"/>
      <c r="AW12210" s="5"/>
    </row>
    <row r="12211" spans="38:49">
      <c r="AL12211" s="5"/>
      <c r="AM12211" s="5"/>
      <c r="AW12211" s="5"/>
    </row>
    <row r="12212" spans="38:49">
      <c r="AL12212" s="5"/>
      <c r="AM12212" s="5"/>
      <c r="AW12212" s="5"/>
    </row>
    <row r="12213" spans="38:49">
      <c r="AL12213" s="5"/>
      <c r="AM12213" s="5"/>
      <c r="AW12213" s="5"/>
    </row>
    <row r="12214" spans="38:49">
      <c r="AL12214" s="5"/>
      <c r="AM12214" s="5"/>
      <c r="AW12214" s="5"/>
    </row>
    <row r="12215" spans="38:49">
      <c r="AL12215" s="5"/>
      <c r="AM12215" s="5"/>
      <c r="AW12215" s="5"/>
    </row>
    <row r="12216" spans="38:49">
      <c r="AL12216" s="5"/>
      <c r="AM12216" s="5"/>
      <c r="AW12216" s="5"/>
    </row>
    <row r="12217" spans="38:49">
      <c r="AL12217" s="5"/>
      <c r="AM12217" s="5"/>
      <c r="AW12217" s="5"/>
    </row>
    <row r="12218" spans="38:49">
      <c r="AL12218" s="5"/>
      <c r="AM12218" s="5"/>
      <c r="AW12218" s="5"/>
    </row>
    <row r="12219" spans="38:49">
      <c r="AL12219" s="5"/>
      <c r="AM12219" s="5"/>
      <c r="AW12219" s="5"/>
    </row>
    <row r="12220" spans="38:49">
      <c r="AL12220" s="5"/>
      <c r="AM12220" s="5"/>
      <c r="AW12220" s="5"/>
    </row>
    <row r="12221" spans="38:49">
      <c r="AL12221" s="5"/>
      <c r="AM12221" s="5"/>
      <c r="AW12221" s="5"/>
    </row>
    <row r="12222" spans="38:49">
      <c r="AL12222" s="5"/>
      <c r="AM12222" s="5"/>
      <c r="AW12222" s="5"/>
    </row>
    <row r="12223" spans="38:49">
      <c r="AL12223" s="5"/>
      <c r="AM12223" s="5"/>
      <c r="AW12223" s="5"/>
    </row>
    <row r="12224" spans="38:49">
      <c r="AL12224" s="5"/>
      <c r="AM12224" s="5"/>
      <c r="AW12224" s="5"/>
    </row>
    <row r="12225" spans="38:49">
      <c r="AL12225" s="5"/>
      <c r="AM12225" s="5"/>
      <c r="AW12225" s="5"/>
    </row>
    <row r="12226" spans="38:49">
      <c r="AL12226" s="5"/>
      <c r="AM12226" s="5"/>
      <c r="AW12226" s="5"/>
    </row>
    <row r="12227" spans="38:49">
      <c r="AL12227" s="5"/>
      <c r="AM12227" s="5"/>
      <c r="AW12227" s="5"/>
    </row>
    <row r="12228" spans="38:49">
      <c r="AL12228" s="5"/>
      <c r="AM12228" s="5"/>
      <c r="AW12228" s="5"/>
    </row>
    <row r="12229" spans="38:49">
      <c r="AL12229" s="5"/>
      <c r="AM12229" s="5"/>
      <c r="AW12229" s="5"/>
    </row>
    <row r="12230" spans="38:49">
      <c r="AL12230" s="5"/>
      <c r="AM12230" s="5"/>
      <c r="AW12230" s="5"/>
    </row>
    <row r="12231" spans="38:49">
      <c r="AL12231" s="5"/>
      <c r="AM12231" s="5"/>
      <c r="AW12231" s="5"/>
    </row>
    <row r="12232" spans="38:49">
      <c r="AL12232" s="5"/>
      <c r="AM12232" s="5"/>
      <c r="AW12232" s="5"/>
    </row>
    <row r="12233" spans="38:49">
      <c r="AL12233" s="5"/>
      <c r="AM12233" s="5"/>
      <c r="AW12233" s="5"/>
    </row>
    <row r="12234" spans="38:49">
      <c r="AL12234" s="5"/>
      <c r="AM12234" s="5"/>
      <c r="AW12234" s="5"/>
    </row>
    <row r="12235" spans="38:49">
      <c r="AL12235" s="5"/>
      <c r="AM12235" s="5"/>
      <c r="AW12235" s="5"/>
    </row>
    <row r="12236" spans="38:49">
      <c r="AL12236" s="5"/>
      <c r="AM12236" s="5"/>
      <c r="AW12236" s="5"/>
    </row>
    <row r="12237" spans="38:49">
      <c r="AL12237" s="5"/>
      <c r="AM12237" s="5"/>
      <c r="AW12237" s="5"/>
    </row>
    <row r="12238" spans="38:49">
      <c r="AL12238" s="5"/>
      <c r="AM12238" s="5"/>
      <c r="AW12238" s="5"/>
    </row>
    <row r="12239" spans="38:49">
      <c r="AL12239" s="5"/>
      <c r="AM12239" s="5"/>
      <c r="AW12239" s="5"/>
    </row>
    <row r="12240" spans="38:49">
      <c r="AL12240" s="5"/>
      <c r="AM12240" s="5"/>
      <c r="AW12240" s="5"/>
    </row>
    <row r="12241" spans="38:49">
      <c r="AL12241" s="5"/>
      <c r="AM12241" s="5"/>
      <c r="AW12241" s="5"/>
    </row>
    <row r="12242" spans="38:49">
      <c r="AL12242" s="5"/>
      <c r="AM12242" s="5"/>
      <c r="AW12242" s="5"/>
    </row>
    <row r="12243" spans="38:49">
      <c r="AL12243" s="5"/>
      <c r="AM12243" s="5"/>
      <c r="AW12243" s="5"/>
    </row>
    <row r="12244" spans="38:49">
      <c r="AL12244" s="5"/>
      <c r="AM12244" s="5"/>
      <c r="AW12244" s="5"/>
    </row>
    <row r="12245" spans="38:49">
      <c r="AL12245" s="5"/>
      <c r="AM12245" s="5"/>
      <c r="AW12245" s="5"/>
    </row>
    <row r="12246" spans="38:49">
      <c r="AL12246" s="5"/>
      <c r="AM12246" s="5"/>
      <c r="AW12246" s="5"/>
    </row>
    <row r="12247" spans="38:49">
      <c r="AL12247" s="5"/>
      <c r="AM12247" s="5"/>
      <c r="AW12247" s="5"/>
    </row>
    <row r="12248" spans="38:49">
      <c r="AL12248" s="5"/>
      <c r="AM12248" s="5"/>
      <c r="AW12248" s="5"/>
    </row>
    <row r="12249" spans="38:49">
      <c r="AL12249" s="5"/>
      <c r="AM12249" s="5"/>
      <c r="AW12249" s="5"/>
    </row>
    <row r="12250" spans="38:49">
      <c r="AL12250" s="5"/>
      <c r="AM12250" s="5"/>
      <c r="AW12250" s="5"/>
    </row>
    <row r="12251" spans="38:49">
      <c r="AL12251" s="5"/>
      <c r="AM12251" s="5"/>
      <c r="AW12251" s="5"/>
    </row>
    <row r="12252" spans="38:49">
      <c r="AL12252" s="5"/>
      <c r="AM12252" s="5"/>
      <c r="AW12252" s="5"/>
    </row>
    <row r="12253" spans="38:49">
      <c r="AL12253" s="5"/>
      <c r="AM12253" s="5"/>
      <c r="AW12253" s="5"/>
    </row>
    <row r="12254" spans="38:49">
      <c r="AL12254" s="5"/>
      <c r="AM12254" s="5"/>
      <c r="AW12254" s="5"/>
    </row>
    <row r="12255" spans="38:49">
      <c r="AL12255" s="5"/>
      <c r="AM12255" s="5"/>
      <c r="AW12255" s="5"/>
    </row>
    <row r="12256" spans="38:49">
      <c r="AL12256" s="5"/>
      <c r="AM12256" s="5"/>
      <c r="AW12256" s="5"/>
    </row>
    <row r="12257" spans="38:49">
      <c r="AL12257" s="5"/>
      <c r="AM12257" s="5"/>
      <c r="AW12257" s="5"/>
    </row>
    <row r="12258" spans="38:49">
      <c r="AL12258" s="5"/>
      <c r="AM12258" s="5"/>
      <c r="AW12258" s="5"/>
    </row>
    <row r="12259" spans="38:49">
      <c r="AL12259" s="5"/>
      <c r="AM12259" s="5"/>
      <c r="AW12259" s="5"/>
    </row>
    <row r="12260" spans="38:49">
      <c r="AL12260" s="5"/>
      <c r="AM12260" s="5"/>
      <c r="AW12260" s="5"/>
    </row>
    <row r="12261" spans="38:49">
      <c r="AL12261" s="5"/>
      <c r="AM12261" s="5"/>
      <c r="AW12261" s="5"/>
    </row>
    <row r="12262" spans="38:49">
      <c r="AL12262" s="5"/>
      <c r="AM12262" s="5"/>
      <c r="AW12262" s="5"/>
    </row>
    <row r="12263" spans="38:49">
      <c r="AL12263" s="5"/>
      <c r="AM12263" s="5"/>
      <c r="AW12263" s="5"/>
    </row>
    <row r="12264" spans="38:49">
      <c r="AL12264" s="5"/>
      <c r="AM12264" s="5"/>
      <c r="AW12264" s="5"/>
    </row>
    <row r="12265" spans="38:49">
      <c r="AL12265" s="5"/>
      <c r="AM12265" s="5"/>
      <c r="AW12265" s="5"/>
    </row>
    <row r="12266" spans="38:49">
      <c r="AL12266" s="5"/>
      <c r="AM12266" s="5"/>
      <c r="AW12266" s="5"/>
    </row>
    <row r="12267" spans="38:49">
      <c r="AL12267" s="5"/>
      <c r="AM12267" s="5"/>
      <c r="AW12267" s="5"/>
    </row>
    <row r="12268" spans="38:49">
      <c r="AL12268" s="5"/>
      <c r="AM12268" s="5"/>
      <c r="AW12268" s="5"/>
    </row>
    <row r="12269" spans="38:49">
      <c r="AL12269" s="5"/>
      <c r="AM12269" s="5"/>
      <c r="AW12269" s="5"/>
    </row>
    <row r="12270" spans="38:49">
      <c r="AL12270" s="5"/>
      <c r="AM12270" s="5"/>
      <c r="AW12270" s="5"/>
    </row>
    <row r="12271" spans="38:49">
      <c r="AL12271" s="5"/>
      <c r="AM12271" s="5"/>
      <c r="AW12271" s="5"/>
    </row>
    <row r="12272" spans="38:49">
      <c r="AL12272" s="5"/>
      <c r="AM12272" s="5"/>
      <c r="AW12272" s="5"/>
    </row>
    <row r="12273" spans="38:49">
      <c r="AL12273" s="5"/>
      <c r="AM12273" s="5"/>
      <c r="AW12273" s="5"/>
    </row>
    <row r="12274" spans="38:49">
      <c r="AL12274" s="5"/>
      <c r="AM12274" s="5"/>
      <c r="AW12274" s="5"/>
    </row>
    <row r="12275" spans="38:49">
      <c r="AL12275" s="5"/>
      <c r="AM12275" s="5"/>
      <c r="AW12275" s="5"/>
    </row>
    <row r="12276" spans="38:49">
      <c r="AL12276" s="5"/>
      <c r="AM12276" s="5"/>
      <c r="AW12276" s="5"/>
    </row>
    <row r="12277" spans="38:49">
      <c r="AL12277" s="5"/>
      <c r="AM12277" s="5"/>
      <c r="AW12277" s="5"/>
    </row>
    <row r="12278" spans="38:49">
      <c r="AL12278" s="5"/>
      <c r="AM12278" s="5"/>
      <c r="AW12278" s="5"/>
    </row>
    <row r="12279" spans="38:49">
      <c r="AL12279" s="5"/>
      <c r="AM12279" s="5"/>
      <c r="AW12279" s="5"/>
    </row>
    <row r="12280" spans="38:49">
      <c r="AL12280" s="5"/>
      <c r="AM12280" s="5"/>
      <c r="AW12280" s="5"/>
    </row>
    <row r="12281" spans="38:49">
      <c r="AL12281" s="5"/>
      <c r="AM12281" s="5"/>
      <c r="AW12281" s="5"/>
    </row>
    <row r="12282" spans="38:49">
      <c r="AL12282" s="5"/>
      <c r="AM12282" s="5"/>
      <c r="AW12282" s="5"/>
    </row>
    <row r="12283" spans="38:49">
      <c r="AL12283" s="5"/>
      <c r="AM12283" s="5"/>
      <c r="AW12283" s="5"/>
    </row>
    <row r="12284" spans="38:49">
      <c r="AL12284" s="5"/>
      <c r="AM12284" s="5"/>
      <c r="AW12284" s="5"/>
    </row>
    <row r="12285" spans="38:49">
      <c r="AL12285" s="5"/>
      <c r="AM12285" s="5"/>
      <c r="AW12285" s="5"/>
    </row>
    <row r="12286" spans="38:49">
      <c r="AL12286" s="5"/>
      <c r="AM12286" s="5"/>
      <c r="AW12286" s="5"/>
    </row>
    <row r="12287" spans="38:49">
      <c r="AL12287" s="5"/>
      <c r="AM12287" s="5"/>
      <c r="AW12287" s="5"/>
    </row>
    <row r="12288" spans="38:49">
      <c r="AL12288" s="5"/>
      <c r="AM12288" s="5"/>
      <c r="AW12288" s="5"/>
    </row>
    <row r="12289" spans="38:49">
      <c r="AL12289" s="5"/>
      <c r="AM12289" s="5"/>
      <c r="AW12289" s="5"/>
    </row>
    <row r="12290" spans="38:49">
      <c r="AL12290" s="5"/>
      <c r="AM12290" s="5"/>
      <c r="AW12290" s="5"/>
    </row>
    <row r="12291" spans="38:49">
      <c r="AL12291" s="5"/>
      <c r="AM12291" s="5"/>
      <c r="AW12291" s="5"/>
    </row>
    <row r="12292" spans="38:49">
      <c r="AL12292" s="5"/>
      <c r="AM12292" s="5"/>
      <c r="AW12292" s="5"/>
    </row>
    <row r="12293" spans="38:49">
      <c r="AL12293" s="5"/>
      <c r="AM12293" s="5"/>
      <c r="AW12293" s="5"/>
    </row>
    <row r="12294" spans="38:49">
      <c r="AL12294" s="5"/>
      <c r="AM12294" s="5"/>
      <c r="AW12294" s="5"/>
    </row>
    <row r="12295" spans="38:49">
      <c r="AL12295" s="5"/>
      <c r="AM12295" s="5"/>
      <c r="AW12295" s="5"/>
    </row>
    <row r="12296" spans="38:49">
      <c r="AL12296" s="5"/>
      <c r="AM12296" s="5"/>
      <c r="AW12296" s="5"/>
    </row>
    <row r="12297" spans="38:49">
      <c r="AL12297" s="5"/>
      <c r="AM12297" s="5"/>
      <c r="AW12297" s="5"/>
    </row>
    <row r="12298" spans="38:49">
      <c r="AL12298" s="5"/>
      <c r="AM12298" s="5"/>
      <c r="AW12298" s="5"/>
    </row>
    <row r="12299" spans="38:49">
      <c r="AL12299" s="5"/>
      <c r="AM12299" s="5"/>
      <c r="AW12299" s="5"/>
    </row>
    <row r="12300" spans="38:49">
      <c r="AL12300" s="5"/>
      <c r="AM12300" s="5"/>
      <c r="AW12300" s="5"/>
    </row>
    <row r="12301" spans="38:49">
      <c r="AL12301" s="5"/>
      <c r="AM12301" s="5"/>
      <c r="AW12301" s="5"/>
    </row>
    <row r="12302" spans="38:49">
      <c r="AL12302" s="5"/>
      <c r="AM12302" s="5"/>
      <c r="AW12302" s="5"/>
    </row>
    <row r="12303" spans="38:49">
      <c r="AL12303" s="5"/>
      <c r="AM12303" s="5"/>
      <c r="AW12303" s="5"/>
    </row>
    <row r="12304" spans="38:49">
      <c r="AL12304" s="5"/>
      <c r="AM12304" s="5"/>
      <c r="AW12304" s="5"/>
    </row>
    <row r="12305" spans="38:49">
      <c r="AL12305" s="5"/>
      <c r="AM12305" s="5"/>
      <c r="AW12305" s="5"/>
    </row>
    <row r="12306" spans="38:49">
      <c r="AL12306" s="5"/>
      <c r="AM12306" s="5"/>
      <c r="AW12306" s="5"/>
    </row>
    <row r="12307" spans="38:49">
      <c r="AL12307" s="5"/>
      <c r="AM12307" s="5"/>
      <c r="AW12307" s="5"/>
    </row>
    <row r="12308" spans="38:49">
      <c r="AL12308" s="5"/>
      <c r="AM12308" s="5"/>
      <c r="AW12308" s="5"/>
    </row>
    <row r="12309" spans="38:49">
      <c r="AL12309" s="5"/>
      <c r="AM12309" s="5"/>
      <c r="AW12309" s="5"/>
    </row>
    <row r="12310" spans="38:49">
      <c r="AL12310" s="5"/>
      <c r="AM12310" s="5"/>
      <c r="AW12310" s="5"/>
    </row>
    <row r="12311" spans="38:49">
      <c r="AL12311" s="5"/>
      <c r="AM12311" s="5"/>
      <c r="AW12311" s="5"/>
    </row>
    <row r="12312" spans="38:49">
      <c r="AL12312" s="5"/>
      <c r="AM12312" s="5"/>
      <c r="AW12312" s="5"/>
    </row>
    <row r="12313" spans="38:49">
      <c r="AL12313" s="5"/>
      <c r="AM12313" s="5"/>
      <c r="AW12313" s="5"/>
    </row>
    <row r="12314" spans="38:49">
      <c r="AL12314" s="5"/>
      <c r="AM12314" s="5"/>
      <c r="AW12314" s="5"/>
    </row>
    <row r="12315" spans="38:49">
      <c r="AL12315" s="5"/>
      <c r="AM12315" s="5"/>
      <c r="AW12315" s="5"/>
    </row>
    <row r="12316" spans="38:49">
      <c r="AL12316" s="5"/>
      <c r="AM12316" s="5"/>
      <c r="AW12316" s="5"/>
    </row>
    <row r="12317" spans="38:49">
      <c r="AL12317" s="5"/>
      <c r="AM12317" s="5"/>
      <c r="AW12317" s="5"/>
    </row>
    <row r="12318" spans="38:49">
      <c r="AL12318" s="5"/>
      <c r="AM12318" s="5"/>
      <c r="AW12318" s="5"/>
    </row>
    <row r="12319" spans="38:49">
      <c r="AL12319" s="5"/>
      <c r="AM12319" s="5"/>
      <c r="AW12319" s="5"/>
    </row>
    <row r="12320" spans="38:49">
      <c r="AL12320" s="5"/>
      <c r="AM12320" s="5"/>
      <c r="AW12320" s="5"/>
    </row>
    <row r="12321" spans="38:49">
      <c r="AL12321" s="5"/>
      <c r="AM12321" s="5"/>
      <c r="AW12321" s="5"/>
    </row>
    <row r="12322" spans="38:49">
      <c r="AL12322" s="5"/>
      <c r="AM12322" s="5"/>
      <c r="AW12322" s="5"/>
    </row>
    <row r="12323" spans="38:49">
      <c r="AL12323" s="5"/>
      <c r="AM12323" s="5"/>
      <c r="AW12323" s="5"/>
    </row>
    <row r="12324" spans="38:49">
      <c r="AL12324" s="5"/>
      <c r="AM12324" s="5"/>
      <c r="AW12324" s="5"/>
    </row>
    <row r="12325" spans="38:49">
      <c r="AL12325" s="5"/>
      <c r="AM12325" s="5"/>
      <c r="AW12325" s="5"/>
    </row>
    <row r="12326" spans="38:49">
      <c r="AL12326" s="5"/>
      <c r="AM12326" s="5"/>
      <c r="AW12326" s="5"/>
    </row>
    <row r="12327" spans="38:49">
      <c r="AL12327" s="5"/>
      <c r="AM12327" s="5"/>
      <c r="AW12327" s="5"/>
    </row>
    <row r="12328" spans="38:49">
      <c r="AL12328" s="5"/>
      <c r="AM12328" s="5"/>
      <c r="AW12328" s="5"/>
    </row>
    <row r="12329" spans="38:49">
      <c r="AL12329" s="5"/>
      <c r="AM12329" s="5"/>
      <c r="AW12329" s="5"/>
    </row>
    <row r="12330" spans="38:49">
      <c r="AL12330" s="5"/>
      <c r="AM12330" s="5"/>
      <c r="AW12330" s="5"/>
    </row>
    <row r="12331" spans="38:49">
      <c r="AL12331" s="5"/>
      <c r="AM12331" s="5"/>
      <c r="AW12331" s="5"/>
    </row>
    <row r="12332" spans="38:49">
      <c r="AL12332" s="5"/>
      <c r="AM12332" s="5"/>
      <c r="AW12332" s="5"/>
    </row>
    <row r="12333" spans="38:49">
      <c r="AL12333" s="5"/>
      <c r="AM12333" s="5"/>
      <c r="AW12333" s="5"/>
    </row>
    <row r="12334" spans="38:49">
      <c r="AL12334" s="5"/>
      <c r="AM12334" s="5"/>
      <c r="AW12334" s="5"/>
    </row>
    <row r="12335" spans="38:49">
      <c r="AL12335" s="5"/>
      <c r="AM12335" s="5"/>
      <c r="AW12335" s="5"/>
    </row>
    <row r="12336" spans="38:49">
      <c r="AL12336" s="5"/>
      <c r="AM12336" s="5"/>
      <c r="AW12336" s="5"/>
    </row>
    <row r="12337" spans="38:49">
      <c r="AL12337" s="5"/>
      <c r="AM12337" s="5"/>
      <c r="AW12337" s="5"/>
    </row>
    <row r="12338" spans="38:49">
      <c r="AL12338" s="5"/>
      <c r="AM12338" s="5"/>
      <c r="AW12338" s="5"/>
    </row>
    <row r="12339" spans="38:49">
      <c r="AL12339" s="5"/>
      <c r="AM12339" s="5"/>
      <c r="AW12339" s="5"/>
    </row>
    <row r="12340" spans="38:49">
      <c r="AL12340" s="5"/>
      <c r="AM12340" s="5"/>
      <c r="AW12340" s="5"/>
    </row>
    <row r="12341" spans="38:49">
      <c r="AL12341" s="5"/>
      <c r="AM12341" s="5"/>
      <c r="AW12341" s="5"/>
    </row>
    <row r="12342" spans="38:49">
      <c r="AL12342" s="5"/>
      <c r="AM12342" s="5"/>
      <c r="AW12342" s="5"/>
    </row>
    <row r="12343" spans="38:49">
      <c r="AL12343" s="5"/>
      <c r="AM12343" s="5"/>
      <c r="AW12343" s="5"/>
    </row>
    <row r="12344" spans="38:49">
      <c r="AL12344" s="5"/>
      <c r="AM12344" s="5"/>
      <c r="AW12344" s="5"/>
    </row>
    <row r="12345" spans="38:49">
      <c r="AL12345" s="5"/>
      <c r="AM12345" s="5"/>
      <c r="AW12345" s="5"/>
    </row>
    <row r="12346" spans="38:49">
      <c r="AL12346" s="5"/>
      <c r="AM12346" s="5"/>
      <c r="AW12346" s="5"/>
    </row>
    <row r="12347" spans="38:49">
      <c r="AL12347" s="5"/>
      <c r="AM12347" s="5"/>
      <c r="AW12347" s="5"/>
    </row>
    <row r="12348" spans="38:49">
      <c r="AL12348" s="5"/>
      <c r="AM12348" s="5"/>
      <c r="AW12348" s="5"/>
    </row>
    <row r="12349" spans="38:49">
      <c r="AL12349" s="5"/>
      <c r="AM12349" s="5"/>
      <c r="AW12349" s="5"/>
    </row>
    <row r="12350" spans="38:49">
      <c r="AL12350" s="5"/>
      <c r="AM12350" s="5"/>
      <c r="AW12350" s="5"/>
    </row>
    <row r="12351" spans="38:49">
      <c r="AL12351" s="5"/>
      <c r="AM12351" s="5"/>
      <c r="AW12351" s="5"/>
    </row>
    <row r="12352" spans="38:49">
      <c r="AL12352" s="5"/>
      <c r="AM12352" s="5"/>
      <c r="AW12352" s="5"/>
    </row>
    <row r="12353" spans="38:49">
      <c r="AL12353" s="5"/>
      <c r="AM12353" s="5"/>
      <c r="AW12353" s="5"/>
    </row>
    <row r="12354" spans="38:49">
      <c r="AL12354" s="5"/>
      <c r="AM12354" s="5"/>
      <c r="AW12354" s="5"/>
    </row>
    <row r="12355" spans="38:49">
      <c r="AL12355" s="5"/>
      <c r="AM12355" s="5"/>
      <c r="AW12355" s="5"/>
    </row>
    <row r="12356" spans="38:49">
      <c r="AL12356" s="5"/>
      <c r="AM12356" s="5"/>
      <c r="AW12356" s="5"/>
    </row>
    <row r="12357" spans="38:49">
      <c r="AL12357" s="5"/>
      <c r="AM12357" s="5"/>
      <c r="AW12357" s="5"/>
    </row>
    <row r="12358" spans="38:49">
      <c r="AL12358" s="5"/>
      <c r="AM12358" s="5"/>
      <c r="AW12358" s="5"/>
    </row>
    <row r="12359" spans="38:49">
      <c r="AL12359" s="5"/>
      <c r="AM12359" s="5"/>
      <c r="AW12359" s="5"/>
    </row>
    <row r="12360" spans="38:49">
      <c r="AL12360" s="5"/>
      <c r="AM12360" s="5"/>
      <c r="AW12360" s="5"/>
    </row>
    <row r="12361" spans="38:49">
      <c r="AL12361" s="5"/>
      <c r="AM12361" s="5"/>
      <c r="AW12361" s="5"/>
    </row>
    <row r="12362" spans="38:49">
      <c r="AL12362" s="5"/>
      <c r="AM12362" s="5"/>
      <c r="AW12362" s="5"/>
    </row>
    <row r="12363" spans="38:49">
      <c r="AL12363" s="5"/>
      <c r="AM12363" s="5"/>
      <c r="AW12363" s="5"/>
    </row>
    <row r="12364" spans="38:49">
      <c r="AL12364" s="5"/>
      <c r="AM12364" s="5"/>
      <c r="AW12364" s="5"/>
    </row>
    <row r="12365" spans="38:49">
      <c r="AL12365" s="5"/>
      <c r="AM12365" s="5"/>
      <c r="AW12365" s="5"/>
    </row>
    <row r="12366" spans="38:49">
      <c r="AL12366" s="5"/>
      <c r="AM12366" s="5"/>
      <c r="AW12366" s="5"/>
    </row>
    <row r="12367" spans="38:49">
      <c r="AL12367" s="5"/>
      <c r="AM12367" s="5"/>
      <c r="AW12367" s="5"/>
    </row>
    <row r="12368" spans="38:49">
      <c r="AL12368" s="5"/>
      <c r="AM12368" s="5"/>
      <c r="AW12368" s="5"/>
    </row>
    <row r="12369" spans="38:49">
      <c r="AL12369" s="5"/>
      <c r="AM12369" s="5"/>
      <c r="AW12369" s="5"/>
    </row>
    <row r="12370" spans="38:49">
      <c r="AL12370" s="5"/>
      <c r="AM12370" s="5"/>
      <c r="AW12370" s="5"/>
    </row>
    <row r="12371" spans="38:49">
      <c r="AL12371" s="5"/>
      <c r="AM12371" s="5"/>
      <c r="AW12371" s="5"/>
    </row>
    <row r="12372" spans="38:49">
      <c r="AL12372" s="5"/>
      <c r="AM12372" s="5"/>
      <c r="AW12372" s="5"/>
    </row>
    <row r="12373" spans="38:49">
      <c r="AL12373" s="5"/>
      <c r="AM12373" s="5"/>
      <c r="AW12373" s="5"/>
    </row>
    <row r="12374" spans="38:49">
      <c r="AL12374" s="5"/>
      <c r="AM12374" s="5"/>
      <c r="AW12374" s="5"/>
    </row>
    <row r="12375" spans="38:49">
      <c r="AL12375" s="5"/>
      <c r="AM12375" s="5"/>
      <c r="AW12375" s="5"/>
    </row>
    <row r="12376" spans="38:49">
      <c r="AL12376" s="5"/>
      <c r="AM12376" s="5"/>
      <c r="AW12376" s="5"/>
    </row>
    <row r="12377" spans="38:49">
      <c r="AL12377" s="5"/>
      <c r="AM12377" s="5"/>
      <c r="AW12377" s="5"/>
    </row>
    <row r="12378" spans="38:49">
      <c r="AL12378" s="5"/>
      <c r="AM12378" s="5"/>
      <c r="AW12378" s="5"/>
    </row>
    <row r="12379" spans="38:49">
      <c r="AL12379" s="5"/>
      <c r="AM12379" s="5"/>
      <c r="AW12379" s="5"/>
    </row>
    <row r="12380" spans="38:49">
      <c r="AL12380" s="5"/>
      <c r="AM12380" s="5"/>
      <c r="AW12380" s="5"/>
    </row>
    <row r="12381" spans="38:49">
      <c r="AL12381" s="5"/>
      <c r="AM12381" s="5"/>
      <c r="AW12381" s="5"/>
    </row>
    <row r="12382" spans="38:49">
      <c r="AL12382" s="5"/>
      <c r="AM12382" s="5"/>
      <c r="AW12382" s="5"/>
    </row>
    <row r="12383" spans="38:49">
      <c r="AL12383" s="5"/>
      <c r="AM12383" s="5"/>
      <c r="AW12383" s="5"/>
    </row>
    <row r="12384" spans="38:49">
      <c r="AL12384" s="5"/>
      <c r="AM12384" s="5"/>
      <c r="AW12384" s="5"/>
    </row>
    <row r="12385" spans="38:49">
      <c r="AL12385" s="5"/>
      <c r="AM12385" s="5"/>
      <c r="AW12385" s="5"/>
    </row>
    <row r="12386" spans="38:49">
      <c r="AL12386" s="5"/>
      <c r="AM12386" s="5"/>
      <c r="AW12386" s="5"/>
    </row>
    <row r="12387" spans="38:49">
      <c r="AL12387" s="5"/>
      <c r="AM12387" s="5"/>
      <c r="AW12387" s="5"/>
    </row>
    <row r="12388" spans="38:49">
      <c r="AL12388" s="5"/>
      <c r="AM12388" s="5"/>
      <c r="AW12388" s="5"/>
    </row>
    <row r="12389" spans="38:49">
      <c r="AL12389" s="5"/>
      <c r="AM12389" s="5"/>
      <c r="AW12389" s="5"/>
    </row>
    <row r="12390" spans="38:49">
      <c r="AL12390" s="5"/>
      <c r="AM12390" s="5"/>
      <c r="AW12390" s="5"/>
    </row>
    <row r="12391" spans="38:49">
      <c r="AL12391" s="5"/>
      <c r="AM12391" s="5"/>
      <c r="AW12391" s="5"/>
    </row>
    <row r="12392" spans="38:49">
      <c r="AL12392" s="5"/>
      <c r="AM12392" s="5"/>
      <c r="AW12392" s="5"/>
    </row>
    <row r="12393" spans="38:49">
      <c r="AL12393" s="5"/>
      <c r="AM12393" s="5"/>
      <c r="AW12393" s="5"/>
    </row>
    <row r="12394" spans="38:49">
      <c r="AL12394" s="5"/>
      <c r="AM12394" s="5"/>
      <c r="AW12394" s="5"/>
    </row>
    <row r="12395" spans="38:49">
      <c r="AL12395" s="5"/>
      <c r="AM12395" s="5"/>
      <c r="AW12395" s="5"/>
    </row>
    <row r="12396" spans="38:49">
      <c r="AL12396" s="5"/>
      <c r="AM12396" s="5"/>
      <c r="AW12396" s="5"/>
    </row>
    <row r="12397" spans="38:49">
      <c r="AL12397" s="5"/>
      <c r="AM12397" s="5"/>
      <c r="AW12397" s="5"/>
    </row>
    <row r="12398" spans="38:49">
      <c r="AL12398" s="5"/>
      <c r="AM12398" s="5"/>
      <c r="AW12398" s="5"/>
    </row>
    <row r="12399" spans="38:49">
      <c r="AL12399" s="5"/>
      <c r="AM12399" s="5"/>
      <c r="AW12399" s="5"/>
    </row>
    <row r="12400" spans="38:49">
      <c r="AL12400" s="5"/>
      <c r="AM12400" s="5"/>
      <c r="AW12400" s="5"/>
    </row>
    <row r="12401" spans="38:49">
      <c r="AL12401" s="5"/>
      <c r="AM12401" s="5"/>
      <c r="AW12401" s="5"/>
    </row>
    <row r="12402" spans="38:49">
      <c r="AL12402" s="5"/>
      <c r="AM12402" s="5"/>
      <c r="AW12402" s="5"/>
    </row>
    <row r="12403" spans="38:49">
      <c r="AL12403" s="5"/>
      <c r="AM12403" s="5"/>
      <c r="AW12403" s="5"/>
    </row>
    <row r="12404" spans="38:49">
      <c r="AL12404" s="5"/>
      <c r="AM12404" s="5"/>
      <c r="AW12404" s="5"/>
    </row>
    <row r="12405" spans="38:49">
      <c r="AL12405" s="5"/>
      <c r="AM12405" s="5"/>
      <c r="AW12405" s="5"/>
    </row>
    <row r="12406" spans="38:49">
      <c r="AL12406" s="5"/>
      <c r="AM12406" s="5"/>
      <c r="AW12406" s="5"/>
    </row>
    <row r="12407" spans="38:49">
      <c r="AL12407" s="5"/>
      <c r="AM12407" s="5"/>
      <c r="AW12407" s="5"/>
    </row>
    <row r="12408" spans="38:49">
      <c r="AL12408" s="5"/>
      <c r="AM12408" s="5"/>
      <c r="AW12408" s="5"/>
    </row>
    <row r="12409" spans="38:49">
      <c r="AL12409" s="5"/>
      <c r="AM12409" s="5"/>
      <c r="AW12409" s="5"/>
    </row>
    <row r="12410" spans="38:49">
      <c r="AL12410" s="5"/>
      <c r="AM12410" s="5"/>
      <c r="AW12410" s="5"/>
    </row>
    <row r="12411" spans="38:49">
      <c r="AL12411" s="5"/>
      <c r="AM12411" s="5"/>
      <c r="AW12411" s="5"/>
    </row>
    <row r="12412" spans="38:49">
      <c r="AL12412" s="5"/>
      <c r="AM12412" s="5"/>
      <c r="AW12412" s="5"/>
    </row>
    <row r="12413" spans="38:49">
      <c r="AL12413" s="5"/>
      <c r="AM12413" s="5"/>
      <c r="AW12413" s="5"/>
    </row>
    <row r="12414" spans="38:49">
      <c r="AL12414" s="5"/>
      <c r="AM12414" s="5"/>
      <c r="AW12414" s="5"/>
    </row>
    <row r="12415" spans="38:49">
      <c r="AL12415" s="5"/>
      <c r="AM12415" s="5"/>
      <c r="AW12415" s="5"/>
    </row>
    <row r="12416" spans="38:49">
      <c r="AL12416" s="5"/>
      <c r="AM12416" s="5"/>
      <c r="AW12416" s="5"/>
    </row>
    <row r="12417" spans="38:49">
      <c r="AL12417" s="5"/>
      <c r="AM12417" s="5"/>
      <c r="AW12417" s="5"/>
    </row>
    <row r="12418" spans="38:49">
      <c r="AL12418" s="5"/>
      <c r="AM12418" s="5"/>
      <c r="AW12418" s="5"/>
    </row>
    <row r="12419" spans="38:49">
      <c r="AL12419" s="5"/>
      <c r="AM12419" s="5"/>
      <c r="AW12419" s="5"/>
    </row>
    <row r="12420" spans="38:49">
      <c r="AL12420" s="5"/>
      <c r="AM12420" s="5"/>
      <c r="AW12420" s="5"/>
    </row>
    <row r="12421" spans="38:49">
      <c r="AL12421" s="5"/>
      <c r="AM12421" s="5"/>
      <c r="AW12421" s="5"/>
    </row>
    <row r="12422" spans="38:49">
      <c r="AL12422" s="5"/>
      <c r="AM12422" s="5"/>
      <c r="AW12422" s="5"/>
    </row>
    <row r="12423" spans="38:49">
      <c r="AL12423" s="5"/>
      <c r="AM12423" s="5"/>
      <c r="AW12423" s="5"/>
    </row>
    <row r="12424" spans="38:49">
      <c r="AL12424" s="5"/>
      <c r="AM12424" s="5"/>
      <c r="AW12424" s="5"/>
    </row>
    <row r="12425" spans="38:49">
      <c r="AL12425" s="5"/>
      <c r="AM12425" s="5"/>
      <c r="AW12425" s="5"/>
    </row>
    <row r="12426" spans="38:49">
      <c r="AL12426" s="5"/>
      <c r="AM12426" s="5"/>
      <c r="AW12426" s="5"/>
    </row>
    <row r="12427" spans="38:49">
      <c r="AL12427" s="5"/>
      <c r="AM12427" s="5"/>
      <c r="AW12427" s="5"/>
    </row>
    <row r="12428" spans="38:49">
      <c r="AL12428" s="5"/>
      <c r="AM12428" s="5"/>
      <c r="AW12428" s="5"/>
    </row>
    <row r="12429" spans="38:49">
      <c r="AL12429" s="5"/>
      <c r="AM12429" s="5"/>
      <c r="AW12429" s="5"/>
    </row>
    <row r="12430" spans="38:49">
      <c r="AL12430" s="5"/>
      <c r="AM12430" s="5"/>
      <c r="AW12430" s="5"/>
    </row>
    <row r="12431" spans="38:49">
      <c r="AL12431" s="5"/>
      <c r="AM12431" s="5"/>
      <c r="AW12431" s="5"/>
    </row>
    <row r="12432" spans="38:49">
      <c r="AL12432" s="5"/>
      <c r="AM12432" s="5"/>
      <c r="AW12432" s="5"/>
    </row>
    <row r="12433" spans="38:49">
      <c r="AL12433" s="5"/>
      <c r="AM12433" s="5"/>
      <c r="AW12433" s="5"/>
    </row>
    <row r="12434" spans="38:49">
      <c r="AL12434" s="5"/>
      <c r="AM12434" s="5"/>
      <c r="AW12434" s="5"/>
    </row>
    <row r="12435" spans="38:49">
      <c r="AL12435" s="5"/>
      <c r="AM12435" s="5"/>
      <c r="AW12435" s="5"/>
    </row>
    <row r="12436" spans="38:49">
      <c r="AL12436" s="5"/>
      <c r="AM12436" s="5"/>
      <c r="AW12436" s="5"/>
    </row>
    <row r="12437" spans="38:49">
      <c r="AL12437" s="5"/>
      <c r="AM12437" s="5"/>
      <c r="AW12437" s="5"/>
    </row>
    <row r="12438" spans="38:49">
      <c r="AL12438" s="5"/>
      <c r="AM12438" s="5"/>
      <c r="AW12438" s="5"/>
    </row>
    <row r="12439" spans="38:49">
      <c r="AL12439" s="5"/>
      <c r="AM12439" s="5"/>
      <c r="AW12439" s="5"/>
    </row>
    <row r="12440" spans="38:49">
      <c r="AL12440" s="5"/>
      <c r="AM12440" s="5"/>
      <c r="AW12440" s="5"/>
    </row>
    <row r="12441" spans="38:49">
      <c r="AL12441" s="5"/>
      <c r="AM12441" s="5"/>
      <c r="AW12441" s="5"/>
    </row>
    <row r="12442" spans="38:49">
      <c r="AL12442" s="5"/>
      <c r="AM12442" s="5"/>
      <c r="AW12442" s="5"/>
    </row>
    <row r="12443" spans="38:49">
      <c r="AL12443" s="5"/>
      <c r="AM12443" s="5"/>
      <c r="AW12443" s="5"/>
    </row>
    <row r="12444" spans="38:49">
      <c r="AL12444" s="5"/>
      <c r="AM12444" s="5"/>
      <c r="AW12444" s="5"/>
    </row>
    <row r="12445" spans="38:49">
      <c r="AL12445" s="5"/>
      <c r="AM12445" s="5"/>
      <c r="AW12445" s="5"/>
    </row>
    <row r="12446" spans="38:49">
      <c r="AL12446" s="5"/>
      <c r="AM12446" s="5"/>
      <c r="AW12446" s="5"/>
    </row>
    <row r="12447" spans="38:49">
      <c r="AL12447" s="5"/>
      <c r="AM12447" s="5"/>
      <c r="AW12447" s="5"/>
    </row>
    <row r="12448" spans="38:49">
      <c r="AL12448" s="5"/>
      <c r="AM12448" s="5"/>
      <c r="AW12448" s="5"/>
    </row>
    <row r="12449" spans="38:49">
      <c r="AL12449" s="5"/>
      <c r="AM12449" s="5"/>
      <c r="AW12449" s="5"/>
    </row>
    <row r="12450" spans="38:49">
      <c r="AL12450" s="5"/>
      <c r="AM12450" s="5"/>
      <c r="AW12450" s="5"/>
    </row>
    <row r="12451" spans="38:49">
      <c r="AL12451" s="5"/>
      <c r="AM12451" s="5"/>
      <c r="AW12451" s="5"/>
    </row>
    <row r="12452" spans="38:49">
      <c r="AL12452" s="5"/>
      <c r="AM12452" s="5"/>
      <c r="AW12452" s="5"/>
    </row>
    <row r="12453" spans="38:49">
      <c r="AL12453" s="5"/>
      <c r="AM12453" s="5"/>
      <c r="AW12453" s="5"/>
    </row>
    <row r="12454" spans="38:49">
      <c r="AL12454" s="5"/>
      <c r="AM12454" s="5"/>
      <c r="AW12454" s="5"/>
    </row>
    <row r="12455" spans="38:49">
      <c r="AL12455" s="5"/>
      <c r="AM12455" s="5"/>
      <c r="AW12455" s="5"/>
    </row>
    <row r="12456" spans="38:49">
      <c r="AL12456" s="5"/>
      <c r="AM12456" s="5"/>
      <c r="AW12456" s="5"/>
    </row>
    <row r="12457" spans="38:49">
      <c r="AL12457" s="5"/>
      <c r="AM12457" s="5"/>
      <c r="AW12457" s="5"/>
    </row>
    <row r="12458" spans="38:49">
      <c r="AL12458" s="5"/>
      <c r="AM12458" s="5"/>
      <c r="AW12458" s="5"/>
    </row>
    <row r="12459" spans="38:49">
      <c r="AL12459" s="5"/>
      <c r="AM12459" s="5"/>
      <c r="AW12459" s="5"/>
    </row>
    <row r="12460" spans="38:49">
      <c r="AL12460" s="5"/>
      <c r="AM12460" s="5"/>
      <c r="AW12460" s="5"/>
    </row>
    <row r="12461" spans="38:49">
      <c r="AL12461" s="5"/>
      <c r="AM12461" s="5"/>
      <c r="AW12461" s="5"/>
    </row>
    <row r="12462" spans="38:49">
      <c r="AL12462" s="5"/>
      <c r="AM12462" s="5"/>
      <c r="AW12462" s="5"/>
    </row>
    <row r="12463" spans="38:49">
      <c r="AL12463" s="5"/>
      <c r="AM12463" s="5"/>
      <c r="AW12463" s="5"/>
    </row>
    <row r="12464" spans="38:49">
      <c r="AL12464" s="5"/>
      <c r="AM12464" s="5"/>
      <c r="AW12464" s="5"/>
    </row>
    <row r="12465" spans="38:49">
      <c r="AL12465" s="5"/>
      <c r="AM12465" s="5"/>
      <c r="AW12465" s="5"/>
    </row>
    <row r="12466" spans="38:49">
      <c r="AL12466" s="5"/>
      <c r="AM12466" s="5"/>
      <c r="AW12466" s="5"/>
    </row>
    <row r="12467" spans="38:49">
      <c r="AL12467" s="5"/>
      <c r="AM12467" s="5"/>
      <c r="AW12467" s="5"/>
    </row>
    <row r="12468" spans="38:49">
      <c r="AL12468" s="5"/>
      <c r="AM12468" s="5"/>
      <c r="AW12468" s="5"/>
    </row>
    <row r="12469" spans="38:49">
      <c r="AL12469" s="5"/>
      <c r="AM12469" s="5"/>
      <c r="AW12469" s="5"/>
    </row>
    <row r="12470" spans="38:49">
      <c r="AL12470" s="5"/>
      <c r="AM12470" s="5"/>
      <c r="AW12470" s="5"/>
    </row>
    <row r="12471" spans="38:49">
      <c r="AL12471" s="5"/>
      <c r="AM12471" s="5"/>
      <c r="AW12471" s="5"/>
    </row>
    <row r="12472" spans="38:49">
      <c r="AL12472" s="5"/>
      <c r="AM12472" s="5"/>
      <c r="AW12472" s="5"/>
    </row>
    <row r="12473" spans="38:49">
      <c r="AL12473" s="5"/>
      <c r="AM12473" s="5"/>
      <c r="AW12473" s="5"/>
    </row>
    <row r="12474" spans="38:49">
      <c r="AL12474" s="5"/>
      <c r="AM12474" s="5"/>
      <c r="AW12474" s="5"/>
    </row>
    <row r="12475" spans="38:49">
      <c r="AL12475" s="5"/>
      <c r="AM12475" s="5"/>
      <c r="AW12475" s="5"/>
    </row>
    <row r="12476" spans="38:49">
      <c r="AL12476" s="5"/>
      <c r="AM12476" s="5"/>
      <c r="AW12476" s="5"/>
    </row>
    <row r="12477" spans="38:49">
      <c r="AL12477" s="5"/>
      <c r="AM12477" s="5"/>
      <c r="AW12477" s="5"/>
    </row>
    <row r="12478" spans="38:49">
      <c r="AL12478" s="5"/>
      <c r="AM12478" s="5"/>
      <c r="AW12478" s="5"/>
    </row>
    <row r="12479" spans="38:49">
      <c r="AL12479" s="5"/>
      <c r="AM12479" s="5"/>
      <c r="AW12479" s="5"/>
    </row>
    <row r="12480" spans="38:49">
      <c r="AL12480" s="5"/>
      <c r="AM12480" s="5"/>
      <c r="AW12480" s="5"/>
    </row>
    <row r="12481" spans="38:49">
      <c r="AL12481" s="5"/>
      <c r="AM12481" s="5"/>
      <c r="AW12481" s="5"/>
    </row>
    <row r="12482" spans="38:49">
      <c r="AL12482" s="5"/>
      <c r="AM12482" s="5"/>
      <c r="AW12482" s="5"/>
    </row>
    <row r="12483" spans="38:49">
      <c r="AL12483" s="5"/>
      <c r="AM12483" s="5"/>
      <c r="AW12483" s="5"/>
    </row>
    <row r="12484" spans="38:49">
      <c r="AL12484" s="5"/>
      <c r="AM12484" s="5"/>
      <c r="AW12484" s="5"/>
    </row>
    <row r="12485" spans="38:49">
      <c r="AL12485" s="5"/>
      <c r="AM12485" s="5"/>
      <c r="AW12485" s="5"/>
    </row>
    <row r="12486" spans="38:49">
      <c r="AL12486" s="5"/>
      <c r="AM12486" s="5"/>
      <c r="AW12486" s="5"/>
    </row>
    <row r="12487" spans="38:49">
      <c r="AL12487" s="5"/>
      <c r="AM12487" s="5"/>
      <c r="AW12487" s="5"/>
    </row>
    <row r="12488" spans="38:49">
      <c r="AL12488" s="5"/>
      <c r="AM12488" s="5"/>
      <c r="AW12488" s="5"/>
    </row>
    <row r="12489" spans="38:49">
      <c r="AL12489" s="5"/>
      <c r="AM12489" s="5"/>
      <c r="AW12489" s="5"/>
    </row>
    <row r="12490" spans="38:49">
      <c r="AL12490" s="5"/>
      <c r="AM12490" s="5"/>
      <c r="AW12490" s="5"/>
    </row>
    <row r="12491" spans="38:49">
      <c r="AL12491" s="5"/>
      <c r="AM12491" s="5"/>
      <c r="AW12491" s="5"/>
    </row>
    <row r="12492" spans="38:49">
      <c r="AL12492" s="5"/>
      <c r="AM12492" s="5"/>
      <c r="AW12492" s="5"/>
    </row>
    <row r="12493" spans="38:49">
      <c r="AL12493" s="5"/>
      <c r="AM12493" s="5"/>
      <c r="AW12493" s="5"/>
    </row>
    <row r="12494" spans="38:49">
      <c r="AL12494" s="5"/>
      <c r="AM12494" s="5"/>
      <c r="AW12494" s="5"/>
    </row>
    <row r="12495" spans="38:49">
      <c r="AL12495" s="5"/>
      <c r="AM12495" s="5"/>
      <c r="AW12495" s="5"/>
    </row>
    <row r="12496" spans="38:49">
      <c r="AL12496" s="5"/>
      <c r="AM12496" s="5"/>
      <c r="AW12496" s="5"/>
    </row>
    <row r="12497" spans="38:49">
      <c r="AL12497" s="5"/>
      <c r="AM12497" s="5"/>
      <c r="AW12497" s="5"/>
    </row>
    <row r="12498" spans="38:49">
      <c r="AL12498" s="5"/>
      <c r="AM12498" s="5"/>
      <c r="AW12498" s="5"/>
    </row>
    <row r="12499" spans="38:49">
      <c r="AL12499" s="5"/>
      <c r="AM12499" s="5"/>
      <c r="AW12499" s="5"/>
    </row>
    <row r="12500" spans="38:49">
      <c r="AL12500" s="5"/>
      <c r="AM12500" s="5"/>
      <c r="AW12500" s="5"/>
    </row>
    <row r="12501" spans="38:49">
      <c r="AL12501" s="5"/>
      <c r="AM12501" s="5"/>
      <c r="AW12501" s="5"/>
    </row>
    <row r="12502" spans="38:49">
      <c r="AL12502" s="5"/>
      <c r="AM12502" s="5"/>
      <c r="AW12502" s="5"/>
    </row>
    <row r="12503" spans="38:49">
      <c r="AL12503" s="5"/>
      <c r="AM12503" s="5"/>
      <c r="AW12503" s="5"/>
    </row>
    <row r="12504" spans="38:49">
      <c r="AL12504" s="5"/>
      <c r="AM12504" s="5"/>
      <c r="AW12504" s="5"/>
    </row>
    <row r="12505" spans="38:49">
      <c r="AL12505" s="5"/>
      <c r="AM12505" s="5"/>
      <c r="AW12505" s="5"/>
    </row>
    <row r="12506" spans="38:49">
      <c r="AL12506" s="5"/>
      <c r="AM12506" s="5"/>
      <c r="AW12506" s="5"/>
    </row>
    <row r="12507" spans="38:49">
      <c r="AL12507" s="5"/>
      <c r="AM12507" s="5"/>
      <c r="AW12507" s="5"/>
    </row>
    <row r="12508" spans="38:49">
      <c r="AL12508" s="5"/>
      <c r="AM12508" s="5"/>
      <c r="AW12508" s="5"/>
    </row>
    <row r="12509" spans="38:49">
      <c r="AL12509" s="5"/>
      <c r="AM12509" s="5"/>
      <c r="AW12509" s="5"/>
    </row>
    <row r="12510" spans="38:49">
      <c r="AL12510" s="5"/>
      <c r="AM12510" s="5"/>
      <c r="AW12510" s="5"/>
    </row>
    <row r="12511" spans="38:49">
      <c r="AL12511" s="5"/>
      <c r="AM12511" s="5"/>
      <c r="AW12511" s="5"/>
    </row>
    <row r="12512" spans="38:49">
      <c r="AL12512" s="5"/>
      <c r="AM12512" s="5"/>
      <c r="AW12512" s="5"/>
    </row>
    <row r="12513" spans="38:49">
      <c r="AL12513" s="5"/>
      <c r="AM12513" s="5"/>
      <c r="AW12513" s="5"/>
    </row>
    <row r="12514" spans="38:49">
      <c r="AL12514" s="5"/>
      <c r="AM12514" s="5"/>
      <c r="AW12514" s="5"/>
    </row>
    <row r="12515" spans="38:49">
      <c r="AL12515" s="5"/>
      <c r="AM12515" s="5"/>
      <c r="AW12515" s="5"/>
    </row>
    <row r="12516" spans="38:49">
      <c r="AL12516" s="5"/>
      <c r="AM12516" s="5"/>
      <c r="AW12516" s="5"/>
    </row>
    <row r="12517" spans="38:49">
      <c r="AL12517" s="5"/>
      <c r="AM12517" s="5"/>
      <c r="AW12517" s="5"/>
    </row>
    <row r="12518" spans="38:49">
      <c r="AL12518" s="5"/>
      <c r="AM12518" s="5"/>
      <c r="AW12518" s="5"/>
    </row>
    <row r="12519" spans="38:49">
      <c r="AL12519" s="5"/>
      <c r="AM12519" s="5"/>
      <c r="AW12519" s="5"/>
    </row>
    <row r="12520" spans="38:49">
      <c r="AL12520" s="5"/>
      <c r="AM12520" s="5"/>
      <c r="AW12520" s="5"/>
    </row>
    <row r="12521" spans="38:49">
      <c r="AL12521" s="5"/>
      <c r="AM12521" s="5"/>
      <c r="AW12521" s="5"/>
    </row>
    <row r="12522" spans="38:49">
      <c r="AL12522" s="5"/>
      <c r="AM12522" s="5"/>
      <c r="AW12522" s="5"/>
    </row>
    <row r="12523" spans="38:49">
      <c r="AL12523" s="5"/>
      <c r="AM12523" s="5"/>
      <c r="AW12523" s="5"/>
    </row>
    <row r="12524" spans="38:49">
      <c r="AL12524" s="5"/>
      <c r="AM12524" s="5"/>
      <c r="AW12524" s="5"/>
    </row>
    <row r="12525" spans="38:49">
      <c r="AL12525" s="5"/>
      <c r="AM12525" s="5"/>
      <c r="AW12525" s="5"/>
    </row>
    <row r="12526" spans="38:49">
      <c r="AL12526" s="5"/>
      <c r="AM12526" s="5"/>
      <c r="AW12526" s="5"/>
    </row>
    <row r="12527" spans="38:49">
      <c r="AL12527" s="5"/>
      <c r="AM12527" s="5"/>
      <c r="AW12527" s="5"/>
    </row>
    <row r="12528" spans="38:49">
      <c r="AL12528" s="5"/>
      <c r="AM12528" s="5"/>
      <c r="AW12528" s="5"/>
    </row>
    <row r="12529" spans="38:49">
      <c r="AL12529" s="5"/>
      <c r="AM12529" s="5"/>
      <c r="AW12529" s="5"/>
    </row>
    <row r="12530" spans="38:49">
      <c r="AL12530" s="5"/>
      <c r="AM12530" s="5"/>
      <c r="AW12530" s="5"/>
    </row>
    <row r="12531" spans="38:49">
      <c r="AL12531" s="5"/>
      <c r="AM12531" s="5"/>
      <c r="AW12531" s="5"/>
    </row>
    <row r="12532" spans="38:49">
      <c r="AL12532" s="5"/>
      <c r="AM12532" s="5"/>
      <c r="AW12532" s="5"/>
    </row>
    <row r="12533" spans="38:49">
      <c r="AL12533" s="5"/>
      <c r="AM12533" s="5"/>
      <c r="AW12533" s="5"/>
    </row>
    <row r="12534" spans="38:49">
      <c r="AL12534" s="5"/>
      <c r="AM12534" s="5"/>
      <c r="AW12534" s="5"/>
    </row>
    <row r="12535" spans="38:49">
      <c r="AL12535" s="5"/>
      <c r="AM12535" s="5"/>
      <c r="AW12535" s="5"/>
    </row>
    <row r="12536" spans="38:49">
      <c r="AL12536" s="5"/>
      <c r="AM12536" s="5"/>
      <c r="AW12536" s="5"/>
    </row>
    <row r="12537" spans="38:49">
      <c r="AL12537" s="5"/>
      <c r="AM12537" s="5"/>
      <c r="AW12537" s="5"/>
    </row>
    <row r="12538" spans="38:49">
      <c r="AL12538" s="5"/>
      <c r="AM12538" s="5"/>
      <c r="AW12538" s="5"/>
    </row>
    <row r="12539" spans="38:49">
      <c r="AL12539" s="5"/>
      <c r="AM12539" s="5"/>
      <c r="AW12539" s="5"/>
    </row>
    <row r="12540" spans="38:49">
      <c r="AL12540" s="5"/>
      <c r="AM12540" s="5"/>
      <c r="AW12540" s="5"/>
    </row>
    <row r="12541" spans="38:49">
      <c r="AL12541" s="5"/>
      <c r="AM12541" s="5"/>
      <c r="AW12541" s="5"/>
    </row>
    <row r="12542" spans="38:49">
      <c r="AL12542" s="5"/>
      <c r="AM12542" s="5"/>
      <c r="AW12542" s="5"/>
    </row>
    <row r="12543" spans="38:49">
      <c r="AL12543" s="5"/>
      <c r="AM12543" s="5"/>
      <c r="AW12543" s="5"/>
    </row>
    <row r="12544" spans="38:49">
      <c r="AL12544" s="5"/>
      <c r="AM12544" s="5"/>
      <c r="AW12544" s="5"/>
    </row>
    <row r="12545" spans="38:49">
      <c r="AL12545" s="5"/>
      <c r="AM12545" s="5"/>
      <c r="AW12545" s="5"/>
    </row>
    <row r="12546" spans="38:49">
      <c r="AL12546" s="5"/>
      <c r="AM12546" s="5"/>
      <c r="AW12546" s="5"/>
    </row>
    <row r="12547" spans="38:49">
      <c r="AL12547" s="5"/>
      <c r="AM12547" s="5"/>
      <c r="AW12547" s="5"/>
    </row>
    <row r="12548" spans="38:49">
      <c r="AL12548" s="5"/>
      <c r="AM12548" s="5"/>
      <c r="AW12548" s="5"/>
    </row>
    <row r="12549" spans="38:49">
      <c r="AL12549" s="5"/>
      <c r="AM12549" s="5"/>
      <c r="AW12549" s="5"/>
    </row>
    <row r="12550" spans="38:49">
      <c r="AL12550" s="5"/>
      <c r="AM12550" s="5"/>
      <c r="AW12550" s="5"/>
    </row>
    <row r="12551" spans="38:49">
      <c r="AL12551" s="5"/>
      <c r="AM12551" s="5"/>
      <c r="AW12551" s="5"/>
    </row>
    <row r="12552" spans="38:49">
      <c r="AL12552" s="5"/>
      <c r="AM12552" s="5"/>
      <c r="AW12552" s="5"/>
    </row>
    <row r="12553" spans="38:49">
      <c r="AL12553" s="5"/>
      <c r="AM12553" s="5"/>
      <c r="AW12553" s="5"/>
    </row>
    <row r="12554" spans="38:49">
      <c r="AL12554" s="5"/>
      <c r="AM12554" s="5"/>
      <c r="AW12554" s="5"/>
    </row>
    <row r="12555" spans="38:49">
      <c r="AL12555" s="5"/>
      <c r="AM12555" s="5"/>
      <c r="AW12555" s="5"/>
    </row>
    <row r="12556" spans="38:49">
      <c r="AL12556" s="5"/>
      <c r="AM12556" s="5"/>
      <c r="AW12556" s="5"/>
    </row>
    <row r="12557" spans="38:49">
      <c r="AL12557" s="5"/>
      <c r="AM12557" s="5"/>
      <c r="AW12557" s="5"/>
    </row>
    <row r="12558" spans="38:49">
      <c r="AL12558" s="5"/>
      <c r="AM12558" s="5"/>
      <c r="AW12558" s="5"/>
    </row>
    <row r="12559" spans="38:49">
      <c r="AL12559" s="5"/>
      <c r="AM12559" s="5"/>
      <c r="AW12559" s="5"/>
    </row>
    <row r="12560" spans="38:49">
      <c r="AL12560" s="5"/>
      <c r="AM12560" s="5"/>
      <c r="AW12560" s="5"/>
    </row>
    <row r="12561" spans="38:49">
      <c r="AL12561" s="5"/>
      <c r="AM12561" s="5"/>
      <c r="AW12561" s="5"/>
    </row>
    <row r="12562" spans="38:49">
      <c r="AL12562" s="5"/>
      <c r="AM12562" s="5"/>
      <c r="AW12562" s="5"/>
    </row>
    <row r="12563" spans="38:49">
      <c r="AL12563" s="5"/>
      <c r="AM12563" s="5"/>
      <c r="AW12563" s="5"/>
    </row>
    <row r="12564" spans="38:49">
      <c r="AL12564" s="5"/>
      <c r="AM12564" s="5"/>
      <c r="AW12564" s="5"/>
    </row>
    <row r="12565" spans="38:49">
      <c r="AL12565" s="5"/>
      <c r="AM12565" s="5"/>
      <c r="AW12565" s="5"/>
    </row>
    <row r="12566" spans="38:49">
      <c r="AL12566" s="5"/>
      <c r="AM12566" s="5"/>
      <c r="AW12566" s="5"/>
    </row>
    <row r="12567" spans="38:49">
      <c r="AL12567" s="5"/>
      <c r="AM12567" s="5"/>
      <c r="AW12567" s="5"/>
    </row>
    <row r="12568" spans="38:49">
      <c r="AL12568" s="5"/>
      <c r="AM12568" s="5"/>
      <c r="AW12568" s="5"/>
    </row>
    <row r="12569" spans="38:49">
      <c r="AL12569" s="5"/>
      <c r="AM12569" s="5"/>
      <c r="AW12569" s="5"/>
    </row>
    <row r="12570" spans="38:49">
      <c r="AL12570" s="5"/>
      <c r="AM12570" s="5"/>
      <c r="AW12570" s="5"/>
    </row>
    <row r="12571" spans="38:49">
      <c r="AL12571" s="5"/>
      <c r="AM12571" s="5"/>
      <c r="AW12571" s="5"/>
    </row>
    <row r="12572" spans="38:49">
      <c r="AL12572" s="5"/>
      <c r="AM12572" s="5"/>
      <c r="AW12572" s="5"/>
    </row>
    <row r="12573" spans="38:49">
      <c r="AL12573" s="5"/>
      <c r="AM12573" s="5"/>
      <c r="AW12573" s="5"/>
    </row>
    <row r="12574" spans="38:49">
      <c r="AL12574" s="5"/>
      <c r="AM12574" s="5"/>
      <c r="AW12574" s="5"/>
    </row>
    <row r="12575" spans="38:49">
      <c r="AL12575" s="5"/>
      <c r="AM12575" s="5"/>
      <c r="AW12575" s="5"/>
    </row>
    <row r="12576" spans="38:49">
      <c r="AL12576" s="5"/>
      <c r="AM12576" s="5"/>
      <c r="AW12576" s="5"/>
    </row>
    <row r="12577" spans="38:49">
      <c r="AL12577" s="5"/>
      <c r="AM12577" s="5"/>
      <c r="AW12577" s="5"/>
    </row>
    <row r="12578" spans="38:49">
      <c r="AL12578" s="5"/>
      <c r="AM12578" s="5"/>
      <c r="AW12578" s="5"/>
    </row>
    <row r="12579" spans="38:49">
      <c r="AL12579" s="5"/>
      <c r="AM12579" s="5"/>
      <c r="AW12579" s="5"/>
    </row>
    <row r="12580" spans="38:49">
      <c r="AL12580" s="5"/>
      <c r="AM12580" s="5"/>
      <c r="AW12580" s="5"/>
    </row>
    <row r="12581" spans="38:49">
      <c r="AL12581" s="5"/>
      <c r="AM12581" s="5"/>
      <c r="AW12581" s="5"/>
    </row>
    <row r="12582" spans="38:49">
      <c r="AL12582" s="5"/>
      <c r="AM12582" s="5"/>
      <c r="AW12582" s="5"/>
    </row>
    <row r="12583" spans="38:49">
      <c r="AL12583" s="5"/>
      <c r="AM12583" s="5"/>
      <c r="AW12583" s="5"/>
    </row>
    <row r="12584" spans="38:49">
      <c r="AL12584" s="5"/>
      <c r="AM12584" s="5"/>
      <c r="AW12584" s="5"/>
    </row>
    <row r="12585" spans="38:49">
      <c r="AL12585" s="5"/>
      <c r="AM12585" s="5"/>
      <c r="AW12585" s="5"/>
    </row>
    <row r="12586" spans="38:49">
      <c r="AL12586" s="5"/>
      <c r="AM12586" s="5"/>
      <c r="AW12586" s="5"/>
    </row>
    <row r="12587" spans="38:49">
      <c r="AL12587" s="5"/>
      <c r="AM12587" s="5"/>
      <c r="AW12587" s="5"/>
    </row>
    <row r="12588" spans="38:49">
      <c r="AL12588" s="5"/>
      <c r="AM12588" s="5"/>
      <c r="AW12588" s="5"/>
    </row>
    <row r="12589" spans="38:49">
      <c r="AL12589" s="5"/>
      <c r="AM12589" s="5"/>
      <c r="AW12589" s="5"/>
    </row>
    <row r="12590" spans="38:49">
      <c r="AL12590" s="5"/>
      <c r="AM12590" s="5"/>
      <c r="AW12590" s="5"/>
    </row>
    <row r="12591" spans="38:49">
      <c r="AL12591" s="5"/>
      <c r="AM12591" s="5"/>
      <c r="AW12591" s="5"/>
    </row>
    <row r="12592" spans="38:49">
      <c r="AL12592" s="5"/>
      <c r="AM12592" s="5"/>
      <c r="AW12592" s="5"/>
    </row>
    <row r="12593" spans="38:49">
      <c r="AL12593" s="5"/>
      <c r="AM12593" s="5"/>
      <c r="AW12593" s="5"/>
    </row>
    <row r="12594" spans="38:49">
      <c r="AL12594" s="5"/>
      <c r="AM12594" s="5"/>
      <c r="AW12594" s="5"/>
    </row>
    <row r="12595" spans="38:49">
      <c r="AL12595" s="5"/>
      <c r="AM12595" s="5"/>
      <c r="AW12595" s="5"/>
    </row>
    <row r="12596" spans="38:49">
      <c r="AL12596" s="5"/>
      <c r="AM12596" s="5"/>
      <c r="AW12596" s="5"/>
    </row>
    <row r="12597" spans="38:49">
      <c r="AL12597" s="5"/>
      <c r="AM12597" s="5"/>
      <c r="AW12597" s="5"/>
    </row>
    <row r="12598" spans="38:49">
      <c r="AL12598" s="5"/>
      <c r="AM12598" s="5"/>
      <c r="AW12598" s="5"/>
    </row>
    <row r="12599" spans="38:49">
      <c r="AL12599" s="5"/>
      <c r="AM12599" s="5"/>
      <c r="AW12599" s="5"/>
    </row>
    <row r="12600" spans="38:49">
      <c r="AL12600" s="5"/>
      <c r="AM12600" s="5"/>
      <c r="AW12600" s="5"/>
    </row>
    <row r="12601" spans="38:49">
      <c r="AL12601" s="5"/>
      <c r="AM12601" s="5"/>
      <c r="AW12601" s="5"/>
    </row>
    <row r="12602" spans="38:49">
      <c r="AL12602" s="5"/>
      <c r="AM12602" s="5"/>
      <c r="AW12602" s="5"/>
    </row>
    <row r="12603" spans="38:49">
      <c r="AL12603" s="5"/>
      <c r="AM12603" s="5"/>
      <c r="AW12603" s="5"/>
    </row>
    <row r="12604" spans="38:49">
      <c r="AL12604" s="5"/>
      <c r="AM12604" s="5"/>
      <c r="AW12604" s="5"/>
    </row>
    <row r="12605" spans="38:49">
      <c r="AL12605" s="5"/>
      <c r="AM12605" s="5"/>
      <c r="AW12605" s="5"/>
    </row>
    <row r="12606" spans="38:49">
      <c r="AL12606" s="5"/>
      <c r="AM12606" s="5"/>
      <c r="AW12606" s="5"/>
    </row>
    <row r="12607" spans="38:49">
      <c r="AL12607" s="5"/>
      <c r="AM12607" s="5"/>
      <c r="AW12607" s="5"/>
    </row>
    <row r="12608" spans="38:49">
      <c r="AL12608" s="5"/>
      <c r="AM12608" s="5"/>
      <c r="AW12608" s="5"/>
    </row>
    <row r="12609" spans="38:49">
      <c r="AL12609" s="5"/>
      <c r="AM12609" s="5"/>
      <c r="AW12609" s="5"/>
    </row>
    <row r="12610" spans="38:49">
      <c r="AL12610" s="5"/>
      <c r="AM12610" s="5"/>
      <c r="AW12610" s="5"/>
    </row>
    <row r="12611" spans="38:49">
      <c r="AL12611" s="5"/>
      <c r="AM12611" s="5"/>
      <c r="AW12611" s="5"/>
    </row>
    <row r="12612" spans="38:49">
      <c r="AL12612" s="5"/>
      <c r="AM12612" s="5"/>
      <c r="AW12612" s="5"/>
    </row>
    <row r="12613" spans="38:49">
      <c r="AL12613" s="5"/>
      <c r="AM12613" s="5"/>
      <c r="AW12613" s="5"/>
    </row>
    <row r="12614" spans="38:49">
      <c r="AL12614" s="5"/>
      <c r="AM12614" s="5"/>
      <c r="AW12614" s="5"/>
    </row>
    <row r="12615" spans="38:49">
      <c r="AL12615" s="5"/>
      <c r="AM12615" s="5"/>
      <c r="AW12615" s="5"/>
    </row>
    <row r="12616" spans="38:49">
      <c r="AL12616" s="5"/>
      <c r="AM12616" s="5"/>
      <c r="AW12616" s="5"/>
    </row>
    <row r="12617" spans="38:49">
      <c r="AL12617" s="5"/>
      <c r="AM12617" s="5"/>
      <c r="AW12617" s="5"/>
    </row>
    <row r="12618" spans="38:49">
      <c r="AL12618" s="5"/>
      <c r="AM12618" s="5"/>
      <c r="AW12618" s="5"/>
    </row>
    <row r="12619" spans="38:49">
      <c r="AL12619" s="5"/>
      <c r="AM12619" s="5"/>
      <c r="AW12619" s="5"/>
    </row>
    <row r="12620" spans="38:49">
      <c r="AL12620" s="5"/>
      <c r="AM12620" s="5"/>
      <c r="AW12620" s="5"/>
    </row>
    <row r="12621" spans="38:49">
      <c r="AL12621" s="5"/>
      <c r="AM12621" s="5"/>
      <c r="AW12621" s="5"/>
    </row>
    <row r="12622" spans="38:49">
      <c r="AL12622" s="5"/>
      <c r="AM12622" s="5"/>
      <c r="AW12622" s="5"/>
    </row>
    <row r="12623" spans="38:49">
      <c r="AL12623" s="5"/>
      <c r="AM12623" s="5"/>
      <c r="AW12623" s="5"/>
    </row>
    <row r="12624" spans="38:49">
      <c r="AL12624" s="5"/>
      <c r="AM12624" s="5"/>
      <c r="AW12624" s="5"/>
    </row>
    <row r="12625" spans="38:49">
      <c r="AL12625" s="5"/>
      <c r="AM12625" s="5"/>
      <c r="AW12625" s="5"/>
    </row>
    <row r="12626" spans="38:49">
      <c r="AL12626" s="5"/>
      <c r="AM12626" s="5"/>
      <c r="AW12626" s="5"/>
    </row>
    <row r="12627" spans="38:49">
      <c r="AL12627" s="5"/>
      <c r="AM12627" s="5"/>
      <c r="AW12627" s="5"/>
    </row>
    <row r="12628" spans="38:49">
      <c r="AL12628" s="5"/>
      <c r="AM12628" s="5"/>
      <c r="AW12628" s="5"/>
    </row>
    <row r="12629" spans="38:49">
      <c r="AL12629" s="5"/>
      <c r="AM12629" s="5"/>
      <c r="AW12629" s="5"/>
    </row>
    <row r="12630" spans="38:49">
      <c r="AL12630" s="5"/>
      <c r="AM12630" s="5"/>
      <c r="AW12630" s="5"/>
    </row>
    <row r="12631" spans="38:49">
      <c r="AL12631" s="5"/>
      <c r="AM12631" s="5"/>
      <c r="AW12631" s="5"/>
    </row>
    <row r="12632" spans="38:49">
      <c r="AL12632" s="5"/>
      <c r="AM12632" s="5"/>
      <c r="AW12632" s="5"/>
    </row>
    <row r="12633" spans="38:49">
      <c r="AL12633" s="5"/>
      <c r="AM12633" s="5"/>
      <c r="AW12633" s="5"/>
    </row>
    <row r="12634" spans="38:49">
      <c r="AL12634" s="5"/>
      <c r="AM12634" s="5"/>
      <c r="AW12634" s="5"/>
    </row>
    <row r="12635" spans="38:49">
      <c r="AL12635" s="5"/>
      <c r="AM12635" s="5"/>
      <c r="AW12635" s="5"/>
    </row>
    <row r="12636" spans="38:49">
      <c r="AL12636" s="5"/>
      <c r="AM12636" s="5"/>
      <c r="AW12636" s="5"/>
    </row>
    <row r="12637" spans="38:49">
      <c r="AL12637" s="5"/>
      <c r="AM12637" s="5"/>
      <c r="AW12637" s="5"/>
    </row>
    <row r="12638" spans="38:49">
      <c r="AL12638" s="5"/>
      <c r="AM12638" s="5"/>
      <c r="AW12638" s="5"/>
    </row>
    <row r="12639" spans="38:49">
      <c r="AL12639" s="5"/>
      <c r="AM12639" s="5"/>
      <c r="AW12639" s="5"/>
    </row>
    <row r="12640" spans="38:49">
      <c r="AL12640" s="5"/>
      <c r="AM12640" s="5"/>
      <c r="AW12640" s="5"/>
    </row>
    <row r="12641" spans="38:49">
      <c r="AL12641" s="5"/>
      <c r="AM12641" s="5"/>
      <c r="AW12641" s="5"/>
    </row>
    <row r="12642" spans="38:49">
      <c r="AL12642" s="5"/>
      <c r="AM12642" s="5"/>
      <c r="AW12642" s="5"/>
    </row>
    <row r="12643" spans="38:49">
      <c r="AL12643" s="5"/>
      <c r="AM12643" s="5"/>
      <c r="AW12643" s="5"/>
    </row>
    <row r="12644" spans="38:49">
      <c r="AL12644" s="5"/>
      <c r="AM12644" s="5"/>
      <c r="AW12644" s="5"/>
    </row>
    <row r="12645" spans="38:49">
      <c r="AL12645" s="5"/>
      <c r="AM12645" s="5"/>
      <c r="AW12645" s="5"/>
    </row>
    <row r="12646" spans="38:49">
      <c r="AL12646" s="5"/>
      <c r="AM12646" s="5"/>
      <c r="AW12646" s="5"/>
    </row>
    <row r="12647" spans="38:49">
      <c r="AL12647" s="5"/>
      <c r="AM12647" s="5"/>
      <c r="AW12647" s="5"/>
    </row>
    <row r="12648" spans="38:49">
      <c r="AL12648" s="5"/>
      <c r="AM12648" s="5"/>
      <c r="AW12648" s="5"/>
    </row>
    <row r="12649" spans="38:49">
      <c r="AL12649" s="5"/>
      <c r="AM12649" s="5"/>
      <c r="AW12649" s="5"/>
    </row>
    <row r="12650" spans="38:49">
      <c r="AL12650" s="5"/>
      <c r="AM12650" s="5"/>
      <c r="AW12650" s="5"/>
    </row>
    <row r="12651" spans="38:49">
      <c r="AL12651" s="5"/>
      <c r="AM12651" s="5"/>
      <c r="AW12651" s="5"/>
    </row>
    <row r="12652" spans="38:49">
      <c r="AL12652" s="5"/>
      <c r="AM12652" s="5"/>
      <c r="AW12652" s="5"/>
    </row>
    <row r="12653" spans="38:49">
      <c r="AL12653" s="5"/>
      <c r="AM12653" s="5"/>
      <c r="AW12653" s="5"/>
    </row>
    <row r="12654" spans="38:49">
      <c r="AL12654" s="5"/>
      <c r="AM12654" s="5"/>
      <c r="AW12654" s="5"/>
    </row>
    <row r="12655" spans="38:49">
      <c r="AL12655" s="5"/>
      <c r="AM12655" s="5"/>
      <c r="AW12655" s="5"/>
    </row>
    <row r="12656" spans="38:49">
      <c r="AL12656" s="5"/>
      <c r="AM12656" s="5"/>
      <c r="AW12656" s="5"/>
    </row>
    <row r="12657" spans="38:49">
      <c r="AL12657" s="5"/>
      <c r="AM12657" s="5"/>
      <c r="AW12657" s="5"/>
    </row>
    <row r="12658" spans="38:49">
      <c r="AL12658" s="5"/>
      <c r="AM12658" s="5"/>
      <c r="AW12658" s="5"/>
    </row>
    <row r="12659" spans="38:49">
      <c r="AL12659" s="5"/>
      <c r="AM12659" s="5"/>
      <c r="AW12659" s="5"/>
    </row>
    <row r="12660" spans="38:49">
      <c r="AL12660" s="5"/>
      <c r="AM12660" s="5"/>
      <c r="AW12660" s="5"/>
    </row>
    <row r="12661" spans="38:49">
      <c r="AL12661" s="5"/>
      <c r="AM12661" s="5"/>
      <c r="AW12661" s="5"/>
    </row>
    <row r="12662" spans="38:49">
      <c r="AL12662" s="5"/>
      <c r="AM12662" s="5"/>
      <c r="AW12662" s="5"/>
    </row>
    <row r="12663" spans="38:49">
      <c r="AL12663" s="5"/>
      <c r="AM12663" s="5"/>
      <c r="AW12663" s="5"/>
    </row>
    <row r="12664" spans="38:49">
      <c r="AL12664" s="5"/>
      <c r="AM12664" s="5"/>
      <c r="AW12664" s="5"/>
    </row>
    <row r="12665" spans="38:49">
      <c r="AL12665" s="5"/>
      <c r="AM12665" s="5"/>
      <c r="AW12665" s="5"/>
    </row>
    <row r="12666" spans="38:49">
      <c r="AL12666" s="5"/>
      <c r="AM12666" s="5"/>
      <c r="AW12666" s="5"/>
    </row>
    <row r="12667" spans="38:49">
      <c r="AL12667" s="5"/>
      <c r="AM12667" s="5"/>
      <c r="AW12667" s="5"/>
    </row>
    <row r="12668" spans="38:49">
      <c r="AL12668" s="5"/>
      <c r="AM12668" s="5"/>
      <c r="AW12668" s="5"/>
    </row>
    <row r="12669" spans="38:49">
      <c r="AL12669" s="5"/>
      <c r="AM12669" s="5"/>
      <c r="AW12669" s="5"/>
    </row>
    <row r="12670" spans="38:49">
      <c r="AL12670" s="5"/>
      <c r="AM12670" s="5"/>
      <c r="AW12670" s="5"/>
    </row>
    <row r="12671" spans="38:49">
      <c r="AL12671" s="5"/>
      <c r="AM12671" s="5"/>
      <c r="AW12671" s="5"/>
    </row>
    <row r="12672" spans="38:49">
      <c r="AL12672" s="5"/>
      <c r="AM12672" s="5"/>
      <c r="AW12672" s="5"/>
    </row>
    <row r="12673" spans="38:49">
      <c r="AL12673" s="5"/>
      <c r="AM12673" s="5"/>
      <c r="AW12673" s="5"/>
    </row>
    <row r="12674" spans="38:49">
      <c r="AL12674" s="5"/>
      <c r="AM12674" s="5"/>
      <c r="AW12674" s="5"/>
    </row>
    <row r="12675" spans="38:49">
      <c r="AL12675" s="5"/>
      <c r="AM12675" s="5"/>
      <c r="AW12675" s="5"/>
    </row>
    <row r="12676" spans="38:49">
      <c r="AL12676" s="5"/>
      <c r="AM12676" s="5"/>
      <c r="AW12676" s="5"/>
    </row>
    <row r="12677" spans="38:49">
      <c r="AL12677" s="5"/>
      <c r="AM12677" s="5"/>
      <c r="AW12677" s="5"/>
    </row>
    <row r="12678" spans="38:49">
      <c r="AL12678" s="5"/>
      <c r="AM12678" s="5"/>
      <c r="AW12678" s="5"/>
    </row>
    <row r="12679" spans="38:49">
      <c r="AL12679" s="5"/>
      <c r="AM12679" s="5"/>
      <c r="AW12679" s="5"/>
    </row>
    <row r="12680" spans="38:49">
      <c r="AL12680" s="5"/>
      <c r="AM12680" s="5"/>
      <c r="AW12680" s="5"/>
    </row>
    <row r="12681" spans="38:49">
      <c r="AL12681" s="5"/>
      <c r="AM12681" s="5"/>
      <c r="AW12681" s="5"/>
    </row>
    <row r="12682" spans="38:49">
      <c r="AL12682" s="5"/>
      <c r="AM12682" s="5"/>
      <c r="AW12682" s="5"/>
    </row>
    <row r="12683" spans="38:49">
      <c r="AL12683" s="5"/>
      <c r="AM12683" s="5"/>
      <c r="AW12683" s="5"/>
    </row>
    <row r="12684" spans="38:49">
      <c r="AL12684" s="5"/>
      <c r="AM12684" s="5"/>
      <c r="AW12684" s="5"/>
    </row>
    <row r="12685" spans="38:49">
      <c r="AL12685" s="5"/>
      <c r="AM12685" s="5"/>
      <c r="AW12685" s="5"/>
    </row>
    <row r="12686" spans="38:49">
      <c r="AL12686" s="5"/>
      <c r="AM12686" s="5"/>
      <c r="AW12686" s="5"/>
    </row>
    <row r="12687" spans="38:49">
      <c r="AL12687" s="5"/>
      <c r="AM12687" s="5"/>
      <c r="AW12687" s="5"/>
    </row>
    <row r="12688" spans="38:49">
      <c r="AL12688" s="5"/>
      <c r="AM12688" s="5"/>
      <c r="AW12688" s="5"/>
    </row>
    <row r="12689" spans="38:49">
      <c r="AL12689" s="5"/>
      <c r="AM12689" s="5"/>
      <c r="AW12689" s="5"/>
    </row>
    <row r="12690" spans="38:49">
      <c r="AL12690" s="5"/>
      <c r="AM12690" s="5"/>
      <c r="AW12690" s="5"/>
    </row>
    <row r="12691" spans="38:49">
      <c r="AL12691" s="5"/>
      <c r="AM12691" s="5"/>
      <c r="AW12691" s="5"/>
    </row>
    <row r="12692" spans="38:49">
      <c r="AL12692" s="5"/>
      <c r="AM12692" s="5"/>
      <c r="AW12692" s="5"/>
    </row>
    <row r="12693" spans="38:49">
      <c r="AL12693" s="5"/>
      <c r="AM12693" s="5"/>
      <c r="AW12693" s="5"/>
    </row>
    <row r="12694" spans="38:49">
      <c r="AL12694" s="5"/>
      <c r="AM12694" s="5"/>
      <c r="AW12694" s="5"/>
    </row>
    <row r="12695" spans="38:49">
      <c r="AL12695" s="5"/>
      <c r="AM12695" s="5"/>
      <c r="AW12695" s="5"/>
    </row>
    <row r="12696" spans="38:49">
      <c r="AL12696" s="5"/>
      <c r="AM12696" s="5"/>
      <c r="AW12696" s="5"/>
    </row>
    <row r="12697" spans="38:49">
      <c r="AL12697" s="5"/>
      <c r="AM12697" s="5"/>
      <c r="AW12697" s="5"/>
    </row>
    <row r="12698" spans="38:49">
      <c r="AL12698" s="5"/>
      <c r="AM12698" s="5"/>
      <c r="AW12698" s="5"/>
    </row>
    <row r="12699" spans="38:49">
      <c r="AL12699" s="5"/>
      <c r="AM12699" s="5"/>
      <c r="AW12699" s="5"/>
    </row>
    <row r="12700" spans="38:49">
      <c r="AL12700" s="5"/>
      <c r="AM12700" s="5"/>
      <c r="AW12700" s="5"/>
    </row>
    <row r="12701" spans="38:49">
      <c r="AL12701" s="5"/>
      <c r="AM12701" s="5"/>
      <c r="AW12701" s="5"/>
    </row>
    <row r="12702" spans="38:49">
      <c r="AL12702" s="5"/>
      <c r="AM12702" s="5"/>
      <c r="AW12702" s="5"/>
    </row>
    <row r="12703" spans="38:49">
      <c r="AL12703" s="5"/>
      <c r="AM12703" s="5"/>
      <c r="AW12703" s="5"/>
    </row>
    <row r="12704" spans="38:49">
      <c r="AL12704" s="5"/>
      <c r="AM12704" s="5"/>
      <c r="AW12704" s="5"/>
    </row>
    <row r="12705" spans="38:49">
      <c r="AL12705" s="5"/>
      <c r="AM12705" s="5"/>
      <c r="AW12705" s="5"/>
    </row>
    <row r="12706" spans="38:49">
      <c r="AL12706" s="5"/>
      <c r="AM12706" s="5"/>
      <c r="AW12706" s="5"/>
    </row>
    <row r="12707" spans="38:49">
      <c r="AL12707" s="5"/>
      <c r="AM12707" s="5"/>
      <c r="AW12707" s="5"/>
    </row>
    <row r="12708" spans="38:49">
      <c r="AL12708" s="5"/>
      <c r="AM12708" s="5"/>
      <c r="AW12708" s="5"/>
    </row>
    <row r="12709" spans="38:49">
      <c r="AL12709" s="5"/>
      <c r="AM12709" s="5"/>
      <c r="AW12709" s="5"/>
    </row>
    <row r="12710" spans="38:49">
      <c r="AL12710" s="5"/>
      <c r="AM12710" s="5"/>
      <c r="AW12710" s="5"/>
    </row>
    <row r="12711" spans="38:49">
      <c r="AL12711" s="5"/>
      <c r="AM12711" s="5"/>
      <c r="AW12711" s="5"/>
    </row>
    <row r="12712" spans="38:49">
      <c r="AL12712" s="5"/>
      <c r="AM12712" s="5"/>
      <c r="AW12712" s="5"/>
    </row>
    <row r="12713" spans="38:49">
      <c r="AL12713" s="5"/>
      <c r="AM12713" s="5"/>
      <c r="AW12713" s="5"/>
    </row>
    <row r="12714" spans="38:49">
      <c r="AL12714" s="5"/>
      <c r="AM12714" s="5"/>
      <c r="AW12714" s="5"/>
    </row>
    <row r="12715" spans="38:49">
      <c r="AL12715" s="5"/>
      <c r="AM12715" s="5"/>
      <c r="AW12715" s="5"/>
    </row>
    <row r="12716" spans="38:49">
      <c r="AL12716" s="5"/>
      <c r="AM12716" s="5"/>
      <c r="AW12716" s="5"/>
    </row>
    <row r="12717" spans="38:49">
      <c r="AL12717" s="5"/>
      <c r="AM12717" s="5"/>
      <c r="AW12717" s="5"/>
    </row>
    <row r="12718" spans="38:49">
      <c r="AL12718" s="5"/>
      <c r="AM12718" s="5"/>
      <c r="AW12718" s="5"/>
    </row>
    <row r="12719" spans="38:49">
      <c r="AL12719" s="5"/>
      <c r="AM12719" s="5"/>
      <c r="AW12719" s="5"/>
    </row>
    <row r="12720" spans="38:49">
      <c r="AL12720" s="5"/>
      <c r="AM12720" s="5"/>
      <c r="AW12720" s="5"/>
    </row>
    <row r="12721" spans="38:49">
      <c r="AL12721" s="5"/>
      <c r="AM12721" s="5"/>
      <c r="AW12721" s="5"/>
    </row>
    <row r="12722" spans="38:49">
      <c r="AL12722" s="5"/>
      <c r="AM12722" s="5"/>
      <c r="AW12722" s="5"/>
    </row>
    <row r="12723" spans="38:49">
      <c r="AL12723" s="5"/>
      <c r="AM12723" s="5"/>
      <c r="AW12723" s="5"/>
    </row>
    <row r="12724" spans="38:49">
      <c r="AL12724" s="5"/>
      <c r="AM12724" s="5"/>
      <c r="AW12724" s="5"/>
    </row>
    <row r="12725" spans="38:49">
      <c r="AL12725" s="5"/>
      <c r="AM12725" s="5"/>
      <c r="AW12725" s="5"/>
    </row>
    <row r="12726" spans="38:49">
      <c r="AL12726" s="5"/>
      <c r="AM12726" s="5"/>
      <c r="AW12726" s="5"/>
    </row>
    <row r="12727" spans="38:49">
      <c r="AL12727" s="5"/>
      <c r="AM12727" s="5"/>
      <c r="AW12727" s="5"/>
    </row>
    <row r="12728" spans="38:49">
      <c r="AL12728" s="5"/>
      <c r="AM12728" s="5"/>
      <c r="AW12728" s="5"/>
    </row>
    <row r="12729" spans="38:49">
      <c r="AL12729" s="5"/>
      <c r="AM12729" s="5"/>
      <c r="AW12729" s="5"/>
    </row>
    <row r="12730" spans="38:49">
      <c r="AL12730" s="5"/>
      <c r="AM12730" s="5"/>
      <c r="AW12730" s="5"/>
    </row>
    <row r="12731" spans="38:49">
      <c r="AL12731" s="5"/>
      <c r="AM12731" s="5"/>
      <c r="AW12731" s="5"/>
    </row>
    <row r="12732" spans="38:49">
      <c r="AL12732" s="5"/>
      <c r="AM12732" s="5"/>
      <c r="AW12732" s="5"/>
    </row>
    <row r="12733" spans="38:49">
      <c r="AL12733" s="5"/>
      <c r="AM12733" s="5"/>
      <c r="AW12733" s="5"/>
    </row>
    <row r="12734" spans="38:49">
      <c r="AL12734" s="5"/>
      <c r="AM12734" s="5"/>
      <c r="AW12734" s="5"/>
    </row>
    <row r="12735" spans="38:49">
      <c r="AL12735" s="5"/>
      <c r="AM12735" s="5"/>
      <c r="AW12735" s="5"/>
    </row>
    <row r="12736" spans="38:49">
      <c r="AL12736" s="5"/>
      <c r="AM12736" s="5"/>
      <c r="AW12736" s="5"/>
    </row>
    <row r="12737" spans="38:49">
      <c r="AL12737" s="5"/>
      <c r="AM12737" s="5"/>
      <c r="AW12737" s="5"/>
    </row>
    <row r="12738" spans="38:49">
      <c r="AL12738" s="5"/>
      <c r="AM12738" s="5"/>
      <c r="AW12738" s="5"/>
    </row>
    <row r="12739" spans="38:49">
      <c r="AL12739" s="5"/>
      <c r="AM12739" s="5"/>
      <c r="AW12739" s="5"/>
    </row>
    <row r="12740" spans="38:49">
      <c r="AL12740" s="5"/>
      <c r="AM12740" s="5"/>
      <c r="AW12740" s="5"/>
    </row>
    <row r="12741" spans="38:49">
      <c r="AL12741" s="5"/>
      <c r="AM12741" s="5"/>
      <c r="AW12741" s="5"/>
    </row>
    <row r="12742" spans="38:49">
      <c r="AL12742" s="5"/>
      <c r="AM12742" s="5"/>
      <c r="AW12742" s="5"/>
    </row>
    <row r="12743" spans="38:49">
      <c r="AL12743" s="5"/>
      <c r="AM12743" s="5"/>
      <c r="AW12743" s="5"/>
    </row>
    <row r="12744" spans="38:49">
      <c r="AL12744" s="5"/>
      <c r="AM12744" s="5"/>
      <c r="AW12744" s="5"/>
    </row>
    <row r="12745" spans="38:49">
      <c r="AL12745" s="5"/>
      <c r="AM12745" s="5"/>
      <c r="AW12745" s="5"/>
    </row>
    <row r="12746" spans="38:49">
      <c r="AL12746" s="5"/>
      <c r="AM12746" s="5"/>
      <c r="AW12746" s="5"/>
    </row>
    <row r="12747" spans="38:49">
      <c r="AL12747" s="5"/>
      <c r="AM12747" s="5"/>
      <c r="AW12747" s="5"/>
    </row>
    <row r="12748" spans="38:49">
      <c r="AL12748" s="5"/>
      <c r="AM12748" s="5"/>
      <c r="AW12748" s="5"/>
    </row>
    <row r="12749" spans="38:49">
      <c r="AL12749" s="5"/>
      <c r="AM12749" s="5"/>
      <c r="AW12749" s="5"/>
    </row>
    <row r="12750" spans="38:49">
      <c r="AL12750" s="5"/>
      <c r="AM12750" s="5"/>
      <c r="AW12750" s="5"/>
    </row>
    <row r="12751" spans="38:49">
      <c r="AL12751" s="5"/>
      <c r="AM12751" s="5"/>
      <c r="AW12751" s="5"/>
    </row>
    <row r="12752" spans="38:49">
      <c r="AL12752" s="5"/>
      <c r="AM12752" s="5"/>
      <c r="AW12752" s="5"/>
    </row>
    <row r="12753" spans="38:49">
      <c r="AL12753" s="5"/>
      <c r="AM12753" s="5"/>
      <c r="AW12753" s="5"/>
    </row>
    <row r="12754" spans="38:49">
      <c r="AL12754" s="5"/>
      <c r="AM12754" s="5"/>
      <c r="AW12754" s="5"/>
    </row>
    <row r="12755" spans="38:49">
      <c r="AL12755" s="5"/>
      <c r="AM12755" s="5"/>
      <c r="AW12755" s="5"/>
    </row>
    <row r="12756" spans="38:49">
      <c r="AL12756" s="5"/>
      <c r="AM12756" s="5"/>
      <c r="AW12756" s="5"/>
    </row>
    <row r="12757" spans="38:49">
      <c r="AL12757" s="5"/>
      <c r="AM12757" s="5"/>
      <c r="AW12757" s="5"/>
    </row>
    <row r="12758" spans="38:49">
      <c r="AL12758" s="5"/>
      <c r="AM12758" s="5"/>
      <c r="AW12758" s="5"/>
    </row>
    <row r="12759" spans="38:49">
      <c r="AL12759" s="5"/>
      <c r="AM12759" s="5"/>
      <c r="AW12759" s="5"/>
    </row>
    <row r="12760" spans="38:49">
      <c r="AL12760" s="5"/>
      <c r="AM12760" s="5"/>
      <c r="AW12760" s="5"/>
    </row>
    <row r="12761" spans="38:49">
      <c r="AL12761" s="5"/>
      <c r="AM12761" s="5"/>
      <c r="AW12761" s="5"/>
    </row>
    <row r="12762" spans="38:49">
      <c r="AL12762" s="5"/>
      <c r="AM12762" s="5"/>
      <c r="AW12762" s="5"/>
    </row>
    <row r="12763" spans="38:49">
      <c r="AL12763" s="5"/>
      <c r="AM12763" s="5"/>
      <c r="AW12763" s="5"/>
    </row>
    <row r="12764" spans="38:49">
      <c r="AL12764" s="5"/>
      <c r="AM12764" s="5"/>
      <c r="AW12764" s="5"/>
    </row>
    <row r="12765" spans="38:49">
      <c r="AL12765" s="5"/>
      <c r="AM12765" s="5"/>
      <c r="AW12765" s="5"/>
    </row>
    <row r="12766" spans="38:49">
      <c r="AL12766" s="5"/>
      <c r="AM12766" s="5"/>
      <c r="AW12766" s="5"/>
    </row>
    <row r="12767" spans="38:49">
      <c r="AL12767" s="5"/>
      <c r="AM12767" s="5"/>
      <c r="AW12767" s="5"/>
    </row>
    <row r="12768" spans="38:49">
      <c r="AL12768" s="5"/>
      <c r="AM12768" s="5"/>
      <c r="AW12768" s="5"/>
    </row>
    <row r="12769" spans="38:49">
      <c r="AL12769" s="5"/>
      <c r="AM12769" s="5"/>
      <c r="AW12769" s="5"/>
    </row>
    <row r="12770" spans="38:49">
      <c r="AL12770" s="5"/>
      <c r="AM12770" s="5"/>
      <c r="AW12770" s="5"/>
    </row>
    <row r="12771" spans="38:49">
      <c r="AL12771" s="5"/>
      <c r="AM12771" s="5"/>
      <c r="AW12771" s="5"/>
    </row>
    <row r="12772" spans="38:49">
      <c r="AL12772" s="5"/>
      <c r="AM12772" s="5"/>
      <c r="AW12772" s="5"/>
    </row>
    <row r="12773" spans="38:49">
      <c r="AL12773" s="5"/>
      <c r="AM12773" s="5"/>
      <c r="AW12773" s="5"/>
    </row>
    <row r="12774" spans="38:49">
      <c r="AL12774" s="5"/>
      <c r="AM12774" s="5"/>
      <c r="AW12774" s="5"/>
    </row>
    <row r="12775" spans="38:49">
      <c r="AL12775" s="5"/>
      <c r="AM12775" s="5"/>
      <c r="AW12775" s="5"/>
    </row>
    <row r="12776" spans="38:49">
      <c r="AL12776" s="5"/>
      <c r="AM12776" s="5"/>
      <c r="AW12776" s="5"/>
    </row>
    <row r="12777" spans="38:49">
      <c r="AL12777" s="5"/>
      <c r="AM12777" s="5"/>
      <c r="AW12777" s="5"/>
    </row>
    <row r="12778" spans="38:49">
      <c r="AL12778" s="5"/>
      <c r="AM12778" s="5"/>
      <c r="AW12778" s="5"/>
    </row>
    <row r="12779" spans="38:49">
      <c r="AL12779" s="5"/>
      <c r="AM12779" s="5"/>
      <c r="AW12779" s="5"/>
    </row>
    <row r="12780" spans="38:49">
      <c r="AL12780" s="5"/>
      <c r="AM12780" s="5"/>
      <c r="AW12780" s="5"/>
    </row>
    <row r="12781" spans="38:49">
      <c r="AL12781" s="5"/>
      <c r="AM12781" s="5"/>
      <c r="AW12781" s="5"/>
    </row>
    <row r="12782" spans="38:49">
      <c r="AL12782" s="5"/>
      <c r="AM12782" s="5"/>
      <c r="AW12782" s="5"/>
    </row>
    <row r="12783" spans="38:49">
      <c r="AL12783" s="5"/>
      <c r="AM12783" s="5"/>
      <c r="AW12783" s="5"/>
    </row>
    <row r="12784" spans="38:49">
      <c r="AL12784" s="5"/>
      <c r="AM12784" s="5"/>
      <c r="AW12784" s="5"/>
    </row>
    <row r="12785" spans="38:49">
      <c r="AL12785" s="5"/>
      <c r="AM12785" s="5"/>
      <c r="AW12785" s="5"/>
    </row>
    <row r="12786" spans="38:49">
      <c r="AL12786" s="5"/>
      <c r="AM12786" s="5"/>
      <c r="AW12786" s="5"/>
    </row>
    <row r="12787" spans="38:49">
      <c r="AL12787" s="5"/>
      <c r="AM12787" s="5"/>
      <c r="AW12787" s="5"/>
    </row>
    <row r="12788" spans="38:49">
      <c r="AL12788" s="5"/>
      <c r="AM12788" s="5"/>
      <c r="AW12788" s="5"/>
    </row>
    <row r="12789" spans="38:49">
      <c r="AL12789" s="5"/>
      <c r="AM12789" s="5"/>
      <c r="AW12789" s="5"/>
    </row>
    <row r="12790" spans="38:49">
      <c r="AL12790" s="5"/>
      <c r="AM12790" s="5"/>
      <c r="AW12790" s="5"/>
    </row>
    <row r="12791" spans="38:49">
      <c r="AL12791" s="5"/>
      <c r="AM12791" s="5"/>
      <c r="AW12791" s="5"/>
    </row>
    <row r="12792" spans="38:49">
      <c r="AL12792" s="5"/>
      <c r="AM12792" s="5"/>
      <c r="AW12792" s="5"/>
    </row>
    <row r="12793" spans="38:49">
      <c r="AL12793" s="5"/>
      <c r="AM12793" s="5"/>
      <c r="AW12793" s="5"/>
    </row>
    <row r="12794" spans="38:49">
      <c r="AL12794" s="5"/>
      <c r="AM12794" s="5"/>
      <c r="AW12794" s="5"/>
    </row>
    <row r="12795" spans="38:49">
      <c r="AL12795" s="5"/>
      <c r="AM12795" s="5"/>
      <c r="AW12795" s="5"/>
    </row>
    <row r="12796" spans="38:49">
      <c r="AL12796" s="5"/>
      <c r="AM12796" s="5"/>
      <c r="AW12796" s="5"/>
    </row>
    <row r="12797" spans="38:49">
      <c r="AL12797" s="5"/>
      <c r="AM12797" s="5"/>
      <c r="AW12797" s="5"/>
    </row>
    <row r="12798" spans="38:49">
      <c r="AL12798" s="5"/>
      <c r="AM12798" s="5"/>
      <c r="AW12798" s="5"/>
    </row>
    <row r="12799" spans="38:49">
      <c r="AL12799" s="5"/>
      <c r="AM12799" s="5"/>
      <c r="AW12799" s="5"/>
    </row>
    <row r="12800" spans="38:49">
      <c r="AL12800" s="5"/>
      <c r="AM12800" s="5"/>
      <c r="AW12800" s="5"/>
    </row>
    <row r="12801" spans="38:49">
      <c r="AL12801" s="5"/>
      <c r="AM12801" s="5"/>
      <c r="AW12801" s="5"/>
    </row>
    <row r="12802" spans="38:49">
      <c r="AL12802" s="5"/>
      <c r="AM12802" s="5"/>
      <c r="AW12802" s="5"/>
    </row>
    <row r="12803" spans="38:49">
      <c r="AL12803" s="5"/>
      <c r="AM12803" s="5"/>
      <c r="AW12803" s="5"/>
    </row>
    <row r="12804" spans="38:49">
      <c r="AL12804" s="5"/>
      <c r="AM12804" s="5"/>
      <c r="AW12804" s="5"/>
    </row>
    <row r="12805" spans="38:49">
      <c r="AL12805" s="5"/>
      <c r="AM12805" s="5"/>
      <c r="AW12805" s="5"/>
    </row>
    <row r="12806" spans="38:49">
      <c r="AL12806" s="5"/>
      <c r="AM12806" s="5"/>
      <c r="AW12806" s="5"/>
    </row>
    <row r="12807" spans="38:49">
      <c r="AL12807" s="5"/>
      <c r="AM12807" s="5"/>
      <c r="AW12807" s="5"/>
    </row>
    <row r="12808" spans="38:49">
      <c r="AL12808" s="5"/>
      <c r="AM12808" s="5"/>
      <c r="AW12808" s="5"/>
    </row>
    <row r="12809" spans="38:49">
      <c r="AL12809" s="5"/>
      <c r="AM12809" s="5"/>
      <c r="AW12809" s="5"/>
    </row>
    <row r="12810" spans="38:49">
      <c r="AL12810" s="5"/>
      <c r="AM12810" s="5"/>
      <c r="AW12810" s="5"/>
    </row>
    <row r="12811" spans="38:49">
      <c r="AL12811" s="5"/>
      <c r="AM12811" s="5"/>
      <c r="AW12811" s="5"/>
    </row>
    <row r="12812" spans="38:49">
      <c r="AL12812" s="5"/>
      <c r="AM12812" s="5"/>
      <c r="AW12812" s="5"/>
    </row>
    <row r="12813" spans="38:49">
      <c r="AL12813" s="5"/>
      <c r="AM12813" s="5"/>
      <c r="AW12813" s="5"/>
    </row>
    <row r="12814" spans="38:49">
      <c r="AL12814" s="5"/>
      <c r="AM12814" s="5"/>
      <c r="AW12814" s="5"/>
    </row>
    <row r="12815" spans="38:49">
      <c r="AL12815" s="5"/>
      <c r="AM12815" s="5"/>
      <c r="AW12815" s="5"/>
    </row>
    <row r="12816" spans="38:49">
      <c r="AL12816" s="5"/>
      <c r="AM12816" s="5"/>
      <c r="AW12816" s="5"/>
    </row>
    <row r="12817" spans="38:49">
      <c r="AL12817" s="5"/>
      <c r="AM12817" s="5"/>
      <c r="AW12817" s="5"/>
    </row>
    <row r="12818" spans="38:49">
      <c r="AL12818" s="5"/>
      <c r="AM12818" s="5"/>
      <c r="AW12818" s="5"/>
    </row>
    <row r="12819" spans="38:49">
      <c r="AL12819" s="5"/>
      <c r="AM12819" s="5"/>
      <c r="AW12819" s="5"/>
    </row>
    <row r="12820" spans="38:49">
      <c r="AL12820" s="5"/>
      <c r="AM12820" s="5"/>
      <c r="AW12820" s="5"/>
    </row>
    <row r="12821" spans="38:49">
      <c r="AL12821" s="5"/>
      <c r="AM12821" s="5"/>
      <c r="AW12821" s="5"/>
    </row>
    <row r="12822" spans="38:49">
      <c r="AL12822" s="5"/>
      <c r="AM12822" s="5"/>
      <c r="AW12822" s="5"/>
    </row>
    <row r="12823" spans="38:49">
      <c r="AL12823" s="5"/>
      <c r="AM12823" s="5"/>
      <c r="AW12823" s="5"/>
    </row>
    <row r="12824" spans="38:49">
      <c r="AL12824" s="5"/>
      <c r="AM12824" s="5"/>
      <c r="AW12824" s="5"/>
    </row>
    <row r="12825" spans="38:49">
      <c r="AL12825" s="5"/>
      <c r="AM12825" s="5"/>
      <c r="AW12825" s="5"/>
    </row>
    <row r="12826" spans="38:49">
      <c r="AL12826" s="5"/>
      <c r="AM12826" s="5"/>
      <c r="AW12826" s="5"/>
    </row>
    <row r="12827" spans="38:49">
      <c r="AL12827" s="5"/>
      <c r="AM12827" s="5"/>
      <c r="AW12827" s="5"/>
    </row>
    <row r="12828" spans="38:49">
      <c r="AL12828" s="5"/>
      <c r="AM12828" s="5"/>
      <c r="AW12828" s="5"/>
    </row>
    <row r="12829" spans="38:49">
      <c r="AL12829" s="5"/>
      <c r="AM12829" s="5"/>
      <c r="AW12829" s="5"/>
    </row>
    <row r="12830" spans="38:49">
      <c r="AL12830" s="5"/>
      <c r="AM12830" s="5"/>
      <c r="AW12830" s="5"/>
    </row>
    <row r="12831" spans="38:49">
      <c r="AL12831" s="5"/>
      <c r="AM12831" s="5"/>
      <c r="AW12831" s="5"/>
    </row>
    <row r="12832" spans="38:49">
      <c r="AL12832" s="5"/>
      <c r="AM12832" s="5"/>
      <c r="AW12832" s="5"/>
    </row>
    <row r="12833" spans="38:49">
      <c r="AL12833" s="5"/>
      <c r="AM12833" s="5"/>
      <c r="AW12833" s="5"/>
    </row>
    <row r="12834" spans="38:49">
      <c r="AL12834" s="5"/>
      <c r="AM12834" s="5"/>
      <c r="AW12834" s="5"/>
    </row>
    <row r="12835" spans="38:49">
      <c r="AL12835" s="5"/>
      <c r="AM12835" s="5"/>
      <c r="AW12835" s="5"/>
    </row>
    <row r="12836" spans="38:49">
      <c r="AL12836" s="5"/>
      <c r="AM12836" s="5"/>
      <c r="AW12836" s="5"/>
    </row>
    <row r="12837" spans="38:49">
      <c r="AL12837" s="5"/>
      <c r="AM12837" s="5"/>
      <c r="AW12837" s="5"/>
    </row>
    <row r="12838" spans="38:49">
      <c r="AL12838" s="5"/>
      <c r="AM12838" s="5"/>
      <c r="AW12838" s="5"/>
    </row>
    <row r="12839" spans="38:49">
      <c r="AL12839" s="5"/>
      <c r="AM12839" s="5"/>
      <c r="AW12839" s="5"/>
    </row>
    <row r="12840" spans="38:49">
      <c r="AL12840" s="5"/>
      <c r="AM12840" s="5"/>
      <c r="AW12840" s="5"/>
    </row>
    <row r="12841" spans="38:49">
      <c r="AL12841" s="5"/>
      <c r="AM12841" s="5"/>
      <c r="AW12841" s="5"/>
    </row>
    <row r="12842" spans="38:49">
      <c r="AL12842" s="5"/>
      <c r="AM12842" s="5"/>
      <c r="AW12842" s="5"/>
    </row>
    <row r="12843" spans="38:49">
      <c r="AL12843" s="5"/>
      <c r="AM12843" s="5"/>
      <c r="AW12843" s="5"/>
    </row>
    <row r="12844" spans="38:49">
      <c r="AL12844" s="5"/>
      <c r="AM12844" s="5"/>
      <c r="AW12844" s="5"/>
    </row>
    <row r="12845" spans="38:49">
      <c r="AL12845" s="5"/>
      <c r="AM12845" s="5"/>
      <c r="AW12845" s="5"/>
    </row>
    <row r="12846" spans="38:49">
      <c r="AL12846" s="5"/>
      <c r="AM12846" s="5"/>
      <c r="AW12846" s="5"/>
    </row>
    <row r="12847" spans="38:49">
      <c r="AL12847" s="5"/>
      <c r="AM12847" s="5"/>
      <c r="AW12847" s="5"/>
    </row>
    <row r="12848" spans="38:49">
      <c r="AL12848" s="5"/>
      <c r="AM12848" s="5"/>
      <c r="AW12848" s="5"/>
    </row>
    <row r="12849" spans="38:49">
      <c r="AL12849" s="5"/>
      <c r="AM12849" s="5"/>
      <c r="AW12849" s="5"/>
    </row>
    <row r="12850" spans="38:49">
      <c r="AL12850" s="5"/>
      <c r="AM12850" s="5"/>
      <c r="AW12850" s="5"/>
    </row>
    <row r="12851" spans="38:49">
      <c r="AL12851" s="5"/>
      <c r="AM12851" s="5"/>
      <c r="AW12851" s="5"/>
    </row>
    <row r="12852" spans="38:49">
      <c r="AL12852" s="5"/>
      <c r="AM12852" s="5"/>
      <c r="AW12852" s="5"/>
    </row>
    <row r="12853" spans="38:49">
      <c r="AL12853" s="5"/>
      <c r="AM12853" s="5"/>
      <c r="AW12853" s="5"/>
    </row>
    <row r="12854" spans="38:49">
      <c r="AL12854" s="5"/>
      <c r="AM12854" s="5"/>
      <c r="AW12854" s="5"/>
    </row>
    <row r="12855" spans="38:49">
      <c r="AL12855" s="5"/>
      <c r="AM12855" s="5"/>
      <c r="AW12855" s="5"/>
    </row>
    <row r="12856" spans="38:49">
      <c r="AL12856" s="5"/>
      <c r="AM12856" s="5"/>
      <c r="AW12856" s="5"/>
    </row>
    <row r="12857" spans="38:49">
      <c r="AL12857" s="5"/>
      <c r="AM12857" s="5"/>
      <c r="AW12857" s="5"/>
    </row>
    <row r="12858" spans="38:49">
      <c r="AL12858" s="5"/>
      <c r="AM12858" s="5"/>
      <c r="AW12858" s="5"/>
    </row>
    <row r="12859" spans="38:49">
      <c r="AL12859" s="5"/>
      <c r="AM12859" s="5"/>
      <c r="AW12859" s="5"/>
    </row>
    <row r="12860" spans="38:49">
      <c r="AL12860" s="5"/>
      <c r="AM12860" s="5"/>
      <c r="AW12860" s="5"/>
    </row>
    <row r="12861" spans="38:49">
      <c r="AL12861" s="5"/>
      <c r="AM12861" s="5"/>
      <c r="AW12861" s="5"/>
    </row>
    <row r="12862" spans="38:49">
      <c r="AL12862" s="5"/>
      <c r="AM12862" s="5"/>
      <c r="AW12862" s="5"/>
    </row>
    <row r="12863" spans="38:49">
      <c r="AL12863" s="5"/>
      <c r="AM12863" s="5"/>
      <c r="AW12863" s="5"/>
    </row>
    <row r="12864" spans="38:49">
      <c r="AL12864" s="5"/>
      <c r="AM12864" s="5"/>
      <c r="AW12864" s="5"/>
    </row>
    <row r="12865" spans="38:49">
      <c r="AL12865" s="5"/>
      <c r="AM12865" s="5"/>
      <c r="AW12865" s="5"/>
    </row>
    <row r="12866" spans="38:49">
      <c r="AL12866" s="5"/>
      <c r="AM12866" s="5"/>
      <c r="AW12866" s="5"/>
    </row>
    <row r="12867" spans="38:49">
      <c r="AL12867" s="5"/>
      <c r="AM12867" s="5"/>
      <c r="AW12867" s="5"/>
    </row>
    <row r="12868" spans="38:49">
      <c r="AL12868" s="5"/>
      <c r="AM12868" s="5"/>
      <c r="AW12868" s="5"/>
    </row>
    <row r="12869" spans="38:49">
      <c r="AL12869" s="5"/>
      <c r="AM12869" s="5"/>
      <c r="AW12869" s="5"/>
    </row>
    <row r="12870" spans="38:49">
      <c r="AL12870" s="5"/>
      <c r="AM12870" s="5"/>
      <c r="AW12870" s="5"/>
    </row>
    <row r="12871" spans="38:49">
      <c r="AL12871" s="5"/>
      <c r="AM12871" s="5"/>
      <c r="AW12871" s="5"/>
    </row>
    <row r="12872" spans="38:49">
      <c r="AL12872" s="5"/>
      <c r="AM12872" s="5"/>
      <c r="AW12872" s="5"/>
    </row>
    <row r="12873" spans="38:49">
      <c r="AL12873" s="5"/>
      <c r="AM12873" s="5"/>
      <c r="AW12873" s="5"/>
    </row>
    <row r="12874" spans="38:49">
      <c r="AL12874" s="5"/>
      <c r="AM12874" s="5"/>
      <c r="AW12874" s="5"/>
    </row>
    <row r="12875" spans="38:49">
      <c r="AL12875" s="5"/>
      <c r="AM12875" s="5"/>
      <c r="AW12875" s="5"/>
    </row>
    <row r="12876" spans="38:49">
      <c r="AL12876" s="5"/>
      <c r="AM12876" s="5"/>
      <c r="AW12876" s="5"/>
    </row>
    <row r="12877" spans="38:49">
      <c r="AL12877" s="5"/>
      <c r="AM12877" s="5"/>
      <c r="AW12877" s="5"/>
    </row>
    <row r="12878" spans="38:49">
      <c r="AL12878" s="5"/>
      <c r="AM12878" s="5"/>
      <c r="AW12878" s="5"/>
    </row>
    <row r="12879" spans="38:49">
      <c r="AL12879" s="5"/>
      <c r="AM12879" s="5"/>
      <c r="AW12879" s="5"/>
    </row>
    <row r="12880" spans="38:49">
      <c r="AL12880" s="5"/>
      <c r="AM12880" s="5"/>
      <c r="AW12880" s="5"/>
    </row>
    <row r="12881" spans="38:49">
      <c r="AL12881" s="5"/>
      <c r="AM12881" s="5"/>
      <c r="AW12881" s="5"/>
    </row>
    <row r="12882" spans="38:49">
      <c r="AL12882" s="5"/>
      <c r="AM12882" s="5"/>
      <c r="AW12882" s="5"/>
    </row>
    <row r="12883" spans="38:49">
      <c r="AL12883" s="5"/>
      <c r="AM12883" s="5"/>
      <c r="AW12883" s="5"/>
    </row>
    <row r="12884" spans="38:49">
      <c r="AL12884" s="5"/>
      <c r="AM12884" s="5"/>
      <c r="AW12884" s="5"/>
    </row>
    <row r="12885" spans="38:49">
      <c r="AL12885" s="5"/>
      <c r="AM12885" s="5"/>
      <c r="AW12885" s="5"/>
    </row>
    <row r="12886" spans="38:49">
      <c r="AL12886" s="5"/>
      <c r="AM12886" s="5"/>
      <c r="AW12886" s="5"/>
    </row>
    <row r="12887" spans="38:49">
      <c r="AL12887" s="5"/>
      <c r="AM12887" s="5"/>
      <c r="AW12887" s="5"/>
    </row>
    <row r="12888" spans="38:49">
      <c r="AL12888" s="5"/>
      <c r="AM12888" s="5"/>
      <c r="AW12888" s="5"/>
    </row>
    <row r="12889" spans="38:49">
      <c r="AL12889" s="5"/>
      <c r="AM12889" s="5"/>
      <c r="AW12889" s="5"/>
    </row>
    <row r="12890" spans="38:49">
      <c r="AL12890" s="5"/>
      <c r="AM12890" s="5"/>
      <c r="AW12890" s="5"/>
    </row>
    <row r="12891" spans="38:49">
      <c r="AL12891" s="5"/>
      <c r="AM12891" s="5"/>
      <c r="AW12891" s="5"/>
    </row>
    <row r="12892" spans="38:49">
      <c r="AL12892" s="5"/>
      <c r="AM12892" s="5"/>
      <c r="AW12892" s="5"/>
    </row>
    <row r="12893" spans="38:49">
      <c r="AL12893" s="5"/>
      <c r="AM12893" s="5"/>
      <c r="AW12893" s="5"/>
    </row>
    <row r="12894" spans="38:49">
      <c r="AL12894" s="5"/>
      <c r="AM12894" s="5"/>
      <c r="AW12894" s="5"/>
    </row>
    <row r="12895" spans="38:49">
      <c r="AL12895" s="5"/>
      <c r="AM12895" s="5"/>
      <c r="AW12895" s="5"/>
    </row>
    <row r="12896" spans="38:49">
      <c r="AL12896" s="5"/>
      <c r="AM12896" s="5"/>
      <c r="AW12896" s="5"/>
    </row>
    <row r="12897" spans="38:49">
      <c r="AL12897" s="5"/>
      <c r="AM12897" s="5"/>
      <c r="AW12897" s="5"/>
    </row>
    <row r="12898" spans="38:49">
      <c r="AL12898" s="5"/>
      <c r="AM12898" s="5"/>
      <c r="AW12898" s="5"/>
    </row>
    <row r="12899" spans="38:49">
      <c r="AL12899" s="5"/>
      <c r="AM12899" s="5"/>
      <c r="AW12899" s="5"/>
    </row>
    <row r="12900" spans="38:49">
      <c r="AL12900" s="5"/>
      <c r="AM12900" s="5"/>
      <c r="AW12900" s="5"/>
    </row>
    <row r="12901" spans="38:49">
      <c r="AL12901" s="5"/>
      <c r="AM12901" s="5"/>
      <c r="AW12901" s="5"/>
    </row>
    <row r="12902" spans="38:49">
      <c r="AL12902" s="5"/>
      <c r="AM12902" s="5"/>
      <c r="AW12902" s="5"/>
    </row>
    <row r="12903" spans="38:49">
      <c r="AL12903" s="5"/>
      <c r="AM12903" s="5"/>
      <c r="AW12903" s="5"/>
    </row>
    <row r="12904" spans="38:49">
      <c r="AL12904" s="5"/>
      <c r="AM12904" s="5"/>
      <c r="AW12904" s="5"/>
    </row>
    <row r="12905" spans="38:49">
      <c r="AL12905" s="5"/>
      <c r="AM12905" s="5"/>
      <c r="AW12905" s="5"/>
    </row>
    <row r="12906" spans="38:49">
      <c r="AL12906" s="5"/>
      <c r="AM12906" s="5"/>
      <c r="AW12906" s="5"/>
    </row>
    <row r="12907" spans="38:49">
      <c r="AL12907" s="5"/>
      <c r="AM12907" s="5"/>
      <c r="AW12907" s="5"/>
    </row>
    <row r="12908" spans="38:49">
      <c r="AL12908" s="5"/>
      <c r="AM12908" s="5"/>
      <c r="AW12908" s="5"/>
    </row>
    <row r="12909" spans="38:49">
      <c r="AL12909" s="5"/>
      <c r="AM12909" s="5"/>
      <c r="AW12909" s="5"/>
    </row>
    <row r="12910" spans="38:49">
      <c r="AL12910" s="5"/>
      <c r="AM12910" s="5"/>
      <c r="AW12910" s="5"/>
    </row>
    <row r="12911" spans="38:49">
      <c r="AL12911" s="5"/>
      <c r="AM12911" s="5"/>
      <c r="AW12911" s="5"/>
    </row>
    <row r="12912" spans="38:49">
      <c r="AL12912" s="5"/>
      <c r="AM12912" s="5"/>
      <c r="AW12912" s="5"/>
    </row>
    <row r="12913" spans="38:49">
      <c r="AL12913" s="5"/>
      <c r="AM12913" s="5"/>
      <c r="AW12913" s="5"/>
    </row>
    <row r="12914" spans="38:49">
      <c r="AL12914" s="5"/>
      <c r="AM12914" s="5"/>
      <c r="AW12914" s="5"/>
    </row>
    <row r="12915" spans="38:49">
      <c r="AL12915" s="5"/>
      <c r="AM12915" s="5"/>
      <c r="AW12915" s="5"/>
    </row>
    <row r="12916" spans="38:49">
      <c r="AL12916" s="5"/>
      <c r="AM12916" s="5"/>
      <c r="AW12916" s="5"/>
    </row>
    <row r="12917" spans="38:49">
      <c r="AL12917" s="5"/>
      <c r="AM12917" s="5"/>
      <c r="AW12917" s="5"/>
    </row>
    <row r="12918" spans="38:49">
      <c r="AL12918" s="5"/>
      <c r="AM12918" s="5"/>
      <c r="AW12918" s="5"/>
    </row>
    <row r="12919" spans="38:49">
      <c r="AL12919" s="5"/>
      <c r="AM12919" s="5"/>
      <c r="AW12919" s="5"/>
    </row>
    <row r="12920" spans="38:49">
      <c r="AL12920" s="5"/>
      <c r="AM12920" s="5"/>
      <c r="AW12920" s="5"/>
    </row>
    <row r="12921" spans="38:49">
      <c r="AL12921" s="5"/>
      <c r="AM12921" s="5"/>
      <c r="AW12921" s="5"/>
    </row>
    <row r="12922" spans="38:49">
      <c r="AL12922" s="5"/>
      <c r="AM12922" s="5"/>
      <c r="AW12922" s="5"/>
    </row>
    <row r="12923" spans="38:49">
      <c r="AL12923" s="5"/>
      <c r="AM12923" s="5"/>
      <c r="AW12923" s="5"/>
    </row>
    <row r="12924" spans="38:49">
      <c r="AL12924" s="5"/>
      <c r="AM12924" s="5"/>
      <c r="AW12924" s="5"/>
    </row>
    <row r="12925" spans="38:49">
      <c r="AL12925" s="5"/>
      <c r="AM12925" s="5"/>
      <c r="AW12925" s="5"/>
    </row>
    <row r="12926" spans="38:49">
      <c r="AL12926" s="5"/>
      <c r="AM12926" s="5"/>
      <c r="AW12926" s="5"/>
    </row>
    <row r="12927" spans="38:49">
      <c r="AL12927" s="5"/>
      <c r="AM12927" s="5"/>
      <c r="AW12927" s="5"/>
    </row>
    <row r="12928" spans="38:49">
      <c r="AL12928" s="5"/>
      <c r="AM12928" s="5"/>
      <c r="AW12928" s="5"/>
    </row>
    <row r="12929" spans="38:49">
      <c r="AL12929" s="5"/>
      <c r="AM12929" s="5"/>
      <c r="AW12929" s="5"/>
    </row>
    <row r="12930" spans="38:49">
      <c r="AL12930" s="5"/>
      <c r="AM12930" s="5"/>
      <c r="AW12930" s="5"/>
    </row>
    <row r="12931" spans="38:49">
      <c r="AL12931" s="5"/>
      <c r="AM12931" s="5"/>
      <c r="AW12931" s="5"/>
    </row>
    <row r="12932" spans="38:49">
      <c r="AL12932" s="5"/>
      <c r="AM12932" s="5"/>
      <c r="AW12932" s="5"/>
    </row>
    <row r="12933" spans="38:49">
      <c r="AL12933" s="5"/>
      <c r="AM12933" s="5"/>
      <c r="AW12933" s="5"/>
    </row>
    <row r="12934" spans="38:49">
      <c r="AL12934" s="5"/>
      <c r="AM12934" s="5"/>
      <c r="AW12934" s="5"/>
    </row>
    <row r="12935" spans="38:49">
      <c r="AL12935" s="5"/>
      <c r="AM12935" s="5"/>
      <c r="AW12935" s="5"/>
    </row>
    <row r="12936" spans="38:49">
      <c r="AL12936" s="5"/>
      <c r="AM12936" s="5"/>
      <c r="AW12936" s="5"/>
    </row>
    <row r="12937" spans="38:49">
      <c r="AL12937" s="5"/>
      <c r="AM12937" s="5"/>
      <c r="AW12937" s="5"/>
    </row>
    <row r="12938" spans="38:49">
      <c r="AL12938" s="5"/>
      <c r="AM12938" s="5"/>
      <c r="AW12938" s="5"/>
    </row>
    <row r="12939" spans="38:49">
      <c r="AL12939" s="5"/>
      <c r="AM12939" s="5"/>
      <c r="AW12939" s="5"/>
    </row>
    <row r="12940" spans="38:49">
      <c r="AL12940" s="5"/>
      <c r="AM12940" s="5"/>
      <c r="AW12940" s="5"/>
    </row>
    <row r="12941" spans="38:49">
      <c r="AL12941" s="5"/>
      <c r="AM12941" s="5"/>
      <c r="AW12941" s="5"/>
    </row>
    <row r="12942" spans="38:49">
      <c r="AL12942" s="5"/>
      <c r="AM12942" s="5"/>
      <c r="AW12942" s="5"/>
    </row>
    <row r="12943" spans="38:49">
      <c r="AL12943" s="5"/>
      <c r="AM12943" s="5"/>
      <c r="AW12943" s="5"/>
    </row>
    <row r="12944" spans="38:49">
      <c r="AL12944" s="5"/>
      <c r="AM12944" s="5"/>
      <c r="AW12944" s="5"/>
    </row>
    <row r="12945" spans="38:49">
      <c r="AL12945" s="5"/>
      <c r="AM12945" s="5"/>
      <c r="AW12945" s="5"/>
    </row>
    <row r="12946" spans="38:49">
      <c r="AL12946" s="5"/>
      <c r="AM12946" s="5"/>
      <c r="AW12946" s="5"/>
    </row>
    <row r="12947" spans="38:49">
      <c r="AL12947" s="5"/>
      <c r="AM12947" s="5"/>
      <c r="AW12947" s="5"/>
    </row>
    <row r="12948" spans="38:49">
      <c r="AL12948" s="5"/>
      <c r="AM12948" s="5"/>
      <c r="AW12948" s="5"/>
    </row>
    <row r="12949" spans="38:49">
      <c r="AL12949" s="5"/>
      <c r="AM12949" s="5"/>
      <c r="AW12949" s="5"/>
    </row>
    <row r="12950" spans="38:49">
      <c r="AL12950" s="5"/>
      <c r="AM12950" s="5"/>
      <c r="AW12950" s="5"/>
    </row>
    <row r="12951" spans="38:49">
      <c r="AL12951" s="5"/>
      <c r="AM12951" s="5"/>
      <c r="AW12951" s="5"/>
    </row>
    <row r="12952" spans="38:49">
      <c r="AL12952" s="5"/>
      <c r="AM12952" s="5"/>
      <c r="AW12952" s="5"/>
    </row>
    <row r="12953" spans="38:49">
      <c r="AL12953" s="5"/>
      <c r="AM12953" s="5"/>
      <c r="AW12953" s="5"/>
    </row>
    <row r="12954" spans="38:49">
      <c r="AL12954" s="5"/>
      <c r="AM12954" s="5"/>
      <c r="AW12954" s="5"/>
    </row>
    <row r="12955" spans="38:49">
      <c r="AL12955" s="5"/>
      <c r="AM12955" s="5"/>
      <c r="AW12955" s="5"/>
    </row>
    <row r="12956" spans="38:49">
      <c r="AL12956" s="5"/>
      <c r="AM12956" s="5"/>
      <c r="AW12956" s="5"/>
    </row>
    <row r="12957" spans="38:49">
      <c r="AL12957" s="5"/>
      <c r="AM12957" s="5"/>
      <c r="AW12957" s="5"/>
    </row>
    <row r="12958" spans="38:49">
      <c r="AL12958" s="5"/>
      <c r="AM12958" s="5"/>
      <c r="AW12958" s="5"/>
    </row>
    <row r="12959" spans="38:49">
      <c r="AL12959" s="5"/>
      <c r="AM12959" s="5"/>
      <c r="AW12959" s="5"/>
    </row>
    <row r="12960" spans="38:49">
      <c r="AL12960" s="5"/>
      <c r="AM12960" s="5"/>
      <c r="AW12960" s="5"/>
    </row>
    <row r="12961" spans="38:49">
      <c r="AL12961" s="5"/>
      <c r="AM12961" s="5"/>
      <c r="AW12961" s="5"/>
    </row>
    <row r="12962" spans="38:49">
      <c r="AL12962" s="5"/>
      <c r="AM12962" s="5"/>
      <c r="AW12962" s="5"/>
    </row>
    <row r="12963" spans="38:49">
      <c r="AL12963" s="5"/>
      <c r="AM12963" s="5"/>
      <c r="AW12963" s="5"/>
    </row>
    <row r="12964" spans="38:49">
      <c r="AL12964" s="5"/>
      <c r="AM12964" s="5"/>
      <c r="AW12964" s="5"/>
    </row>
    <row r="12965" spans="38:49">
      <c r="AL12965" s="5"/>
      <c r="AM12965" s="5"/>
      <c r="AW12965" s="5"/>
    </row>
    <row r="12966" spans="38:49">
      <c r="AL12966" s="5"/>
      <c r="AM12966" s="5"/>
      <c r="AW12966" s="5"/>
    </row>
    <row r="12967" spans="38:49">
      <c r="AL12967" s="5"/>
      <c r="AM12967" s="5"/>
      <c r="AW12967" s="5"/>
    </row>
    <row r="12968" spans="38:49">
      <c r="AL12968" s="5"/>
      <c r="AM12968" s="5"/>
      <c r="AW12968" s="5"/>
    </row>
    <row r="12969" spans="38:49">
      <c r="AL12969" s="5"/>
      <c r="AM12969" s="5"/>
      <c r="AW12969" s="5"/>
    </row>
    <row r="12970" spans="38:49">
      <c r="AL12970" s="5"/>
      <c r="AM12970" s="5"/>
      <c r="AW12970" s="5"/>
    </row>
    <row r="12971" spans="38:49">
      <c r="AL12971" s="5"/>
      <c r="AM12971" s="5"/>
      <c r="AW12971" s="5"/>
    </row>
    <row r="12972" spans="38:49">
      <c r="AL12972" s="5"/>
      <c r="AM12972" s="5"/>
      <c r="AW12972" s="5"/>
    </row>
    <row r="12973" spans="38:49">
      <c r="AL12973" s="5"/>
      <c r="AM12973" s="5"/>
      <c r="AW12973" s="5"/>
    </row>
    <row r="12974" spans="38:49">
      <c r="AL12974" s="5"/>
      <c r="AM12974" s="5"/>
      <c r="AW12974" s="5"/>
    </row>
    <row r="12975" spans="38:49">
      <c r="AL12975" s="5"/>
      <c r="AM12975" s="5"/>
      <c r="AW12975" s="5"/>
    </row>
    <row r="12976" spans="38:49">
      <c r="AL12976" s="5"/>
      <c r="AM12976" s="5"/>
      <c r="AW12976" s="5"/>
    </row>
    <row r="12977" spans="38:49">
      <c r="AL12977" s="5"/>
      <c r="AM12977" s="5"/>
      <c r="AW12977" s="5"/>
    </row>
    <row r="12978" spans="38:49">
      <c r="AL12978" s="5"/>
      <c r="AM12978" s="5"/>
      <c r="AW12978" s="5"/>
    </row>
    <row r="12979" spans="38:49">
      <c r="AL12979" s="5"/>
      <c r="AM12979" s="5"/>
      <c r="AW12979" s="5"/>
    </row>
    <row r="12980" spans="38:49">
      <c r="AL12980" s="5"/>
      <c r="AM12980" s="5"/>
      <c r="AW12980" s="5"/>
    </row>
    <row r="12981" spans="38:49">
      <c r="AL12981" s="5"/>
      <c r="AM12981" s="5"/>
      <c r="AW12981" s="5"/>
    </row>
    <row r="12982" spans="38:49">
      <c r="AL12982" s="5"/>
      <c r="AM12982" s="5"/>
      <c r="AW12982" s="5"/>
    </row>
    <row r="12983" spans="38:49">
      <c r="AL12983" s="5"/>
      <c r="AM12983" s="5"/>
      <c r="AW12983" s="5"/>
    </row>
    <row r="12984" spans="38:49">
      <c r="AL12984" s="5"/>
      <c r="AM12984" s="5"/>
      <c r="AW12984" s="5"/>
    </row>
    <row r="12985" spans="38:49">
      <c r="AL12985" s="5"/>
      <c r="AM12985" s="5"/>
      <c r="AW12985" s="5"/>
    </row>
    <row r="12986" spans="38:49">
      <c r="AL12986" s="5"/>
      <c r="AM12986" s="5"/>
      <c r="AW12986" s="5"/>
    </row>
    <row r="12987" spans="38:49">
      <c r="AL12987" s="5"/>
      <c r="AM12987" s="5"/>
      <c r="AW12987" s="5"/>
    </row>
    <row r="12988" spans="38:49">
      <c r="AL12988" s="5"/>
      <c r="AM12988" s="5"/>
      <c r="AW12988" s="5"/>
    </row>
    <row r="12989" spans="38:49">
      <c r="AL12989" s="5"/>
      <c r="AM12989" s="5"/>
      <c r="AW12989" s="5"/>
    </row>
    <row r="12990" spans="38:49">
      <c r="AL12990" s="5"/>
      <c r="AM12990" s="5"/>
      <c r="AW12990" s="5"/>
    </row>
    <row r="12991" spans="38:49">
      <c r="AL12991" s="5"/>
      <c r="AM12991" s="5"/>
      <c r="AW12991" s="5"/>
    </row>
    <row r="12992" spans="38:49">
      <c r="AL12992" s="5"/>
      <c r="AM12992" s="5"/>
      <c r="AW12992" s="5"/>
    </row>
    <row r="12993" spans="38:49">
      <c r="AL12993" s="5"/>
      <c r="AM12993" s="5"/>
      <c r="AW12993" s="5"/>
    </row>
    <row r="12994" spans="38:49">
      <c r="AL12994" s="5"/>
      <c r="AM12994" s="5"/>
      <c r="AW12994" s="5"/>
    </row>
    <row r="12995" spans="38:49">
      <c r="AL12995" s="5"/>
      <c r="AM12995" s="5"/>
      <c r="AW12995" s="5"/>
    </row>
    <row r="12996" spans="38:49">
      <c r="AL12996" s="5"/>
      <c r="AM12996" s="5"/>
      <c r="AW12996" s="5"/>
    </row>
    <row r="12997" spans="38:49">
      <c r="AL12997" s="5"/>
      <c r="AM12997" s="5"/>
      <c r="AW12997" s="5"/>
    </row>
    <row r="12998" spans="38:49">
      <c r="AL12998" s="5"/>
      <c r="AM12998" s="5"/>
      <c r="AW12998" s="5"/>
    </row>
    <row r="12999" spans="38:49">
      <c r="AL12999" s="5"/>
      <c r="AM12999" s="5"/>
      <c r="AW12999" s="5"/>
    </row>
    <row r="13000" spans="38:49">
      <c r="AL13000" s="5"/>
      <c r="AM13000" s="5"/>
      <c r="AW13000" s="5"/>
    </row>
    <row r="13001" spans="38:49">
      <c r="AL13001" s="5"/>
      <c r="AM13001" s="5"/>
      <c r="AW13001" s="5"/>
    </row>
    <row r="13002" spans="38:49">
      <c r="AL13002" s="5"/>
      <c r="AM13002" s="5"/>
      <c r="AW13002" s="5"/>
    </row>
    <row r="13003" spans="38:49">
      <c r="AL13003" s="5"/>
      <c r="AM13003" s="5"/>
      <c r="AW13003" s="5"/>
    </row>
    <row r="13004" spans="38:49">
      <c r="AL13004" s="5"/>
      <c r="AM13004" s="5"/>
      <c r="AW13004" s="5"/>
    </row>
    <row r="13005" spans="38:49">
      <c r="AL13005" s="5"/>
      <c r="AM13005" s="5"/>
      <c r="AW13005" s="5"/>
    </row>
    <row r="13006" spans="38:49">
      <c r="AL13006" s="5"/>
      <c r="AM13006" s="5"/>
      <c r="AW13006" s="5"/>
    </row>
    <row r="13007" spans="38:49">
      <c r="AL13007" s="5"/>
      <c r="AM13007" s="5"/>
      <c r="AW13007" s="5"/>
    </row>
    <row r="13008" spans="38:49">
      <c r="AL13008" s="5"/>
      <c r="AM13008" s="5"/>
      <c r="AW13008" s="5"/>
    </row>
    <row r="13009" spans="38:49">
      <c r="AL13009" s="5"/>
      <c r="AM13009" s="5"/>
      <c r="AW13009" s="5"/>
    </row>
    <row r="13010" spans="38:49">
      <c r="AL13010" s="5"/>
      <c r="AM13010" s="5"/>
      <c r="AW13010" s="5"/>
    </row>
    <row r="13011" spans="38:49">
      <c r="AL13011" s="5"/>
      <c r="AM13011" s="5"/>
      <c r="AW13011" s="5"/>
    </row>
    <row r="13012" spans="38:49">
      <c r="AL13012" s="5"/>
      <c r="AM13012" s="5"/>
      <c r="AW13012" s="5"/>
    </row>
    <row r="13013" spans="38:49">
      <c r="AL13013" s="5"/>
      <c r="AM13013" s="5"/>
      <c r="AW13013" s="5"/>
    </row>
    <row r="13014" spans="38:49">
      <c r="AL13014" s="5"/>
      <c r="AM13014" s="5"/>
      <c r="AW13014" s="5"/>
    </row>
    <row r="13015" spans="38:49">
      <c r="AL13015" s="5"/>
      <c r="AM13015" s="5"/>
      <c r="AW13015" s="5"/>
    </row>
    <row r="13016" spans="38:49">
      <c r="AL13016" s="5"/>
      <c r="AM13016" s="5"/>
      <c r="AW13016" s="5"/>
    </row>
    <row r="13017" spans="38:49">
      <c r="AL13017" s="5"/>
      <c r="AM13017" s="5"/>
      <c r="AW13017" s="5"/>
    </row>
    <row r="13018" spans="38:49">
      <c r="AL13018" s="5"/>
      <c r="AM13018" s="5"/>
      <c r="AW13018" s="5"/>
    </row>
    <row r="13019" spans="38:49">
      <c r="AL13019" s="5"/>
      <c r="AM13019" s="5"/>
      <c r="AW13019" s="5"/>
    </row>
    <row r="13020" spans="38:49">
      <c r="AL13020" s="5"/>
      <c r="AM13020" s="5"/>
      <c r="AW13020" s="5"/>
    </row>
    <row r="13021" spans="38:49">
      <c r="AL13021" s="5"/>
      <c r="AM13021" s="5"/>
      <c r="AW13021" s="5"/>
    </row>
    <row r="13022" spans="38:49">
      <c r="AL13022" s="5"/>
      <c r="AM13022" s="5"/>
      <c r="AW13022" s="5"/>
    </row>
    <row r="13023" spans="38:49">
      <c r="AL13023" s="5"/>
      <c r="AM13023" s="5"/>
      <c r="AW13023" s="5"/>
    </row>
    <row r="13024" spans="38:49">
      <c r="AL13024" s="5"/>
      <c r="AM13024" s="5"/>
      <c r="AW13024" s="5"/>
    </row>
    <row r="13025" spans="38:49">
      <c r="AL13025" s="5"/>
      <c r="AM13025" s="5"/>
      <c r="AW13025" s="5"/>
    </row>
    <row r="13026" spans="38:49">
      <c r="AL13026" s="5"/>
      <c r="AM13026" s="5"/>
      <c r="AW13026" s="5"/>
    </row>
    <row r="13027" spans="38:49">
      <c r="AL13027" s="5"/>
      <c r="AM13027" s="5"/>
      <c r="AW13027" s="5"/>
    </row>
    <row r="13028" spans="38:49">
      <c r="AL13028" s="5"/>
      <c r="AM13028" s="5"/>
      <c r="AW13028" s="5"/>
    </row>
    <row r="13029" spans="38:49">
      <c r="AL13029" s="5"/>
      <c r="AM13029" s="5"/>
      <c r="AW13029" s="5"/>
    </row>
    <row r="13030" spans="38:49">
      <c r="AL13030" s="5"/>
      <c r="AM13030" s="5"/>
      <c r="AW13030" s="5"/>
    </row>
    <row r="13031" spans="38:49">
      <c r="AL13031" s="5"/>
      <c r="AM13031" s="5"/>
      <c r="AW13031" s="5"/>
    </row>
    <row r="13032" spans="38:49">
      <c r="AL13032" s="5"/>
      <c r="AM13032" s="5"/>
      <c r="AW13032" s="5"/>
    </row>
    <row r="13033" spans="38:49">
      <c r="AL13033" s="5"/>
      <c r="AM13033" s="5"/>
      <c r="AW13033" s="5"/>
    </row>
    <row r="13034" spans="38:49">
      <c r="AL13034" s="5"/>
      <c r="AM13034" s="5"/>
      <c r="AW13034" s="5"/>
    </row>
    <row r="13035" spans="38:49">
      <c r="AL13035" s="5"/>
      <c r="AM13035" s="5"/>
      <c r="AW13035" s="5"/>
    </row>
    <row r="13036" spans="38:49">
      <c r="AL13036" s="5"/>
      <c r="AM13036" s="5"/>
      <c r="AW13036" s="5"/>
    </row>
    <row r="13037" spans="38:49">
      <c r="AL13037" s="5"/>
      <c r="AM13037" s="5"/>
      <c r="AW13037" s="5"/>
    </row>
    <row r="13038" spans="38:49">
      <c r="AL13038" s="5"/>
      <c r="AM13038" s="5"/>
      <c r="AW13038" s="5"/>
    </row>
    <row r="13039" spans="38:49">
      <c r="AL13039" s="5"/>
      <c r="AM13039" s="5"/>
      <c r="AW13039" s="5"/>
    </row>
    <row r="13040" spans="38:49">
      <c r="AL13040" s="5"/>
      <c r="AM13040" s="5"/>
      <c r="AW13040" s="5"/>
    </row>
    <row r="13041" spans="38:49">
      <c r="AL13041" s="5"/>
      <c r="AM13041" s="5"/>
      <c r="AW13041" s="5"/>
    </row>
    <row r="13042" spans="38:49">
      <c r="AL13042" s="5"/>
      <c r="AM13042" s="5"/>
      <c r="AW13042" s="5"/>
    </row>
    <row r="13043" spans="38:49">
      <c r="AL13043" s="5"/>
      <c r="AM13043" s="5"/>
      <c r="AW13043" s="5"/>
    </row>
    <row r="13044" spans="38:49">
      <c r="AL13044" s="5"/>
      <c r="AM13044" s="5"/>
      <c r="AW13044" s="5"/>
    </row>
    <row r="13045" spans="38:49">
      <c r="AL13045" s="5"/>
      <c r="AM13045" s="5"/>
      <c r="AW13045" s="5"/>
    </row>
    <row r="13046" spans="38:49">
      <c r="AL13046" s="5"/>
      <c r="AM13046" s="5"/>
      <c r="AW13046" s="5"/>
    </row>
    <row r="13047" spans="38:49">
      <c r="AL13047" s="5"/>
      <c r="AM13047" s="5"/>
      <c r="AW13047" s="5"/>
    </row>
    <row r="13048" spans="38:49">
      <c r="AL13048" s="5"/>
      <c r="AM13048" s="5"/>
      <c r="AW13048" s="5"/>
    </row>
    <row r="13049" spans="38:49">
      <c r="AL13049" s="5"/>
      <c r="AM13049" s="5"/>
      <c r="AW13049" s="5"/>
    </row>
    <row r="13050" spans="38:49">
      <c r="AL13050" s="5"/>
      <c r="AM13050" s="5"/>
      <c r="AW13050" s="5"/>
    </row>
    <row r="13051" spans="38:49">
      <c r="AL13051" s="5"/>
      <c r="AM13051" s="5"/>
      <c r="AW13051" s="5"/>
    </row>
    <row r="13052" spans="38:49">
      <c r="AL13052" s="5"/>
      <c r="AM13052" s="5"/>
      <c r="AW13052" s="5"/>
    </row>
    <row r="13053" spans="38:49">
      <c r="AL13053" s="5"/>
      <c r="AM13053" s="5"/>
      <c r="AW13053" s="5"/>
    </row>
    <row r="13054" spans="38:49">
      <c r="AL13054" s="5"/>
      <c r="AM13054" s="5"/>
      <c r="AW13054" s="5"/>
    </row>
    <row r="13055" spans="38:49">
      <c r="AL13055" s="5"/>
      <c r="AM13055" s="5"/>
      <c r="AW13055" s="5"/>
    </row>
    <row r="13056" spans="38:49">
      <c r="AL13056" s="5"/>
      <c r="AM13056" s="5"/>
      <c r="AW13056" s="5"/>
    </row>
    <row r="13057" spans="38:49">
      <c r="AL13057" s="5"/>
      <c r="AM13057" s="5"/>
      <c r="AW13057" s="5"/>
    </row>
    <row r="13058" spans="38:49">
      <c r="AL13058" s="5"/>
      <c r="AM13058" s="5"/>
      <c r="AW13058" s="5"/>
    </row>
    <row r="13059" spans="38:49">
      <c r="AL13059" s="5"/>
      <c r="AM13059" s="5"/>
      <c r="AW13059" s="5"/>
    </row>
    <row r="13060" spans="38:49">
      <c r="AL13060" s="5"/>
      <c r="AM13060" s="5"/>
      <c r="AW13060" s="5"/>
    </row>
    <row r="13061" spans="38:49">
      <c r="AL13061" s="5"/>
      <c r="AM13061" s="5"/>
      <c r="AW13061" s="5"/>
    </row>
    <row r="13062" spans="38:49">
      <c r="AL13062" s="5"/>
      <c r="AM13062" s="5"/>
      <c r="AW13062" s="5"/>
    </row>
    <row r="13063" spans="38:49">
      <c r="AL13063" s="5"/>
      <c r="AM13063" s="5"/>
      <c r="AW13063" s="5"/>
    </row>
    <row r="13064" spans="38:49">
      <c r="AL13064" s="5"/>
      <c r="AM13064" s="5"/>
      <c r="AW13064" s="5"/>
    </row>
    <row r="13065" spans="38:49">
      <c r="AL13065" s="5"/>
      <c r="AM13065" s="5"/>
      <c r="AW13065" s="5"/>
    </row>
    <row r="13066" spans="38:49">
      <c r="AL13066" s="5"/>
      <c r="AM13066" s="5"/>
      <c r="AW13066" s="5"/>
    </row>
    <row r="13067" spans="38:49">
      <c r="AL13067" s="5"/>
      <c r="AM13067" s="5"/>
      <c r="AW13067" s="5"/>
    </row>
    <row r="13068" spans="38:49">
      <c r="AL13068" s="5"/>
      <c r="AM13068" s="5"/>
      <c r="AW13068" s="5"/>
    </row>
    <row r="13069" spans="38:49">
      <c r="AL13069" s="5"/>
      <c r="AM13069" s="5"/>
      <c r="AW13069" s="5"/>
    </row>
    <row r="13070" spans="38:49">
      <c r="AL13070" s="5"/>
      <c r="AM13070" s="5"/>
      <c r="AW13070" s="5"/>
    </row>
    <row r="13071" spans="38:49">
      <c r="AL13071" s="5"/>
      <c r="AM13071" s="5"/>
      <c r="AW13071" s="5"/>
    </row>
    <row r="13072" spans="38:49">
      <c r="AL13072" s="5"/>
      <c r="AM13072" s="5"/>
      <c r="AW13072" s="5"/>
    </row>
    <row r="13073" spans="38:49">
      <c r="AL13073" s="5"/>
      <c r="AM13073" s="5"/>
      <c r="AW13073" s="5"/>
    </row>
    <row r="13074" spans="38:49">
      <c r="AL13074" s="5"/>
      <c r="AM13074" s="5"/>
      <c r="AW13074" s="5"/>
    </row>
    <row r="13075" spans="38:49">
      <c r="AL13075" s="5"/>
      <c r="AM13075" s="5"/>
      <c r="AW13075" s="5"/>
    </row>
    <row r="13076" spans="38:49">
      <c r="AL13076" s="5"/>
      <c r="AM13076" s="5"/>
      <c r="AW13076" s="5"/>
    </row>
    <row r="13077" spans="38:49">
      <c r="AL13077" s="5"/>
      <c r="AM13077" s="5"/>
      <c r="AW13077" s="5"/>
    </row>
    <row r="13078" spans="38:49">
      <c r="AL13078" s="5"/>
      <c r="AM13078" s="5"/>
      <c r="AW13078" s="5"/>
    </row>
    <row r="13079" spans="38:49">
      <c r="AL13079" s="5"/>
      <c r="AM13079" s="5"/>
      <c r="AW13079" s="5"/>
    </row>
    <row r="13080" spans="38:49">
      <c r="AL13080" s="5"/>
      <c r="AM13080" s="5"/>
      <c r="AW13080" s="5"/>
    </row>
    <row r="13081" spans="38:49">
      <c r="AL13081" s="5"/>
      <c r="AM13081" s="5"/>
      <c r="AW13081" s="5"/>
    </row>
    <row r="13082" spans="38:49">
      <c r="AL13082" s="5"/>
      <c r="AM13082" s="5"/>
      <c r="AW13082" s="5"/>
    </row>
    <row r="13083" spans="38:49">
      <c r="AL13083" s="5"/>
      <c r="AM13083" s="5"/>
      <c r="AW13083" s="5"/>
    </row>
    <row r="13084" spans="38:49">
      <c r="AL13084" s="5"/>
      <c r="AM13084" s="5"/>
      <c r="AW13084" s="5"/>
    </row>
    <row r="13085" spans="38:49">
      <c r="AL13085" s="5"/>
      <c r="AM13085" s="5"/>
      <c r="AW13085" s="5"/>
    </row>
    <row r="13086" spans="38:49">
      <c r="AL13086" s="5"/>
      <c r="AM13086" s="5"/>
      <c r="AW13086" s="5"/>
    </row>
    <row r="13087" spans="38:49">
      <c r="AL13087" s="5"/>
      <c r="AM13087" s="5"/>
      <c r="AW13087" s="5"/>
    </row>
    <row r="13088" spans="38:49">
      <c r="AL13088" s="5"/>
      <c r="AM13088" s="5"/>
      <c r="AW13088" s="5"/>
    </row>
    <row r="13089" spans="38:49">
      <c r="AL13089" s="5"/>
      <c r="AM13089" s="5"/>
      <c r="AW13089" s="5"/>
    </row>
    <row r="13090" spans="38:49">
      <c r="AL13090" s="5"/>
      <c r="AM13090" s="5"/>
      <c r="AW13090" s="5"/>
    </row>
    <row r="13091" spans="38:49">
      <c r="AL13091" s="5"/>
      <c r="AM13091" s="5"/>
      <c r="AW13091" s="5"/>
    </row>
    <row r="13092" spans="38:49">
      <c r="AL13092" s="5"/>
      <c r="AM13092" s="5"/>
      <c r="AW13092" s="5"/>
    </row>
    <row r="13093" spans="38:49">
      <c r="AL13093" s="5"/>
      <c r="AM13093" s="5"/>
      <c r="AW13093" s="5"/>
    </row>
    <row r="13094" spans="38:49">
      <c r="AL13094" s="5"/>
      <c r="AM13094" s="5"/>
      <c r="AW13094" s="5"/>
    </row>
    <row r="13095" spans="38:49">
      <c r="AL13095" s="5"/>
      <c r="AM13095" s="5"/>
      <c r="AW13095" s="5"/>
    </row>
    <row r="13096" spans="38:49">
      <c r="AL13096" s="5"/>
      <c r="AM13096" s="5"/>
      <c r="AW13096" s="5"/>
    </row>
    <row r="13097" spans="38:49">
      <c r="AL13097" s="5"/>
      <c r="AM13097" s="5"/>
      <c r="AW13097" s="5"/>
    </row>
    <row r="13098" spans="38:49">
      <c r="AL13098" s="5"/>
      <c r="AM13098" s="5"/>
      <c r="AW13098" s="5"/>
    </row>
    <row r="13099" spans="38:49">
      <c r="AL13099" s="5"/>
      <c r="AM13099" s="5"/>
      <c r="AW13099" s="5"/>
    </row>
    <row r="13100" spans="38:49">
      <c r="AL13100" s="5"/>
      <c r="AM13100" s="5"/>
      <c r="AW13100" s="5"/>
    </row>
    <row r="13101" spans="38:49">
      <c r="AL13101" s="5"/>
      <c r="AM13101" s="5"/>
      <c r="AW13101" s="5"/>
    </row>
    <row r="13102" spans="38:49">
      <c r="AL13102" s="5"/>
      <c r="AM13102" s="5"/>
      <c r="AW13102" s="5"/>
    </row>
    <row r="13103" spans="38:49">
      <c r="AL13103" s="5"/>
      <c r="AM13103" s="5"/>
      <c r="AW13103" s="5"/>
    </row>
    <row r="13104" spans="38:49">
      <c r="AL13104" s="5"/>
      <c r="AM13104" s="5"/>
      <c r="AW13104" s="5"/>
    </row>
    <row r="13105" spans="38:49">
      <c r="AL13105" s="5"/>
      <c r="AM13105" s="5"/>
      <c r="AW13105" s="5"/>
    </row>
    <row r="13106" spans="38:49">
      <c r="AL13106" s="5"/>
      <c r="AM13106" s="5"/>
      <c r="AW13106" s="5"/>
    </row>
    <row r="13107" spans="38:49">
      <c r="AL13107" s="5"/>
      <c r="AM13107" s="5"/>
      <c r="AW13107" s="5"/>
    </row>
    <row r="13108" spans="38:49">
      <c r="AL13108" s="5"/>
      <c r="AM13108" s="5"/>
      <c r="AW13108" s="5"/>
    </row>
    <row r="13109" spans="38:49">
      <c r="AL13109" s="5"/>
      <c r="AM13109" s="5"/>
      <c r="AW13109" s="5"/>
    </row>
    <row r="13110" spans="38:49">
      <c r="AL13110" s="5"/>
      <c r="AM13110" s="5"/>
      <c r="AW13110" s="5"/>
    </row>
    <row r="13111" spans="38:49">
      <c r="AL13111" s="5"/>
      <c r="AM13111" s="5"/>
      <c r="AW13111" s="5"/>
    </row>
    <row r="13112" spans="38:49">
      <c r="AL13112" s="5"/>
      <c r="AM13112" s="5"/>
      <c r="AW13112" s="5"/>
    </row>
    <row r="13113" spans="38:49">
      <c r="AL13113" s="5"/>
      <c r="AM13113" s="5"/>
      <c r="AW13113" s="5"/>
    </row>
    <row r="13114" spans="38:49">
      <c r="AL13114" s="5"/>
      <c r="AM13114" s="5"/>
      <c r="AW13114" s="5"/>
    </row>
    <row r="13115" spans="38:49">
      <c r="AL13115" s="5"/>
      <c r="AM13115" s="5"/>
      <c r="AW13115" s="5"/>
    </row>
    <row r="13116" spans="38:49">
      <c r="AL13116" s="5"/>
      <c r="AM13116" s="5"/>
      <c r="AW13116" s="5"/>
    </row>
    <row r="13117" spans="38:49">
      <c r="AL13117" s="5"/>
      <c r="AM13117" s="5"/>
      <c r="AW13117" s="5"/>
    </row>
    <row r="13118" spans="38:49">
      <c r="AL13118" s="5"/>
      <c r="AM13118" s="5"/>
      <c r="AW13118" s="5"/>
    </row>
    <row r="13119" spans="38:49">
      <c r="AL13119" s="5"/>
      <c r="AM13119" s="5"/>
      <c r="AW13119" s="5"/>
    </row>
    <row r="13120" spans="38:49">
      <c r="AL13120" s="5"/>
      <c r="AM13120" s="5"/>
      <c r="AW13120" s="5"/>
    </row>
    <row r="13121" spans="38:49">
      <c r="AL13121" s="5"/>
      <c r="AM13121" s="5"/>
      <c r="AW13121" s="5"/>
    </row>
    <row r="13122" spans="38:49">
      <c r="AL13122" s="5"/>
      <c r="AM13122" s="5"/>
      <c r="AW13122" s="5"/>
    </row>
    <row r="13123" spans="38:49">
      <c r="AL13123" s="5"/>
      <c r="AM13123" s="5"/>
      <c r="AW13123" s="5"/>
    </row>
    <row r="13124" spans="38:49">
      <c r="AL13124" s="5"/>
      <c r="AM13124" s="5"/>
      <c r="AW13124" s="5"/>
    </row>
    <row r="13125" spans="38:49">
      <c r="AL13125" s="5"/>
      <c r="AM13125" s="5"/>
      <c r="AW13125" s="5"/>
    </row>
    <row r="13126" spans="38:49">
      <c r="AL13126" s="5"/>
      <c r="AM13126" s="5"/>
      <c r="AW13126" s="5"/>
    </row>
    <row r="13127" spans="38:49">
      <c r="AL13127" s="5"/>
      <c r="AM13127" s="5"/>
      <c r="AW13127" s="5"/>
    </row>
    <row r="13128" spans="38:49">
      <c r="AL13128" s="5"/>
      <c r="AM13128" s="5"/>
      <c r="AW13128" s="5"/>
    </row>
    <row r="13129" spans="38:49">
      <c r="AL13129" s="5"/>
      <c r="AM13129" s="5"/>
      <c r="AW13129" s="5"/>
    </row>
    <row r="13130" spans="38:49">
      <c r="AL13130" s="5"/>
      <c r="AM13130" s="5"/>
      <c r="AW13130" s="5"/>
    </row>
    <row r="13131" spans="38:49">
      <c r="AL13131" s="5"/>
      <c r="AM13131" s="5"/>
      <c r="AW13131" s="5"/>
    </row>
    <row r="13132" spans="38:49">
      <c r="AL13132" s="5"/>
      <c r="AM13132" s="5"/>
      <c r="AW13132" s="5"/>
    </row>
    <row r="13133" spans="38:49">
      <c r="AL13133" s="5"/>
      <c r="AM13133" s="5"/>
      <c r="AW13133" s="5"/>
    </row>
    <row r="13134" spans="38:49">
      <c r="AL13134" s="5"/>
      <c r="AM13134" s="5"/>
      <c r="AW13134" s="5"/>
    </row>
    <row r="13135" spans="38:49">
      <c r="AL13135" s="5"/>
      <c r="AM13135" s="5"/>
      <c r="AW13135" s="5"/>
    </row>
    <row r="13136" spans="38:49">
      <c r="AL13136" s="5"/>
      <c r="AM13136" s="5"/>
      <c r="AW13136" s="5"/>
    </row>
    <row r="13137" spans="38:49">
      <c r="AL13137" s="5"/>
      <c r="AM13137" s="5"/>
      <c r="AW13137" s="5"/>
    </row>
    <row r="13138" spans="38:49">
      <c r="AL13138" s="5"/>
      <c r="AM13138" s="5"/>
      <c r="AW13138" s="5"/>
    </row>
    <row r="13139" spans="38:49">
      <c r="AL13139" s="5"/>
      <c r="AM13139" s="5"/>
      <c r="AW13139" s="5"/>
    </row>
    <row r="13140" spans="38:49">
      <c r="AL13140" s="5"/>
      <c r="AM13140" s="5"/>
      <c r="AW13140" s="5"/>
    </row>
    <row r="13141" spans="38:49">
      <c r="AL13141" s="5"/>
      <c r="AM13141" s="5"/>
      <c r="AW13141" s="5"/>
    </row>
    <row r="13142" spans="38:49">
      <c r="AL13142" s="5"/>
      <c r="AM13142" s="5"/>
      <c r="AW13142" s="5"/>
    </row>
    <row r="13143" spans="38:49">
      <c r="AL13143" s="5"/>
      <c r="AM13143" s="5"/>
      <c r="AW13143" s="5"/>
    </row>
    <row r="13144" spans="38:49">
      <c r="AL13144" s="5"/>
      <c r="AM13144" s="5"/>
      <c r="AW13144" s="5"/>
    </row>
    <row r="13145" spans="38:49">
      <c r="AL13145" s="5"/>
      <c r="AM13145" s="5"/>
      <c r="AW13145" s="5"/>
    </row>
    <row r="13146" spans="38:49">
      <c r="AL13146" s="5"/>
      <c r="AM13146" s="5"/>
      <c r="AW13146" s="5"/>
    </row>
    <row r="13147" spans="38:49">
      <c r="AL13147" s="5"/>
      <c r="AM13147" s="5"/>
      <c r="AW13147" s="5"/>
    </row>
    <row r="13148" spans="38:49">
      <c r="AL13148" s="5"/>
      <c r="AM13148" s="5"/>
      <c r="AW13148" s="5"/>
    </row>
    <row r="13149" spans="38:49">
      <c r="AL13149" s="5"/>
      <c r="AM13149" s="5"/>
      <c r="AW13149" s="5"/>
    </row>
    <row r="13150" spans="38:49">
      <c r="AL13150" s="5"/>
      <c r="AM13150" s="5"/>
      <c r="AW13150" s="5"/>
    </row>
    <row r="13151" spans="38:49">
      <c r="AL13151" s="5"/>
      <c r="AM13151" s="5"/>
      <c r="AW13151" s="5"/>
    </row>
    <row r="13152" spans="38:49">
      <c r="AL13152" s="5"/>
      <c r="AM13152" s="5"/>
      <c r="AW13152" s="5"/>
    </row>
    <row r="13153" spans="38:49">
      <c r="AL13153" s="5"/>
      <c r="AM13153" s="5"/>
      <c r="AW13153" s="5"/>
    </row>
    <row r="13154" spans="38:49">
      <c r="AL13154" s="5"/>
      <c r="AM13154" s="5"/>
      <c r="AW13154" s="5"/>
    </row>
    <row r="13155" spans="38:49">
      <c r="AL13155" s="5"/>
      <c r="AM13155" s="5"/>
      <c r="AW13155" s="5"/>
    </row>
    <row r="13156" spans="38:49">
      <c r="AL13156" s="5"/>
      <c r="AM13156" s="5"/>
      <c r="AW13156" s="5"/>
    </row>
    <row r="13157" spans="38:49">
      <c r="AL13157" s="5"/>
      <c r="AM13157" s="5"/>
      <c r="AW13157" s="5"/>
    </row>
    <row r="13158" spans="38:49">
      <c r="AL13158" s="5"/>
      <c r="AM13158" s="5"/>
      <c r="AW13158" s="5"/>
    </row>
    <row r="13159" spans="38:49">
      <c r="AL13159" s="5"/>
      <c r="AM13159" s="5"/>
      <c r="AW13159" s="5"/>
    </row>
    <row r="13160" spans="38:49">
      <c r="AL13160" s="5"/>
      <c r="AM13160" s="5"/>
      <c r="AW13160" s="5"/>
    </row>
    <row r="13161" spans="38:49">
      <c r="AL13161" s="5"/>
      <c r="AM13161" s="5"/>
      <c r="AW13161" s="5"/>
    </row>
    <row r="13162" spans="38:49">
      <c r="AL13162" s="5"/>
      <c r="AM13162" s="5"/>
      <c r="AW13162" s="5"/>
    </row>
    <row r="13163" spans="38:49">
      <c r="AL13163" s="5"/>
      <c r="AM13163" s="5"/>
      <c r="AW13163" s="5"/>
    </row>
    <row r="13164" spans="38:49">
      <c r="AL13164" s="5"/>
      <c r="AM13164" s="5"/>
      <c r="AW13164" s="5"/>
    </row>
    <row r="13165" spans="38:49">
      <c r="AL13165" s="5"/>
      <c r="AM13165" s="5"/>
      <c r="AW13165" s="5"/>
    </row>
    <row r="13166" spans="38:49">
      <c r="AL13166" s="5"/>
      <c r="AM13166" s="5"/>
      <c r="AW13166" s="5"/>
    </row>
    <row r="13167" spans="38:49">
      <c r="AL13167" s="5"/>
      <c r="AM13167" s="5"/>
      <c r="AW13167" s="5"/>
    </row>
    <row r="13168" spans="38:49">
      <c r="AL13168" s="5"/>
      <c r="AM13168" s="5"/>
      <c r="AW13168" s="5"/>
    </row>
    <row r="13169" spans="38:49">
      <c r="AL13169" s="5"/>
      <c r="AM13169" s="5"/>
      <c r="AW13169" s="5"/>
    </row>
    <row r="13170" spans="38:49">
      <c r="AL13170" s="5"/>
      <c r="AM13170" s="5"/>
      <c r="AW13170" s="5"/>
    </row>
    <row r="13171" spans="38:49">
      <c r="AL13171" s="5"/>
      <c r="AM13171" s="5"/>
      <c r="AW13171" s="5"/>
    </row>
    <row r="13172" spans="38:49">
      <c r="AL13172" s="5"/>
      <c r="AM13172" s="5"/>
      <c r="AW13172" s="5"/>
    </row>
    <row r="13173" spans="38:49">
      <c r="AL13173" s="5"/>
      <c r="AM13173" s="5"/>
      <c r="AW13173" s="5"/>
    </row>
    <row r="13174" spans="38:49">
      <c r="AL13174" s="5"/>
      <c r="AM13174" s="5"/>
      <c r="AW13174" s="5"/>
    </row>
    <row r="13175" spans="38:49">
      <c r="AL13175" s="5"/>
      <c r="AM13175" s="5"/>
      <c r="AW13175" s="5"/>
    </row>
    <row r="13176" spans="38:49">
      <c r="AL13176" s="5"/>
      <c r="AM13176" s="5"/>
      <c r="AW13176" s="5"/>
    </row>
    <row r="13177" spans="38:49">
      <c r="AL13177" s="5"/>
      <c r="AM13177" s="5"/>
      <c r="AW13177" s="5"/>
    </row>
    <row r="13178" spans="38:49">
      <c r="AL13178" s="5"/>
      <c r="AM13178" s="5"/>
      <c r="AW13178" s="5"/>
    </row>
    <row r="13179" spans="38:49">
      <c r="AL13179" s="5"/>
      <c r="AM13179" s="5"/>
      <c r="AW13179" s="5"/>
    </row>
    <row r="13180" spans="38:49">
      <c r="AL13180" s="5"/>
      <c r="AM13180" s="5"/>
      <c r="AW13180" s="5"/>
    </row>
    <row r="13181" spans="38:49">
      <c r="AL13181" s="5"/>
      <c r="AM13181" s="5"/>
      <c r="AW13181" s="5"/>
    </row>
    <row r="13182" spans="38:49">
      <c r="AL13182" s="5"/>
      <c r="AM13182" s="5"/>
      <c r="AW13182" s="5"/>
    </row>
    <row r="13183" spans="38:49">
      <c r="AL13183" s="5"/>
      <c r="AM13183" s="5"/>
      <c r="AW13183" s="5"/>
    </row>
    <row r="13184" spans="38:49">
      <c r="AL13184" s="5"/>
      <c r="AM13184" s="5"/>
      <c r="AW13184" s="5"/>
    </row>
    <row r="13185" spans="38:49">
      <c r="AL13185" s="5"/>
      <c r="AM13185" s="5"/>
      <c r="AW13185" s="5"/>
    </row>
    <row r="13186" spans="38:49">
      <c r="AL13186" s="5"/>
      <c r="AM13186" s="5"/>
      <c r="AW13186" s="5"/>
    </row>
    <row r="13187" spans="38:49">
      <c r="AL13187" s="5"/>
      <c r="AM13187" s="5"/>
      <c r="AW13187" s="5"/>
    </row>
    <row r="13188" spans="38:49">
      <c r="AL13188" s="5"/>
      <c r="AM13188" s="5"/>
      <c r="AW13188" s="5"/>
    </row>
    <row r="13189" spans="38:49">
      <c r="AL13189" s="5"/>
      <c r="AM13189" s="5"/>
      <c r="AW13189" s="5"/>
    </row>
    <row r="13190" spans="38:49">
      <c r="AL13190" s="5"/>
      <c r="AM13190" s="5"/>
      <c r="AW13190" s="5"/>
    </row>
    <row r="13191" spans="38:49">
      <c r="AL13191" s="5"/>
      <c r="AM13191" s="5"/>
      <c r="AW13191" s="5"/>
    </row>
    <row r="13192" spans="38:49">
      <c r="AL13192" s="5"/>
      <c r="AM13192" s="5"/>
      <c r="AW13192" s="5"/>
    </row>
    <row r="13193" spans="38:49">
      <c r="AL13193" s="5"/>
      <c r="AM13193" s="5"/>
      <c r="AW13193" s="5"/>
    </row>
    <row r="13194" spans="38:49">
      <c r="AL13194" s="5"/>
      <c r="AM13194" s="5"/>
      <c r="AW13194" s="5"/>
    </row>
    <row r="13195" spans="38:49">
      <c r="AL13195" s="5"/>
      <c r="AM13195" s="5"/>
      <c r="AW13195" s="5"/>
    </row>
    <row r="13196" spans="38:49">
      <c r="AL13196" s="5"/>
      <c r="AM13196" s="5"/>
      <c r="AW13196" s="5"/>
    </row>
    <row r="13197" spans="38:49">
      <c r="AL13197" s="5"/>
      <c r="AM13197" s="5"/>
      <c r="AW13197" s="5"/>
    </row>
    <row r="13198" spans="38:49">
      <c r="AL13198" s="5"/>
      <c r="AM13198" s="5"/>
      <c r="AW13198" s="5"/>
    </row>
    <row r="13199" spans="38:49">
      <c r="AL13199" s="5"/>
      <c r="AM13199" s="5"/>
      <c r="AW13199" s="5"/>
    </row>
    <row r="13200" spans="38:49">
      <c r="AL13200" s="5"/>
      <c r="AM13200" s="5"/>
      <c r="AW13200" s="5"/>
    </row>
    <row r="13201" spans="38:49">
      <c r="AL13201" s="5"/>
      <c r="AM13201" s="5"/>
      <c r="AW13201" s="5"/>
    </row>
    <row r="13202" spans="38:49">
      <c r="AL13202" s="5"/>
      <c r="AM13202" s="5"/>
      <c r="AW13202" s="5"/>
    </row>
    <row r="13203" spans="38:49">
      <c r="AL13203" s="5"/>
      <c r="AM13203" s="5"/>
      <c r="AW13203" s="5"/>
    </row>
    <row r="13204" spans="38:49">
      <c r="AL13204" s="5"/>
      <c r="AM13204" s="5"/>
      <c r="AW13204" s="5"/>
    </row>
    <row r="13205" spans="38:49">
      <c r="AL13205" s="5"/>
      <c r="AM13205" s="5"/>
      <c r="AW13205" s="5"/>
    </row>
    <row r="13206" spans="38:49">
      <c r="AL13206" s="5"/>
      <c r="AM13206" s="5"/>
      <c r="AW13206" s="5"/>
    </row>
    <row r="13207" spans="38:49">
      <c r="AL13207" s="5"/>
      <c r="AM13207" s="5"/>
      <c r="AW13207" s="5"/>
    </row>
    <row r="13208" spans="38:49">
      <c r="AL13208" s="5"/>
      <c r="AM13208" s="5"/>
      <c r="AW13208" s="5"/>
    </row>
    <row r="13209" spans="38:49">
      <c r="AL13209" s="5"/>
      <c r="AM13209" s="5"/>
      <c r="AW13209" s="5"/>
    </row>
    <row r="13210" spans="38:49">
      <c r="AL13210" s="5"/>
      <c r="AM13210" s="5"/>
      <c r="AW13210" s="5"/>
    </row>
    <row r="13211" spans="38:49">
      <c r="AL13211" s="5"/>
      <c r="AM13211" s="5"/>
      <c r="AW13211" s="5"/>
    </row>
    <row r="13212" spans="38:49">
      <c r="AL13212" s="5"/>
      <c r="AM13212" s="5"/>
      <c r="AW13212" s="5"/>
    </row>
    <row r="13213" spans="38:49">
      <c r="AL13213" s="5"/>
      <c r="AM13213" s="5"/>
      <c r="AW13213" s="5"/>
    </row>
    <row r="13214" spans="38:49">
      <c r="AL13214" s="5"/>
      <c r="AM13214" s="5"/>
      <c r="AW13214" s="5"/>
    </row>
    <row r="13215" spans="38:49">
      <c r="AL13215" s="5"/>
      <c r="AM13215" s="5"/>
      <c r="AW13215" s="5"/>
    </row>
    <row r="13216" spans="38:49">
      <c r="AL13216" s="5"/>
      <c r="AM13216" s="5"/>
      <c r="AW13216" s="5"/>
    </row>
    <row r="13217" spans="38:49">
      <c r="AL13217" s="5"/>
      <c r="AM13217" s="5"/>
      <c r="AW13217" s="5"/>
    </row>
    <row r="13218" spans="38:49">
      <c r="AL13218" s="5"/>
      <c r="AM13218" s="5"/>
      <c r="AW13218" s="5"/>
    </row>
    <row r="13219" spans="38:49">
      <c r="AL13219" s="5"/>
      <c r="AM13219" s="5"/>
      <c r="AW13219" s="5"/>
    </row>
    <row r="13220" spans="38:49">
      <c r="AL13220" s="5"/>
      <c r="AM13220" s="5"/>
      <c r="AW13220" s="5"/>
    </row>
    <row r="13221" spans="38:49">
      <c r="AL13221" s="5"/>
      <c r="AM13221" s="5"/>
      <c r="AW13221" s="5"/>
    </row>
    <row r="13222" spans="38:49">
      <c r="AL13222" s="5"/>
      <c r="AM13222" s="5"/>
      <c r="AW13222" s="5"/>
    </row>
    <row r="13223" spans="38:49">
      <c r="AL13223" s="5"/>
      <c r="AM13223" s="5"/>
      <c r="AW13223" s="5"/>
    </row>
    <row r="13224" spans="38:49">
      <c r="AL13224" s="5"/>
      <c r="AM13224" s="5"/>
      <c r="AW13224" s="5"/>
    </row>
    <row r="13225" spans="38:49">
      <c r="AL13225" s="5"/>
      <c r="AM13225" s="5"/>
      <c r="AW13225" s="5"/>
    </row>
    <row r="13226" spans="38:49">
      <c r="AL13226" s="5"/>
      <c r="AM13226" s="5"/>
      <c r="AW13226" s="5"/>
    </row>
    <row r="13227" spans="38:49">
      <c r="AL13227" s="5"/>
      <c r="AM13227" s="5"/>
      <c r="AW13227" s="5"/>
    </row>
    <row r="13228" spans="38:49">
      <c r="AL13228" s="5"/>
      <c r="AM13228" s="5"/>
      <c r="AW13228" s="5"/>
    </row>
    <row r="13229" spans="38:49">
      <c r="AL13229" s="5"/>
      <c r="AM13229" s="5"/>
      <c r="AW13229" s="5"/>
    </row>
    <row r="13230" spans="38:49">
      <c r="AL13230" s="5"/>
      <c r="AM13230" s="5"/>
      <c r="AW13230" s="5"/>
    </row>
    <row r="13231" spans="38:49">
      <c r="AL13231" s="5"/>
      <c r="AM13231" s="5"/>
      <c r="AW13231" s="5"/>
    </row>
    <row r="13232" spans="38:49">
      <c r="AL13232" s="5"/>
      <c r="AM13232" s="5"/>
      <c r="AW13232" s="5"/>
    </row>
    <row r="13233" spans="38:49">
      <c r="AL13233" s="5"/>
      <c r="AM13233" s="5"/>
      <c r="AW13233" s="5"/>
    </row>
    <row r="13234" spans="38:49">
      <c r="AL13234" s="5"/>
      <c r="AM13234" s="5"/>
      <c r="AW13234" s="5"/>
    </row>
    <row r="13235" spans="38:49">
      <c r="AL13235" s="5"/>
      <c r="AM13235" s="5"/>
      <c r="AW13235" s="5"/>
    </row>
    <row r="13236" spans="38:49">
      <c r="AL13236" s="5"/>
      <c r="AM13236" s="5"/>
      <c r="AW13236" s="5"/>
    </row>
    <row r="13237" spans="38:49">
      <c r="AL13237" s="5"/>
      <c r="AM13237" s="5"/>
      <c r="AW13237" s="5"/>
    </row>
    <row r="13238" spans="38:49">
      <c r="AL13238" s="5"/>
      <c r="AM13238" s="5"/>
      <c r="AW13238" s="5"/>
    </row>
    <row r="13239" spans="38:49">
      <c r="AL13239" s="5"/>
      <c r="AM13239" s="5"/>
      <c r="AW13239" s="5"/>
    </row>
    <row r="13240" spans="38:49">
      <c r="AL13240" s="5"/>
      <c r="AM13240" s="5"/>
      <c r="AW13240" s="5"/>
    </row>
    <row r="13241" spans="38:49">
      <c r="AL13241" s="5"/>
      <c r="AM13241" s="5"/>
      <c r="AW13241" s="5"/>
    </row>
    <row r="13242" spans="38:49">
      <c r="AL13242" s="5"/>
      <c r="AM13242" s="5"/>
      <c r="AW13242" s="5"/>
    </row>
    <row r="13243" spans="38:49">
      <c r="AL13243" s="5"/>
      <c r="AM13243" s="5"/>
      <c r="AW13243" s="5"/>
    </row>
    <row r="13244" spans="38:49">
      <c r="AL13244" s="5"/>
      <c r="AM13244" s="5"/>
      <c r="AW13244" s="5"/>
    </row>
    <row r="13245" spans="38:49">
      <c r="AL13245" s="5"/>
      <c r="AM13245" s="5"/>
      <c r="AW13245" s="5"/>
    </row>
    <row r="13246" spans="38:49">
      <c r="AL13246" s="5"/>
      <c r="AM13246" s="5"/>
      <c r="AW13246" s="5"/>
    </row>
    <row r="13247" spans="38:49">
      <c r="AL13247" s="5"/>
      <c r="AM13247" s="5"/>
      <c r="AW13247" s="5"/>
    </row>
    <row r="13248" spans="38:49">
      <c r="AL13248" s="5"/>
      <c r="AM13248" s="5"/>
      <c r="AW13248" s="5"/>
    </row>
    <row r="13249" spans="38:49">
      <c r="AL13249" s="5"/>
      <c r="AM13249" s="5"/>
      <c r="AW13249" s="5"/>
    </row>
    <row r="13250" spans="38:49">
      <c r="AL13250" s="5"/>
      <c r="AM13250" s="5"/>
      <c r="AW13250" s="5"/>
    </row>
    <row r="13251" spans="38:49">
      <c r="AL13251" s="5"/>
      <c r="AM13251" s="5"/>
      <c r="AW13251" s="5"/>
    </row>
    <row r="13252" spans="38:49">
      <c r="AL13252" s="5"/>
      <c r="AM13252" s="5"/>
      <c r="AW13252" s="5"/>
    </row>
    <row r="13253" spans="38:49">
      <c r="AL13253" s="5"/>
      <c r="AM13253" s="5"/>
      <c r="AW13253" s="5"/>
    </row>
    <row r="13254" spans="38:49">
      <c r="AL13254" s="5"/>
      <c r="AM13254" s="5"/>
      <c r="AW13254" s="5"/>
    </row>
    <row r="13255" spans="38:49">
      <c r="AL13255" s="5"/>
      <c r="AM13255" s="5"/>
      <c r="AW13255" s="5"/>
    </row>
    <row r="13256" spans="38:49">
      <c r="AL13256" s="5"/>
      <c r="AM13256" s="5"/>
      <c r="AW13256" s="5"/>
    </row>
    <row r="13257" spans="38:49">
      <c r="AL13257" s="5"/>
      <c r="AM13257" s="5"/>
      <c r="AW13257" s="5"/>
    </row>
    <row r="13258" spans="38:49">
      <c r="AL13258" s="5"/>
      <c r="AM13258" s="5"/>
      <c r="AW13258" s="5"/>
    </row>
    <row r="13259" spans="38:49">
      <c r="AL13259" s="5"/>
      <c r="AM13259" s="5"/>
      <c r="AW13259" s="5"/>
    </row>
    <row r="13260" spans="38:49">
      <c r="AL13260" s="5"/>
      <c r="AM13260" s="5"/>
      <c r="AW13260" s="5"/>
    </row>
    <row r="13261" spans="38:49">
      <c r="AL13261" s="5"/>
      <c r="AM13261" s="5"/>
      <c r="AW13261" s="5"/>
    </row>
    <row r="13262" spans="38:49">
      <c r="AL13262" s="5"/>
      <c r="AM13262" s="5"/>
      <c r="AW13262" s="5"/>
    </row>
    <row r="13263" spans="38:49">
      <c r="AL13263" s="5"/>
      <c r="AM13263" s="5"/>
      <c r="AW13263" s="5"/>
    </row>
    <row r="13264" spans="38:49">
      <c r="AL13264" s="5"/>
      <c r="AM13264" s="5"/>
      <c r="AW13264" s="5"/>
    </row>
    <row r="13265" spans="38:49">
      <c r="AL13265" s="5"/>
      <c r="AM13265" s="5"/>
      <c r="AW13265" s="5"/>
    </row>
    <row r="13266" spans="38:49">
      <c r="AL13266" s="5"/>
      <c r="AM13266" s="5"/>
      <c r="AW13266" s="5"/>
    </row>
    <row r="13267" spans="38:49">
      <c r="AL13267" s="5"/>
      <c r="AM13267" s="5"/>
      <c r="AW13267" s="5"/>
    </row>
    <row r="13268" spans="38:49">
      <c r="AL13268" s="5"/>
      <c r="AM13268" s="5"/>
      <c r="AW13268" s="5"/>
    </row>
    <row r="13269" spans="38:49">
      <c r="AL13269" s="5"/>
      <c r="AM13269" s="5"/>
      <c r="AW13269" s="5"/>
    </row>
    <row r="13270" spans="38:49">
      <c r="AL13270" s="5"/>
      <c r="AM13270" s="5"/>
      <c r="AW13270" s="5"/>
    </row>
    <row r="13271" spans="38:49">
      <c r="AL13271" s="5"/>
      <c r="AM13271" s="5"/>
      <c r="AW13271" s="5"/>
    </row>
    <row r="13272" spans="38:49">
      <c r="AL13272" s="5"/>
      <c r="AM13272" s="5"/>
      <c r="AW13272" s="5"/>
    </row>
    <row r="13273" spans="38:49">
      <c r="AL13273" s="5"/>
      <c r="AM13273" s="5"/>
      <c r="AW13273" s="5"/>
    </row>
    <row r="13274" spans="38:49">
      <c r="AL13274" s="5"/>
      <c r="AM13274" s="5"/>
      <c r="AW13274" s="5"/>
    </row>
    <row r="13275" spans="38:49">
      <c r="AL13275" s="5"/>
      <c r="AM13275" s="5"/>
      <c r="AW13275" s="5"/>
    </row>
    <row r="13276" spans="38:49">
      <c r="AL13276" s="5"/>
      <c r="AM13276" s="5"/>
      <c r="AW13276" s="5"/>
    </row>
    <row r="13277" spans="38:49">
      <c r="AL13277" s="5"/>
      <c r="AM13277" s="5"/>
      <c r="AW13277" s="5"/>
    </row>
    <row r="13278" spans="38:49">
      <c r="AL13278" s="5"/>
      <c r="AM13278" s="5"/>
      <c r="AW13278" s="5"/>
    </row>
    <row r="13279" spans="38:49">
      <c r="AL13279" s="5"/>
      <c r="AM13279" s="5"/>
      <c r="AW13279" s="5"/>
    </row>
    <row r="13280" spans="38:49">
      <c r="AL13280" s="5"/>
      <c r="AM13280" s="5"/>
      <c r="AW13280" s="5"/>
    </row>
    <row r="13281" spans="38:49">
      <c r="AL13281" s="5"/>
      <c r="AM13281" s="5"/>
      <c r="AW13281" s="5"/>
    </row>
    <row r="13282" spans="38:49">
      <c r="AL13282" s="5"/>
      <c r="AM13282" s="5"/>
      <c r="AW13282" s="5"/>
    </row>
    <row r="13283" spans="38:49">
      <c r="AL13283" s="5"/>
      <c r="AM13283" s="5"/>
      <c r="AW13283" s="5"/>
    </row>
    <row r="13284" spans="38:49">
      <c r="AL13284" s="5"/>
      <c r="AM13284" s="5"/>
      <c r="AW13284" s="5"/>
    </row>
    <row r="13285" spans="38:49">
      <c r="AL13285" s="5"/>
      <c r="AM13285" s="5"/>
      <c r="AW13285" s="5"/>
    </row>
    <row r="13286" spans="38:49">
      <c r="AL13286" s="5"/>
      <c r="AM13286" s="5"/>
      <c r="AW13286" s="5"/>
    </row>
    <row r="13287" spans="38:49">
      <c r="AL13287" s="5"/>
      <c r="AM13287" s="5"/>
      <c r="AW13287" s="5"/>
    </row>
    <row r="13288" spans="38:49">
      <c r="AL13288" s="5"/>
      <c r="AM13288" s="5"/>
      <c r="AW13288" s="5"/>
    </row>
    <row r="13289" spans="38:49">
      <c r="AL13289" s="5"/>
      <c r="AM13289" s="5"/>
      <c r="AW13289" s="5"/>
    </row>
    <row r="13290" spans="38:49">
      <c r="AL13290" s="5"/>
      <c r="AM13290" s="5"/>
      <c r="AW13290" s="5"/>
    </row>
    <row r="13291" spans="38:49">
      <c r="AL13291" s="5"/>
      <c r="AM13291" s="5"/>
      <c r="AW13291" s="5"/>
    </row>
    <row r="13292" spans="38:49">
      <c r="AL13292" s="5"/>
      <c r="AM13292" s="5"/>
      <c r="AW13292" s="5"/>
    </row>
    <row r="13293" spans="38:49">
      <c r="AL13293" s="5"/>
      <c r="AM13293" s="5"/>
      <c r="AW13293" s="5"/>
    </row>
    <row r="13294" spans="38:49">
      <c r="AL13294" s="5"/>
      <c r="AM13294" s="5"/>
      <c r="AW13294" s="5"/>
    </row>
    <row r="13295" spans="38:49">
      <c r="AL13295" s="5"/>
      <c r="AM13295" s="5"/>
      <c r="AW13295" s="5"/>
    </row>
    <row r="13296" spans="38:49">
      <c r="AL13296" s="5"/>
      <c r="AM13296" s="5"/>
      <c r="AW13296" s="5"/>
    </row>
    <row r="13297" spans="38:49">
      <c r="AL13297" s="5"/>
      <c r="AM13297" s="5"/>
      <c r="AW13297" s="5"/>
    </row>
    <row r="13298" spans="38:49">
      <c r="AL13298" s="5"/>
      <c r="AM13298" s="5"/>
      <c r="AW13298" s="5"/>
    </row>
    <row r="13299" spans="38:49">
      <c r="AL13299" s="5"/>
      <c r="AM13299" s="5"/>
      <c r="AW13299" s="5"/>
    </row>
    <row r="13300" spans="38:49">
      <c r="AL13300" s="5"/>
      <c r="AM13300" s="5"/>
      <c r="AW13300" s="5"/>
    </row>
    <row r="13301" spans="38:49">
      <c r="AL13301" s="5"/>
      <c r="AM13301" s="5"/>
      <c r="AW13301" s="5"/>
    </row>
    <row r="13302" spans="38:49">
      <c r="AL13302" s="5"/>
      <c r="AM13302" s="5"/>
      <c r="AW13302" s="5"/>
    </row>
    <row r="13303" spans="38:49">
      <c r="AL13303" s="5"/>
      <c r="AM13303" s="5"/>
      <c r="AW13303" s="5"/>
    </row>
    <row r="13304" spans="38:49">
      <c r="AL13304" s="5"/>
      <c r="AM13304" s="5"/>
      <c r="AW13304" s="5"/>
    </row>
    <row r="13305" spans="38:49">
      <c r="AL13305" s="5"/>
      <c r="AM13305" s="5"/>
      <c r="AW13305" s="5"/>
    </row>
    <row r="13306" spans="38:49">
      <c r="AL13306" s="5"/>
      <c r="AM13306" s="5"/>
      <c r="AW13306" s="5"/>
    </row>
    <row r="13307" spans="38:49">
      <c r="AL13307" s="5"/>
      <c r="AM13307" s="5"/>
      <c r="AW13307" s="5"/>
    </row>
    <row r="13308" spans="38:49">
      <c r="AL13308" s="5"/>
      <c r="AM13308" s="5"/>
      <c r="AW13308" s="5"/>
    </row>
    <row r="13309" spans="38:49">
      <c r="AL13309" s="5"/>
      <c r="AM13309" s="5"/>
      <c r="AW13309" s="5"/>
    </row>
    <row r="13310" spans="38:49">
      <c r="AL13310" s="5"/>
      <c r="AM13310" s="5"/>
      <c r="AW13310" s="5"/>
    </row>
    <row r="13311" spans="38:49">
      <c r="AL13311" s="5"/>
      <c r="AM13311" s="5"/>
      <c r="AW13311" s="5"/>
    </row>
    <row r="13312" spans="38:49">
      <c r="AL13312" s="5"/>
      <c r="AM13312" s="5"/>
      <c r="AW13312" s="5"/>
    </row>
    <row r="13313" spans="38:49">
      <c r="AL13313" s="5"/>
      <c r="AM13313" s="5"/>
      <c r="AW13313" s="5"/>
    </row>
    <row r="13314" spans="38:49">
      <c r="AL13314" s="5"/>
      <c r="AM13314" s="5"/>
      <c r="AW13314" s="5"/>
    </row>
    <row r="13315" spans="38:49">
      <c r="AL13315" s="5"/>
      <c r="AM13315" s="5"/>
      <c r="AW13315" s="5"/>
    </row>
    <row r="13316" spans="38:49">
      <c r="AL13316" s="5"/>
      <c r="AM13316" s="5"/>
      <c r="AW13316" s="5"/>
    </row>
    <row r="13317" spans="38:49">
      <c r="AL13317" s="5"/>
      <c r="AM13317" s="5"/>
      <c r="AW13317" s="5"/>
    </row>
    <row r="13318" spans="38:49">
      <c r="AL13318" s="5"/>
      <c r="AM13318" s="5"/>
      <c r="AW13318" s="5"/>
    </row>
    <row r="13319" spans="38:49">
      <c r="AL13319" s="5"/>
      <c r="AM13319" s="5"/>
      <c r="AW13319" s="5"/>
    </row>
    <row r="13320" spans="38:49">
      <c r="AL13320" s="5"/>
      <c r="AM13320" s="5"/>
      <c r="AW13320" s="5"/>
    </row>
    <row r="13321" spans="38:49">
      <c r="AL13321" s="5"/>
      <c r="AM13321" s="5"/>
      <c r="AW13321" s="5"/>
    </row>
    <row r="13322" spans="38:49">
      <c r="AL13322" s="5"/>
      <c r="AM13322" s="5"/>
      <c r="AW13322" s="5"/>
    </row>
    <row r="13323" spans="38:49">
      <c r="AL13323" s="5"/>
      <c r="AM13323" s="5"/>
      <c r="AW13323" s="5"/>
    </row>
    <row r="13324" spans="38:49">
      <c r="AL13324" s="5"/>
      <c r="AM13324" s="5"/>
      <c r="AW13324" s="5"/>
    </row>
    <row r="13325" spans="38:49">
      <c r="AL13325" s="5"/>
      <c r="AM13325" s="5"/>
      <c r="AW13325" s="5"/>
    </row>
    <row r="13326" spans="38:49">
      <c r="AL13326" s="5"/>
      <c r="AM13326" s="5"/>
      <c r="AW13326" s="5"/>
    </row>
    <row r="13327" spans="38:49">
      <c r="AL13327" s="5"/>
      <c r="AM13327" s="5"/>
      <c r="AW13327" s="5"/>
    </row>
    <row r="13328" spans="38:49">
      <c r="AL13328" s="5"/>
      <c r="AM13328" s="5"/>
      <c r="AW13328" s="5"/>
    </row>
    <row r="13329" spans="38:49">
      <c r="AL13329" s="5"/>
      <c r="AM13329" s="5"/>
      <c r="AW13329" s="5"/>
    </row>
    <row r="13330" spans="38:49">
      <c r="AL13330" s="5"/>
      <c r="AM13330" s="5"/>
      <c r="AW13330" s="5"/>
    </row>
    <row r="13331" spans="38:49">
      <c r="AL13331" s="5"/>
      <c r="AM13331" s="5"/>
      <c r="AW13331" s="5"/>
    </row>
    <row r="13332" spans="38:49">
      <c r="AL13332" s="5"/>
      <c r="AM13332" s="5"/>
      <c r="AW13332" s="5"/>
    </row>
    <row r="13333" spans="38:49">
      <c r="AL13333" s="5"/>
      <c r="AM13333" s="5"/>
      <c r="AW13333" s="5"/>
    </row>
    <row r="13334" spans="38:49">
      <c r="AL13334" s="5"/>
      <c r="AM13334" s="5"/>
      <c r="AW13334" s="5"/>
    </row>
    <row r="13335" spans="38:49">
      <c r="AL13335" s="5"/>
      <c r="AM13335" s="5"/>
      <c r="AW13335" s="5"/>
    </row>
    <row r="13336" spans="38:49">
      <c r="AL13336" s="5"/>
      <c r="AM13336" s="5"/>
      <c r="AW13336" s="5"/>
    </row>
    <row r="13337" spans="38:49">
      <c r="AL13337" s="5"/>
      <c r="AM13337" s="5"/>
      <c r="AW13337" s="5"/>
    </row>
    <row r="13338" spans="38:49">
      <c r="AL13338" s="5"/>
      <c r="AM13338" s="5"/>
      <c r="AW13338" s="5"/>
    </row>
    <row r="13339" spans="38:49">
      <c r="AL13339" s="5"/>
      <c r="AM13339" s="5"/>
      <c r="AW13339" s="5"/>
    </row>
    <row r="13340" spans="38:49">
      <c r="AL13340" s="5"/>
      <c r="AM13340" s="5"/>
      <c r="AW13340" s="5"/>
    </row>
    <row r="13341" spans="38:49">
      <c r="AL13341" s="5"/>
      <c r="AM13341" s="5"/>
      <c r="AW13341" s="5"/>
    </row>
    <row r="13342" spans="38:49">
      <c r="AL13342" s="5"/>
      <c r="AM13342" s="5"/>
      <c r="AW13342" s="5"/>
    </row>
    <row r="13343" spans="38:49">
      <c r="AL13343" s="5"/>
      <c r="AM13343" s="5"/>
      <c r="AW13343" s="5"/>
    </row>
    <row r="13344" spans="38:49">
      <c r="AL13344" s="5"/>
      <c r="AM13344" s="5"/>
      <c r="AW13344" s="5"/>
    </row>
    <row r="13345" spans="38:49">
      <c r="AL13345" s="5"/>
      <c r="AM13345" s="5"/>
      <c r="AW13345" s="5"/>
    </row>
    <row r="13346" spans="38:49">
      <c r="AL13346" s="5"/>
      <c r="AM13346" s="5"/>
      <c r="AW13346" s="5"/>
    </row>
    <row r="13347" spans="38:49">
      <c r="AL13347" s="5"/>
      <c r="AM13347" s="5"/>
      <c r="AW13347" s="5"/>
    </row>
    <row r="13348" spans="38:49">
      <c r="AL13348" s="5"/>
      <c r="AM13348" s="5"/>
      <c r="AW13348" s="5"/>
    </row>
    <row r="13349" spans="38:49">
      <c r="AL13349" s="5"/>
      <c r="AM13349" s="5"/>
      <c r="AW13349" s="5"/>
    </row>
    <row r="13350" spans="38:49">
      <c r="AL13350" s="5"/>
      <c r="AM13350" s="5"/>
      <c r="AW13350" s="5"/>
    </row>
    <row r="13351" spans="38:49">
      <c r="AL13351" s="5"/>
      <c r="AM13351" s="5"/>
      <c r="AW13351" s="5"/>
    </row>
    <row r="13352" spans="38:49">
      <c r="AL13352" s="5"/>
      <c r="AM13352" s="5"/>
      <c r="AW13352" s="5"/>
    </row>
    <row r="13353" spans="38:49">
      <c r="AL13353" s="5"/>
      <c r="AM13353" s="5"/>
      <c r="AW13353" s="5"/>
    </row>
    <row r="13354" spans="38:49">
      <c r="AL13354" s="5"/>
      <c r="AM13354" s="5"/>
      <c r="AW13354" s="5"/>
    </row>
    <row r="13355" spans="38:49">
      <c r="AL13355" s="5"/>
      <c r="AM13355" s="5"/>
      <c r="AW13355" s="5"/>
    </row>
    <row r="13356" spans="38:49">
      <c r="AL13356" s="5"/>
      <c r="AM13356" s="5"/>
      <c r="AW13356" s="5"/>
    </row>
    <row r="13357" spans="38:49">
      <c r="AL13357" s="5"/>
      <c r="AM13357" s="5"/>
      <c r="AW13357" s="5"/>
    </row>
    <row r="13358" spans="38:49">
      <c r="AL13358" s="5"/>
      <c r="AM13358" s="5"/>
      <c r="AW13358" s="5"/>
    </row>
    <row r="13359" spans="38:49">
      <c r="AL13359" s="5"/>
      <c r="AM13359" s="5"/>
      <c r="AW13359" s="5"/>
    </row>
    <row r="13360" spans="38:49">
      <c r="AL13360" s="5"/>
      <c r="AM13360" s="5"/>
      <c r="AW13360" s="5"/>
    </row>
    <row r="13361" spans="38:49">
      <c r="AL13361" s="5"/>
      <c r="AM13361" s="5"/>
      <c r="AW13361" s="5"/>
    </row>
    <row r="13362" spans="38:49">
      <c r="AL13362" s="5"/>
      <c r="AM13362" s="5"/>
      <c r="AW13362" s="5"/>
    </row>
    <row r="13363" spans="38:49">
      <c r="AL13363" s="5"/>
      <c r="AM13363" s="5"/>
      <c r="AW13363" s="5"/>
    </row>
    <row r="13364" spans="38:49">
      <c r="AL13364" s="5"/>
      <c r="AM13364" s="5"/>
      <c r="AW13364" s="5"/>
    </row>
    <row r="13365" spans="38:49">
      <c r="AL13365" s="5"/>
      <c r="AM13365" s="5"/>
      <c r="AW13365" s="5"/>
    </row>
    <row r="13366" spans="38:49">
      <c r="AL13366" s="5"/>
      <c r="AM13366" s="5"/>
      <c r="AW13366" s="5"/>
    </row>
    <row r="13367" spans="38:49">
      <c r="AL13367" s="5"/>
      <c r="AM13367" s="5"/>
      <c r="AW13367" s="5"/>
    </row>
    <row r="13368" spans="38:49">
      <c r="AL13368" s="5"/>
      <c r="AM13368" s="5"/>
      <c r="AW13368" s="5"/>
    </row>
    <row r="13369" spans="38:49">
      <c r="AL13369" s="5"/>
      <c r="AM13369" s="5"/>
      <c r="AW13369" s="5"/>
    </row>
    <row r="13370" spans="38:49">
      <c r="AL13370" s="5"/>
      <c r="AM13370" s="5"/>
      <c r="AW13370" s="5"/>
    </row>
    <row r="13371" spans="38:49">
      <c r="AL13371" s="5"/>
      <c r="AM13371" s="5"/>
      <c r="AW13371" s="5"/>
    </row>
    <row r="13372" spans="38:49">
      <c r="AL13372" s="5"/>
      <c r="AM13372" s="5"/>
      <c r="AW13372" s="5"/>
    </row>
    <row r="13373" spans="38:49">
      <c r="AL13373" s="5"/>
      <c r="AM13373" s="5"/>
      <c r="AW13373" s="5"/>
    </row>
    <row r="13374" spans="38:49">
      <c r="AL13374" s="5"/>
      <c r="AM13374" s="5"/>
      <c r="AW13374" s="5"/>
    </row>
    <row r="13375" spans="38:49">
      <c r="AL13375" s="5"/>
      <c r="AM13375" s="5"/>
      <c r="AW13375" s="5"/>
    </row>
    <row r="13376" spans="38:49">
      <c r="AL13376" s="5"/>
      <c r="AM13376" s="5"/>
      <c r="AW13376" s="5"/>
    </row>
    <row r="13377" spans="38:49">
      <c r="AL13377" s="5"/>
      <c r="AM13377" s="5"/>
      <c r="AW13377" s="5"/>
    </row>
    <row r="13378" spans="38:49">
      <c r="AL13378" s="5"/>
      <c r="AM13378" s="5"/>
      <c r="AW13378" s="5"/>
    </row>
    <row r="13379" spans="38:49">
      <c r="AL13379" s="5"/>
      <c r="AM13379" s="5"/>
      <c r="AW13379" s="5"/>
    </row>
    <row r="13380" spans="38:49">
      <c r="AL13380" s="5"/>
      <c r="AM13380" s="5"/>
      <c r="AW13380" s="5"/>
    </row>
    <row r="13381" spans="38:49">
      <c r="AL13381" s="5"/>
      <c r="AM13381" s="5"/>
      <c r="AW13381" s="5"/>
    </row>
    <row r="13382" spans="38:49">
      <c r="AL13382" s="5"/>
      <c r="AM13382" s="5"/>
      <c r="AW13382" s="5"/>
    </row>
    <row r="13383" spans="38:49">
      <c r="AL13383" s="5"/>
      <c r="AM13383" s="5"/>
      <c r="AW13383" s="5"/>
    </row>
    <row r="13384" spans="38:49">
      <c r="AL13384" s="5"/>
      <c r="AM13384" s="5"/>
      <c r="AW13384" s="5"/>
    </row>
    <row r="13385" spans="38:49">
      <c r="AL13385" s="5"/>
      <c r="AM13385" s="5"/>
      <c r="AW13385" s="5"/>
    </row>
    <row r="13386" spans="38:49">
      <c r="AL13386" s="5"/>
      <c r="AM13386" s="5"/>
      <c r="AW13386" s="5"/>
    </row>
    <row r="13387" spans="38:49">
      <c r="AL13387" s="5"/>
      <c r="AM13387" s="5"/>
      <c r="AW13387" s="5"/>
    </row>
    <row r="13388" spans="38:49">
      <c r="AL13388" s="5"/>
      <c r="AM13388" s="5"/>
      <c r="AW13388" s="5"/>
    </row>
    <row r="13389" spans="38:49">
      <c r="AL13389" s="5"/>
      <c r="AM13389" s="5"/>
      <c r="AW13389" s="5"/>
    </row>
    <row r="13390" spans="38:49">
      <c r="AL13390" s="5"/>
      <c r="AM13390" s="5"/>
      <c r="AW13390" s="5"/>
    </row>
    <row r="13391" spans="38:49">
      <c r="AL13391" s="5"/>
      <c r="AM13391" s="5"/>
      <c r="AW13391" s="5"/>
    </row>
    <row r="13392" spans="38:49">
      <c r="AL13392" s="5"/>
      <c r="AM13392" s="5"/>
      <c r="AW13392" s="5"/>
    </row>
    <row r="13393" spans="38:49">
      <c r="AL13393" s="5"/>
      <c r="AM13393" s="5"/>
      <c r="AW13393" s="5"/>
    </row>
    <row r="13394" spans="38:49">
      <c r="AL13394" s="5"/>
      <c r="AM13394" s="5"/>
      <c r="AW13394" s="5"/>
    </row>
    <row r="13395" spans="38:49">
      <c r="AL13395" s="5"/>
      <c r="AM13395" s="5"/>
      <c r="AW13395" s="5"/>
    </row>
    <row r="13396" spans="38:49">
      <c r="AL13396" s="5"/>
      <c r="AM13396" s="5"/>
      <c r="AW13396" s="5"/>
    </row>
    <row r="13397" spans="38:49">
      <c r="AL13397" s="5"/>
      <c r="AM13397" s="5"/>
      <c r="AW13397" s="5"/>
    </row>
    <row r="13398" spans="38:49">
      <c r="AL13398" s="5"/>
      <c r="AM13398" s="5"/>
      <c r="AW13398" s="5"/>
    </row>
    <row r="13399" spans="38:49">
      <c r="AL13399" s="5"/>
      <c r="AM13399" s="5"/>
      <c r="AW13399" s="5"/>
    </row>
    <row r="13400" spans="38:49">
      <c r="AL13400" s="5"/>
      <c r="AM13400" s="5"/>
      <c r="AW13400" s="5"/>
    </row>
    <row r="13401" spans="38:49">
      <c r="AL13401" s="5"/>
      <c r="AM13401" s="5"/>
      <c r="AW13401" s="5"/>
    </row>
    <row r="13402" spans="38:49">
      <c r="AL13402" s="5"/>
      <c r="AM13402" s="5"/>
      <c r="AW13402" s="5"/>
    </row>
    <row r="13403" spans="38:49">
      <c r="AL13403" s="5"/>
      <c r="AM13403" s="5"/>
      <c r="AW13403" s="5"/>
    </row>
    <row r="13404" spans="38:49">
      <c r="AL13404" s="5"/>
      <c r="AM13404" s="5"/>
      <c r="AW13404" s="5"/>
    </row>
    <row r="13405" spans="38:49">
      <c r="AL13405" s="5"/>
      <c r="AM13405" s="5"/>
      <c r="AW13405" s="5"/>
    </row>
    <row r="13406" spans="38:49">
      <c r="AL13406" s="5"/>
      <c r="AM13406" s="5"/>
      <c r="AW13406" s="5"/>
    </row>
    <row r="13407" spans="38:49">
      <c r="AL13407" s="5"/>
      <c r="AM13407" s="5"/>
      <c r="AW13407" s="5"/>
    </row>
    <row r="13408" spans="38:49">
      <c r="AL13408" s="5"/>
      <c r="AM13408" s="5"/>
      <c r="AW13408" s="5"/>
    </row>
    <row r="13409" spans="38:49">
      <c r="AL13409" s="5"/>
      <c r="AM13409" s="5"/>
      <c r="AW13409" s="5"/>
    </row>
    <row r="13410" spans="38:49">
      <c r="AL13410" s="5"/>
      <c r="AM13410" s="5"/>
      <c r="AW13410" s="5"/>
    </row>
    <row r="13411" spans="38:49">
      <c r="AL13411" s="5"/>
      <c r="AM13411" s="5"/>
      <c r="AW13411" s="5"/>
    </row>
    <row r="13412" spans="38:49">
      <c r="AL13412" s="5"/>
      <c r="AM13412" s="5"/>
      <c r="AW13412" s="5"/>
    </row>
    <row r="13413" spans="38:49">
      <c r="AL13413" s="5"/>
      <c r="AM13413" s="5"/>
      <c r="AW13413" s="5"/>
    </row>
    <row r="13414" spans="38:49">
      <c r="AL13414" s="5"/>
      <c r="AM13414" s="5"/>
      <c r="AW13414" s="5"/>
    </row>
    <row r="13415" spans="38:49">
      <c r="AL13415" s="5"/>
      <c r="AM13415" s="5"/>
      <c r="AW13415" s="5"/>
    </row>
    <row r="13416" spans="38:49">
      <c r="AL13416" s="5"/>
      <c r="AM13416" s="5"/>
      <c r="AW13416" s="5"/>
    </row>
    <row r="13417" spans="38:49">
      <c r="AL13417" s="5"/>
      <c r="AM13417" s="5"/>
      <c r="AW13417" s="5"/>
    </row>
    <row r="13418" spans="38:49">
      <c r="AL13418" s="5"/>
      <c r="AM13418" s="5"/>
      <c r="AW13418" s="5"/>
    </row>
    <row r="13419" spans="38:49">
      <c r="AL13419" s="5"/>
      <c r="AM13419" s="5"/>
      <c r="AW13419" s="5"/>
    </row>
    <row r="13420" spans="38:49">
      <c r="AL13420" s="5"/>
      <c r="AM13420" s="5"/>
      <c r="AW13420" s="5"/>
    </row>
    <row r="13421" spans="38:49">
      <c r="AL13421" s="5"/>
      <c r="AM13421" s="5"/>
      <c r="AW13421" s="5"/>
    </row>
    <row r="13422" spans="38:49">
      <c r="AL13422" s="5"/>
      <c r="AM13422" s="5"/>
      <c r="AW13422" s="5"/>
    </row>
    <row r="13423" spans="38:49">
      <c r="AL13423" s="5"/>
      <c r="AM13423" s="5"/>
      <c r="AW13423" s="5"/>
    </row>
    <row r="13424" spans="38:49">
      <c r="AL13424" s="5"/>
      <c r="AM13424" s="5"/>
      <c r="AW13424" s="5"/>
    </row>
    <row r="13425" spans="38:49">
      <c r="AL13425" s="5"/>
      <c r="AM13425" s="5"/>
      <c r="AW13425" s="5"/>
    </row>
    <row r="13426" spans="38:49">
      <c r="AL13426" s="5"/>
      <c r="AM13426" s="5"/>
      <c r="AW13426" s="5"/>
    </row>
    <row r="13427" spans="38:49">
      <c r="AL13427" s="5"/>
      <c r="AM13427" s="5"/>
      <c r="AW13427" s="5"/>
    </row>
    <row r="13428" spans="38:49">
      <c r="AL13428" s="5"/>
      <c r="AM13428" s="5"/>
      <c r="AW13428" s="5"/>
    </row>
    <row r="13429" spans="38:49">
      <c r="AL13429" s="5"/>
      <c r="AM13429" s="5"/>
      <c r="AW13429" s="5"/>
    </row>
    <row r="13430" spans="38:49">
      <c r="AL13430" s="5"/>
      <c r="AM13430" s="5"/>
      <c r="AW13430" s="5"/>
    </row>
    <row r="13431" spans="38:49">
      <c r="AL13431" s="5"/>
      <c r="AM13431" s="5"/>
      <c r="AW13431" s="5"/>
    </row>
    <row r="13432" spans="38:49">
      <c r="AL13432" s="5"/>
      <c r="AM13432" s="5"/>
      <c r="AW13432" s="5"/>
    </row>
    <row r="13433" spans="38:49">
      <c r="AL13433" s="5"/>
      <c r="AM13433" s="5"/>
      <c r="AW13433" s="5"/>
    </row>
    <row r="13434" spans="38:49">
      <c r="AL13434" s="5"/>
      <c r="AM13434" s="5"/>
      <c r="AW13434" s="5"/>
    </row>
    <row r="13435" spans="38:49">
      <c r="AL13435" s="5"/>
      <c r="AM13435" s="5"/>
      <c r="AW13435" s="5"/>
    </row>
    <row r="13436" spans="38:49">
      <c r="AL13436" s="5"/>
      <c r="AM13436" s="5"/>
      <c r="AW13436" s="5"/>
    </row>
    <row r="13437" spans="38:49">
      <c r="AL13437" s="5"/>
      <c r="AM13437" s="5"/>
      <c r="AW13437" s="5"/>
    </row>
    <row r="13438" spans="38:49">
      <c r="AL13438" s="5"/>
      <c r="AM13438" s="5"/>
      <c r="AW13438" s="5"/>
    </row>
    <row r="13439" spans="38:49">
      <c r="AL13439" s="5"/>
      <c r="AM13439" s="5"/>
      <c r="AW13439" s="5"/>
    </row>
    <row r="13440" spans="38:49">
      <c r="AL13440" s="5"/>
      <c r="AM13440" s="5"/>
      <c r="AW13440" s="5"/>
    </row>
    <row r="13441" spans="38:49">
      <c r="AL13441" s="5"/>
      <c r="AM13441" s="5"/>
      <c r="AW13441" s="5"/>
    </row>
    <row r="13442" spans="38:49">
      <c r="AL13442" s="5"/>
      <c r="AM13442" s="5"/>
      <c r="AW13442" s="5"/>
    </row>
    <row r="13443" spans="38:49">
      <c r="AL13443" s="5"/>
      <c r="AM13443" s="5"/>
      <c r="AW13443" s="5"/>
    </row>
    <row r="13444" spans="38:49">
      <c r="AL13444" s="5"/>
      <c r="AM13444" s="5"/>
      <c r="AW13444" s="5"/>
    </row>
    <row r="13445" spans="38:49">
      <c r="AL13445" s="5"/>
      <c r="AM13445" s="5"/>
      <c r="AW13445" s="5"/>
    </row>
    <row r="13446" spans="38:49">
      <c r="AL13446" s="5"/>
      <c r="AM13446" s="5"/>
      <c r="AW13446" s="5"/>
    </row>
    <row r="13447" spans="38:49">
      <c r="AL13447" s="5"/>
      <c r="AM13447" s="5"/>
      <c r="AW13447" s="5"/>
    </row>
    <row r="13448" spans="38:49">
      <c r="AL13448" s="5"/>
      <c r="AM13448" s="5"/>
      <c r="AW13448" s="5"/>
    </row>
    <row r="13449" spans="38:49">
      <c r="AL13449" s="5"/>
      <c r="AM13449" s="5"/>
      <c r="AW13449" s="5"/>
    </row>
    <row r="13450" spans="38:49">
      <c r="AL13450" s="5"/>
      <c r="AM13450" s="5"/>
      <c r="AW13450" s="5"/>
    </row>
    <row r="13451" spans="38:49">
      <c r="AL13451" s="5"/>
      <c r="AM13451" s="5"/>
      <c r="AW13451" s="5"/>
    </row>
    <row r="13452" spans="38:49">
      <c r="AL13452" s="5"/>
      <c r="AM13452" s="5"/>
      <c r="AW13452" s="5"/>
    </row>
    <row r="13453" spans="38:49">
      <c r="AL13453" s="5"/>
      <c r="AM13453" s="5"/>
      <c r="AW13453" s="5"/>
    </row>
    <row r="13454" spans="38:49">
      <c r="AL13454" s="5"/>
      <c r="AM13454" s="5"/>
      <c r="AW13454" s="5"/>
    </row>
    <row r="13455" spans="38:49">
      <c r="AL13455" s="5"/>
      <c r="AM13455" s="5"/>
      <c r="AW13455" s="5"/>
    </row>
    <row r="13456" spans="38:49">
      <c r="AL13456" s="5"/>
      <c r="AM13456" s="5"/>
      <c r="AW13456" s="5"/>
    </row>
    <row r="13457" spans="38:49">
      <c r="AL13457" s="5"/>
      <c r="AM13457" s="5"/>
      <c r="AW13457" s="5"/>
    </row>
    <row r="13458" spans="38:49">
      <c r="AL13458" s="5"/>
      <c r="AM13458" s="5"/>
      <c r="AW13458" s="5"/>
    </row>
    <row r="13459" spans="38:49">
      <c r="AL13459" s="5"/>
      <c r="AM13459" s="5"/>
      <c r="AW13459" s="5"/>
    </row>
    <row r="13460" spans="38:49">
      <c r="AL13460" s="5"/>
      <c r="AM13460" s="5"/>
      <c r="AW13460" s="5"/>
    </row>
    <row r="13461" spans="38:49">
      <c r="AL13461" s="5"/>
      <c r="AM13461" s="5"/>
      <c r="AW13461" s="5"/>
    </row>
    <row r="13462" spans="38:49">
      <c r="AL13462" s="5"/>
      <c r="AM13462" s="5"/>
      <c r="AW13462" s="5"/>
    </row>
    <row r="13463" spans="38:49">
      <c r="AL13463" s="5"/>
      <c r="AM13463" s="5"/>
      <c r="AW13463" s="5"/>
    </row>
    <row r="13464" spans="38:49">
      <c r="AL13464" s="5"/>
      <c r="AM13464" s="5"/>
      <c r="AW13464" s="5"/>
    </row>
    <row r="13465" spans="38:49">
      <c r="AL13465" s="5"/>
      <c r="AM13465" s="5"/>
      <c r="AW13465" s="5"/>
    </row>
    <row r="13466" spans="38:49">
      <c r="AL13466" s="5"/>
      <c r="AM13466" s="5"/>
      <c r="AW13466" s="5"/>
    </row>
    <row r="13467" spans="38:49">
      <c r="AL13467" s="5"/>
      <c r="AM13467" s="5"/>
      <c r="AW13467" s="5"/>
    </row>
    <row r="13468" spans="38:49">
      <c r="AL13468" s="5"/>
      <c r="AM13468" s="5"/>
      <c r="AW13468" s="5"/>
    </row>
    <row r="13469" spans="38:49">
      <c r="AL13469" s="5"/>
      <c r="AM13469" s="5"/>
      <c r="AW13469" s="5"/>
    </row>
    <row r="13470" spans="38:49">
      <c r="AL13470" s="5"/>
      <c r="AM13470" s="5"/>
      <c r="AW13470" s="5"/>
    </row>
    <row r="13471" spans="38:49">
      <c r="AL13471" s="5"/>
      <c r="AM13471" s="5"/>
      <c r="AW13471" s="5"/>
    </row>
    <row r="13472" spans="38:49">
      <c r="AL13472" s="5"/>
      <c r="AM13472" s="5"/>
      <c r="AW13472" s="5"/>
    </row>
    <row r="13473" spans="38:49">
      <c r="AL13473" s="5"/>
      <c r="AM13473" s="5"/>
      <c r="AW13473" s="5"/>
    </row>
    <row r="13474" spans="38:49">
      <c r="AL13474" s="5"/>
      <c r="AM13474" s="5"/>
      <c r="AW13474" s="5"/>
    </row>
    <row r="13475" spans="38:49">
      <c r="AL13475" s="5"/>
      <c r="AM13475" s="5"/>
      <c r="AW13475" s="5"/>
    </row>
    <row r="13476" spans="38:49">
      <c r="AL13476" s="5"/>
      <c r="AM13476" s="5"/>
      <c r="AW13476" s="5"/>
    </row>
    <row r="13477" spans="38:49">
      <c r="AL13477" s="5"/>
      <c r="AM13477" s="5"/>
      <c r="AW13477" s="5"/>
    </row>
    <row r="13478" spans="38:49">
      <c r="AL13478" s="5"/>
      <c r="AM13478" s="5"/>
      <c r="AW13478" s="5"/>
    </row>
    <row r="13479" spans="38:49">
      <c r="AL13479" s="5"/>
      <c r="AM13479" s="5"/>
      <c r="AW13479" s="5"/>
    </row>
    <row r="13480" spans="38:49">
      <c r="AL13480" s="5"/>
      <c r="AM13480" s="5"/>
      <c r="AW13480" s="5"/>
    </row>
    <row r="13481" spans="38:49">
      <c r="AL13481" s="5"/>
      <c r="AM13481" s="5"/>
      <c r="AW13481" s="5"/>
    </row>
    <row r="13482" spans="38:49">
      <c r="AL13482" s="5"/>
      <c r="AM13482" s="5"/>
      <c r="AW13482" s="5"/>
    </row>
    <row r="13483" spans="38:49">
      <c r="AL13483" s="5"/>
      <c r="AM13483" s="5"/>
      <c r="AW13483" s="5"/>
    </row>
    <row r="13484" spans="38:49">
      <c r="AL13484" s="5"/>
      <c r="AM13484" s="5"/>
      <c r="AW13484" s="5"/>
    </row>
    <row r="13485" spans="38:49">
      <c r="AL13485" s="5"/>
      <c r="AM13485" s="5"/>
      <c r="AW13485" s="5"/>
    </row>
    <row r="13486" spans="38:49">
      <c r="AL13486" s="5"/>
      <c r="AM13486" s="5"/>
      <c r="AW13486" s="5"/>
    </row>
    <row r="13487" spans="38:49">
      <c r="AL13487" s="5"/>
      <c r="AM13487" s="5"/>
      <c r="AW13487" s="5"/>
    </row>
    <row r="13488" spans="38:49">
      <c r="AL13488" s="5"/>
      <c r="AM13488" s="5"/>
      <c r="AW13488" s="5"/>
    </row>
    <row r="13489" spans="38:49">
      <c r="AL13489" s="5"/>
      <c r="AM13489" s="5"/>
      <c r="AW13489" s="5"/>
    </row>
    <row r="13490" spans="38:49">
      <c r="AL13490" s="5"/>
      <c r="AM13490" s="5"/>
      <c r="AW13490" s="5"/>
    </row>
    <row r="13491" spans="38:49">
      <c r="AL13491" s="5"/>
      <c r="AM13491" s="5"/>
      <c r="AW13491" s="5"/>
    </row>
    <row r="13492" spans="38:49">
      <c r="AL13492" s="5"/>
      <c r="AM13492" s="5"/>
      <c r="AW13492" s="5"/>
    </row>
    <row r="13493" spans="38:49">
      <c r="AL13493" s="5"/>
      <c r="AM13493" s="5"/>
      <c r="AW13493" s="5"/>
    </row>
    <row r="13494" spans="38:49">
      <c r="AL13494" s="5"/>
      <c r="AM13494" s="5"/>
      <c r="AW13494" s="5"/>
    </row>
    <row r="13495" spans="38:49">
      <c r="AL13495" s="5"/>
      <c r="AM13495" s="5"/>
      <c r="AW13495" s="5"/>
    </row>
    <row r="13496" spans="38:49">
      <c r="AL13496" s="5"/>
      <c r="AM13496" s="5"/>
      <c r="AW13496" s="5"/>
    </row>
    <row r="13497" spans="38:49">
      <c r="AL13497" s="5"/>
      <c r="AM13497" s="5"/>
      <c r="AW13497" s="5"/>
    </row>
    <row r="13498" spans="38:49">
      <c r="AL13498" s="5"/>
      <c r="AM13498" s="5"/>
      <c r="AW13498" s="5"/>
    </row>
    <row r="13499" spans="38:49">
      <c r="AL13499" s="5"/>
      <c r="AM13499" s="5"/>
      <c r="AW13499" s="5"/>
    </row>
    <row r="13500" spans="38:49">
      <c r="AL13500" s="5"/>
      <c r="AM13500" s="5"/>
      <c r="AW13500" s="5"/>
    </row>
    <row r="13501" spans="38:49">
      <c r="AL13501" s="5"/>
      <c r="AM13501" s="5"/>
      <c r="AW13501" s="5"/>
    </row>
    <row r="13502" spans="38:49">
      <c r="AL13502" s="5"/>
      <c r="AM13502" s="5"/>
      <c r="AW13502" s="5"/>
    </row>
    <row r="13503" spans="38:49">
      <c r="AL13503" s="5"/>
      <c r="AM13503" s="5"/>
      <c r="AW13503" s="5"/>
    </row>
    <row r="13504" spans="38:49">
      <c r="AL13504" s="5"/>
      <c r="AM13504" s="5"/>
      <c r="AW13504" s="5"/>
    </row>
    <row r="13505" spans="38:49">
      <c r="AL13505" s="5"/>
      <c r="AM13505" s="5"/>
      <c r="AW13505" s="5"/>
    </row>
    <row r="13506" spans="38:49">
      <c r="AL13506" s="5"/>
      <c r="AM13506" s="5"/>
      <c r="AW13506" s="5"/>
    </row>
    <row r="13507" spans="38:49">
      <c r="AL13507" s="5"/>
      <c r="AM13507" s="5"/>
      <c r="AW13507" s="5"/>
    </row>
    <row r="13508" spans="38:49">
      <c r="AL13508" s="5"/>
      <c r="AM13508" s="5"/>
      <c r="AW13508" s="5"/>
    </row>
    <row r="13509" spans="38:49">
      <c r="AL13509" s="5"/>
      <c r="AM13509" s="5"/>
      <c r="AW13509" s="5"/>
    </row>
    <row r="13510" spans="38:49">
      <c r="AL13510" s="5"/>
      <c r="AM13510" s="5"/>
      <c r="AW13510" s="5"/>
    </row>
    <row r="13511" spans="38:49">
      <c r="AL13511" s="5"/>
      <c r="AM13511" s="5"/>
      <c r="AW13511" s="5"/>
    </row>
    <row r="13512" spans="38:49">
      <c r="AL13512" s="5"/>
      <c r="AM13512" s="5"/>
      <c r="AW13512" s="5"/>
    </row>
    <row r="13513" spans="38:49">
      <c r="AL13513" s="5"/>
      <c r="AM13513" s="5"/>
      <c r="AW13513" s="5"/>
    </row>
    <row r="13514" spans="38:49">
      <c r="AL13514" s="5"/>
      <c r="AM13514" s="5"/>
      <c r="AW13514" s="5"/>
    </row>
    <row r="13515" spans="38:49">
      <c r="AL13515" s="5"/>
      <c r="AM13515" s="5"/>
      <c r="AW13515" s="5"/>
    </row>
    <row r="13516" spans="38:49">
      <c r="AL13516" s="5"/>
      <c r="AM13516" s="5"/>
      <c r="AW13516" s="5"/>
    </row>
    <row r="13517" spans="38:49">
      <c r="AL13517" s="5"/>
      <c r="AM13517" s="5"/>
      <c r="AW13517" s="5"/>
    </row>
    <row r="13518" spans="38:49">
      <c r="AL13518" s="5"/>
      <c r="AM13518" s="5"/>
      <c r="AW13518" s="5"/>
    </row>
    <row r="13519" spans="38:49">
      <c r="AL13519" s="5"/>
      <c r="AM13519" s="5"/>
      <c r="AW13519" s="5"/>
    </row>
    <row r="13520" spans="38:49">
      <c r="AL13520" s="5"/>
      <c r="AM13520" s="5"/>
      <c r="AW13520" s="5"/>
    </row>
    <row r="13521" spans="38:49">
      <c r="AL13521" s="5"/>
      <c r="AM13521" s="5"/>
      <c r="AW13521" s="5"/>
    </row>
    <row r="13522" spans="38:49">
      <c r="AL13522" s="5"/>
      <c r="AM13522" s="5"/>
      <c r="AW13522" s="5"/>
    </row>
    <row r="13523" spans="38:49">
      <c r="AL13523" s="5"/>
      <c r="AM13523" s="5"/>
      <c r="AW13523" s="5"/>
    </row>
    <row r="13524" spans="38:49">
      <c r="AL13524" s="5"/>
      <c r="AM13524" s="5"/>
      <c r="AW13524" s="5"/>
    </row>
    <row r="13525" spans="38:49">
      <c r="AL13525" s="5"/>
      <c r="AM13525" s="5"/>
      <c r="AW13525" s="5"/>
    </row>
    <row r="13526" spans="38:49">
      <c r="AL13526" s="5"/>
      <c r="AM13526" s="5"/>
      <c r="AW13526" s="5"/>
    </row>
    <row r="13527" spans="38:49">
      <c r="AL13527" s="5"/>
      <c r="AM13527" s="5"/>
      <c r="AW13527" s="5"/>
    </row>
    <row r="13528" spans="38:49">
      <c r="AL13528" s="5"/>
      <c r="AM13528" s="5"/>
      <c r="AW13528" s="5"/>
    </row>
    <row r="13529" spans="38:49">
      <c r="AL13529" s="5"/>
      <c r="AM13529" s="5"/>
      <c r="AW13529" s="5"/>
    </row>
    <row r="13530" spans="38:49">
      <c r="AL13530" s="5"/>
      <c r="AM13530" s="5"/>
      <c r="AW13530" s="5"/>
    </row>
    <row r="13531" spans="38:49">
      <c r="AL13531" s="5"/>
      <c r="AM13531" s="5"/>
      <c r="AW13531" s="5"/>
    </row>
    <row r="13532" spans="38:49">
      <c r="AL13532" s="5"/>
      <c r="AM13532" s="5"/>
      <c r="AW13532" s="5"/>
    </row>
    <row r="13533" spans="38:49">
      <c r="AL13533" s="5"/>
      <c r="AM13533" s="5"/>
      <c r="AW13533" s="5"/>
    </row>
    <row r="13534" spans="38:49">
      <c r="AL13534" s="5"/>
      <c r="AM13534" s="5"/>
      <c r="AW13534" s="5"/>
    </row>
    <row r="13535" spans="38:49">
      <c r="AL13535" s="5"/>
      <c r="AM13535" s="5"/>
      <c r="AW13535" s="5"/>
    </row>
    <row r="13536" spans="38:49">
      <c r="AL13536" s="5"/>
      <c r="AM13536" s="5"/>
      <c r="AW13536" s="5"/>
    </row>
    <row r="13537" spans="38:49">
      <c r="AL13537" s="5"/>
      <c r="AM13537" s="5"/>
      <c r="AW13537" s="5"/>
    </row>
    <row r="13538" spans="38:49">
      <c r="AL13538" s="5"/>
      <c r="AM13538" s="5"/>
      <c r="AW13538" s="5"/>
    </row>
    <row r="13539" spans="38:49">
      <c r="AL13539" s="5"/>
      <c r="AM13539" s="5"/>
      <c r="AW13539" s="5"/>
    </row>
    <row r="13540" spans="38:49">
      <c r="AL13540" s="5"/>
      <c r="AM13540" s="5"/>
      <c r="AW13540" s="5"/>
    </row>
    <row r="13541" spans="38:49">
      <c r="AL13541" s="5"/>
      <c r="AM13541" s="5"/>
      <c r="AW13541" s="5"/>
    </row>
    <row r="13542" spans="38:49">
      <c r="AL13542" s="5"/>
      <c r="AM13542" s="5"/>
      <c r="AW13542" s="5"/>
    </row>
    <row r="13543" spans="38:49">
      <c r="AL13543" s="5"/>
      <c r="AM13543" s="5"/>
      <c r="AW13543" s="5"/>
    </row>
    <row r="13544" spans="38:49">
      <c r="AL13544" s="5"/>
      <c r="AM13544" s="5"/>
      <c r="AW13544" s="5"/>
    </row>
    <row r="13545" spans="38:49">
      <c r="AL13545" s="5"/>
      <c r="AM13545" s="5"/>
      <c r="AW13545" s="5"/>
    </row>
    <row r="13546" spans="38:49">
      <c r="AL13546" s="5"/>
      <c r="AM13546" s="5"/>
      <c r="AW13546" s="5"/>
    </row>
    <row r="13547" spans="38:49">
      <c r="AL13547" s="5"/>
      <c r="AM13547" s="5"/>
      <c r="AW13547" s="5"/>
    </row>
    <row r="13548" spans="38:49">
      <c r="AL13548" s="5"/>
      <c r="AM13548" s="5"/>
      <c r="AW13548" s="5"/>
    </row>
    <row r="13549" spans="38:49">
      <c r="AL13549" s="5"/>
      <c r="AM13549" s="5"/>
      <c r="AW13549" s="5"/>
    </row>
    <row r="13550" spans="38:49">
      <c r="AL13550" s="5"/>
      <c r="AM13550" s="5"/>
      <c r="AW13550" s="5"/>
    </row>
    <row r="13551" spans="38:49">
      <c r="AL13551" s="5"/>
      <c r="AM13551" s="5"/>
      <c r="AW13551" s="5"/>
    </row>
    <row r="13552" spans="38:49">
      <c r="AL13552" s="5"/>
      <c r="AM13552" s="5"/>
      <c r="AW13552" s="5"/>
    </row>
    <row r="13553" spans="38:49">
      <c r="AL13553" s="5"/>
      <c r="AM13553" s="5"/>
      <c r="AW13553" s="5"/>
    </row>
    <row r="13554" spans="38:49">
      <c r="AL13554" s="5"/>
      <c r="AM13554" s="5"/>
      <c r="AW13554" s="5"/>
    </row>
    <row r="13555" spans="38:49">
      <c r="AL13555" s="5"/>
      <c r="AM13555" s="5"/>
      <c r="AW13555" s="5"/>
    </row>
    <row r="13556" spans="38:49">
      <c r="AL13556" s="5"/>
      <c r="AM13556" s="5"/>
      <c r="AW13556" s="5"/>
    </row>
    <row r="13557" spans="38:49">
      <c r="AL13557" s="5"/>
      <c r="AM13557" s="5"/>
      <c r="AW13557" s="5"/>
    </row>
    <row r="13558" spans="38:49">
      <c r="AL13558" s="5"/>
      <c r="AM13558" s="5"/>
      <c r="AW13558" s="5"/>
    </row>
    <row r="13559" spans="38:49">
      <c r="AL13559" s="5"/>
      <c r="AM13559" s="5"/>
      <c r="AW13559" s="5"/>
    </row>
    <row r="13560" spans="38:49">
      <c r="AL13560" s="5"/>
      <c r="AM13560" s="5"/>
      <c r="AW13560" s="5"/>
    </row>
    <row r="13561" spans="38:49">
      <c r="AL13561" s="5"/>
      <c r="AM13561" s="5"/>
      <c r="AW13561" s="5"/>
    </row>
    <row r="13562" spans="38:49">
      <c r="AL13562" s="5"/>
      <c r="AM13562" s="5"/>
      <c r="AW13562" s="5"/>
    </row>
    <row r="13563" spans="38:49">
      <c r="AL13563" s="5"/>
      <c r="AM13563" s="5"/>
      <c r="AW13563" s="5"/>
    </row>
    <row r="13564" spans="38:49">
      <c r="AL13564" s="5"/>
      <c r="AM13564" s="5"/>
      <c r="AW13564" s="5"/>
    </row>
    <row r="13565" spans="38:49">
      <c r="AL13565" s="5"/>
      <c r="AM13565" s="5"/>
      <c r="AW13565" s="5"/>
    </row>
    <row r="13566" spans="38:49">
      <c r="AL13566" s="5"/>
      <c r="AM13566" s="5"/>
      <c r="AW13566" s="5"/>
    </row>
    <row r="13567" spans="38:49">
      <c r="AL13567" s="5"/>
      <c r="AM13567" s="5"/>
      <c r="AW13567" s="5"/>
    </row>
    <row r="13568" spans="38:49">
      <c r="AL13568" s="5"/>
      <c r="AM13568" s="5"/>
      <c r="AW13568" s="5"/>
    </row>
    <row r="13569" spans="38:49">
      <c r="AL13569" s="5"/>
      <c r="AM13569" s="5"/>
      <c r="AW13569" s="5"/>
    </row>
    <row r="13570" spans="38:49">
      <c r="AL13570" s="5"/>
      <c r="AM13570" s="5"/>
      <c r="AW13570" s="5"/>
    </row>
    <row r="13571" spans="38:49">
      <c r="AL13571" s="5"/>
      <c r="AM13571" s="5"/>
      <c r="AW13571" s="5"/>
    </row>
    <row r="13572" spans="38:49">
      <c r="AL13572" s="5"/>
      <c r="AM13572" s="5"/>
      <c r="AW13572" s="5"/>
    </row>
    <row r="13573" spans="38:49">
      <c r="AL13573" s="5"/>
      <c r="AM13573" s="5"/>
      <c r="AW13573" s="5"/>
    </row>
    <row r="13574" spans="38:49">
      <c r="AL13574" s="5"/>
      <c r="AM13574" s="5"/>
      <c r="AW13574" s="5"/>
    </row>
    <row r="13575" spans="38:49">
      <c r="AL13575" s="5"/>
      <c r="AM13575" s="5"/>
      <c r="AW13575" s="5"/>
    </row>
    <row r="13576" spans="38:49">
      <c r="AL13576" s="5"/>
      <c r="AM13576" s="5"/>
      <c r="AW13576" s="5"/>
    </row>
    <row r="13577" spans="38:49">
      <c r="AL13577" s="5"/>
      <c r="AM13577" s="5"/>
      <c r="AW13577" s="5"/>
    </row>
    <row r="13578" spans="38:49">
      <c r="AL13578" s="5"/>
      <c r="AM13578" s="5"/>
      <c r="AW13578" s="5"/>
    </row>
    <row r="13579" spans="38:49">
      <c r="AL13579" s="5"/>
      <c r="AM13579" s="5"/>
      <c r="AW13579" s="5"/>
    </row>
    <row r="13580" spans="38:49">
      <c r="AL13580" s="5"/>
      <c r="AM13580" s="5"/>
      <c r="AW13580" s="5"/>
    </row>
    <row r="13581" spans="38:49">
      <c r="AL13581" s="5"/>
      <c r="AM13581" s="5"/>
      <c r="AW13581" s="5"/>
    </row>
    <row r="13582" spans="38:49">
      <c r="AL13582" s="5"/>
      <c r="AM13582" s="5"/>
      <c r="AW13582" s="5"/>
    </row>
    <row r="13583" spans="38:49">
      <c r="AL13583" s="5"/>
      <c r="AM13583" s="5"/>
      <c r="AW13583" s="5"/>
    </row>
    <row r="13584" spans="38:49">
      <c r="AL13584" s="5"/>
      <c r="AM13584" s="5"/>
      <c r="AW13584" s="5"/>
    </row>
    <row r="13585" spans="38:49">
      <c r="AL13585" s="5"/>
      <c r="AM13585" s="5"/>
      <c r="AW13585" s="5"/>
    </row>
    <row r="13586" spans="38:49">
      <c r="AL13586" s="5"/>
      <c r="AM13586" s="5"/>
      <c r="AW13586" s="5"/>
    </row>
    <row r="13587" spans="38:49">
      <c r="AL13587" s="5"/>
      <c r="AM13587" s="5"/>
      <c r="AW13587" s="5"/>
    </row>
    <row r="13588" spans="38:49">
      <c r="AL13588" s="5"/>
      <c r="AM13588" s="5"/>
      <c r="AW13588" s="5"/>
    </row>
    <row r="13589" spans="38:49">
      <c r="AL13589" s="5"/>
      <c r="AM13589" s="5"/>
      <c r="AW13589" s="5"/>
    </row>
    <row r="13590" spans="38:49">
      <c r="AL13590" s="5"/>
      <c r="AM13590" s="5"/>
      <c r="AW13590" s="5"/>
    </row>
    <row r="13591" spans="38:49">
      <c r="AL13591" s="5"/>
      <c r="AM13591" s="5"/>
      <c r="AW13591" s="5"/>
    </row>
    <row r="13592" spans="38:49">
      <c r="AL13592" s="5"/>
      <c r="AM13592" s="5"/>
      <c r="AW13592" s="5"/>
    </row>
    <row r="13593" spans="38:49">
      <c r="AL13593" s="5"/>
      <c r="AM13593" s="5"/>
      <c r="AW13593" s="5"/>
    </row>
    <row r="13594" spans="38:49">
      <c r="AL13594" s="5"/>
      <c r="AM13594" s="5"/>
      <c r="AW13594" s="5"/>
    </row>
    <row r="13595" spans="38:49">
      <c r="AL13595" s="5"/>
      <c r="AM13595" s="5"/>
      <c r="AW13595" s="5"/>
    </row>
    <row r="13596" spans="38:49">
      <c r="AL13596" s="5"/>
      <c r="AM13596" s="5"/>
      <c r="AW13596" s="5"/>
    </row>
    <row r="13597" spans="38:49">
      <c r="AL13597" s="5"/>
      <c r="AM13597" s="5"/>
      <c r="AW13597" s="5"/>
    </row>
    <row r="13598" spans="38:49">
      <c r="AL13598" s="5"/>
      <c r="AM13598" s="5"/>
      <c r="AW13598" s="5"/>
    </row>
    <row r="13599" spans="38:49">
      <c r="AL13599" s="5"/>
      <c r="AM13599" s="5"/>
      <c r="AW13599" s="5"/>
    </row>
    <row r="13600" spans="38:49">
      <c r="AL13600" s="5"/>
      <c r="AM13600" s="5"/>
      <c r="AW13600" s="5"/>
    </row>
    <row r="13601" spans="38:49">
      <c r="AL13601" s="5"/>
      <c r="AM13601" s="5"/>
      <c r="AW13601" s="5"/>
    </row>
    <row r="13602" spans="38:49">
      <c r="AL13602" s="5"/>
      <c r="AM13602" s="5"/>
      <c r="AW13602" s="5"/>
    </row>
    <row r="13603" spans="38:49">
      <c r="AL13603" s="5"/>
      <c r="AM13603" s="5"/>
      <c r="AW13603" s="5"/>
    </row>
    <row r="13604" spans="38:49">
      <c r="AL13604" s="5"/>
      <c r="AM13604" s="5"/>
      <c r="AW13604" s="5"/>
    </row>
    <row r="13605" spans="38:49">
      <c r="AL13605" s="5"/>
      <c r="AM13605" s="5"/>
      <c r="AW13605" s="5"/>
    </row>
    <row r="13606" spans="38:49">
      <c r="AL13606" s="5"/>
      <c r="AM13606" s="5"/>
      <c r="AW13606" s="5"/>
    </row>
    <row r="13607" spans="38:49">
      <c r="AL13607" s="5"/>
      <c r="AM13607" s="5"/>
      <c r="AW13607" s="5"/>
    </row>
    <row r="13608" spans="38:49">
      <c r="AL13608" s="5"/>
      <c r="AM13608" s="5"/>
      <c r="AW13608" s="5"/>
    </row>
    <row r="13609" spans="38:49">
      <c r="AL13609" s="5"/>
      <c r="AM13609" s="5"/>
      <c r="AW13609" s="5"/>
    </row>
    <row r="13610" spans="38:49">
      <c r="AL13610" s="5"/>
      <c r="AM13610" s="5"/>
      <c r="AW13610" s="5"/>
    </row>
    <row r="13611" spans="38:49">
      <c r="AL13611" s="5"/>
      <c r="AM13611" s="5"/>
      <c r="AW13611" s="5"/>
    </row>
    <row r="13612" spans="38:49">
      <c r="AL13612" s="5"/>
      <c r="AM13612" s="5"/>
      <c r="AW13612" s="5"/>
    </row>
    <row r="13613" spans="38:49">
      <c r="AL13613" s="5"/>
      <c r="AM13613" s="5"/>
      <c r="AW13613" s="5"/>
    </row>
    <row r="13614" spans="38:49">
      <c r="AL13614" s="5"/>
      <c r="AM13614" s="5"/>
      <c r="AW13614" s="5"/>
    </row>
    <row r="13615" spans="38:49">
      <c r="AL13615" s="5"/>
      <c r="AM13615" s="5"/>
      <c r="AW13615" s="5"/>
    </row>
    <row r="13616" spans="38:49">
      <c r="AL13616" s="5"/>
      <c r="AM13616" s="5"/>
      <c r="AW13616" s="5"/>
    </row>
    <row r="13617" spans="38:49">
      <c r="AL13617" s="5"/>
      <c r="AM13617" s="5"/>
      <c r="AW13617" s="5"/>
    </row>
    <row r="13618" spans="38:49">
      <c r="AL13618" s="5"/>
      <c r="AM13618" s="5"/>
      <c r="AW13618" s="5"/>
    </row>
    <row r="13619" spans="38:49">
      <c r="AL13619" s="5"/>
      <c r="AM13619" s="5"/>
      <c r="AW13619" s="5"/>
    </row>
    <row r="13620" spans="38:49">
      <c r="AL13620" s="5"/>
      <c r="AM13620" s="5"/>
      <c r="AW13620" s="5"/>
    </row>
    <row r="13621" spans="38:49">
      <c r="AL13621" s="5"/>
      <c r="AM13621" s="5"/>
      <c r="AW13621" s="5"/>
    </row>
    <row r="13622" spans="38:49">
      <c r="AL13622" s="5"/>
      <c r="AM13622" s="5"/>
      <c r="AW13622" s="5"/>
    </row>
    <row r="13623" spans="38:49">
      <c r="AL13623" s="5"/>
      <c r="AM13623" s="5"/>
      <c r="AW13623" s="5"/>
    </row>
    <row r="13624" spans="38:49">
      <c r="AL13624" s="5"/>
      <c r="AM13624" s="5"/>
      <c r="AW13624" s="5"/>
    </row>
    <row r="13625" spans="38:49">
      <c r="AL13625" s="5"/>
      <c r="AM13625" s="5"/>
      <c r="AW13625" s="5"/>
    </row>
    <row r="13626" spans="38:49">
      <c r="AL13626" s="5"/>
      <c r="AM13626" s="5"/>
      <c r="AW13626" s="5"/>
    </row>
    <row r="13627" spans="38:49">
      <c r="AL13627" s="5"/>
      <c r="AM13627" s="5"/>
      <c r="AW13627" s="5"/>
    </row>
    <row r="13628" spans="38:49">
      <c r="AL13628" s="5"/>
      <c r="AM13628" s="5"/>
      <c r="AW13628" s="5"/>
    </row>
    <row r="13629" spans="38:49">
      <c r="AL13629" s="5"/>
      <c r="AM13629" s="5"/>
      <c r="AW13629" s="5"/>
    </row>
    <row r="13630" spans="38:49">
      <c r="AL13630" s="5"/>
      <c r="AM13630" s="5"/>
      <c r="AW13630" s="5"/>
    </row>
    <row r="13631" spans="38:49">
      <c r="AL13631" s="5"/>
      <c r="AM13631" s="5"/>
      <c r="AW13631" s="5"/>
    </row>
    <row r="13632" spans="38:49">
      <c r="AL13632" s="5"/>
      <c r="AM13632" s="5"/>
      <c r="AW13632" s="5"/>
    </row>
    <row r="13633" spans="38:49">
      <c r="AL13633" s="5"/>
      <c r="AM13633" s="5"/>
      <c r="AW13633" s="5"/>
    </row>
    <row r="13634" spans="38:49">
      <c r="AL13634" s="5"/>
      <c r="AM13634" s="5"/>
      <c r="AW13634" s="5"/>
    </row>
    <row r="13635" spans="38:49">
      <c r="AL13635" s="5"/>
      <c r="AM13635" s="5"/>
      <c r="AW13635" s="5"/>
    </row>
    <row r="13636" spans="38:49">
      <c r="AL13636" s="5"/>
      <c r="AM13636" s="5"/>
      <c r="AW13636" s="5"/>
    </row>
    <row r="13637" spans="38:49">
      <c r="AL13637" s="5"/>
      <c r="AM13637" s="5"/>
      <c r="AW13637" s="5"/>
    </row>
    <row r="13638" spans="38:49">
      <c r="AL13638" s="5"/>
      <c r="AM13638" s="5"/>
      <c r="AW13638" s="5"/>
    </row>
    <row r="13639" spans="38:49">
      <c r="AL13639" s="5"/>
      <c r="AM13639" s="5"/>
      <c r="AW13639" s="5"/>
    </row>
    <row r="13640" spans="38:49">
      <c r="AL13640" s="5"/>
      <c r="AM13640" s="5"/>
      <c r="AW13640" s="5"/>
    </row>
    <row r="13641" spans="38:49">
      <c r="AL13641" s="5"/>
      <c r="AM13641" s="5"/>
      <c r="AW13641" s="5"/>
    </row>
    <row r="13642" spans="38:49">
      <c r="AL13642" s="5"/>
      <c r="AM13642" s="5"/>
      <c r="AW13642" s="5"/>
    </row>
    <row r="13643" spans="38:49">
      <c r="AL13643" s="5"/>
      <c r="AM13643" s="5"/>
      <c r="AW13643" s="5"/>
    </row>
    <row r="13644" spans="38:49">
      <c r="AL13644" s="5"/>
      <c r="AM13644" s="5"/>
      <c r="AW13644" s="5"/>
    </row>
    <row r="13645" spans="38:49">
      <c r="AL13645" s="5"/>
      <c r="AM13645" s="5"/>
      <c r="AW13645" s="5"/>
    </row>
    <row r="13646" spans="38:49">
      <c r="AL13646" s="5"/>
      <c r="AM13646" s="5"/>
      <c r="AW13646" s="5"/>
    </row>
    <row r="13647" spans="38:49">
      <c r="AL13647" s="5"/>
      <c r="AM13647" s="5"/>
      <c r="AW13647" s="5"/>
    </row>
    <row r="13648" spans="38:49">
      <c r="AL13648" s="5"/>
      <c r="AM13648" s="5"/>
      <c r="AW13648" s="5"/>
    </row>
    <row r="13649" spans="38:49">
      <c r="AL13649" s="5"/>
      <c r="AM13649" s="5"/>
      <c r="AW13649" s="5"/>
    </row>
    <row r="13650" spans="38:49">
      <c r="AL13650" s="5"/>
      <c r="AM13650" s="5"/>
      <c r="AW13650" s="5"/>
    </row>
    <row r="13651" spans="38:49">
      <c r="AL13651" s="5"/>
      <c r="AM13651" s="5"/>
      <c r="AW13651" s="5"/>
    </row>
    <row r="13652" spans="38:49">
      <c r="AL13652" s="5"/>
      <c r="AM13652" s="5"/>
      <c r="AW13652" s="5"/>
    </row>
    <row r="13653" spans="38:49">
      <c r="AL13653" s="5"/>
      <c r="AM13653" s="5"/>
      <c r="AW13653" s="5"/>
    </row>
    <row r="13654" spans="38:49">
      <c r="AL13654" s="5"/>
      <c r="AM13654" s="5"/>
      <c r="AW13654" s="5"/>
    </row>
    <row r="13655" spans="38:49">
      <c r="AL13655" s="5"/>
      <c r="AM13655" s="5"/>
      <c r="AW13655" s="5"/>
    </row>
    <row r="13656" spans="38:49">
      <c r="AL13656" s="5"/>
      <c r="AM13656" s="5"/>
      <c r="AW13656" s="5"/>
    </row>
    <row r="13657" spans="38:49">
      <c r="AL13657" s="5"/>
      <c r="AM13657" s="5"/>
      <c r="AW13657" s="5"/>
    </row>
    <row r="13658" spans="38:49">
      <c r="AL13658" s="5"/>
      <c r="AM13658" s="5"/>
      <c r="AW13658" s="5"/>
    </row>
    <row r="13659" spans="38:49">
      <c r="AL13659" s="5"/>
      <c r="AM13659" s="5"/>
      <c r="AW13659" s="5"/>
    </row>
    <row r="13660" spans="38:49">
      <c r="AL13660" s="5"/>
      <c r="AM13660" s="5"/>
      <c r="AW13660" s="5"/>
    </row>
    <row r="13661" spans="38:49">
      <c r="AL13661" s="5"/>
      <c r="AM13661" s="5"/>
      <c r="AW13661" s="5"/>
    </row>
    <row r="13662" spans="38:49">
      <c r="AL13662" s="5"/>
      <c r="AM13662" s="5"/>
      <c r="AW13662" s="5"/>
    </row>
    <row r="13663" spans="38:49">
      <c r="AL13663" s="5"/>
      <c r="AM13663" s="5"/>
      <c r="AW13663" s="5"/>
    </row>
    <row r="13664" spans="38:49">
      <c r="AL13664" s="5"/>
      <c r="AM13664" s="5"/>
      <c r="AW13664" s="5"/>
    </row>
    <row r="13665" spans="38:49">
      <c r="AL13665" s="5"/>
      <c r="AM13665" s="5"/>
      <c r="AW13665" s="5"/>
    </row>
    <row r="13666" spans="38:49">
      <c r="AL13666" s="5"/>
      <c r="AM13666" s="5"/>
      <c r="AW13666" s="5"/>
    </row>
    <row r="13667" spans="38:49">
      <c r="AL13667" s="5"/>
      <c r="AM13667" s="5"/>
      <c r="AW13667" s="5"/>
    </row>
    <row r="13668" spans="38:49">
      <c r="AL13668" s="5"/>
      <c r="AM13668" s="5"/>
      <c r="AW13668" s="5"/>
    </row>
    <row r="13669" spans="38:49">
      <c r="AL13669" s="5"/>
      <c r="AM13669" s="5"/>
      <c r="AW13669" s="5"/>
    </row>
    <row r="13670" spans="38:49">
      <c r="AL13670" s="5"/>
      <c r="AM13670" s="5"/>
      <c r="AW13670" s="5"/>
    </row>
    <row r="13671" spans="38:49">
      <c r="AL13671" s="5"/>
      <c r="AM13671" s="5"/>
      <c r="AW13671" s="5"/>
    </row>
    <row r="13672" spans="38:49">
      <c r="AL13672" s="5"/>
      <c r="AM13672" s="5"/>
      <c r="AW13672" s="5"/>
    </row>
    <row r="13673" spans="38:49">
      <c r="AL13673" s="5"/>
      <c r="AM13673" s="5"/>
      <c r="AW13673" s="5"/>
    </row>
    <row r="13674" spans="38:49">
      <c r="AL13674" s="5"/>
      <c r="AM13674" s="5"/>
      <c r="AW13674" s="5"/>
    </row>
    <row r="13675" spans="38:49">
      <c r="AL13675" s="5"/>
      <c r="AM13675" s="5"/>
      <c r="AW13675" s="5"/>
    </row>
    <row r="13676" spans="38:49">
      <c r="AL13676" s="5"/>
      <c r="AM13676" s="5"/>
      <c r="AW13676" s="5"/>
    </row>
    <row r="13677" spans="38:49">
      <c r="AL13677" s="5"/>
      <c r="AM13677" s="5"/>
      <c r="AW13677" s="5"/>
    </row>
    <row r="13678" spans="38:49">
      <c r="AL13678" s="5"/>
      <c r="AM13678" s="5"/>
      <c r="AW13678" s="5"/>
    </row>
    <row r="13679" spans="38:49">
      <c r="AL13679" s="5"/>
      <c r="AM13679" s="5"/>
      <c r="AW13679" s="5"/>
    </row>
    <row r="13680" spans="38:49">
      <c r="AL13680" s="5"/>
      <c r="AM13680" s="5"/>
      <c r="AW13680" s="5"/>
    </row>
    <row r="13681" spans="38:49">
      <c r="AL13681" s="5"/>
      <c r="AM13681" s="5"/>
      <c r="AW13681" s="5"/>
    </row>
    <row r="13682" spans="38:49">
      <c r="AL13682" s="5"/>
      <c r="AM13682" s="5"/>
      <c r="AW13682" s="5"/>
    </row>
    <row r="13683" spans="38:49">
      <c r="AL13683" s="5"/>
      <c r="AM13683" s="5"/>
      <c r="AW13683" s="5"/>
    </row>
    <row r="13684" spans="38:49">
      <c r="AL13684" s="5"/>
      <c r="AM13684" s="5"/>
      <c r="AW13684" s="5"/>
    </row>
    <row r="13685" spans="38:49">
      <c r="AL13685" s="5"/>
      <c r="AM13685" s="5"/>
      <c r="AW13685" s="5"/>
    </row>
    <row r="13686" spans="38:49">
      <c r="AL13686" s="5"/>
      <c r="AM13686" s="5"/>
      <c r="AW13686" s="5"/>
    </row>
    <row r="13687" spans="38:49">
      <c r="AL13687" s="5"/>
      <c r="AM13687" s="5"/>
      <c r="AW13687" s="5"/>
    </row>
    <row r="13688" spans="38:49">
      <c r="AL13688" s="5"/>
      <c r="AM13688" s="5"/>
      <c r="AW13688" s="5"/>
    </row>
    <row r="13689" spans="38:49">
      <c r="AL13689" s="5"/>
      <c r="AM13689" s="5"/>
      <c r="AW13689" s="5"/>
    </row>
    <row r="13690" spans="38:49">
      <c r="AL13690" s="5"/>
      <c r="AM13690" s="5"/>
      <c r="AW13690" s="5"/>
    </row>
    <row r="13691" spans="38:49">
      <c r="AL13691" s="5"/>
      <c r="AM13691" s="5"/>
      <c r="AW13691" s="5"/>
    </row>
    <row r="13692" spans="38:49">
      <c r="AL13692" s="5"/>
      <c r="AM13692" s="5"/>
      <c r="AW13692" s="5"/>
    </row>
    <row r="13693" spans="38:49">
      <c r="AL13693" s="5"/>
      <c r="AM13693" s="5"/>
      <c r="AW13693" s="5"/>
    </row>
    <row r="13694" spans="38:49">
      <c r="AL13694" s="5"/>
      <c r="AM13694" s="5"/>
      <c r="AW13694" s="5"/>
    </row>
    <row r="13695" spans="38:49">
      <c r="AL13695" s="5"/>
      <c r="AM13695" s="5"/>
      <c r="AW13695" s="5"/>
    </row>
    <row r="13696" spans="38:49">
      <c r="AL13696" s="5"/>
      <c r="AM13696" s="5"/>
      <c r="AW13696" s="5"/>
    </row>
    <row r="13697" spans="38:49">
      <c r="AL13697" s="5"/>
      <c r="AM13697" s="5"/>
      <c r="AW13697" s="5"/>
    </row>
    <row r="13698" spans="38:49">
      <c r="AL13698" s="5"/>
      <c r="AM13698" s="5"/>
      <c r="AW13698" s="5"/>
    </row>
    <row r="13699" spans="38:49">
      <c r="AL13699" s="5"/>
      <c r="AM13699" s="5"/>
      <c r="AW13699" s="5"/>
    </row>
    <row r="13700" spans="38:49">
      <c r="AL13700" s="5"/>
      <c r="AM13700" s="5"/>
      <c r="AW13700" s="5"/>
    </row>
    <row r="13701" spans="38:49">
      <c r="AL13701" s="5"/>
      <c r="AM13701" s="5"/>
      <c r="AW13701" s="5"/>
    </row>
    <row r="13702" spans="38:49">
      <c r="AL13702" s="5"/>
      <c r="AM13702" s="5"/>
      <c r="AW13702" s="5"/>
    </row>
    <row r="13703" spans="38:49">
      <c r="AL13703" s="5"/>
      <c r="AM13703" s="5"/>
      <c r="AW13703" s="5"/>
    </row>
    <row r="13704" spans="38:49">
      <c r="AL13704" s="5"/>
      <c r="AM13704" s="5"/>
      <c r="AW13704" s="5"/>
    </row>
    <row r="13705" spans="38:49">
      <c r="AL13705" s="5"/>
      <c r="AM13705" s="5"/>
      <c r="AW13705" s="5"/>
    </row>
    <row r="13706" spans="38:49">
      <c r="AL13706" s="5"/>
      <c r="AM13706" s="5"/>
      <c r="AW13706" s="5"/>
    </row>
    <row r="13707" spans="38:49">
      <c r="AL13707" s="5"/>
      <c r="AM13707" s="5"/>
      <c r="AW13707" s="5"/>
    </row>
    <row r="13708" spans="38:49">
      <c r="AL13708" s="5"/>
      <c r="AM13708" s="5"/>
      <c r="AW13708" s="5"/>
    </row>
    <row r="13709" spans="38:49">
      <c r="AL13709" s="5"/>
      <c r="AM13709" s="5"/>
      <c r="AW13709" s="5"/>
    </row>
    <row r="13710" spans="38:49">
      <c r="AL13710" s="5"/>
      <c r="AM13710" s="5"/>
      <c r="AW13710" s="5"/>
    </row>
    <row r="13711" spans="38:49">
      <c r="AL13711" s="5"/>
      <c r="AM13711" s="5"/>
      <c r="AW13711" s="5"/>
    </row>
    <row r="13712" spans="38:49">
      <c r="AL13712" s="5"/>
      <c r="AM13712" s="5"/>
      <c r="AW13712" s="5"/>
    </row>
    <row r="13713" spans="38:49">
      <c r="AL13713" s="5"/>
      <c r="AM13713" s="5"/>
      <c r="AW13713" s="5"/>
    </row>
    <row r="13714" spans="38:49">
      <c r="AL13714" s="5"/>
      <c r="AM13714" s="5"/>
      <c r="AW13714" s="5"/>
    </row>
    <row r="13715" spans="38:49">
      <c r="AL13715" s="5"/>
      <c r="AM13715" s="5"/>
      <c r="AW13715" s="5"/>
    </row>
    <row r="13716" spans="38:49">
      <c r="AL13716" s="5"/>
      <c r="AM13716" s="5"/>
      <c r="AW13716" s="5"/>
    </row>
    <row r="13717" spans="38:49">
      <c r="AL13717" s="5"/>
      <c r="AM13717" s="5"/>
      <c r="AW13717" s="5"/>
    </row>
    <row r="13718" spans="38:49">
      <c r="AL13718" s="5"/>
      <c r="AM13718" s="5"/>
      <c r="AW13718" s="5"/>
    </row>
    <row r="13719" spans="38:49">
      <c r="AL13719" s="5"/>
      <c r="AM13719" s="5"/>
      <c r="AW13719" s="5"/>
    </row>
    <row r="13720" spans="38:49">
      <c r="AL13720" s="5"/>
      <c r="AM13720" s="5"/>
      <c r="AW13720" s="5"/>
    </row>
    <row r="13721" spans="38:49">
      <c r="AL13721" s="5"/>
      <c r="AM13721" s="5"/>
      <c r="AW13721" s="5"/>
    </row>
    <row r="13722" spans="38:49">
      <c r="AL13722" s="5"/>
      <c r="AM13722" s="5"/>
      <c r="AW13722" s="5"/>
    </row>
    <row r="13723" spans="38:49">
      <c r="AL13723" s="5"/>
      <c r="AM13723" s="5"/>
      <c r="AW13723" s="5"/>
    </row>
    <row r="13724" spans="38:49">
      <c r="AL13724" s="5"/>
      <c r="AM13724" s="5"/>
      <c r="AW13724" s="5"/>
    </row>
    <row r="13725" spans="38:49">
      <c r="AL13725" s="5"/>
      <c r="AM13725" s="5"/>
      <c r="AW13725" s="5"/>
    </row>
    <row r="13726" spans="38:49">
      <c r="AL13726" s="5"/>
      <c r="AM13726" s="5"/>
      <c r="AW13726" s="5"/>
    </row>
    <row r="13727" spans="38:49">
      <c r="AL13727" s="5"/>
      <c r="AM13727" s="5"/>
      <c r="AW13727" s="5"/>
    </row>
    <row r="13728" spans="38:49">
      <c r="AL13728" s="5"/>
      <c r="AM13728" s="5"/>
      <c r="AW13728" s="5"/>
    </row>
    <row r="13729" spans="38:49">
      <c r="AL13729" s="5"/>
      <c r="AM13729" s="5"/>
      <c r="AW13729" s="5"/>
    </row>
    <row r="13730" spans="38:49">
      <c r="AL13730" s="5"/>
      <c r="AM13730" s="5"/>
      <c r="AW13730" s="5"/>
    </row>
    <row r="13731" spans="38:49">
      <c r="AL13731" s="5"/>
      <c r="AM13731" s="5"/>
      <c r="AW13731" s="5"/>
    </row>
    <row r="13732" spans="38:49">
      <c r="AL13732" s="5"/>
      <c r="AM13732" s="5"/>
      <c r="AW13732" s="5"/>
    </row>
    <row r="13733" spans="38:49">
      <c r="AL13733" s="5"/>
      <c r="AM13733" s="5"/>
      <c r="AW13733" s="5"/>
    </row>
    <row r="13734" spans="38:49">
      <c r="AL13734" s="5"/>
      <c r="AM13734" s="5"/>
      <c r="AW13734" s="5"/>
    </row>
    <row r="13735" spans="38:49">
      <c r="AL13735" s="5"/>
      <c r="AM13735" s="5"/>
      <c r="AW13735" s="5"/>
    </row>
    <row r="13736" spans="38:49">
      <c r="AL13736" s="5"/>
      <c r="AM13736" s="5"/>
      <c r="AW13736" s="5"/>
    </row>
    <row r="13737" spans="38:49">
      <c r="AL13737" s="5"/>
      <c r="AM13737" s="5"/>
      <c r="AW13737" s="5"/>
    </row>
    <row r="13738" spans="38:49">
      <c r="AL13738" s="5"/>
      <c r="AM13738" s="5"/>
      <c r="AW13738" s="5"/>
    </row>
    <row r="13739" spans="38:49">
      <c r="AL13739" s="5"/>
      <c r="AM13739" s="5"/>
      <c r="AW13739" s="5"/>
    </row>
    <row r="13740" spans="38:49">
      <c r="AL13740" s="5"/>
      <c r="AM13740" s="5"/>
      <c r="AW13740" s="5"/>
    </row>
    <row r="13741" spans="38:49">
      <c r="AL13741" s="5"/>
      <c r="AM13741" s="5"/>
      <c r="AW13741" s="5"/>
    </row>
    <row r="13742" spans="38:49">
      <c r="AL13742" s="5"/>
      <c r="AM13742" s="5"/>
      <c r="AW13742" s="5"/>
    </row>
    <row r="13743" spans="38:49">
      <c r="AL13743" s="5"/>
      <c r="AM13743" s="5"/>
      <c r="AW13743" s="5"/>
    </row>
    <row r="13744" spans="38:49">
      <c r="AL13744" s="5"/>
      <c r="AM13744" s="5"/>
      <c r="AW13744" s="5"/>
    </row>
    <row r="13745" spans="38:49">
      <c r="AL13745" s="5"/>
      <c r="AM13745" s="5"/>
      <c r="AW13745" s="5"/>
    </row>
    <row r="13746" spans="38:49">
      <c r="AL13746" s="5"/>
      <c r="AM13746" s="5"/>
      <c r="AW13746" s="5"/>
    </row>
    <row r="13747" spans="38:49">
      <c r="AL13747" s="5"/>
      <c r="AM13747" s="5"/>
      <c r="AW13747" s="5"/>
    </row>
    <row r="13748" spans="38:49">
      <c r="AL13748" s="5"/>
      <c r="AM13748" s="5"/>
      <c r="AW13748" s="5"/>
    </row>
    <row r="13749" spans="38:49">
      <c r="AL13749" s="5"/>
      <c r="AM13749" s="5"/>
      <c r="AW13749" s="5"/>
    </row>
    <row r="13750" spans="38:49">
      <c r="AL13750" s="5"/>
      <c r="AM13750" s="5"/>
      <c r="AW13750" s="5"/>
    </row>
    <row r="13751" spans="38:49">
      <c r="AL13751" s="5"/>
      <c r="AM13751" s="5"/>
      <c r="AW13751" s="5"/>
    </row>
    <row r="13752" spans="38:49">
      <c r="AL13752" s="5"/>
      <c r="AM13752" s="5"/>
      <c r="AW13752" s="5"/>
    </row>
    <row r="13753" spans="38:49">
      <c r="AL13753" s="5"/>
      <c r="AM13753" s="5"/>
      <c r="AW13753" s="5"/>
    </row>
    <row r="13754" spans="38:49">
      <c r="AL13754" s="5"/>
      <c r="AM13754" s="5"/>
      <c r="AW13754" s="5"/>
    </row>
    <row r="13755" spans="38:49">
      <c r="AL13755" s="5"/>
      <c r="AM13755" s="5"/>
      <c r="AW13755" s="5"/>
    </row>
    <row r="13756" spans="38:49">
      <c r="AL13756" s="5"/>
      <c r="AM13756" s="5"/>
      <c r="AW13756" s="5"/>
    </row>
    <row r="13757" spans="38:49">
      <c r="AL13757" s="5"/>
      <c r="AM13757" s="5"/>
      <c r="AW13757" s="5"/>
    </row>
    <row r="13758" spans="38:49">
      <c r="AL13758" s="5"/>
      <c r="AM13758" s="5"/>
      <c r="AW13758" s="5"/>
    </row>
    <row r="13759" spans="38:49">
      <c r="AL13759" s="5"/>
      <c r="AM13759" s="5"/>
      <c r="AW13759" s="5"/>
    </row>
    <row r="13760" spans="38:49">
      <c r="AL13760" s="5"/>
      <c r="AM13760" s="5"/>
      <c r="AW13760" s="5"/>
    </row>
    <row r="13761" spans="38:49">
      <c r="AL13761" s="5"/>
      <c r="AM13761" s="5"/>
      <c r="AW13761" s="5"/>
    </row>
    <row r="13762" spans="38:49">
      <c r="AL13762" s="5"/>
      <c r="AM13762" s="5"/>
      <c r="AW13762" s="5"/>
    </row>
    <row r="13763" spans="38:49">
      <c r="AL13763" s="5"/>
      <c r="AM13763" s="5"/>
      <c r="AW13763" s="5"/>
    </row>
    <row r="13764" spans="38:49">
      <c r="AL13764" s="5"/>
      <c r="AM13764" s="5"/>
      <c r="AW13764" s="5"/>
    </row>
    <row r="13765" spans="38:49">
      <c r="AL13765" s="5"/>
      <c r="AM13765" s="5"/>
      <c r="AW13765" s="5"/>
    </row>
    <row r="13766" spans="38:49">
      <c r="AL13766" s="5"/>
      <c r="AM13766" s="5"/>
      <c r="AW13766" s="5"/>
    </row>
    <row r="13767" spans="38:49">
      <c r="AL13767" s="5"/>
      <c r="AM13767" s="5"/>
      <c r="AW13767" s="5"/>
    </row>
    <row r="13768" spans="38:49">
      <c r="AL13768" s="5"/>
      <c r="AM13768" s="5"/>
      <c r="AW13768" s="5"/>
    </row>
    <row r="13769" spans="38:49">
      <c r="AL13769" s="5"/>
      <c r="AM13769" s="5"/>
      <c r="AW13769" s="5"/>
    </row>
    <row r="13770" spans="38:49">
      <c r="AL13770" s="5"/>
      <c r="AM13770" s="5"/>
      <c r="AW13770" s="5"/>
    </row>
    <row r="13771" spans="38:49">
      <c r="AL13771" s="5"/>
      <c r="AM13771" s="5"/>
      <c r="AW13771" s="5"/>
    </row>
    <row r="13772" spans="38:49">
      <c r="AL13772" s="5"/>
      <c r="AM13772" s="5"/>
      <c r="AW13772" s="5"/>
    </row>
    <row r="13773" spans="38:49">
      <c r="AL13773" s="5"/>
      <c r="AM13773" s="5"/>
      <c r="AW13773" s="5"/>
    </row>
    <row r="13774" spans="38:49">
      <c r="AL13774" s="5"/>
      <c r="AM13774" s="5"/>
      <c r="AW13774" s="5"/>
    </row>
    <row r="13775" spans="38:49">
      <c r="AL13775" s="5"/>
      <c r="AM13775" s="5"/>
      <c r="AW13775" s="5"/>
    </row>
    <row r="13776" spans="38:49">
      <c r="AL13776" s="5"/>
      <c r="AM13776" s="5"/>
      <c r="AW13776" s="5"/>
    </row>
    <row r="13777" spans="38:49">
      <c r="AL13777" s="5"/>
      <c r="AM13777" s="5"/>
      <c r="AW13777" s="5"/>
    </row>
    <row r="13778" spans="38:49">
      <c r="AL13778" s="5"/>
      <c r="AM13778" s="5"/>
      <c r="AW13778" s="5"/>
    </row>
    <row r="13779" spans="38:49">
      <c r="AL13779" s="5"/>
      <c r="AM13779" s="5"/>
      <c r="AW13779" s="5"/>
    </row>
    <row r="13780" spans="38:49">
      <c r="AL13780" s="5"/>
      <c r="AM13780" s="5"/>
      <c r="AW13780" s="5"/>
    </row>
    <row r="13781" spans="38:49">
      <c r="AL13781" s="5"/>
      <c r="AM13781" s="5"/>
      <c r="AW13781" s="5"/>
    </row>
    <row r="13782" spans="38:49">
      <c r="AL13782" s="5"/>
      <c r="AM13782" s="5"/>
      <c r="AW13782" s="5"/>
    </row>
    <row r="13783" spans="38:49">
      <c r="AL13783" s="5"/>
      <c r="AM13783" s="5"/>
      <c r="AW13783" s="5"/>
    </row>
    <row r="13784" spans="38:49">
      <c r="AL13784" s="5"/>
      <c r="AM13784" s="5"/>
      <c r="AW13784" s="5"/>
    </row>
    <row r="13785" spans="38:49">
      <c r="AL13785" s="5"/>
      <c r="AM13785" s="5"/>
      <c r="AW13785" s="5"/>
    </row>
    <row r="13786" spans="38:49">
      <c r="AL13786" s="5"/>
      <c r="AM13786" s="5"/>
      <c r="AW13786" s="5"/>
    </row>
    <row r="13787" spans="38:49">
      <c r="AL13787" s="5"/>
      <c r="AM13787" s="5"/>
      <c r="AW13787" s="5"/>
    </row>
    <row r="13788" spans="38:49">
      <c r="AL13788" s="5"/>
      <c r="AM13788" s="5"/>
      <c r="AW13788" s="5"/>
    </row>
    <row r="13789" spans="38:49">
      <c r="AL13789" s="5"/>
      <c r="AM13789" s="5"/>
      <c r="AW13789" s="5"/>
    </row>
    <row r="13790" spans="38:49">
      <c r="AL13790" s="5"/>
      <c r="AM13790" s="5"/>
      <c r="AW13790" s="5"/>
    </row>
    <row r="13791" spans="38:49">
      <c r="AL13791" s="5"/>
      <c r="AM13791" s="5"/>
      <c r="AW13791" s="5"/>
    </row>
    <row r="13792" spans="38:49">
      <c r="AL13792" s="5"/>
      <c r="AM13792" s="5"/>
      <c r="AW13792" s="5"/>
    </row>
    <row r="13793" spans="38:49">
      <c r="AL13793" s="5"/>
      <c r="AM13793" s="5"/>
      <c r="AW13793" s="5"/>
    </row>
    <row r="13794" spans="38:49">
      <c r="AL13794" s="5"/>
      <c r="AM13794" s="5"/>
      <c r="AW13794" s="5"/>
    </row>
    <row r="13795" spans="38:49">
      <c r="AL13795" s="5"/>
      <c r="AM13795" s="5"/>
      <c r="AW13795" s="5"/>
    </row>
    <row r="13796" spans="38:49">
      <c r="AL13796" s="5"/>
      <c r="AM13796" s="5"/>
      <c r="AW13796" s="5"/>
    </row>
    <row r="13797" spans="38:49">
      <c r="AL13797" s="5"/>
      <c r="AM13797" s="5"/>
      <c r="AW13797" s="5"/>
    </row>
    <row r="13798" spans="38:49">
      <c r="AL13798" s="5"/>
      <c r="AM13798" s="5"/>
      <c r="AW13798" s="5"/>
    </row>
    <row r="13799" spans="38:49">
      <c r="AL13799" s="5"/>
      <c r="AM13799" s="5"/>
      <c r="AW13799" s="5"/>
    </row>
    <row r="13800" spans="38:49">
      <c r="AL13800" s="5"/>
      <c r="AM13800" s="5"/>
      <c r="AW13800" s="5"/>
    </row>
    <row r="13801" spans="38:49">
      <c r="AL13801" s="5"/>
      <c r="AM13801" s="5"/>
      <c r="AW13801" s="5"/>
    </row>
    <row r="13802" spans="38:49">
      <c r="AL13802" s="5"/>
      <c r="AM13802" s="5"/>
      <c r="AW13802" s="5"/>
    </row>
    <row r="13803" spans="38:49">
      <c r="AL13803" s="5"/>
      <c r="AM13803" s="5"/>
      <c r="AW13803" s="5"/>
    </row>
    <row r="13804" spans="38:49">
      <c r="AL13804" s="5"/>
      <c r="AM13804" s="5"/>
      <c r="AW13804" s="5"/>
    </row>
    <row r="13805" spans="38:49">
      <c r="AL13805" s="5"/>
      <c r="AM13805" s="5"/>
      <c r="AW13805" s="5"/>
    </row>
    <row r="13806" spans="38:49">
      <c r="AL13806" s="5"/>
      <c r="AM13806" s="5"/>
      <c r="AW13806" s="5"/>
    </row>
    <row r="13807" spans="38:49">
      <c r="AL13807" s="5"/>
      <c r="AM13807" s="5"/>
      <c r="AW13807" s="5"/>
    </row>
    <row r="13808" spans="38:49">
      <c r="AL13808" s="5"/>
      <c r="AM13808" s="5"/>
      <c r="AW13808" s="5"/>
    </row>
    <row r="13809" spans="38:49">
      <c r="AL13809" s="5"/>
      <c r="AM13809" s="5"/>
      <c r="AW13809" s="5"/>
    </row>
    <row r="13810" spans="38:49">
      <c r="AL13810" s="5"/>
      <c r="AM13810" s="5"/>
      <c r="AW13810" s="5"/>
    </row>
    <row r="13811" spans="38:49">
      <c r="AL13811" s="5"/>
      <c r="AM13811" s="5"/>
      <c r="AW13811" s="5"/>
    </row>
    <row r="13812" spans="38:49">
      <c r="AL13812" s="5"/>
      <c r="AM13812" s="5"/>
      <c r="AW13812" s="5"/>
    </row>
    <row r="13813" spans="38:49">
      <c r="AL13813" s="5"/>
      <c r="AM13813" s="5"/>
      <c r="AW13813" s="5"/>
    </row>
    <row r="13814" spans="38:49">
      <c r="AL13814" s="5"/>
      <c r="AM13814" s="5"/>
      <c r="AW13814" s="5"/>
    </row>
    <row r="13815" spans="38:49">
      <c r="AL13815" s="5"/>
      <c r="AM13815" s="5"/>
      <c r="AW13815" s="5"/>
    </row>
    <row r="13816" spans="38:49">
      <c r="AL13816" s="5"/>
      <c r="AM13816" s="5"/>
      <c r="AW13816" s="5"/>
    </row>
    <row r="13817" spans="38:49">
      <c r="AL13817" s="5"/>
      <c r="AM13817" s="5"/>
      <c r="AW13817" s="5"/>
    </row>
    <row r="13818" spans="38:49">
      <c r="AL13818" s="5"/>
      <c r="AM13818" s="5"/>
      <c r="AW13818" s="5"/>
    </row>
    <row r="13819" spans="38:49">
      <c r="AL13819" s="5"/>
      <c r="AM13819" s="5"/>
      <c r="AW13819" s="5"/>
    </row>
    <row r="13820" spans="38:49">
      <c r="AL13820" s="5"/>
      <c r="AM13820" s="5"/>
      <c r="AW13820" s="5"/>
    </row>
    <row r="13821" spans="38:49">
      <c r="AL13821" s="5"/>
      <c r="AM13821" s="5"/>
      <c r="AW13821" s="5"/>
    </row>
    <row r="13822" spans="38:49">
      <c r="AL13822" s="5"/>
      <c r="AM13822" s="5"/>
      <c r="AW13822" s="5"/>
    </row>
    <row r="13823" spans="38:49">
      <c r="AL13823" s="5"/>
      <c r="AM13823" s="5"/>
      <c r="AW13823" s="5"/>
    </row>
    <row r="13824" spans="38:49">
      <c r="AL13824" s="5"/>
      <c r="AM13824" s="5"/>
      <c r="AW13824" s="5"/>
    </row>
    <row r="13825" spans="38:49">
      <c r="AL13825" s="5"/>
      <c r="AM13825" s="5"/>
      <c r="AW13825" s="5"/>
    </row>
    <row r="13826" spans="38:49">
      <c r="AL13826" s="5"/>
      <c r="AM13826" s="5"/>
      <c r="AW13826" s="5"/>
    </row>
    <row r="13827" spans="38:49">
      <c r="AL13827" s="5"/>
      <c r="AM13827" s="5"/>
      <c r="AW13827" s="5"/>
    </row>
    <row r="13828" spans="38:49">
      <c r="AL13828" s="5"/>
      <c r="AM13828" s="5"/>
      <c r="AW13828" s="5"/>
    </row>
    <row r="13829" spans="38:49">
      <c r="AL13829" s="5"/>
      <c r="AM13829" s="5"/>
      <c r="AW13829" s="5"/>
    </row>
    <row r="13830" spans="38:49">
      <c r="AL13830" s="5"/>
      <c r="AM13830" s="5"/>
      <c r="AW13830" s="5"/>
    </row>
    <row r="13831" spans="38:49">
      <c r="AL13831" s="5"/>
      <c r="AM13831" s="5"/>
      <c r="AW13831" s="5"/>
    </row>
    <row r="13832" spans="38:49">
      <c r="AL13832" s="5"/>
      <c r="AM13832" s="5"/>
      <c r="AW13832" s="5"/>
    </row>
    <row r="13833" spans="38:49">
      <c r="AL13833" s="5"/>
      <c r="AM13833" s="5"/>
      <c r="AW13833" s="5"/>
    </row>
    <row r="13834" spans="38:49">
      <c r="AL13834" s="5"/>
      <c r="AM13834" s="5"/>
      <c r="AW13834" s="5"/>
    </row>
    <row r="13835" spans="38:49">
      <c r="AL13835" s="5"/>
      <c r="AM13835" s="5"/>
      <c r="AW13835" s="5"/>
    </row>
    <row r="13836" spans="38:49">
      <c r="AL13836" s="5"/>
      <c r="AM13836" s="5"/>
      <c r="AW13836" s="5"/>
    </row>
    <row r="13837" spans="38:49">
      <c r="AL13837" s="5"/>
      <c r="AM13837" s="5"/>
      <c r="AW13837" s="5"/>
    </row>
    <row r="13838" spans="38:49">
      <c r="AL13838" s="5"/>
      <c r="AM13838" s="5"/>
      <c r="AW13838" s="5"/>
    </row>
    <row r="13839" spans="38:49">
      <c r="AL13839" s="5"/>
      <c r="AM13839" s="5"/>
      <c r="AW13839" s="5"/>
    </row>
    <row r="13840" spans="38:49">
      <c r="AL13840" s="5"/>
      <c r="AM13840" s="5"/>
      <c r="AW13840" s="5"/>
    </row>
    <row r="13841" spans="38:49">
      <c r="AL13841" s="5"/>
      <c r="AM13841" s="5"/>
      <c r="AW13841" s="5"/>
    </row>
    <row r="13842" spans="38:49">
      <c r="AL13842" s="5"/>
      <c r="AM13842" s="5"/>
      <c r="AW13842" s="5"/>
    </row>
    <row r="13843" spans="38:49">
      <c r="AL13843" s="5"/>
      <c r="AM13843" s="5"/>
      <c r="AW13843" s="5"/>
    </row>
    <row r="13844" spans="38:49">
      <c r="AL13844" s="5"/>
      <c r="AM13844" s="5"/>
      <c r="AW13844" s="5"/>
    </row>
    <row r="13845" spans="38:49">
      <c r="AL13845" s="5"/>
      <c r="AM13845" s="5"/>
      <c r="AW13845" s="5"/>
    </row>
    <row r="13846" spans="38:49">
      <c r="AL13846" s="5"/>
      <c r="AM13846" s="5"/>
      <c r="AW13846" s="5"/>
    </row>
    <row r="13847" spans="38:49">
      <c r="AL13847" s="5"/>
      <c r="AM13847" s="5"/>
      <c r="AW13847" s="5"/>
    </row>
    <row r="13848" spans="38:49">
      <c r="AL13848" s="5"/>
      <c r="AM13848" s="5"/>
      <c r="AW13848" s="5"/>
    </row>
    <row r="13849" spans="38:49">
      <c r="AL13849" s="5"/>
      <c r="AM13849" s="5"/>
      <c r="AW13849" s="5"/>
    </row>
    <row r="13850" spans="38:49">
      <c r="AL13850" s="5"/>
      <c r="AM13850" s="5"/>
      <c r="AW13850" s="5"/>
    </row>
    <row r="13851" spans="38:49">
      <c r="AL13851" s="5"/>
      <c r="AM13851" s="5"/>
      <c r="AW13851" s="5"/>
    </row>
    <row r="13852" spans="38:49">
      <c r="AL13852" s="5"/>
      <c r="AM13852" s="5"/>
      <c r="AW13852" s="5"/>
    </row>
    <row r="13853" spans="38:49">
      <c r="AL13853" s="5"/>
      <c r="AM13853" s="5"/>
      <c r="AW13853" s="5"/>
    </row>
    <row r="13854" spans="38:49">
      <c r="AL13854" s="5"/>
      <c r="AM13854" s="5"/>
      <c r="AW13854" s="5"/>
    </row>
    <row r="13855" spans="38:49">
      <c r="AL13855" s="5"/>
      <c r="AM13855" s="5"/>
      <c r="AW13855" s="5"/>
    </row>
    <row r="13856" spans="38:49">
      <c r="AL13856" s="5"/>
      <c r="AM13856" s="5"/>
      <c r="AW13856" s="5"/>
    </row>
    <row r="13857" spans="38:49">
      <c r="AL13857" s="5"/>
      <c r="AM13857" s="5"/>
      <c r="AW13857" s="5"/>
    </row>
    <row r="13858" spans="38:49">
      <c r="AL13858" s="5"/>
      <c r="AM13858" s="5"/>
      <c r="AW13858" s="5"/>
    </row>
    <row r="13859" spans="38:49">
      <c r="AL13859" s="5"/>
      <c r="AM13859" s="5"/>
      <c r="AW13859" s="5"/>
    </row>
    <row r="13860" spans="38:49">
      <c r="AL13860" s="5"/>
      <c r="AM13860" s="5"/>
      <c r="AW13860" s="5"/>
    </row>
    <row r="13861" spans="38:49">
      <c r="AL13861" s="5"/>
      <c r="AM13861" s="5"/>
      <c r="AW13861" s="5"/>
    </row>
    <row r="13862" spans="38:49">
      <c r="AL13862" s="5"/>
      <c r="AM13862" s="5"/>
      <c r="AW13862" s="5"/>
    </row>
    <row r="13863" spans="38:49">
      <c r="AL13863" s="5"/>
      <c r="AM13863" s="5"/>
      <c r="AW13863" s="5"/>
    </row>
    <row r="13864" spans="38:49">
      <c r="AL13864" s="5"/>
      <c r="AM13864" s="5"/>
      <c r="AW13864" s="5"/>
    </row>
    <row r="13865" spans="38:49">
      <c r="AL13865" s="5"/>
      <c r="AM13865" s="5"/>
      <c r="AW13865" s="5"/>
    </row>
    <row r="13866" spans="38:49">
      <c r="AL13866" s="5"/>
      <c r="AM13866" s="5"/>
      <c r="AW13866" s="5"/>
    </row>
    <row r="13867" spans="38:49">
      <c r="AL13867" s="5"/>
      <c r="AM13867" s="5"/>
      <c r="AW13867" s="5"/>
    </row>
    <row r="13868" spans="38:49">
      <c r="AL13868" s="5"/>
      <c r="AM13868" s="5"/>
      <c r="AW13868" s="5"/>
    </row>
    <row r="13869" spans="38:49">
      <c r="AL13869" s="5"/>
      <c r="AM13869" s="5"/>
      <c r="AW13869" s="5"/>
    </row>
    <row r="13870" spans="38:49">
      <c r="AL13870" s="5"/>
      <c r="AM13870" s="5"/>
      <c r="AW13870" s="5"/>
    </row>
    <row r="13871" spans="38:49">
      <c r="AL13871" s="5"/>
      <c r="AM13871" s="5"/>
      <c r="AW13871" s="5"/>
    </row>
    <row r="13872" spans="38:49">
      <c r="AL13872" s="5"/>
      <c r="AM13872" s="5"/>
      <c r="AW13872" s="5"/>
    </row>
    <row r="13873" spans="38:49">
      <c r="AL13873" s="5"/>
      <c r="AM13873" s="5"/>
      <c r="AW13873" s="5"/>
    </row>
    <row r="13874" spans="38:49">
      <c r="AL13874" s="5"/>
      <c r="AM13874" s="5"/>
      <c r="AW13874" s="5"/>
    </row>
    <row r="13875" spans="38:49">
      <c r="AL13875" s="5"/>
      <c r="AM13875" s="5"/>
      <c r="AW13875" s="5"/>
    </row>
    <row r="13876" spans="38:49">
      <c r="AL13876" s="5"/>
      <c r="AM13876" s="5"/>
      <c r="AW13876" s="5"/>
    </row>
    <row r="13877" spans="38:49">
      <c r="AL13877" s="5"/>
      <c r="AM13877" s="5"/>
      <c r="AW13877" s="5"/>
    </row>
    <row r="13878" spans="38:49">
      <c r="AL13878" s="5"/>
      <c r="AM13878" s="5"/>
      <c r="AW13878" s="5"/>
    </row>
    <row r="13879" spans="38:49">
      <c r="AL13879" s="5"/>
      <c r="AM13879" s="5"/>
      <c r="AW13879" s="5"/>
    </row>
    <row r="13880" spans="38:49">
      <c r="AL13880" s="5"/>
      <c r="AM13880" s="5"/>
      <c r="AW13880" s="5"/>
    </row>
    <row r="13881" spans="38:49">
      <c r="AL13881" s="5"/>
      <c r="AM13881" s="5"/>
      <c r="AW13881" s="5"/>
    </row>
    <row r="13882" spans="38:49">
      <c r="AL13882" s="5"/>
      <c r="AM13882" s="5"/>
      <c r="AW13882" s="5"/>
    </row>
    <row r="13883" spans="38:49">
      <c r="AL13883" s="5"/>
      <c r="AM13883" s="5"/>
      <c r="AW13883" s="5"/>
    </row>
    <row r="13884" spans="38:49">
      <c r="AL13884" s="5"/>
      <c r="AM13884" s="5"/>
      <c r="AW13884" s="5"/>
    </row>
    <row r="13885" spans="38:49">
      <c r="AL13885" s="5"/>
      <c r="AM13885" s="5"/>
      <c r="AW13885" s="5"/>
    </row>
    <row r="13886" spans="38:49">
      <c r="AL13886" s="5"/>
      <c r="AM13886" s="5"/>
      <c r="AW13886" s="5"/>
    </row>
    <row r="13887" spans="38:49">
      <c r="AL13887" s="5"/>
      <c r="AM13887" s="5"/>
      <c r="AW13887" s="5"/>
    </row>
    <row r="13888" spans="38:49">
      <c r="AL13888" s="5"/>
      <c r="AM13888" s="5"/>
      <c r="AW13888" s="5"/>
    </row>
    <row r="13889" spans="38:49">
      <c r="AL13889" s="5"/>
      <c r="AM13889" s="5"/>
      <c r="AW13889" s="5"/>
    </row>
    <row r="13890" spans="38:49">
      <c r="AL13890" s="5"/>
      <c r="AM13890" s="5"/>
      <c r="AW13890" s="5"/>
    </row>
    <row r="13891" spans="38:49">
      <c r="AL13891" s="5"/>
      <c r="AM13891" s="5"/>
      <c r="AW13891" s="5"/>
    </row>
    <row r="13892" spans="38:49">
      <c r="AL13892" s="5"/>
      <c r="AM13892" s="5"/>
      <c r="AW13892" s="5"/>
    </row>
    <row r="13893" spans="38:49">
      <c r="AL13893" s="5"/>
      <c r="AM13893" s="5"/>
      <c r="AW13893" s="5"/>
    </row>
    <row r="13894" spans="38:49">
      <c r="AL13894" s="5"/>
      <c r="AM13894" s="5"/>
      <c r="AW13894" s="5"/>
    </row>
    <row r="13895" spans="38:49">
      <c r="AL13895" s="5"/>
      <c r="AM13895" s="5"/>
      <c r="AW13895" s="5"/>
    </row>
    <row r="13896" spans="38:49">
      <c r="AL13896" s="5"/>
      <c r="AM13896" s="5"/>
      <c r="AW13896" s="5"/>
    </row>
    <row r="13897" spans="38:49">
      <c r="AL13897" s="5"/>
      <c r="AM13897" s="5"/>
      <c r="AW13897" s="5"/>
    </row>
    <row r="13898" spans="38:49">
      <c r="AL13898" s="5"/>
      <c r="AM13898" s="5"/>
      <c r="AW13898" s="5"/>
    </row>
    <row r="13899" spans="38:49">
      <c r="AL13899" s="5"/>
      <c r="AM13899" s="5"/>
      <c r="AW13899" s="5"/>
    </row>
    <row r="13900" spans="38:49">
      <c r="AL13900" s="5"/>
      <c r="AM13900" s="5"/>
      <c r="AW13900" s="5"/>
    </row>
    <row r="13901" spans="38:49">
      <c r="AL13901" s="5"/>
      <c r="AM13901" s="5"/>
      <c r="AW13901" s="5"/>
    </row>
    <row r="13902" spans="38:49">
      <c r="AL13902" s="5"/>
      <c r="AM13902" s="5"/>
      <c r="AW13902" s="5"/>
    </row>
    <row r="13903" spans="38:49">
      <c r="AL13903" s="5"/>
      <c r="AM13903" s="5"/>
      <c r="AW13903" s="5"/>
    </row>
    <row r="13904" spans="38:49">
      <c r="AL13904" s="5"/>
      <c r="AM13904" s="5"/>
      <c r="AW13904" s="5"/>
    </row>
    <row r="13905" spans="38:49">
      <c r="AL13905" s="5"/>
      <c r="AM13905" s="5"/>
      <c r="AW13905" s="5"/>
    </row>
    <row r="13906" spans="38:49">
      <c r="AL13906" s="5"/>
      <c r="AM13906" s="5"/>
      <c r="AW13906" s="5"/>
    </row>
    <row r="13907" spans="38:49">
      <c r="AL13907" s="5"/>
      <c r="AM13907" s="5"/>
      <c r="AW13907" s="5"/>
    </row>
    <row r="13908" spans="38:49">
      <c r="AL13908" s="5"/>
      <c r="AM13908" s="5"/>
      <c r="AW13908" s="5"/>
    </row>
    <row r="13909" spans="38:49">
      <c r="AL13909" s="5"/>
      <c r="AM13909" s="5"/>
      <c r="AW13909" s="5"/>
    </row>
    <row r="13910" spans="38:49">
      <c r="AL13910" s="5"/>
      <c r="AM13910" s="5"/>
      <c r="AW13910" s="5"/>
    </row>
    <row r="13911" spans="38:49">
      <c r="AL13911" s="5"/>
      <c r="AM13911" s="5"/>
      <c r="AW13911" s="5"/>
    </row>
    <row r="13912" spans="38:49">
      <c r="AL13912" s="5"/>
      <c r="AM13912" s="5"/>
      <c r="AW13912" s="5"/>
    </row>
    <row r="13913" spans="38:49">
      <c r="AL13913" s="5"/>
      <c r="AM13913" s="5"/>
      <c r="AW13913" s="5"/>
    </row>
    <row r="13914" spans="38:49">
      <c r="AL13914" s="5"/>
      <c r="AM13914" s="5"/>
      <c r="AW13914" s="5"/>
    </row>
    <row r="13915" spans="38:49">
      <c r="AL13915" s="5"/>
      <c r="AM13915" s="5"/>
      <c r="AW13915" s="5"/>
    </row>
    <row r="13916" spans="38:49">
      <c r="AL13916" s="5"/>
      <c r="AM13916" s="5"/>
      <c r="AW13916" s="5"/>
    </row>
    <row r="13917" spans="38:49">
      <c r="AL13917" s="5"/>
      <c r="AM13917" s="5"/>
      <c r="AW13917" s="5"/>
    </row>
    <row r="13918" spans="38:49">
      <c r="AL13918" s="5"/>
      <c r="AM13918" s="5"/>
      <c r="AW13918" s="5"/>
    </row>
    <row r="13919" spans="38:49">
      <c r="AL13919" s="5"/>
      <c r="AM13919" s="5"/>
      <c r="AW13919" s="5"/>
    </row>
    <row r="13920" spans="38:49">
      <c r="AL13920" s="5"/>
      <c r="AM13920" s="5"/>
      <c r="AW13920" s="5"/>
    </row>
    <row r="13921" spans="38:49">
      <c r="AL13921" s="5"/>
      <c r="AM13921" s="5"/>
      <c r="AW13921" s="5"/>
    </row>
    <row r="13922" spans="38:49">
      <c r="AL13922" s="5"/>
      <c r="AM13922" s="5"/>
      <c r="AW13922" s="5"/>
    </row>
    <row r="13923" spans="38:49">
      <c r="AL13923" s="5"/>
      <c r="AM13923" s="5"/>
      <c r="AW13923" s="5"/>
    </row>
    <row r="13924" spans="38:49">
      <c r="AL13924" s="5"/>
      <c r="AM13924" s="5"/>
      <c r="AW13924" s="5"/>
    </row>
    <row r="13925" spans="38:49">
      <c r="AL13925" s="5"/>
      <c r="AM13925" s="5"/>
      <c r="AW13925" s="5"/>
    </row>
    <row r="13926" spans="38:49">
      <c r="AL13926" s="5"/>
      <c r="AM13926" s="5"/>
      <c r="AW13926" s="5"/>
    </row>
    <row r="13927" spans="38:49">
      <c r="AL13927" s="5"/>
      <c r="AM13927" s="5"/>
      <c r="AW13927" s="5"/>
    </row>
    <row r="13928" spans="38:49">
      <c r="AL13928" s="5"/>
      <c r="AM13928" s="5"/>
      <c r="AW13928" s="5"/>
    </row>
    <row r="13929" spans="38:49">
      <c r="AL13929" s="5"/>
      <c r="AM13929" s="5"/>
      <c r="AW13929" s="5"/>
    </row>
    <row r="13930" spans="38:49">
      <c r="AL13930" s="5"/>
      <c r="AM13930" s="5"/>
      <c r="AW13930" s="5"/>
    </row>
    <row r="13931" spans="38:49">
      <c r="AL13931" s="5"/>
      <c r="AM13931" s="5"/>
      <c r="AW13931" s="5"/>
    </row>
    <row r="13932" spans="38:49">
      <c r="AL13932" s="5"/>
      <c r="AM13932" s="5"/>
      <c r="AW13932" s="5"/>
    </row>
    <row r="13933" spans="38:49">
      <c r="AL13933" s="5"/>
      <c r="AM13933" s="5"/>
      <c r="AW13933" s="5"/>
    </row>
    <row r="13934" spans="38:49">
      <c r="AL13934" s="5"/>
      <c r="AM13934" s="5"/>
      <c r="AW13934" s="5"/>
    </row>
    <row r="13935" spans="38:49">
      <c r="AL13935" s="5"/>
      <c r="AM13935" s="5"/>
      <c r="AW13935" s="5"/>
    </row>
    <row r="13936" spans="38:49">
      <c r="AL13936" s="5"/>
      <c r="AM13936" s="5"/>
      <c r="AW13936" s="5"/>
    </row>
    <row r="13937" spans="38:49">
      <c r="AL13937" s="5"/>
      <c r="AM13937" s="5"/>
      <c r="AW13937" s="5"/>
    </row>
    <row r="13938" spans="38:49">
      <c r="AL13938" s="5"/>
      <c r="AM13938" s="5"/>
      <c r="AW13938" s="5"/>
    </row>
    <row r="13939" spans="38:49">
      <c r="AL13939" s="5"/>
      <c r="AM13939" s="5"/>
      <c r="AW13939" s="5"/>
    </row>
    <row r="13940" spans="38:49">
      <c r="AL13940" s="5"/>
      <c r="AM13940" s="5"/>
      <c r="AW13940" s="5"/>
    </row>
    <row r="13941" spans="38:49">
      <c r="AL13941" s="5"/>
      <c r="AM13941" s="5"/>
      <c r="AW13941" s="5"/>
    </row>
    <row r="13942" spans="38:49">
      <c r="AL13942" s="5"/>
      <c r="AM13942" s="5"/>
      <c r="AW13942" s="5"/>
    </row>
    <row r="13943" spans="38:49">
      <c r="AL13943" s="5"/>
      <c r="AM13943" s="5"/>
      <c r="AW13943" s="5"/>
    </row>
    <row r="13944" spans="38:49">
      <c r="AL13944" s="5"/>
      <c r="AM13944" s="5"/>
      <c r="AW13944" s="5"/>
    </row>
    <row r="13945" spans="38:49">
      <c r="AL13945" s="5"/>
      <c r="AM13945" s="5"/>
      <c r="AW13945" s="5"/>
    </row>
    <row r="13946" spans="38:49">
      <c r="AL13946" s="5"/>
      <c r="AM13946" s="5"/>
      <c r="AW13946" s="5"/>
    </row>
    <row r="13947" spans="38:49">
      <c r="AL13947" s="5"/>
      <c r="AM13947" s="5"/>
      <c r="AW13947" s="5"/>
    </row>
    <row r="13948" spans="38:49">
      <c r="AL13948" s="5"/>
      <c r="AM13948" s="5"/>
      <c r="AW13948" s="5"/>
    </row>
    <row r="13949" spans="38:49">
      <c r="AL13949" s="5"/>
      <c r="AM13949" s="5"/>
      <c r="AW13949" s="5"/>
    </row>
    <row r="13950" spans="38:49">
      <c r="AL13950" s="5"/>
      <c r="AM13950" s="5"/>
      <c r="AW13950" s="5"/>
    </row>
    <row r="13951" spans="38:49">
      <c r="AL13951" s="5"/>
      <c r="AM13951" s="5"/>
      <c r="AW13951" s="5"/>
    </row>
    <row r="13952" spans="38:49">
      <c r="AL13952" s="5"/>
      <c r="AM13952" s="5"/>
      <c r="AW13952" s="5"/>
    </row>
    <row r="13953" spans="38:49">
      <c r="AL13953" s="5"/>
      <c r="AM13953" s="5"/>
      <c r="AW13953" s="5"/>
    </row>
    <row r="13954" spans="38:49">
      <c r="AL13954" s="5"/>
      <c r="AM13954" s="5"/>
      <c r="AW13954" s="5"/>
    </row>
    <row r="13955" spans="38:49">
      <c r="AL13955" s="5"/>
      <c r="AM13955" s="5"/>
      <c r="AW13955" s="5"/>
    </row>
    <row r="13956" spans="38:49">
      <c r="AL13956" s="5"/>
      <c r="AM13956" s="5"/>
      <c r="AW13956" s="5"/>
    </row>
    <row r="13957" spans="38:49">
      <c r="AL13957" s="5"/>
      <c r="AM13957" s="5"/>
      <c r="AW13957" s="5"/>
    </row>
    <row r="13958" spans="38:49">
      <c r="AL13958" s="5"/>
      <c r="AM13958" s="5"/>
      <c r="AW13958" s="5"/>
    </row>
    <row r="13959" spans="38:49">
      <c r="AL13959" s="5"/>
      <c r="AM13959" s="5"/>
      <c r="AW13959" s="5"/>
    </row>
    <row r="13960" spans="38:49">
      <c r="AL13960" s="5"/>
      <c r="AM13960" s="5"/>
      <c r="AW13960" s="5"/>
    </row>
    <row r="13961" spans="38:49">
      <c r="AL13961" s="5"/>
      <c r="AM13961" s="5"/>
      <c r="AW13961" s="5"/>
    </row>
    <row r="13962" spans="38:49">
      <c r="AL13962" s="5"/>
      <c r="AM13962" s="5"/>
      <c r="AW13962" s="5"/>
    </row>
    <row r="13963" spans="38:49">
      <c r="AL13963" s="5"/>
      <c r="AM13963" s="5"/>
      <c r="AW13963" s="5"/>
    </row>
    <row r="13964" spans="38:49">
      <c r="AL13964" s="5"/>
      <c r="AM13964" s="5"/>
      <c r="AW13964" s="5"/>
    </row>
    <row r="13965" spans="38:49">
      <c r="AL13965" s="5"/>
      <c r="AM13965" s="5"/>
      <c r="AW13965" s="5"/>
    </row>
    <row r="13966" spans="38:49">
      <c r="AL13966" s="5"/>
      <c r="AM13966" s="5"/>
      <c r="AW13966" s="5"/>
    </row>
    <row r="13967" spans="38:49">
      <c r="AL13967" s="5"/>
      <c r="AM13967" s="5"/>
      <c r="AW13967" s="5"/>
    </row>
    <row r="13968" spans="38:49">
      <c r="AL13968" s="5"/>
      <c r="AM13968" s="5"/>
      <c r="AW13968" s="5"/>
    </row>
    <row r="13969" spans="38:49">
      <c r="AL13969" s="5"/>
      <c r="AM13969" s="5"/>
      <c r="AW13969" s="5"/>
    </row>
    <row r="13970" spans="38:49">
      <c r="AL13970" s="5"/>
      <c r="AM13970" s="5"/>
      <c r="AW13970" s="5"/>
    </row>
    <row r="13971" spans="38:49">
      <c r="AL13971" s="5"/>
      <c r="AM13971" s="5"/>
      <c r="AW13971" s="5"/>
    </row>
    <row r="13972" spans="38:49">
      <c r="AL13972" s="5"/>
      <c r="AM13972" s="5"/>
      <c r="AW13972" s="5"/>
    </row>
    <row r="13973" spans="38:49">
      <c r="AL13973" s="5"/>
      <c r="AM13973" s="5"/>
      <c r="AW13973" s="5"/>
    </row>
    <row r="13974" spans="38:49">
      <c r="AL13974" s="5"/>
      <c r="AM13974" s="5"/>
      <c r="AW13974" s="5"/>
    </row>
    <row r="13975" spans="38:49">
      <c r="AL13975" s="5"/>
      <c r="AM13975" s="5"/>
      <c r="AW13975" s="5"/>
    </row>
    <row r="13976" spans="38:49">
      <c r="AL13976" s="5"/>
      <c r="AM13976" s="5"/>
      <c r="AW13976" s="5"/>
    </row>
    <row r="13977" spans="38:49">
      <c r="AL13977" s="5"/>
      <c r="AM13977" s="5"/>
      <c r="AW13977" s="5"/>
    </row>
    <row r="13978" spans="38:49">
      <c r="AL13978" s="5"/>
      <c r="AM13978" s="5"/>
      <c r="AW13978" s="5"/>
    </row>
    <row r="13979" spans="38:49">
      <c r="AL13979" s="5"/>
      <c r="AM13979" s="5"/>
      <c r="AW13979" s="5"/>
    </row>
    <row r="13980" spans="38:49">
      <c r="AL13980" s="5"/>
      <c r="AM13980" s="5"/>
      <c r="AW13980" s="5"/>
    </row>
    <row r="13981" spans="38:49">
      <c r="AL13981" s="5"/>
      <c r="AM13981" s="5"/>
      <c r="AW13981" s="5"/>
    </row>
    <row r="13982" spans="38:49">
      <c r="AL13982" s="5"/>
      <c r="AM13982" s="5"/>
      <c r="AW13982" s="5"/>
    </row>
    <row r="13983" spans="38:49">
      <c r="AL13983" s="5"/>
      <c r="AM13983" s="5"/>
      <c r="AW13983" s="5"/>
    </row>
    <row r="13984" spans="38:49">
      <c r="AL13984" s="5"/>
      <c r="AM13984" s="5"/>
      <c r="AW13984" s="5"/>
    </row>
    <row r="13985" spans="38:49">
      <c r="AL13985" s="5"/>
      <c r="AM13985" s="5"/>
      <c r="AW13985" s="5"/>
    </row>
    <row r="13986" spans="38:49">
      <c r="AL13986" s="5"/>
      <c r="AM13986" s="5"/>
      <c r="AW13986" s="5"/>
    </row>
    <row r="13987" spans="38:49">
      <c r="AL13987" s="5"/>
      <c r="AM13987" s="5"/>
      <c r="AW13987" s="5"/>
    </row>
    <row r="13988" spans="38:49">
      <c r="AL13988" s="5"/>
      <c r="AM13988" s="5"/>
      <c r="AW13988" s="5"/>
    </row>
    <row r="13989" spans="38:49">
      <c r="AL13989" s="5"/>
      <c r="AM13989" s="5"/>
      <c r="AW13989" s="5"/>
    </row>
    <row r="13990" spans="38:49">
      <c r="AL13990" s="5"/>
      <c r="AM13990" s="5"/>
      <c r="AW13990" s="5"/>
    </row>
    <row r="13991" spans="38:49">
      <c r="AL13991" s="5"/>
      <c r="AM13991" s="5"/>
      <c r="AW13991" s="5"/>
    </row>
    <row r="13992" spans="38:49">
      <c r="AL13992" s="5"/>
      <c r="AM13992" s="5"/>
      <c r="AW13992" s="5"/>
    </row>
    <row r="13993" spans="38:49">
      <c r="AL13993" s="5"/>
      <c r="AM13993" s="5"/>
      <c r="AW13993" s="5"/>
    </row>
    <row r="13994" spans="38:49">
      <c r="AL13994" s="5"/>
      <c r="AM13994" s="5"/>
      <c r="AW13994" s="5"/>
    </row>
    <row r="13995" spans="38:49">
      <c r="AL13995" s="5"/>
      <c r="AM13995" s="5"/>
      <c r="AW13995" s="5"/>
    </row>
    <row r="13996" spans="38:49">
      <c r="AL13996" s="5"/>
      <c r="AM13996" s="5"/>
      <c r="AW13996" s="5"/>
    </row>
    <row r="13997" spans="38:49">
      <c r="AL13997" s="5"/>
      <c r="AM13997" s="5"/>
      <c r="AW13997" s="5"/>
    </row>
    <row r="13998" spans="38:49">
      <c r="AL13998" s="5"/>
      <c r="AM13998" s="5"/>
      <c r="AW13998" s="5"/>
    </row>
    <row r="13999" spans="38:49">
      <c r="AL13999" s="5"/>
      <c r="AM13999" s="5"/>
      <c r="AW13999" s="5"/>
    </row>
    <row r="14000" spans="38:49">
      <c r="AL14000" s="5"/>
      <c r="AM14000" s="5"/>
      <c r="AW14000" s="5"/>
    </row>
    <row r="14001" spans="38:49">
      <c r="AL14001" s="5"/>
      <c r="AM14001" s="5"/>
      <c r="AW14001" s="5"/>
    </row>
    <row r="14002" spans="38:49">
      <c r="AL14002" s="5"/>
      <c r="AM14002" s="5"/>
      <c r="AW14002" s="5"/>
    </row>
    <row r="14003" spans="38:49">
      <c r="AL14003" s="5"/>
      <c r="AM14003" s="5"/>
      <c r="AW14003" s="5"/>
    </row>
    <row r="14004" spans="38:49">
      <c r="AL14004" s="5"/>
      <c r="AM14004" s="5"/>
      <c r="AW14004" s="5"/>
    </row>
    <row r="14005" spans="38:49">
      <c r="AL14005" s="5"/>
      <c r="AM14005" s="5"/>
      <c r="AW14005" s="5"/>
    </row>
    <row r="14006" spans="38:49">
      <c r="AL14006" s="5"/>
      <c r="AM14006" s="5"/>
      <c r="AW14006" s="5"/>
    </row>
    <row r="14007" spans="38:49">
      <c r="AL14007" s="5"/>
      <c r="AM14007" s="5"/>
      <c r="AW14007" s="5"/>
    </row>
    <row r="14008" spans="38:49">
      <c r="AL14008" s="5"/>
      <c r="AM14008" s="5"/>
      <c r="AW14008" s="5"/>
    </row>
    <row r="14009" spans="38:49">
      <c r="AL14009" s="5"/>
      <c r="AM14009" s="5"/>
      <c r="AW14009" s="5"/>
    </row>
    <row r="14010" spans="38:49">
      <c r="AL14010" s="5"/>
      <c r="AM14010" s="5"/>
      <c r="AW14010" s="5"/>
    </row>
    <row r="14011" spans="38:49">
      <c r="AL14011" s="5"/>
      <c r="AM14011" s="5"/>
      <c r="AW14011" s="5"/>
    </row>
    <row r="14012" spans="38:49">
      <c r="AL14012" s="5"/>
      <c r="AM14012" s="5"/>
      <c r="AW14012" s="5"/>
    </row>
    <row r="14013" spans="38:49">
      <c r="AL14013" s="5"/>
      <c r="AM14013" s="5"/>
      <c r="AW14013" s="5"/>
    </row>
    <row r="14014" spans="38:49">
      <c r="AL14014" s="5"/>
      <c r="AM14014" s="5"/>
      <c r="AW14014" s="5"/>
    </row>
    <row r="14015" spans="38:49">
      <c r="AL14015" s="5"/>
      <c r="AM14015" s="5"/>
      <c r="AW14015" s="5"/>
    </row>
    <row r="14016" spans="38:49">
      <c r="AL14016" s="5"/>
      <c r="AM14016" s="5"/>
      <c r="AW14016" s="5"/>
    </row>
    <row r="14017" spans="38:49">
      <c r="AL14017" s="5"/>
      <c r="AM14017" s="5"/>
      <c r="AW14017" s="5"/>
    </row>
    <row r="14018" spans="38:49">
      <c r="AL14018" s="5"/>
      <c r="AM14018" s="5"/>
      <c r="AW14018" s="5"/>
    </row>
    <row r="14019" spans="38:49">
      <c r="AL14019" s="5"/>
      <c r="AM14019" s="5"/>
      <c r="AW14019" s="5"/>
    </row>
    <row r="14020" spans="38:49">
      <c r="AL14020" s="5"/>
      <c r="AM14020" s="5"/>
      <c r="AW14020" s="5"/>
    </row>
    <row r="14021" spans="38:49">
      <c r="AL14021" s="5"/>
      <c r="AM14021" s="5"/>
      <c r="AW14021" s="5"/>
    </row>
    <row r="14022" spans="38:49">
      <c r="AL14022" s="5"/>
      <c r="AM14022" s="5"/>
      <c r="AW14022" s="5"/>
    </row>
    <row r="14023" spans="38:49">
      <c r="AL14023" s="5"/>
      <c r="AM14023" s="5"/>
      <c r="AW14023" s="5"/>
    </row>
    <row r="14024" spans="38:49">
      <c r="AL14024" s="5"/>
      <c r="AM14024" s="5"/>
      <c r="AW14024" s="5"/>
    </row>
    <row r="14025" spans="38:49">
      <c r="AL14025" s="5"/>
      <c r="AM14025" s="5"/>
      <c r="AW14025" s="5"/>
    </row>
    <row r="14026" spans="38:49">
      <c r="AL14026" s="5"/>
      <c r="AM14026" s="5"/>
      <c r="AW14026" s="5"/>
    </row>
    <row r="14027" spans="38:49">
      <c r="AL14027" s="5"/>
      <c r="AM14027" s="5"/>
      <c r="AW14027" s="5"/>
    </row>
    <row r="14028" spans="38:49">
      <c r="AL14028" s="5"/>
      <c r="AM14028" s="5"/>
      <c r="AW14028" s="5"/>
    </row>
    <row r="14029" spans="38:49">
      <c r="AL14029" s="5"/>
      <c r="AM14029" s="5"/>
      <c r="AW14029" s="5"/>
    </row>
    <row r="14030" spans="38:49">
      <c r="AL14030" s="5"/>
      <c r="AM14030" s="5"/>
      <c r="AW14030" s="5"/>
    </row>
    <row r="14031" spans="38:49">
      <c r="AL14031" s="5"/>
      <c r="AM14031" s="5"/>
      <c r="AW14031" s="5"/>
    </row>
    <row r="14032" spans="38:49">
      <c r="AL14032" s="5"/>
      <c r="AM14032" s="5"/>
      <c r="AW14032" s="5"/>
    </row>
    <row r="14033" spans="38:49">
      <c r="AL14033" s="5"/>
      <c r="AM14033" s="5"/>
      <c r="AW14033" s="5"/>
    </row>
    <row r="14034" spans="38:49">
      <c r="AL14034" s="5"/>
      <c r="AM14034" s="5"/>
      <c r="AW14034" s="5"/>
    </row>
    <row r="14035" spans="38:49">
      <c r="AL14035" s="5"/>
      <c r="AM14035" s="5"/>
      <c r="AW14035" s="5"/>
    </row>
    <row r="14036" spans="38:49">
      <c r="AL14036" s="5"/>
      <c r="AM14036" s="5"/>
      <c r="AW14036" s="5"/>
    </row>
    <row r="14037" spans="38:49">
      <c r="AL14037" s="5"/>
      <c r="AM14037" s="5"/>
      <c r="AW14037" s="5"/>
    </row>
    <row r="14038" spans="38:49">
      <c r="AL14038" s="5"/>
      <c r="AM14038" s="5"/>
      <c r="AW14038" s="5"/>
    </row>
    <row r="14039" spans="38:49">
      <c r="AL14039" s="5"/>
      <c r="AM14039" s="5"/>
      <c r="AW14039" s="5"/>
    </row>
    <row r="14040" spans="38:49">
      <c r="AL14040" s="5"/>
      <c r="AM14040" s="5"/>
      <c r="AW14040" s="5"/>
    </row>
    <row r="14041" spans="38:49">
      <c r="AL14041" s="5"/>
      <c r="AM14041" s="5"/>
      <c r="AW14041" s="5"/>
    </row>
    <row r="14042" spans="38:49">
      <c r="AL14042" s="5"/>
      <c r="AM14042" s="5"/>
      <c r="AW14042" s="5"/>
    </row>
    <row r="14043" spans="38:49">
      <c r="AL14043" s="5"/>
      <c r="AM14043" s="5"/>
      <c r="AW14043" s="5"/>
    </row>
    <row r="14044" spans="38:49">
      <c r="AL14044" s="5"/>
      <c r="AM14044" s="5"/>
      <c r="AW14044" s="5"/>
    </row>
    <row r="14045" spans="38:49">
      <c r="AL14045" s="5"/>
      <c r="AM14045" s="5"/>
      <c r="AW14045" s="5"/>
    </row>
    <row r="14046" spans="38:49">
      <c r="AL14046" s="5"/>
      <c r="AM14046" s="5"/>
      <c r="AW14046" s="5"/>
    </row>
    <row r="14047" spans="38:49">
      <c r="AL14047" s="5"/>
      <c r="AM14047" s="5"/>
      <c r="AW14047" s="5"/>
    </row>
    <row r="14048" spans="38:49">
      <c r="AL14048" s="5"/>
      <c r="AM14048" s="5"/>
      <c r="AW14048" s="5"/>
    </row>
    <row r="14049" spans="38:49">
      <c r="AL14049" s="5"/>
      <c r="AM14049" s="5"/>
      <c r="AW14049" s="5"/>
    </row>
    <row r="14050" spans="38:49">
      <c r="AL14050" s="5"/>
      <c r="AM14050" s="5"/>
      <c r="AW14050" s="5"/>
    </row>
    <row r="14051" spans="38:49">
      <c r="AL14051" s="5"/>
      <c r="AM14051" s="5"/>
      <c r="AW14051" s="5"/>
    </row>
    <row r="14052" spans="38:49">
      <c r="AL14052" s="5"/>
      <c r="AM14052" s="5"/>
      <c r="AW14052" s="5"/>
    </row>
    <row r="14053" spans="38:49">
      <c r="AL14053" s="5"/>
      <c r="AM14053" s="5"/>
      <c r="AW14053" s="5"/>
    </row>
    <row r="14054" spans="38:49">
      <c r="AL14054" s="5"/>
      <c r="AM14054" s="5"/>
      <c r="AW14054" s="5"/>
    </row>
    <row r="14055" spans="38:49">
      <c r="AL14055" s="5"/>
      <c r="AM14055" s="5"/>
      <c r="AW14055" s="5"/>
    </row>
    <row r="14056" spans="38:49">
      <c r="AL14056" s="5"/>
      <c r="AM14056" s="5"/>
      <c r="AW14056" s="5"/>
    </row>
    <row r="14057" spans="38:49">
      <c r="AL14057" s="5"/>
      <c r="AM14057" s="5"/>
      <c r="AW14057" s="5"/>
    </row>
    <row r="14058" spans="38:49">
      <c r="AL14058" s="5"/>
      <c r="AM14058" s="5"/>
      <c r="AW14058" s="5"/>
    </row>
    <row r="14059" spans="38:49">
      <c r="AL14059" s="5"/>
      <c r="AM14059" s="5"/>
      <c r="AW14059" s="5"/>
    </row>
    <row r="14060" spans="38:49">
      <c r="AL14060" s="5"/>
      <c r="AM14060" s="5"/>
      <c r="AW14060" s="5"/>
    </row>
    <row r="14061" spans="38:49">
      <c r="AL14061" s="5"/>
      <c r="AM14061" s="5"/>
      <c r="AW14061" s="5"/>
    </row>
    <row r="14062" spans="38:49">
      <c r="AL14062" s="5"/>
      <c r="AM14062" s="5"/>
      <c r="AW14062" s="5"/>
    </row>
    <row r="14063" spans="38:49">
      <c r="AL14063" s="5"/>
      <c r="AM14063" s="5"/>
      <c r="AW14063" s="5"/>
    </row>
    <row r="14064" spans="38:49">
      <c r="AL14064" s="5"/>
      <c r="AM14064" s="5"/>
      <c r="AW14064" s="5"/>
    </row>
    <row r="14065" spans="38:49">
      <c r="AL14065" s="5"/>
      <c r="AM14065" s="5"/>
      <c r="AW14065" s="5"/>
    </row>
    <row r="14066" spans="38:49">
      <c r="AL14066" s="5"/>
      <c r="AM14066" s="5"/>
      <c r="AW14066" s="5"/>
    </row>
    <row r="14067" spans="38:49">
      <c r="AL14067" s="5"/>
      <c r="AM14067" s="5"/>
      <c r="AW14067" s="5"/>
    </row>
    <row r="14068" spans="38:49">
      <c r="AL14068" s="5"/>
      <c r="AM14068" s="5"/>
      <c r="AW14068" s="5"/>
    </row>
    <row r="14069" spans="38:49">
      <c r="AL14069" s="5"/>
      <c r="AM14069" s="5"/>
      <c r="AW14069" s="5"/>
    </row>
    <row r="14070" spans="38:49">
      <c r="AL14070" s="5"/>
      <c r="AM14070" s="5"/>
      <c r="AW14070" s="5"/>
    </row>
    <row r="14071" spans="38:49">
      <c r="AL14071" s="5"/>
      <c r="AM14071" s="5"/>
      <c r="AW14071" s="5"/>
    </row>
    <row r="14072" spans="38:49">
      <c r="AL14072" s="5"/>
      <c r="AM14072" s="5"/>
      <c r="AW14072" s="5"/>
    </row>
    <row r="14073" spans="38:49">
      <c r="AL14073" s="5"/>
      <c r="AM14073" s="5"/>
      <c r="AW14073" s="5"/>
    </row>
    <row r="14074" spans="38:49">
      <c r="AL14074" s="5"/>
      <c r="AM14074" s="5"/>
      <c r="AW14074" s="5"/>
    </row>
    <row r="14075" spans="38:49">
      <c r="AL14075" s="5"/>
      <c r="AM14075" s="5"/>
      <c r="AW14075" s="5"/>
    </row>
    <row r="14076" spans="38:49">
      <c r="AL14076" s="5"/>
      <c r="AM14076" s="5"/>
      <c r="AW14076" s="5"/>
    </row>
    <row r="14077" spans="38:49">
      <c r="AL14077" s="5"/>
      <c r="AM14077" s="5"/>
      <c r="AW14077" s="5"/>
    </row>
    <row r="14078" spans="38:49">
      <c r="AL14078" s="5"/>
      <c r="AM14078" s="5"/>
      <c r="AW14078" s="5"/>
    </row>
    <row r="14079" spans="38:49">
      <c r="AL14079" s="5"/>
      <c r="AM14079" s="5"/>
      <c r="AW14079" s="5"/>
    </row>
    <row r="14080" spans="38:49">
      <c r="AL14080" s="5"/>
      <c r="AM14080" s="5"/>
      <c r="AW14080" s="5"/>
    </row>
    <row r="14081" spans="38:49">
      <c r="AL14081" s="5"/>
      <c r="AM14081" s="5"/>
      <c r="AW14081" s="5"/>
    </row>
    <row r="14082" spans="38:49">
      <c r="AL14082" s="5"/>
      <c r="AM14082" s="5"/>
      <c r="AW14082" s="5"/>
    </row>
    <row r="14083" spans="38:49">
      <c r="AL14083" s="5"/>
      <c r="AM14083" s="5"/>
      <c r="AW14083" s="5"/>
    </row>
    <row r="14084" spans="38:49">
      <c r="AL14084" s="5"/>
      <c r="AM14084" s="5"/>
      <c r="AW14084" s="5"/>
    </row>
    <row r="14085" spans="38:49">
      <c r="AL14085" s="5"/>
      <c r="AM14085" s="5"/>
      <c r="AW14085" s="5"/>
    </row>
    <row r="14086" spans="38:49">
      <c r="AL14086" s="5"/>
      <c r="AM14086" s="5"/>
      <c r="AW14086" s="5"/>
    </row>
    <row r="14087" spans="38:49">
      <c r="AL14087" s="5"/>
      <c r="AM14087" s="5"/>
      <c r="AW14087" s="5"/>
    </row>
    <row r="14088" spans="38:49">
      <c r="AL14088" s="5"/>
      <c r="AM14088" s="5"/>
      <c r="AW14088" s="5"/>
    </row>
    <row r="14089" spans="38:49">
      <c r="AL14089" s="5"/>
      <c r="AM14089" s="5"/>
      <c r="AW14089" s="5"/>
    </row>
    <row r="14090" spans="38:49">
      <c r="AL14090" s="5"/>
      <c r="AM14090" s="5"/>
      <c r="AW14090" s="5"/>
    </row>
    <row r="14091" spans="38:49">
      <c r="AL14091" s="5"/>
      <c r="AM14091" s="5"/>
      <c r="AW14091" s="5"/>
    </row>
    <row r="14092" spans="38:49">
      <c r="AL14092" s="5"/>
      <c r="AM14092" s="5"/>
      <c r="AW14092" s="5"/>
    </row>
    <row r="14093" spans="38:49">
      <c r="AL14093" s="5"/>
      <c r="AM14093" s="5"/>
      <c r="AW14093" s="5"/>
    </row>
    <row r="14094" spans="38:49">
      <c r="AL14094" s="5"/>
      <c r="AM14094" s="5"/>
      <c r="AW14094" s="5"/>
    </row>
    <row r="14095" spans="38:49">
      <c r="AL14095" s="5"/>
      <c r="AM14095" s="5"/>
      <c r="AW14095" s="5"/>
    </row>
    <row r="14096" spans="38:49">
      <c r="AL14096" s="5"/>
      <c r="AM14096" s="5"/>
      <c r="AW14096" s="5"/>
    </row>
    <row r="14097" spans="38:49">
      <c r="AL14097" s="5"/>
      <c r="AM14097" s="5"/>
      <c r="AW14097" s="5"/>
    </row>
    <row r="14098" spans="38:49">
      <c r="AL14098" s="5"/>
      <c r="AM14098" s="5"/>
      <c r="AW14098" s="5"/>
    </row>
    <row r="14099" spans="38:49">
      <c r="AL14099" s="5"/>
      <c r="AM14099" s="5"/>
      <c r="AW14099" s="5"/>
    </row>
    <row r="14100" spans="38:49">
      <c r="AL14100" s="5"/>
      <c r="AM14100" s="5"/>
      <c r="AW14100" s="5"/>
    </row>
    <row r="14101" spans="38:49">
      <c r="AL14101" s="5"/>
      <c r="AM14101" s="5"/>
      <c r="AW14101" s="5"/>
    </row>
    <row r="14102" spans="38:49">
      <c r="AL14102" s="5"/>
      <c r="AM14102" s="5"/>
      <c r="AW14102" s="5"/>
    </row>
    <row r="14103" spans="38:49">
      <c r="AL14103" s="5"/>
      <c r="AM14103" s="5"/>
      <c r="AW14103" s="5"/>
    </row>
    <row r="14104" spans="38:49">
      <c r="AL14104" s="5"/>
      <c r="AM14104" s="5"/>
      <c r="AW14104" s="5"/>
    </row>
    <row r="14105" spans="38:49">
      <c r="AL14105" s="5"/>
      <c r="AM14105" s="5"/>
      <c r="AW14105" s="5"/>
    </row>
    <row r="14106" spans="38:49">
      <c r="AL14106" s="5"/>
      <c r="AM14106" s="5"/>
      <c r="AW14106" s="5"/>
    </row>
    <row r="14107" spans="38:49">
      <c r="AL14107" s="5"/>
      <c r="AM14107" s="5"/>
      <c r="AW14107" s="5"/>
    </row>
    <row r="14108" spans="38:49">
      <c r="AL14108" s="5"/>
      <c r="AM14108" s="5"/>
      <c r="AW14108" s="5"/>
    </row>
    <row r="14109" spans="38:49">
      <c r="AL14109" s="5"/>
      <c r="AM14109" s="5"/>
      <c r="AW14109" s="5"/>
    </row>
    <row r="14110" spans="38:49">
      <c r="AL14110" s="5"/>
      <c r="AM14110" s="5"/>
      <c r="AW14110" s="5"/>
    </row>
    <row r="14111" spans="38:49">
      <c r="AL14111" s="5"/>
      <c r="AM14111" s="5"/>
      <c r="AW14111" s="5"/>
    </row>
    <row r="14112" spans="38:49">
      <c r="AL14112" s="5"/>
      <c r="AM14112" s="5"/>
      <c r="AW14112" s="5"/>
    </row>
    <row r="14113" spans="38:49">
      <c r="AL14113" s="5"/>
      <c r="AM14113" s="5"/>
      <c r="AW14113" s="5"/>
    </row>
    <row r="14114" spans="38:49">
      <c r="AL14114" s="5"/>
      <c r="AM14114" s="5"/>
      <c r="AW14114" s="5"/>
    </row>
    <row r="14115" spans="38:49">
      <c r="AL14115" s="5"/>
      <c r="AM14115" s="5"/>
      <c r="AW14115" s="5"/>
    </row>
    <row r="14116" spans="38:49">
      <c r="AL14116" s="5"/>
      <c r="AM14116" s="5"/>
      <c r="AW14116" s="5"/>
    </row>
    <row r="14117" spans="38:49">
      <c r="AL14117" s="5"/>
      <c r="AM14117" s="5"/>
      <c r="AW14117" s="5"/>
    </row>
    <row r="14118" spans="38:49">
      <c r="AL14118" s="5"/>
      <c r="AM14118" s="5"/>
      <c r="AW14118" s="5"/>
    </row>
    <row r="14119" spans="38:49">
      <c r="AL14119" s="5"/>
      <c r="AM14119" s="5"/>
      <c r="AW14119" s="5"/>
    </row>
    <row r="14120" spans="38:49">
      <c r="AL14120" s="5"/>
      <c r="AM14120" s="5"/>
      <c r="AW14120" s="5"/>
    </row>
    <row r="14121" spans="38:49">
      <c r="AL14121" s="5"/>
      <c r="AM14121" s="5"/>
      <c r="AW14121" s="5"/>
    </row>
    <row r="14122" spans="38:49">
      <c r="AL14122" s="5"/>
      <c r="AM14122" s="5"/>
      <c r="AW14122" s="5"/>
    </row>
    <row r="14123" spans="38:49">
      <c r="AL14123" s="5"/>
      <c r="AM14123" s="5"/>
      <c r="AW14123" s="5"/>
    </row>
    <row r="14124" spans="38:49">
      <c r="AL14124" s="5"/>
      <c r="AM14124" s="5"/>
      <c r="AW14124" s="5"/>
    </row>
    <row r="14125" spans="38:49">
      <c r="AL14125" s="5"/>
      <c r="AM14125" s="5"/>
      <c r="AW14125" s="5"/>
    </row>
    <row r="14126" spans="38:49">
      <c r="AL14126" s="5"/>
      <c r="AM14126" s="5"/>
      <c r="AW14126" s="5"/>
    </row>
    <row r="14127" spans="38:49">
      <c r="AL14127" s="5"/>
      <c r="AM14127" s="5"/>
      <c r="AW14127" s="5"/>
    </row>
    <row r="14128" spans="38:49">
      <c r="AL14128" s="5"/>
      <c r="AM14128" s="5"/>
      <c r="AW14128" s="5"/>
    </row>
    <row r="14129" spans="38:49">
      <c r="AL14129" s="5"/>
      <c r="AM14129" s="5"/>
      <c r="AW14129" s="5"/>
    </row>
    <row r="14130" spans="38:49">
      <c r="AL14130" s="5"/>
      <c r="AM14130" s="5"/>
      <c r="AW14130" s="5"/>
    </row>
    <row r="14131" spans="38:49">
      <c r="AL14131" s="5"/>
      <c r="AM14131" s="5"/>
      <c r="AW14131" s="5"/>
    </row>
    <row r="14132" spans="38:49">
      <c r="AL14132" s="5"/>
      <c r="AM14132" s="5"/>
      <c r="AW14132" s="5"/>
    </row>
    <row r="14133" spans="38:49">
      <c r="AL14133" s="5"/>
      <c r="AM14133" s="5"/>
      <c r="AW14133" s="5"/>
    </row>
    <row r="14134" spans="38:49">
      <c r="AL14134" s="5"/>
      <c r="AM14134" s="5"/>
      <c r="AW14134" s="5"/>
    </row>
    <row r="14135" spans="38:49">
      <c r="AL14135" s="5"/>
      <c r="AM14135" s="5"/>
      <c r="AW14135" s="5"/>
    </row>
    <row r="14136" spans="38:49">
      <c r="AL14136" s="5"/>
      <c r="AM14136" s="5"/>
      <c r="AW14136" s="5"/>
    </row>
    <row r="14137" spans="38:49">
      <c r="AL14137" s="5"/>
      <c r="AM14137" s="5"/>
      <c r="AW14137" s="5"/>
    </row>
    <row r="14138" spans="38:49">
      <c r="AL14138" s="5"/>
      <c r="AM14138" s="5"/>
      <c r="AW14138" s="5"/>
    </row>
    <row r="14139" spans="38:49">
      <c r="AL14139" s="5"/>
      <c r="AM14139" s="5"/>
      <c r="AW14139" s="5"/>
    </row>
    <row r="14140" spans="38:49">
      <c r="AL14140" s="5"/>
      <c r="AM14140" s="5"/>
      <c r="AW14140" s="5"/>
    </row>
    <row r="14141" spans="38:49">
      <c r="AL14141" s="5"/>
      <c r="AM14141" s="5"/>
      <c r="AW14141" s="5"/>
    </row>
    <row r="14142" spans="38:49">
      <c r="AL14142" s="5"/>
      <c r="AM14142" s="5"/>
      <c r="AW14142" s="5"/>
    </row>
    <row r="14143" spans="38:49">
      <c r="AL14143" s="5"/>
      <c r="AM14143" s="5"/>
      <c r="AW14143" s="5"/>
    </row>
    <row r="14144" spans="38:49">
      <c r="AL14144" s="5"/>
      <c r="AM14144" s="5"/>
      <c r="AW14144" s="5"/>
    </row>
    <row r="14145" spans="38:49">
      <c r="AL14145" s="5"/>
      <c r="AM14145" s="5"/>
      <c r="AW14145" s="5"/>
    </row>
    <row r="14146" spans="38:49">
      <c r="AL14146" s="5"/>
      <c r="AM14146" s="5"/>
      <c r="AW14146" s="5"/>
    </row>
    <row r="14147" spans="38:49">
      <c r="AL14147" s="5"/>
      <c r="AM14147" s="5"/>
      <c r="AW14147" s="5"/>
    </row>
    <row r="14148" spans="38:49">
      <c r="AL14148" s="5"/>
      <c r="AM14148" s="5"/>
      <c r="AW14148" s="5"/>
    </row>
    <row r="14149" spans="38:49">
      <c r="AL14149" s="5"/>
      <c r="AM14149" s="5"/>
      <c r="AW14149" s="5"/>
    </row>
    <row r="14150" spans="38:49">
      <c r="AL14150" s="5"/>
      <c r="AM14150" s="5"/>
      <c r="AW14150" s="5"/>
    </row>
    <row r="14151" spans="38:49">
      <c r="AL14151" s="5"/>
      <c r="AM14151" s="5"/>
      <c r="AW14151" s="5"/>
    </row>
    <row r="14152" spans="38:49">
      <c r="AL14152" s="5"/>
      <c r="AM14152" s="5"/>
      <c r="AW14152" s="5"/>
    </row>
    <row r="14153" spans="38:49">
      <c r="AL14153" s="5"/>
      <c r="AM14153" s="5"/>
      <c r="AW14153" s="5"/>
    </row>
    <row r="14154" spans="38:49">
      <c r="AL14154" s="5"/>
      <c r="AM14154" s="5"/>
      <c r="AW14154" s="5"/>
    </row>
    <row r="14155" spans="38:49">
      <c r="AL14155" s="5"/>
      <c r="AM14155" s="5"/>
      <c r="AW14155" s="5"/>
    </row>
    <row r="14156" spans="38:49">
      <c r="AL14156" s="5"/>
      <c r="AM14156" s="5"/>
      <c r="AW14156" s="5"/>
    </row>
    <row r="14157" spans="38:49">
      <c r="AL14157" s="5"/>
      <c r="AM14157" s="5"/>
      <c r="AW14157" s="5"/>
    </row>
    <row r="14158" spans="38:49">
      <c r="AL14158" s="5"/>
      <c r="AM14158" s="5"/>
      <c r="AW14158" s="5"/>
    </row>
    <row r="14159" spans="38:49">
      <c r="AL14159" s="5"/>
      <c r="AM14159" s="5"/>
      <c r="AW14159" s="5"/>
    </row>
    <row r="14160" spans="38:49">
      <c r="AL14160" s="5"/>
      <c r="AM14160" s="5"/>
      <c r="AW14160" s="5"/>
    </row>
    <row r="14161" spans="38:49">
      <c r="AL14161" s="5"/>
      <c r="AM14161" s="5"/>
      <c r="AW14161" s="5"/>
    </row>
    <row r="14162" spans="38:49">
      <c r="AL14162" s="5"/>
      <c r="AM14162" s="5"/>
      <c r="AW14162" s="5"/>
    </row>
    <row r="14163" spans="38:49">
      <c r="AL14163" s="5"/>
      <c r="AM14163" s="5"/>
      <c r="AW14163" s="5"/>
    </row>
    <row r="14164" spans="38:49">
      <c r="AL14164" s="5"/>
      <c r="AM14164" s="5"/>
      <c r="AW14164" s="5"/>
    </row>
    <row r="14165" spans="38:49">
      <c r="AL14165" s="5"/>
      <c r="AM14165" s="5"/>
      <c r="AW14165" s="5"/>
    </row>
    <row r="14166" spans="38:49">
      <c r="AL14166" s="5"/>
      <c r="AM14166" s="5"/>
      <c r="AW14166" s="5"/>
    </row>
    <row r="14167" spans="38:49">
      <c r="AL14167" s="5"/>
      <c r="AM14167" s="5"/>
      <c r="AW14167" s="5"/>
    </row>
    <row r="14168" spans="38:49">
      <c r="AL14168" s="5"/>
      <c r="AM14168" s="5"/>
      <c r="AW14168" s="5"/>
    </row>
    <row r="14169" spans="38:49">
      <c r="AL14169" s="5"/>
      <c r="AM14169" s="5"/>
      <c r="AW14169" s="5"/>
    </row>
    <row r="14170" spans="38:49">
      <c r="AL14170" s="5"/>
      <c r="AM14170" s="5"/>
      <c r="AW14170" s="5"/>
    </row>
    <row r="14171" spans="38:49">
      <c r="AL14171" s="5"/>
      <c r="AM14171" s="5"/>
      <c r="AW14171" s="5"/>
    </row>
    <row r="14172" spans="38:49">
      <c r="AL14172" s="5"/>
      <c r="AM14172" s="5"/>
      <c r="AW14172" s="5"/>
    </row>
    <row r="14173" spans="38:49">
      <c r="AL14173" s="5"/>
      <c r="AM14173" s="5"/>
      <c r="AW14173" s="5"/>
    </row>
    <row r="14174" spans="38:49">
      <c r="AL14174" s="5"/>
      <c r="AM14174" s="5"/>
      <c r="AW14174" s="5"/>
    </row>
    <row r="14175" spans="38:49">
      <c r="AL14175" s="5"/>
      <c r="AM14175" s="5"/>
      <c r="AW14175" s="5"/>
    </row>
    <row r="14176" spans="38:49">
      <c r="AL14176" s="5"/>
      <c r="AM14176" s="5"/>
      <c r="AW14176" s="5"/>
    </row>
    <row r="14177" spans="38:49">
      <c r="AL14177" s="5"/>
      <c r="AM14177" s="5"/>
      <c r="AW14177" s="5"/>
    </row>
    <row r="14178" spans="38:49">
      <c r="AL14178" s="5"/>
      <c r="AM14178" s="5"/>
      <c r="AW14178" s="5"/>
    </row>
    <row r="14179" spans="38:49">
      <c r="AL14179" s="5"/>
      <c r="AM14179" s="5"/>
      <c r="AW14179" s="5"/>
    </row>
    <row r="14180" spans="38:49">
      <c r="AL14180" s="5"/>
      <c r="AM14180" s="5"/>
      <c r="AW14180" s="5"/>
    </row>
    <row r="14181" spans="38:49">
      <c r="AL14181" s="5"/>
      <c r="AM14181" s="5"/>
      <c r="AW14181" s="5"/>
    </row>
    <row r="14182" spans="38:49">
      <c r="AL14182" s="5"/>
      <c r="AM14182" s="5"/>
      <c r="AW14182" s="5"/>
    </row>
    <row r="14183" spans="38:49">
      <c r="AL14183" s="5"/>
      <c r="AM14183" s="5"/>
      <c r="AW14183" s="5"/>
    </row>
    <row r="14184" spans="38:49">
      <c r="AL14184" s="5"/>
      <c r="AM14184" s="5"/>
      <c r="AW14184" s="5"/>
    </row>
    <row r="14185" spans="38:49">
      <c r="AL14185" s="5"/>
      <c r="AM14185" s="5"/>
      <c r="AW14185" s="5"/>
    </row>
    <row r="14186" spans="38:49">
      <c r="AL14186" s="5"/>
      <c r="AM14186" s="5"/>
      <c r="AW14186" s="5"/>
    </row>
    <row r="14187" spans="38:49">
      <c r="AL14187" s="5"/>
      <c r="AM14187" s="5"/>
      <c r="AW14187" s="5"/>
    </row>
    <row r="14188" spans="38:49">
      <c r="AL14188" s="5"/>
      <c r="AM14188" s="5"/>
      <c r="AW14188" s="5"/>
    </row>
    <row r="14189" spans="38:49">
      <c r="AL14189" s="5"/>
      <c r="AM14189" s="5"/>
      <c r="AW14189" s="5"/>
    </row>
    <row r="14190" spans="38:49">
      <c r="AL14190" s="5"/>
      <c r="AM14190" s="5"/>
      <c r="AW14190" s="5"/>
    </row>
    <row r="14191" spans="38:49">
      <c r="AL14191" s="5"/>
      <c r="AM14191" s="5"/>
      <c r="AW14191" s="5"/>
    </row>
    <row r="14192" spans="38:49">
      <c r="AL14192" s="5"/>
      <c r="AM14192" s="5"/>
      <c r="AW14192" s="5"/>
    </row>
    <row r="14193" spans="38:49">
      <c r="AL14193" s="5"/>
      <c r="AM14193" s="5"/>
      <c r="AW14193" s="5"/>
    </row>
    <row r="14194" spans="38:49">
      <c r="AL14194" s="5"/>
      <c r="AM14194" s="5"/>
      <c r="AW14194" s="5"/>
    </row>
    <row r="14195" spans="38:49">
      <c r="AL14195" s="5"/>
      <c r="AM14195" s="5"/>
      <c r="AW14195" s="5"/>
    </row>
    <row r="14196" spans="38:49">
      <c r="AL14196" s="5"/>
      <c r="AM14196" s="5"/>
      <c r="AW14196" s="5"/>
    </row>
    <row r="14197" spans="38:49">
      <c r="AL14197" s="5"/>
      <c r="AM14197" s="5"/>
      <c r="AW14197" s="5"/>
    </row>
    <row r="14198" spans="38:49">
      <c r="AL14198" s="5"/>
      <c r="AM14198" s="5"/>
      <c r="AW14198" s="5"/>
    </row>
    <row r="14199" spans="38:49">
      <c r="AL14199" s="5"/>
      <c r="AM14199" s="5"/>
      <c r="AW14199" s="5"/>
    </row>
    <row r="14200" spans="38:49">
      <c r="AL14200" s="5"/>
      <c r="AM14200" s="5"/>
      <c r="AW14200" s="5"/>
    </row>
    <row r="14201" spans="38:49">
      <c r="AL14201" s="5"/>
      <c r="AM14201" s="5"/>
      <c r="AW14201" s="5"/>
    </row>
    <row r="14202" spans="38:49">
      <c r="AL14202" s="5"/>
      <c r="AM14202" s="5"/>
      <c r="AW14202" s="5"/>
    </row>
    <row r="14203" spans="38:49">
      <c r="AL14203" s="5"/>
      <c r="AM14203" s="5"/>
      <c r="AW14203" s="5"/>
    </row>
    <row r="14204" spans="38:49">
      <c r="AL14204" s="5"/>
      <c r="AM14204" s="5"/>
      <c r="AW14204" s="5"/>
    </row>
    <row r="14205" spans="38:49">
      <c r="AL14205" s="5"/>
      <c r="AM14205" s="5"/>
      <c r="AW14205" s="5"/>
    </row>
    <row r="14206" spans="38:49">
      <c r="AL14206" s="5"/>
      <c r="AM14206" s="5"/>
      <c r="AW14206" s="5"/>
    </row>
    <row r="14207" spans="38:49">
      <c r="AL14207" s="5"/>
      <c r="AM14207" s="5"/>
      <c r="AW14207" s="5"/>
    </row>
    <row r="14208" spans="38:49">
      <c r="AL14208" s="5"/>
      <c r="AM14208" s="5"/>
      <c r="AW14208" s="5"/>
    </row>
    <row r="14209" spans="38:49">
      <c r="AL14209" s="5"/>
      <c r="AM14209" s="5"/>
      <c r="AW14209" s="5"/>
    </row>
    <row r="14210" spans="38:49">
      <c r="AL14210" s="5"/>
      <c r="AM14210" s="5"/>
      <c r="AW14210" s="5"/>
    </row>
    <row r="14211" spans="38:49">
      <c r="AL14211" s="5"/>
      <c r="AM14211" s="5"/>
      <c r="AW14211" s="5"/>
    </row>
    <row r="14212" spans="38:49">
      <c r="AL14212" s="5"/>
      <c r="AM14212" s="5"/>
      <c r="AW14212" s="5"/>
    </row>
    <row r="14213" spans="38:49">
      <c r="AL14213" s="5"/>
      <c r="AM14213" s="5"/>
      <c r="AW14213" s="5"/>
    </row>
    <row r="14214" spans="38:49">
      <c r="AL14214" s="5"/>
      <c r="AM14214" s="5"/>
      <c r="AW14214" s="5"/>
    </row>
    <row r="14215" spans="38:49">
      <c r="AL14215" s="5"/>
      <c r="AM14215" s="5"/>
      <c r="AW14215" s="5"/>
    </row>
    <row r="14216" spans="38:49">
      <c r="AL14216" s="5"/>
      <c r="AM14216" s="5"/>
      <c r="AW14216" s="5"/>
    </row>
    <row r="14217" spans="38:49">
      <c r="AL14217" s="5"/>
      <c r="AM14217" s="5"/>
      <c r="AW14217" s="5"/>
    </row>
    <row r="14218" spans="38:49">
      <c r="AL14218" s="5"/>
      <c r="AM14218" s="5"/>
      <c r="AW14218" s="5"/>
    </row>
    <row r="14219" spans="38:49">
      <c r="AL14219" s="5"/>
      <c r="AM14219" s="5"/>
      <c r="AW14219" s="5"/>
    </row>
    <row r="14220" spans="38:49">
      <c r="AL14220" s="5"/>
      <c r="AM14220" s="5"/>
      <c r="AW14220" s="5"/>
    </row>
    <row r="14221" spans="38:49">
      <c r="AL14221" s="5"/>
      <c r="AM14221" s="5"/>
      <c r="AW14221" s="5"/>
    </row>
    <row r="14222" spans="38:49">
      <c r="AL14222" s="5"/>
      <c r="AM14222" s="5"/>
      <c r="AW14222" s="5"/>
    </row>
    <row r="14223" spans="38:49">
      <c r="AL14223" s="5"/>
      <c r="AM14223" s="5"/>
      <c r="AW14223" s="5"/>
    </row>
    <row r="14224" spans="38:49">
      <c r="AL14224" s="5"/>
      <c r="AM14224" s="5"/>
      <c r="AW14224" s="5"/>
    </row>
    <row r="14225" spans="38:49">
      <c r="AL14225" s="5"/>
      <c r="AM14225" s="5"/>
      <c r="AW14225" s="5"/>
    </row>
    <row r="14226" spans="38:49">
      <c r="AL14226" s="5"/>
      <c r="AM14226" s="5"/>
      <c r="AW14226" s="5"/>
    </row>
    <row r="14227" spans="38:49">
      <c r="AL14227" s="5"/>
      <c r="AM14227" s="5"/>
      <c r="AW14227" s="5"/>
    </row>
    <row r="14228" spans="38:49">
      <c r="AL14228" s="5"/>
      <c r="AM14228" s="5"/>
      <c r="AW14228" s="5"/>
    </row>
    <row r="14229" spans="38:49">
      <c r="AL14229" s="5"/>
      <c r="AM14229" s="5"/>
      <c r="AW14229" s="5"/>
    </row>
    <row r="14230" spans="38:49">
      <c r="AL14230" s="5"/>
      <c r="AM14230" s="5"/>
      <c r="AW14230" s="5"/>
    </row>
    <row r="14231" spans="38:49">
      <c r="AL14231" s="5"/>
      <c r="AM14231" s="5"/>
      <c r="AW14231" s="5"/>
    </row>
    <row r="14232" spans="38:49">
      <c r="AL14232" s="5"/>
      <c r="AM14232" s="5"/>
      <c r="AW14232" s="5"/>
    </row>
    <row r="14233" spans="38:49">
      <c r="AL14233" s="5"/>
      <c r="AM14233" s="5"/>
      <c r="AW14233" s="5"/>
    </row>
    <row r="14234" spans="38:49">
      <c r="AL14234" s="5"/>
      <c r="AM14234" s="5"/>
      <c r="AW14234" s="5"/>
    </row>
    <row r="14235" spans="38:49">
      <c r="AL14235" s="5"/>
      <c r="AM14235" s="5"/>
      <c r="AW14235" s="5"/>
    </row>
    <row r="14236" spans="38:49">
      <c r="AL14236" s="5"/>
      <c r="AM14236" s="5"/>
      <c r="AW14236" s="5"/>
    </row>
    <row r="14237" spans="38:49">
      <c r="AL14237" s="5"/>
      <c r="AM14237" s="5"/>
      <c r="AW14237" s="5"/>
    </row>
    <row r="14238" spans="38:49">
      <c r="AL14238" s="5"/>
      <c r="AM14238" s="5"/>
      <c r="AW14238" s="5"/>
    </row>
    <row r="14239" spans="38:49">
      <c r="AL14239" s="5"/>
      <c r="AM14239" s="5"/>
      <c r="AW14239" s="5"/>
    </row>
    <row r="14240" spans="38:49">
      <c r="AL14240" s="5"/>
      <c r="AM14240" s="5"/>
      <c r="AW14240" s="5"/>
    </row>
    <row r="14241" spans="38:49">
      <c r="AL14241" s="5"/>
      <c r="AM14241" s="5"/>
      <c r="AW14241" s="5"/>
    </row>
    <row r="14242" spans="38:49">
      <c r="AL14242" s="5"/>
      <c r="AM14242" s="5"/>
      <c r="AW14242" s="5"/>
    </row>
    <row r="14243" spans="38:49">
      <c r="AL14243" s="5"/>
      <c r="AM14243" s="5"/>
      <c r="AW14243" s="5"/>
    </row>
    <row r="14244" spans="38:49">
      <c r="AL14244" s="5"/>
      <c r="AM14244" s="5"/>
      <c r="AW14244" s="5"/>
    </row>
    <row r="14245" spans="38:49">
      <c r="AL14245" s="5"/>
      <c r="AM14245" s="5"/>
      <c r="AW14245" s="5"/>
    </row>
    <row r="14246" spans="38:49">
      <c r="AL14246" s="5"/>
      <c r="AM14246" s="5"/>
      <c r="AW14246" s="5"/>
    </row>
    <row r="14247" spans="38:49">
      <c r="AL14247" s="5"/>
      <c r="AM14247" s="5"/>
      <c r="AW14247" s="5"/>
    </row>
    <row r="14248" spans="38:49">
      <c r="AL14248" s="5"/>
      <c r="AM14248" s="5"/>
      <c r="AW14248" s="5"/>
    </row>
    <row r="14249" spans="38:49">
      <c r="AL14249" s="5"/>
      <c r="AM14249" s="5"/>
      <c r="AW14249" s="5"/>
    </row>
    <row r="14250" spans="38:49">
      <c r="AL14250" s="5"/>
      <c r="AM14250" s="5"/>
      <c r="AW14250" s="5"/>
    </row>
    <row r="14251" spans="38:49">
      <c r="AL14251" s="5"/>
      <c r="AM14251" s="5"/>
      <c r="AW14251" s="5"/>
    </row>
    <row r="14252" spans="38:49">
      <c r="AL14252" s="5"/>
      <c r="AM14252" s="5"/>
      <c r="AW14252" s="5"/>
    </row>
    <row r="14253" spans="38:49">
      <c r="AL14253" s="5"/>
      <c r="AM14253" s="5"/>
      <c r="AW14253" s="5"/>
    </row>
    <row r="14254" spans="38:49">
      <c r="AL14254" s="5"/>
      <c r="AM14254" s="5"/>
      <c r="AW14254" s="5"/>
    </row>
    <row r="14255" spans="38:49">
      <c r="AL14255" s="5"/>
      <c r="AM14255" s="5"/>
      <c r="AW14255" s="5"/>
    </row>
    <row r="14256" spans="38:49">
      <c r="AL14256" s="5"/>
      <c r="AM14256" s="5"/>
      <c r="AW14256" s="5"/>
    </row>
    <row r="14257" spans="38:49">
      <c r="AL14257" s="5"/>
      <c r="AM14257" s="5"/>
      <c r="AW14257" s="5"/>
    </row>
    <row r="14258" spans="38:49">
      <c r="AL14258" s="5"/>
      <c r="AM14258" s="5"/>
      <c r="AW14258" s="5"/>
    </row>
    <row r="14259" spans="38:49">
      <c r="AL14259" s="5"/>
      <c r="AM14259" s="5"/>
      <c r="AW14259" s="5"/>
    </row>
    <row r="14260" spans="38:49">
      <c r="AL14260" s="5"/>
      <c r="AM14260" s="5"/>
      <c r="AW14260" s="5"/>
    </row>
    <row r="14261" spans="38:49">
      <c r="AL14261" s="5"/>
      <c r="AM14261" s="5"/>
      <c r="AW14261" s="5"/>
    </row>
    <row r="14262" spans="38:49">
      <c r="AL14262" s="5"/>
      <c r="AM14262" s="5"/>
      <c r="AW14262" s="5"/>
    </row>
    <row r="14263" spans="38:49">
      <c r="AL14263" s="5"/>
      <c r="AM14263" s="5"/>
      <c r="AW14263" s="5"/>
    </row>
    <row r="14264" spans="38:49">
      <c r="AL14264" s="5"/>
      <c r="AM14264" s="5"/>
      <c r="AW14264" s="5"/>
    </row>
    <row r="14265" spans="38:49">
      <c r="AL14265" s="5"/>
      <c r="AM14265" s="5"/>
      <c r="AW14265" s="5"/>
    </row>
    <row r="14266" spans="38:49">
      <c r="AL14266" s="5"/>
      <c r="AM14266" s="5"/>
      <c r="AW14266" s="5"/>
    </row>
    <row r="14267" spans="38:49">
      <c r="AL14267" s="5"/>
      <c r="AM14267" s="5"/>
      <c r="AW14267" s="5"/>
    </row>
    <row r="14268" spans="38:49">
      <c r="AL14268" s="5"/>
      <c r="AM14268" s="5"/>
      <c r="AW14268" s="5"/>
    </row>
    <row r="14269" spans="38:49">
      <c r="AL14269" s="5"/>
      <c r="AM14269" s="5"/>
      <c r="AW14269" s="5"/>
    </row>
    <row r="14270" spans="38:49">
      <c r="AL14270" s="5"/>
      <c r="AM14270" s="5"/>
      <c r="AW14270" s="5"/>
    </row>
    <row r="14271" spans="38:49">
      <c r="AL14271" s="5"/>
      <c r="AM14271" s="5"/>
      <c r="AW14271" s="5"/>
    </row>
    <row r="14272" spans="38:49">
      <c r="AL14272" s="5"/>
      <c r="AM14272" s="5"/>
      <c r="AW14272" s="5"/>
    </row>
    <row r="14273" spans="38:49">
      <c r="AL14273" s="5"/>
      <c r="AM14273" s="5"/>
      <c r="AW14273" s="5"/>
    </row>
    <row r="14274" spans="38:49">
      <c r="AL14274" s="5"/>
      <c r="AM14274" s="5"/>
      <c r="AW14274" s="5"/>
    </row>
    <row r="14275" spans="38:49">
      <c r="AL14275" s="5"/>
      <c r="AM14275" s="5"/>
      <c r="AW14275" s="5"/>
    </row>
    <row r="14276" spans="38:49">
      <c r="AL14276" s="5"/>
      <c r="AM14276" s="5"/>
      <c r="AW14276" s="5"/>
    </row>
    <row r="14277" spans="38:49">
      <c r="AL14277" s="5"/>
      <c r="AM14277" s="5"/>
      <c r="AW14277" s="5"/>
    </row>
    <row r="14278" spans="38:49">
      <c r="AL14278" s="5"/>
      <c r="AM14278" s="5"/>
      <c r="AW14278" s="5"/>
    </row>
    <row r="14279" spans="38:49">
      <c r="AL14279" s="5"/>
      <c r="AM14279" s="5"/>
      <c r="AW14279" s="5"/>
    </row>
    <row r="14280" spans="38:49">
      <c r="AL14280" s="5"/>
      <c r="AM14280" s="5"/>
      <c r="AW14280" s="5"/>
    </row>
    <row r="14281" spans="38:49">
      <c r="AL14281" s="5"/>
      <c r="AM14281" s="5"/>
      <c r="AW14281" s="5"/>
    </row>
    <row r="14282" spans="38:49">
      <c r="AL14282" s="5"/>
      <c r="AM14282" s="5"/>
      <c r="AW14282" s="5"/>
    </row>
    <row r="14283" spans="38:49">
      <c r="AL14283" s="5"/>
      <c r="AM14283" s="5"/>
      <c r="AW14283" s="5"/>
    </row>
    <row r="14284" spans="38:49">
      <c r="AL14284" s="5"/>
      <c r="AM14284" s="5"/>
      <c r="AW14284" s="5"/>
    </row>
    <row r="14285" spans="38:49">
      <c r="AL14285" s="5"/>
      <c r="AM14285" s="5"/>
      <c r="AW14285" s="5"/>
    </row>
    <row r="14286" spans="38:49">
      <c r="AL14286" s="5"/>
      <c r="AM14286" s="5"/>
      <c r="AW14286" s="5"/>
    </row>
    <row r="14287" spans="38:49">
      <c r="AL14287" s="5"/>
      <c r="AM14287" s="5"/>
      <c r="AW14287" s="5"/>
    </row>
    <row r="14288" spans="38:49">
      <c r="AL14288" s="5"/>
      <c r="AM14288" s="5"/>
      <c r="AW14288" s="5"/>
    </row>
    <row r="14289" spans="38:49">
      <c r="AL14289" s="5"/>
      <c r="AM14289" s="5"/>
      <c r="AW14289" s="5"/>
    </row>
    <row r="14290" spans="38:49">
      <c r="AL14290" s="5"/>
      <c r="AM14290" s="5"/>
      <c r="AW14290" s="5"/>
    </row>
    <row r="14291" spans="38:49">
      <c r="AL14291" s="5"/>
      <c r="AM14291" s="5"/>
      <c r="AW14291" s="5"/>
    </row>
    <row r="14292" spans="38:49">
      <c r="AL14292" s="5"/>
      <c r="AM14292" s="5"/>
      <c r="AW14292" s="5"/>
    </row>
    <row r="14293" spans="38:49">
      <c r="AL14293" s="5"/>
      <c r="AM14293" s="5"/>
      <c r="AW14293" s="5"/>
    </row>
    <row r="14294" spans="38:49">
      <c r="AL14294" s="5"/>
      <c r="AM14294" s="5"/>
      <c r="AW14294" s="5"/>
    </row>
    <row r="14295" spans="38:49">
      <c r="AL14295" s="5"/>
      <c r="AM14295" s="5"/>
      <c r="AW14295" s="5"/>
    </row>
    <row r="14296" spans="38:49">
      <c r="AL14296" s="5"/>
      <c r="AM14296" s="5"/>
      <c r="AW14296" s="5"/>
    </row>
    <row r="14297" spans="38:49">
      <c r="AL14297" s="5"/>
      <c r="AM14297" s="5"/>
      <c r="AW14297" s="5"/>
    </row>
    <row r="14298" spans="38:49">
      <c r="AL14298" s="5"/>
      <c r="AM14298" s="5"/>
      <c r="AW14298" s="5"/>
    </row>
    <row r="14299" spans="38:49">
      <c r="AL14299" s="5"/>
      <c r="AM14299" s="5"/>
      <c r="AW14299" s="5"/>
    </row>
    <row r="14300" spans="38:49">
      <c r="AL14300" s="5"/>
      <c r="AM14300" s="5"/>
      <c r="AW14300" s="5"/>
    </row>
    <row r="14301" spans="38:49">
      <c r="AL14301" s="5"/>
      <c r="AM14301" s="5"/>
      <c r="AW14301" s="5"/>
    </row>
    <row r="14302" spans="38:49">
      <c r="AL14302" s="5"/>
      <c r="AM14302" s="5"/>
      <c r="AW14302" s="5"/>
    </row>
    <row r="14303" spans="38:49">
      <c r="AL14303" s="5"/>
      <c r="AM14303" s="5"/>
      <c r="AW14303" s="5"/>
    </row>
    <row r="14304" spans="38:49">
      <c r="AL14304" s="5"/>
      <c r="AM14304" s="5"/>
      <c r="AW14304" s="5"/>
    </row>
    <row r="14305" spans="38:49">
      <c r="AL14305" s="5"/>
      <c r="AM14305" s="5"/>
      <c r="AW14305" s="5"/>
    </row>
    <row r="14306" spans="38:49">
      <c r="AL14306" s="5"/>
      <c r="AM14306" s="5"/>
      <c r="AW14306" s="5"/>
    </row>
    <row r="14307" spans="38:49">
      <c r="AL14307" s="5"/>
      <c r="AM14307" s="5"/>
      <c r="AW14307" s="5"/>
    </row>
    <row r="14308" spans="38:49">
      <c r="AL14308" s="5"/>
      <c r="AM14308" s="5"/>
      <c r="AW14308" s="5"/>
    </row>
    <row r="14309" spans="38:49">
      <c r="AL14309" s="5"/>
      <c r="AM14309" s="5"/>
      <c r="AW14309" s="5"/>
    </row>
    <row r="14310" spans="38:49">
      <c r="AL14310" s="5"/>
      <c r="AM14310" s="5"/>
      <c r="AW14310" s="5"/>
    </row>
    <row r="14311" spans="38:49">
      <c r="AL14311" s="5"/>
      <c r="AM14311" s="5"/>
      <c r="AW14311" s="5"/>
    </row>
    <row r="14312" spans="38:49">
      <c r="AL14312" s="5"/>
      <c r="AM14312" s="5"/>
      <c r="AW14312" s="5"/>
    </row>
    <row r="14313" spans="38:49">
      <c r="AL14313" s="5"/>
      <c r="AM14313" s="5"/>
      <c r="AW14313" s="5"/>
    </row>
    <row r="14314" spans="38:49">
      <c r="AL14314" s="5"/>
      <c r="AM14314" s="5"/>
      <c r="AW14314" s="5"/>
    </row>
    <row r="14315" spans="38:49">
      <c r="AL14315" s="5"/>
      <c r="AM14315" s="5"/>
      <c r="AW14315" s="5"/>
    </row>
    <row r="14316" spans="38:49">
      <c r="AL14316" s="5"/>
      <c r="AM14316" s="5"/>
      <c r="AW14316" s="5"/>
    </row>
    <row r="14317" spans="38:49">
      <c r="AL14317" s="5"/>
      <c r="AM14317" s="5"/>
      <c r="AW14317" s="5"/>
    </row>
    <row r="14318" spans="38:49">
      <c r="AL14318" s="5"/>
      <c r="AM14318" s="5"/>
      <c r="AW14318" s="5"/>
    </row>
    <row r="14319" spans="38:49">
      <c r="AL14319" s="5"/>
      <c r="AM14319" s="5"/>
      <c r="AW14319" s="5"/>
    </row>
    <row r="14320" spans="38:49">
      <c r="AL14320" s="5"/>
      <c r="AM14320" s="5"/>
      <c r="AW14320" s="5"/>
    </row>
    <row r="14321" spans="38:49">
      <c r="AL14321" s="5"/>
      <c r="AM14321" s="5"/>
      <c r="AW14321" s="5"/>
    </row>
    <row r="14322" spans="38:49">
      <c r="AL14322" s="5"/>
      <c r="AM14322" s="5"/>
      <c r="AW14322" s="5"/>
    </row>
    <row r="14323" spans="38:49">
      <c r="AL14323" s="5"/>
      <c r="AM14323" s="5"/>
      <c r="AW14323" s="5"/>
    </row>
    <row r="14324" spans="38:49">
      <c r="AL14324" s="5"/>
      <c r="AM14324" s="5"/>
      <c r="AW14324" s="5"/>
    </row>
    <row r="14325" spans="38:49">
      <c r="AL14325" s="5"/>
      <c r="AM14325" s="5"/>
      <c r="AW14325" s="5"/>
    </row>
    <row r="14326" spans="38:49">
      <c r="AL14326" s="5"/>
      <c r="AM14326" s="5"/>
      <c r="AW14326" s="5"/>
    </row>
    <row r="14327" spans="38:49">
      <c r="AL14327" s="5"/>
      <c r="AM14327" s="5"/>
      <c r="AW14327" s="5"/>
    </row>
    <row r="14328" spans="38:49">
      <c r="AL14328" s="5"/>
      <c r="AM14328" s="5"/>
      <c r="AW14328" s="5"/>
    </row>
    <row r="14329" spans="38:49">
      <c r="AL14329" s="5"/>
      <c r="AM14329" s="5"/>
      <c r="AW14329" s="5"/>
    </row>
    <row r="14330" spans="38:49">
      <c r="AL14330" s="5"/>
      <c r="AM14330" s="5"/>
      <c r="AW14330" s="5"/>
    </row>
    <row r="14331" spans="38:49">
      <c r="AL14331" s="5"/>
      <c r="AM14331" s="5"/>
      <c r="AW14331" s="5"/>
    </row>
    <row r="14332" spans="38:49">
      <c r="AL14332" s="5"/>
      <c r="AM14332" s="5"/>
      <c r="AW14332" s="5"/>
    </row>
    <row r="14333" spans="38:49">
      <c r="AL14333" s="5"/>
      <c r="AM14333" s="5"/>
      <c r="AW14333" s="5"/>
    </row>
    <row r="14334" spans="38:49">
      <c r="AL14334" s="5"/>
      <c r="AM14334" s="5"/>
      <c r="AW14334" s="5"/>
    </row>
    <row r="14335" spans="38:49">
      <c r="AL14335" s="5"/>
      <c r="AM14335" s="5"/>
      <c r="AW14335" s="5"/>
    </row>
    <row r="14336" spans="38:49">
      <c r="AL14336" s="5"/>
      <c r="AM14336" s="5"/>
      <c r="AW14336" s="5"/>
    </row>
    <row r="14337" spans="38:49">
      <c r="AL14337" s="5"/>
      <c r="AM14337" s="5"/>
      <c r="AW14337" s="5"/>
    </row>
    <row r="14338" spans="38:49">
      <c r="AL14338" s="5"/>
      <c r="AM14338" s="5"/>
      <c r="AW14338" s="5"/>
    </row>
    <row r="14339" spans="38:49">
      <c r="AL14339" s="5"/>
      <c r="AM14339" s="5"/>
      <c r="AW14339" s="5"/>
    </row>
    <row r="14340" spans="38:49">
      <c r="AL14340" s="5"/>
      <c r="AM14340" s="5"/>
      <c r="AW14340" s="5"/>
    </row>
    <row r="14341" spans="38:49">
      <c r="AL14341" s="5"/>
      <c r="AM14341" s="5"/>
      <c r="AW14341" s="5"/>
    </row>
    <row r="14342" spans="38:49">
      <c r="AL14342" s="5"/>
      <c r="AM14342" s="5"/>
      <c r="AW14342" s="5"/>
    </row>
    <row r="14343" spans="38:49">
      <c r="AL14343" s="5"/>
      <c r="AM14343" s="5"/>
      <c r="AW14343" s="5"/>
    </row>
    <row r="14344" spans="38:49">
      <c r="AL14344" s="5"/>
      <c r="AM14344" s="5"/>
      <c r="AW14344" s="5"/>
    </row>
    <row r="14345" spans="38:49">
      <c r="AL14345" s="5"/>
      <c r="AM14345" s="5"/>
      <c r="AW14345" s="5"/>
    </row>
    <row r="14346" spans="38:49">
      <c r="AL14346" s="5"/>
      <c r="AM14346" s="5"/>
      <c r="AW14346" s="5"/>
    </row>
    <row r="14347" spans="38:49">
      <c r="AL14347" s="5"/>
      <c r="AM14347" s="5"/>
      <c r="AW14347" s="5"/>
    </row>
    <row r="14348" spans="38:49">
      <c r="AL14348" s="5"/>
      <c r="AM14348" s="5"/>
      <c r="AW14348" s="5"/>
    </row>
    <row r="14349" spans="38:49">
      <c r="AL14349" s="5"/>
      <c r="AM14349" s="5"/>
      <c r="AW14349" s="5"/>
    </row>
    <row r="14350" spans="38:49">
      <c r="AL14350" s="5"/>
      <c r="AM14350" s="5"/>
      <c r="AW14350" s="5"/>
    </row>
    <row r="14351" spans="38:49">
      <c r="AL14351" s="5"/>
      <c r="AM14351" s="5"/>
      <c r="AW14351" s="5"/>
    </row>
    <row r="14352" spans="38:49">
      <c r="AL14352" s="5"/>
      <c r="AM14352" s="5"/>
      <c r="AW14352" s="5"/>
    </row>
    <row r="14353" spans="38:49">
      <c r="AL14353" s="5"/>
      <c r="AM14353" s="5"/>
      <c r="AW14353" s="5"/>
    </row>
    <row r="14354" spans="38:49">
      <c r="AL14354" s="5"/>
      <c r="AM14354" s="5"/>
      <c r="AW14354" s="5"/>
    </row>
    <row r="14355" spans="38:49">
      <c r="AL14355" s="5"/>
      <c r="AM14355" s="5"/>
      <c r="AW14355" s="5"/>
    </row>
    <row r="14356" spans="38:49">
      <c r="AL14356" s="5"/>
      <c r="AM14356" s="5"/>
      <c r="AW14356" s="5"/>
    </row>
    <row r="14357" spans="38:49">
      <c r="AL14357" s="5"/>
      <c r="AM14357" s="5"/>
      <c r="AW14357" s="5"/>
    </row>
    <row r="14358" spans="38:49">
      <c r="AL14358" s="5"/>
      <c r="AM14358" s="5"/>
      <c r="AW14358" s="5"/>
    </row>
    <row r="14359" spans="38:49">
      <c r="AL14359" s="5"/>
      <c r="AM14359" s="5"/>
      <c r="AW14359" s="5"/>
    </row>
    <row r="14360" spans="38:49">
      <c r="AL14360" s="5"/>
      <c r="AM14360" s="5"/>
      <c r="AW14360" s="5"/>
    </row>
    <row r="14361" spans="38:49">
      <c r="AL14361" s="5"/>
      <c r="AM14361" s="5"/>
      <c r="AW14361" s="5"/>
    </row>
    <row r="14362" spans="38:49">
      <c r="AL14362" s="5"/>
      <c r="AM14362" s="5"/>
      <c r="AW14362" s="5"/>
    </row>
    <row r="14363" spans="38:49">
      <c r="AL14363" s="5"/>
      <c r="AM14363" s="5"/>
      <c r="AW14363" s="5"/>
    </row>
    <row r="14364" spans="38:49">
      <c r="AL14364" s="5"/>
      <c r="AM14364" s="5"/>
      <c r="AW14364" s="5"/>
    </row>
    <row r="14365" spans="38:49">
      <c r="AL14365" s="5"/>
      <c r="AM14365" s="5"/>
      <c r="AW14365" s="5"/>
    </row>
    <row r="14366" spans="38:49">
      <c r="AL14366" s="5"/>
      <c r="AM14366" s="5"/>
      <c r="AW14366" s="5"/>
    </row>
    <row r="14367" spans="38:49">
      <c r="AL14367" s="5"/>
      <c r="AM14367" s="5"/>
      <c r="AW14367" s="5"/>
    </row>
    <row r="14368" spans="38:49">
      <c r="AL14368" s="5"/>
      <c r="AM14368" s="5"/>
      <c r="AW14368" s="5"/>
    </row>
    <row r="14369" spans="38:49">
      <c r="AL14369" s="5"/>
      <c r="AM14369" s="5"/>
      <c r="AW14369" s="5"/>
    </row>
    <row r="14370" spans="38:49">
      <c r="AL14370" s="5"/>
      <c r="AM14370" s="5"/>
      <c r="AW14370" s="5"/>
    </row>
    <row r="14371" spans="38:49">
      <c r="AL14371" s="5"/>
      <c r="AM14371" s="5"/>
      <c r="AW14371" s="5"/>
    </row>
    <row r="14372" spans="38:49">
      <c r="AL14372" s="5"/>
      <c r="AM14372" s="5"/>
      <c r="AW14372" s="5"/>
    </row>
    <row r="14373" spans="38:49">
      <c r="AL14373" s="5"/>
      <c r="AM14373" s="5"/>
      <c r="AW14373" s="5"/>
    </row>
    <row r="14374" spans="38:49">
      <c r="AL14374" s="5"/>
      <c r="AM14374" s="5"/>
      <c r="AW14374" s="5"/>
    </row>
    <row r="14375" spans="38:49">
      <c r="AL14375" s="5"/>
      <c r="AM14375" s="5"/>
      <c r="AW14375" s="5"/>
    </row>
    <row r="14376" spans="38:49">
      <c r="AL14376" s="5"/>
      <c r="AM14376" s="5"/>
      <c r="AW14376" s="5"/>
    </row>
    <row r="14377" spans="38:49">
      <c r="AL14377" s="5"/>
      <c r="AM14377" s="5"/>
      <c r="AW14377" s="5"/>
    </row>
    <row r="14378" spans="38:49">
      <c r="AL14378" s="5"/>
      <c r="AM14378" s="5"/>
      <c r="AW14378" s="5"/>
    </row>
    <row r="14379" spans="38:49">
      <c r="AL14379" s="5"/>
      <c r="AM14379" s="5"/>
      <c r="AW14379" s="5"/>
    </row>
    <row r="14380" spans="38:49">
      <c r="AL14380" s="5"/>
      <c r="AM14380" s="5"/>
      <c r="AW14380" s="5"/>
    </row>
    <row r="14381" spans="38:49">
      <c r="AL14381" s="5"/>
      <c r="AM14381" s="5"/>
      <c r="AW14381" s="5"/>
    </row>
    <row r="14382" spans="38:49">
      <c r="AL14382" s="5"/>
      <c r="AM14382" s="5"/>
      <c r="AW14382" s="5"/>
    </row>
    <row r="14383" spans="38:49">
      <c r="AL14383" s="5"/>
      <c r="AM14383" s="5"/>
      <c r="AW14383" s="5"/>
    </row>
    <row r="14384" spans="38:49">
      <c r="AL14384" s="5"/>
      <c r="AM14384" s="5"/>
      <c r="AW14384" s="5"/>
    </row>
    <row r="14385" spans="38:49">
      <c r="AL14385" s="5"/>
      <c r="AM14385" s="5"/>
      <c r="AW14385" s="5"/>
    </row>
    <row r="14386" spans="38:49">
      <c r="AL14386" s="5"/>
      <c r="AM14386" s="5"/>
      <c r="AW14386" s="5"/>
    </row>
    <row r="14387" spans="38:49">
      <c r="AL14387" s="5"/>
      <c r="AM14387" s="5"/>
      <c r="AW14387" s="5"/>
    </row>
    <row r="14388" spans="38:49">
      <c r="AL14388" s="5"/>
      <c r="AM14388" s="5"/>
      <c r="AW14388" s="5"/>
    </row>
    <row r="14389" spans="38:49">
      <c r="AL14389" s="5"/>
      <c r="AM14389" s="5"/>
      <c r="AW14389" s="5"/>
    </row>
    <row r="14390" spans="38:49">
      <c r="AL14390" s="5"/>
      <c r="AM14390" s="5"/>
      <c r="AW14390" s="5"/>
    </row>
    <row r="14391" spans="38:49">
      <c r="AL14391" s="5"/>
      <c r="AM14391" s="5"/>
      <c r="AW14391" s="5"/>
    </row>
    <row r="14392" spans="38:49">
      <c r="AL14392" s="5"/>
      <c r="AM14392" s="5"/>
      <c r="AW14392" s="5"/>
    </row>
    <row r="14393" spans="38:49">
      <c r="AL14393" s="5"/>
      <c r="AM14393" s="5"/>
      <c r="AW14393" s="5"/>
    </row>
    <row r="14394" spans="38:49">
      <c r="AL14394" s="5"/>
      <c r="AM14394" s="5"/>
      <c r="AW14394" s="5"/>
    </row>
    <row r="14395" spans="38:49">
      <c r="AL14395" s="5"/>
      <c r="AM14395" s="5"/>
      <c r="AW14395" s="5"/>
    </row>
    <row r="14396" spans="38:49">
      <c r="AL14396" s="5"/>
      <c r="AM14396" s="5"/>
      <c r="AW14396" s="5"/>
    </row>
    <row r="14397" spans="38:49">
      <c r="AL14397" s="5"/>
      <c r="AM14397" s="5"/>
      <c r="AW14397" s="5"/>
    </row>
    <row r="14398" spans="38:49">
      <c r="AL14398" s="5"/>
      <c r="AM14398" s="5"/>
      <c r="AW14398" s="5"/>
    </row>
    <row r="14399" spans="38:49">
      <c r="AL14399" s="5"/>
      <c r="AM14399" s="5"/>
      <c r="AW14399" s="5"/>
    </row>
    <row r="14400" spans="38:49">
      <c r="AL14400" s="5"/>
      <c r="AM14400" s="5"/>
      <c r="AW14400" s="5"/>
    </row>
    <row r="14401" spans="38:49">
      <c r="AL14401" s="5"/>
      <c r="AM14401" s="5"/>
      <c r="AW14401" s="5"/>
    </row>
    <row r="14402" spans="38:49">
      <c r="AL14402" s="5"/>
      <c r="AM14402" s="5"/>
      <c r="AW14402" s="5"/>
    </row>
    <row r="14403" spans="38:49">
      <c r="AL14403" s="5"/>
      <c r="AM14403" s="5"/>
      <c r="AW14403" s="5"/>
    </row>
    <row r="14404" spans="38:49">
      <c r="AL14404" s="5"/>
      <c r="AM14404" s="5"/>
      <c r="AW14404" s="5"/>
    </row>
    <row r="14405" spans="38:49">
      <c r="AL14405" s="5"/>
      <c r="AM14405" s="5"/>
      <c r="AW14405" s="5"/>
    </row>
    <row r="14406" spans="38:49">
      <c r="AL14406" s="5"/>
      <c r="AM14406" s="5"/>
      <c r="AW14406" s="5"/>
    </row>
    <row r="14407" spans="38:49">
      <c r="AL14407" s="5"/>
      <c r="AM14407" s="5"/>
      <c r="AW14407" s="5"/>
    </row>
    <row r="14408" spans="38:49">
      <c r="AL14408" s="5"/>
      <c r="AM14408" s="5"/>
      <c r="AW14408" s="5"/>
    </row>
    <row r="14409" spans="38:49">
      <c r="AL14409" s="5"/>
      <c r="AM14409" s="5"/>
      <c r="AW14409" s="5"/>
    </row>
    <row r="14410" spans="38:49">
      <c r="AL14410" s="5"/>
      <c r="AM14410" s="5"/>
      <c r="AW14410" s="5"/>
    </row>
    <row r="14411" spans="38:49">
      <c r="AL14411" s="5"/>
      <c r="AM14411" s="5"/>
      <c r="AW14411" s="5"/>
    </row>
    <row r="14412" spans="38:49">
      <c r="AL14412" s="5"/>
      <c r="AM14412" s="5"/>
      <c r="AW14412" s="5"/>
    </row>
    <row r="14413" spans="38:49">
      <c r="AL14413" s="5"/>
      <c r="AM14413" s="5"/>
      <c r="AW14413" s="5"/>
    </row>
    <row r="14414" spans="38:49">
      <c r="AL14414" s="5"/>
      <c r="AM14414" s="5"/>
      <c r="AW14414" s="5"/>
    </row>
    <row r="14415" spans="38:49">
      <c r="AL14415" s="5"/>
      <c r="AM14415" s="5"/>
      <c r="AW14415" s="5"/>
    </row>
    <row r="14416" spans="38:49">
      <c r="AL14416" s="5"/>
      <c r="AM14416" s="5"/>
      <c r="AW14416" s="5"/>
    </row>
    <row r="14417" spans="38:49">
      <c r="AL14417" s="5"/>
      <c r="AM14417" s="5"/>
      <c r="AW14417" s="5"/>
    </row>
    <row r="14418" spans="38:49">
      <c r="AL14418" s="5"/>
      <c r="AM14418" s="5"/>
      <c r="AW14418" s="5"/>
    </row>
    <row r="14419" spans="38:49">
      <c r="AL14419" s="5"/>
      <c r="AM14419" s="5"/>
      <c r="AW14419" s="5"/>
    </row>
    <row r="14420" spans="38:49">
      <c r="AL14420" s="5"/>
      <c r="AM14420" s="5"/>
      <c r="AW14420" s="5"/>
    </row>
    <row r="14421" spans="38:49">
      <c r="AL14421" s="5"/>
      <c r="AM14421" s="5"/>
      <c r="AW14421" s="5"/>
    </row>
    <row r="14422" spans="38:49">
      <c r="AL14422" s="5"/>
      <c r="AM14422" s="5"/>
      <c r="AW14422" s="5"/>
    </row>
    <row r="14423" spans="38:49">
      <c r="AL14423" s="5"/>
      <c r="AM14423" s="5"/>
      <c r="AW14423" s="5"/>
    </row>
    <row r="14424" spans="38:49">
      <c r="AL14424" s="5"/>
      <c r="AM14424" s="5"/>
      <c r="AW14424" s="5"/>
    </row>
    <row r="14425" spans="38:49">
      <c r="AL14425" s="5"/>
      <c r="AM14425" s="5"/>
      <c r="AW14425" s="5"/>
    </row>
    <row r="14426" spans="38:49">
      <c r="AL14426" s="5"/>
      <c r="AM14426" s="5"/>
      <c r="AW14426" s="5"/>
    </row>
    <row r="14427" spans="38:49">
      <c r="AL14427" s="5"/>
      <c r="AM14427" s="5"/>
      <c r="AW14427" s="5"/>
    </row>
    <row r="14428" spans="38:49">
      <c r="AL14428" s="5"/>
      <c r="AM14428" s="5"/>
      <c r="AW14428" s="5"/>
    </row>
    <row r="14429" spans="38:49">
      <c r="AL14429" s="5"/>
      <c r="AM14429" s="5"/>
      <c r="AW14429" s="5"/>
    </row>
    <row r="14430" spans="38:49">
      <c r="AL14430" s="5"/>
      <c r="AM14430" s="5"/>
      <c r="AW14430" s="5"/>
    </row>
    <row r="14431" spans="38:49">
      <c r="AL14431" s="5"/>
      <c r="AM14431" s="5"/>
      <c r="AW14431" s="5"/>
    </row>
    <row r="14432" spans="38:49">
      <c r="AL14432" s="5"/>
      <c r="AM14432" s="5"/>
      <c r="AW14432" s="5"/>
    </row>
    <row r="14433" spans="38:49">
      <c r="AL14433" s="5"/>
      <c r="AM14433" s="5"/>
      <c r="AW14433" s="5"/>
    </row>
    <row r="14434" spans="38:49">
      <c r="AL14434" s="5"/>
      <c r="AM14434" s="5"/>
      <c r="AW14434" s="5"/>
    </row>
    <row r="14435" spans="38:49">
      <c r="AL14435" s="5"/>
      <c r="AM14435" s="5"/>
      <c r="AW14435" s="5"/>
    </row>
    <row r="14436" spans="38:49">
      <c r="AL14436" s="5"/>
      <c r="AM14436" s="5"/>
      <c r="AW14436" s="5"/>
    </row>
    <row r="14437" spans="38:49">
      <c r="AL14437" s="5"/>
      <c r="AM14437" s="5"/>
      <c r="AW14437" s="5"/>
    </row>
    <row r="14438" spans="38:49">
      <c r="AL14438" s="5"/>
      <c r="AM14438" s="5"/>
      <c r="AW14438" s="5"/>
    </row>
    <row r="14439" spans="38:49">
      <c r="AL14439" s="5"/>
      <c r="AM14439" s="5"/>
      <c r="AW14439" s="5"/>
    </row>
    <row r="14440" spans="38:49">
      <c r="AL14440" s="5"/>
      <c r="AM14440" s="5"/>
      <c r="AW14440" s="5"/>
    </row>
    <row r="14441" spans="38:49">
      <c r="AL14441" s="5"/>
      <c r="AM14441" s="5"/>
      <c r="AW14441" s="5"/>
    </row>
    <row r="14442" spans="38:49">
      <c r="AL14442" s="5"/>
      <c r="AM14442" s="5"/>
      <c r="AW14442" s="5"/>
    </row>
    <row r="14443" spans="38:49">
      <c r="AL14443" s="5"/>
      <c r="AM14443" s="5"/>
      <c r="AW14443" s="5"/>
    </row>
    <row r="14444" spans="38:49">
      <c r="AL14444" s="5"/>
      <c r="AM14444" s="5"/>
      <c r="AW14444" s="5"/>
    </row>
    <row r="14445" spans="38:49">
      <c r="AL14445" s="5"/>
      <c r="AM14445" s="5"/>
      <c r="AW14445" s="5"/>
    </row>
    <row r="14446" spans="38:49">
      <c r="AL14446" s="5"/>
      <c r="AM14446" s="5"/>
      <c r="AW14446" s="5"/>
    </row>
    <row r="14447" spans="38:49">
      <c r="AL14447" s="5"/>
      <c r="AM14447" s="5"/>
      <c r="AW14447" s="5"/>
    </row>
    <row r="14448" spans="38:49">
      <c r="AL14448" s="5"/>
      <c r="AM14448" s="5"/>
      <c r="AW14448" s="5"/>
    </row>
    <row r="14449" spans="38:49">
      <c r="AL14449" s="5"/>
      <c r="AM14449" s="5"/>
      <c r="AW14449" s="5"/>
    </row>
    <row r="14450" spans="38:49">
      <c r="AL14450" s="5"/>
      <c r="AM14450" s="5"/>
      <c r="AW14450" s="5"/>
    </row>
    <row r="14451" spans="38:49">
      <c r="AL14451" s="5"/>
      <c r="AM14451" s="5"/>
      <c r="AW14451" s="5"/>
    </row>
    <row r="14452" spans="38:49">
      <c r="AL14452" s="5"/>
      <c r="AM14452" s="5"/>
      <c r="AW14452" s="5"/>
    </row>
    <row r="14453" spans="38:49">
      <c r="AL14453" s="5"/>
      <c r="AM14453" s="5"/>
      <c r="AW14453" s="5"/>
    </row>
    <row r="14454" spans="38:49">
      <c r="AL14454" s="5"/>
      <c r="AM14454" s="5"/>
      <c r="AW14454" s="5"/>
    </row>
    <row r="14455" spans="38:49">
      <c r="AL14455" s="5"/>
      <c r="AM14455" s="5"/>
      <c r="AW14455" s="5"/>
    </row>
    <row r="14456" spans="38:49">
      <c r="AL14456" s="5"/>
      <c r="AM14456" s="5"/>
      <c r="AW14456" s="5"/>
    </row>
    <row r="14457" spans="38:49">
      <c r="AL14457" s="5"/>
      <c r="AM14457" s="5"/>
      <c r="AW14457" s="5"/>
    </row>
    <row r="14458" spans="38:49">
      <c r="AL14458" s="5"/>
      <c r="AM14458" s="5"/>
      <c r="AW14458" s="5"/>
    </row>
    <row r="14459" spans="38:49">
      <c r="AL14459" s="5"/>
      <c r="AM14459" s="5"/>
      <c r="AW14459" s="5"/>
    </row>
    <row r="14460" spans="38:49">
      <c r="AL14460" s="5"/>
      <c r="AM14460" s="5"/>
      <c r="AW14460" s="5"/>
    </row>
    <row r="14461" spans="38:49">
      <c r="AL14461" s="5"/>
      <c r="AM14461" s="5"/>
      <c r="AW14461" s="5"/>
    </row>
    <row r="14462" spans="38:49">
      <c r="AL14462" s="5"/>
      <c r="AM14462" s="5"/>
      <c r="AW14462" s="5"/>
    </row>
    <row r="14463" spans="38:49">
      <c r="AL14463" s="5"/>
      <c r="AM14463" s="5"/>
      <c r="AW14463" s="5"/>
    </row>
    <row r="14464" spans="38:49">
      <c r="AL14464" s="5"/>
      <c r="AM14464" s="5"/>
      <c r="AW14464" s="5"/>
    </row>
    <row r="14465" spans="38:49">
      <c r="AL14465" s="5"/>
      <c r="AM14465" s="5"/>
      <c r="AW14465" s="5"/>
    </row>
    <row r="14466" spans="38:49">
      <c r="AL14466" s="5"/>
      <c r="AM14466" s="5"/>
      <c r="AW14466" s="5"/>
    </row>
    <row r="14467" spans="38:49">
      <c r="AL14467" s="5"/>
      <c r="AM14467" s="5"/>
      <c r="AW14467" s="5"/>
    </row>
    <row r="14468" spans="38:49">
      <c r="AL14468" s="5"/>
      <c r="AM14468" s="5"/>
      <c r="AW14468" s="5"/>
    </row>
    <row r="14469" spans="38:49">
      <c r="AL14469" s="5"/>
      <c r="AM14469" s="5"/>
      <c r="AW14469" s="5"/>
    </row>
    <row r="14470" spans="38:49">
      <c r="AL14470" s="5"/>
      <c r="AM14470" s="5"/>
      <c r="AW14470" s="5"/>
    </row>
    <row r="14471" spans="38:49">
      <c r="AL14471" s="5"/>
      <c r="AM14471" s="5"/>
      <c r="AW14471" s="5"/>
    </row>
    <row r="14472" spans="38:49">
      <c r="AL14472" s="5"/>
      <c r="AM14472" s="5"/>
      <c r="AW14472" s="5"/>
    </row>
    <row r="14473" spans="38:49">
      <c r="AL14473" s="5"/>
      <c r="AM14473" s="5"/>
      <c r="AW14473" s="5"/>
    </row>
    <row r="14474" spans="38:49">
      <c r="AL14474" s="5"/>
      <c r="AM14474" s="5"/>
      <c r="AW14474" s="5"/>
    </row>
    <row r="14475" spans="38:49">
      <c r="AL14475" s="5"/>
      <c r="AM14475" s="5"/>
      <c r="AW14475" s="5"/>
    </row>
    <row r="14476" spans="38:49">
      <c r="AL14476" s="5"/>
      <c r="AM14476" s="5"/>
      <c r="AW14476" s="5"/>
    </row>
    <row r="14477" spans="38:49">
      <c r="AL14477" s="5"/>
      <c r="AM14477" s="5"/>
      <c r="AW14477" s="5"/>
    </row>
    <row r="14478" spans="38:49">
      <c r="AL14478" s="5"/>
      <c r="AM14478" s="5"/>
      <c r="AW14478" s="5"/>
    </row>
    <row r="14479" spans="38:49">
      <c r="AL14479" s="5"/>
      <c r="AM14479" s="5"/>
      <c r="AW14479" s="5"/>
    </row>
    <row r="14480" spans="38:49">
      <c r="AL14480" s="5"/>
      <c r="AM14480" s="5"/>
      <c r="AW14480" s="5"/>
    </row>
    <row r="14481" spans="38:49">
      <c r="AL14481" s="5"/>
      <c r="AM14481" s="5"/>
      <c r="AW14481" s="5"/>
    </row>
    <row r="14482" spans="38:49">
      <c r="AL14482" s="5"/>
      <c r="AM14482" s="5"/>
      <c r="AW14482" s="5"/>
    </row>
    <row r="14483" spans="38:49">
      <c r="AL14483" s="5"/>
      <c r="AM14483" s="5"/>
      <c r="AW14483" s="5"/>
    </row>
    <row r="14484" spans="38:49">
      <c r="AL14484" s="5"/>
      <c r="AM14484" s="5"/>
      <c r="AW14484" s="5"/>
    </row>
    <row r="14485" spans="38:49">
      <c r="AL14485" s="5"/>
      <c r="AM14485" s="5"/>
      <c r="AW14485" s="5"/>
    </row>
    <row r="14486" spans="38:49">
      <c r="AL14486" s="5"/>
      <c r="AM14486" s="5"/>
      <c r="AW14486" s="5"/>
    </row>
    <row r="14487" spans="38:49">
      <c r="AL14487" s="5"/>
      <c r="AM14487" s="5"/>
      <c r="AW14487" s="5"/>
    </row>
    <row r="14488" spans="38:49">
      <c r="AL14488" s="5"/>
      <c r="AM14488" s="5"/>
      <c r="AW14488" s="5"/>
    </row>
    <row r="14489" spans="38:49">
      <c r="AL14489" s="5"/>
      <c r="AM14489" s="5"/>
      <c r="AW14489" s="5"/>
    </row>
    <row r="14490" spans="38:49">
      <c r="AL14490" s="5"/>
      <c r="AM14490" s="5"/>
      <c r="AW14490" s="5"/>
    </row>
    <row r="14491" spans="38:49">
      <c r="AL14491" s="5"/>
      <c r="AM14491" s="5"/>
      <c r="AW14491" s="5"/>
    </row>
    <row r="14492" spans="38:49">
      <c r="AL14492" s="5"/>
      <c r="AM14492" s="5"/>
      <c r="AW14492" s="5"/>
    </row>
    <row r="14493" spans="38:49">
      <c r="AL14493" s="5"/>
      <c r="AM14493" s="5"/>
      <c r="AW14493" s="5"/>
    </row>
    <row r="14494" spans="38:49">
      <c r="AL14494" s="5"/>
      <c r="AM14494" s="5"/>
      <c r="AW14494" s="5"/>
    </row>
    <row r="14495" spans="38:49">
      <c r="AL14495" s="5"/>
      <c r="AM14495" s="5"/>
      <c r="AW14495" s="5"/>
    </row>
    <row r="14496" spans="38:49">
      <c r="AL14496" s="5"/>
      <c r="AM14496" s="5"/>
      <c r="AW14496" s="5"/>
    </row>
    <row r="14497" spans="38:49">
      <c r="AL14497" s="5"/>
      <c r="AM14497" s="5"/>
      <c r="AW14497" s="5"/>
    </row>
    <row r="14498" spans="38:49">
      <c r="AL14498" s="5"/>
      <c r="AM14498" s="5"/>
      <c r="AW14498" s="5"/>
    </row>
    <row r="14499" spans="38:49">
      <c r="AL14499" s="5"/>
      <c r="AM14499" s="5"/>
      <c r="AW14499" s="5"/>
    </row>
    <row r="14500" spans="38:49">
      <c r="AL14500" s="5"/>
      <c r="AM14500" s="5"/>
      <c r="AW14500" s="5"/>
    </row>
    <row r="14501" spans="38:49">
      <c r="AL14501" s="5"/>
      <c r="AM14501" s="5"/>
      <c r="AW14501" s="5"/>
    </row>
    <row r="14502" spans="38:49">
      <c r="AL14502" s="5"/>
      <c r="AM14502" s="5"/>
      <c r="AW14502" s="5"/>
    </row>
    <row r="14503" spans="38:49">
      <c r="AL14503" s="5"/>
      <c r="AM14503" s="5"/>
      <c r="AW14503" s="5"/>
    </row>
    <row r="14504" spans="38:49">
      <c r="AL14504" s="5"/>
      <c r="AM14504" s="5"/>
      <c r="AW14504" s="5"/>
    </row>
    <row r="14505" spans="38:49">
      <c r="AL14505" s="5"/>
      <c r="AM14505" s="5"/>
      <c r="AW14505" s="5"/>
    </row>
    <row r="14506" spans="38:49">
      <c r="AL14506" s="5"/>
      <c r="AM14506" s="5"/>
      <c r="AW14506" s="5"/>
    </row>
    <row r="14507" spans="38:49">
      <c r="AL14507" s="5"/>
      <c r="AM14507" s="5"/>
      <c r="AW14507" s="5"/>
    </row>
    <row r="14508" spans="38:49">
      <c r="AL14508" s="5"/>
      <c r="AM14508" s="5"/>
      <c r="AW14508" s="5"/>
    </row>
    <row r="14509" spans="38:49">
      <c r="AL14509" s="5"/>
      <c r="AM14509" s="5"/>
      <c r="AW14509" s="5"/>
    </row>
    <row r="14510" spans="38:49">
      <c r="AL14510" s="5"/>
      <c r="AM14510" s="5"/>
      <c r="AW14510" s="5"/>
    </row>
    <row r="14511" spans="38:49">
      <c r="AL14511" s="5"/>
      <c r="AM14511" s="5"/>
      <c r="AW14511" s="5"/>
    </row>
    <row r="14512" spans="38:49">
      <c r="AL14512" s="5"/>
      <c r="AM14512" s="5"/>
      <c r="AW14512" s="5"/>
    </row>
    <row r="14513" spans="38:49">
      <c r="AL14513" s="5"/>
      <c r="AM14513" s="5"/>
      <c r="AW14513" s="5"/>
    </row>
    <row r="14514" spans="38:49">
      <c r="AL14514" s="5"/>
      <c r="AM14514" s="5"/>
      <c r="AW14514" s="5"/>
    </row>
    <row r="14515" spans="38:49">
      <c r="AL14515" s="5"/>
      <c r="AM14515" s="5"/>
      <c r="AW14515" s="5"/>
    </row>
    <row r="14516" spans="38:49">
      <c r="AL14516" s="5"/>
      <c r="AM14516" s="5"/>
      <c r="AW14516" s="5"/>
    </row>
    <row r="14517" spans="38:49">
      <c r="AL14517" s="5"/>
      <c r="AM14517" s="5"/>
      <c r="AW14517" s="5"/>
    </row>
    <row r="14518" spans="38:49">
      <c r="AL14518" s="5"/>
      <c r="AM14518" s="5"/>
      <c r="AW14518" s="5"/>
    </row>
    <row r="14519" spans="38:49">
      <c r="AL14519" s="5"/>
      <c r="AM14519" s="5"/>
      <c r="AW14519" s="5"/>
    </row>
    <row r="14520" spans="38:49">
      <c r="AL14520" s="5"/>
      <c r="AM14520" s="5"/>
      <c r="AW14520" s="5"/>
    </row>
    <row r="14521" spans="38:49">
      <c r="AL14521" s="5"/>
      <c r="AM14521" s="5"/>
      <c r="AW14521" s="5"/>
    </row>
    <row r="14522" spans="38:49">
      <c r="AL14522" s="5"/>
      <c r="AM14522" s="5"/>
      <c r="AW14522" s="5"/>
    </row>
    <row r="14523" spans="38:49">
      <c r="AL14523" s="5"/>
      <c r="AM14523" s="5"/>
      <c r="AW14523" s="5"/>
    </row>
    <row r="14524" spans="38:49">
      <c r="AL14524" s="5"/>
      <c r="AM14524" s="5"/>
      <c r="AW14524" s="5"/>
    </row>
    <row r="14525" spans="38:49">
      <c r="AL14525" s="5"/>
      <c r="AM14525" s="5"/>
      <c r="AW14525" s="5"/>
    </row>
    <row r="14526" spans="38:49">
      <c r="AL14526" s="5"/>
      <c r="AM14526" s="5"/>
      <c r="AW14526" s="5"/>
    </row>
    <row r="14527" spans="38:49">
      <c r="AL14527" s="5"/>
      <c r="AM14527" s="5"/>
      <c r="AW14527" s="5"/>
    </row>
    <row r="14528" spans="38:49">
      <c r="AL14528" s="5"/>
      <c r="AM14528" s="5"/>
      <c r="AW14528" s="5"/>
    </row>
    <row r="14529" spans="38:49">
      <c r="AL14529" s="5"/>
      <c r="AM14529" s="5"/>
      <c r="AW14529" s="5"/>
    </row>
    <row r="14530" spans="38:49">
      <c r="AL14530" s="5"/>
      <c r="AM14530" s="5"/>
      <c r="AW14530" s="5"/>
    </row>
    <row r="14531" spans="38:49">
      <c r="AL14531" s="5"/>
      <c r="AM14531" s="5"/>
      <c r="AW14531" s="5"/>
    </row>
    <row r="14532" spans="38:49">
      <c r="AL14532" s="5"/>
      <c r="AM14532" s="5"/>
      <c r="AW14532" s="5"/>
    </row>
    <row r="14533" spans="38:49">
      <c r="AL14533" s="5"/>
      <c r="AM14533" s="5"/>
      <c r="AW14533" s="5"/>
    </row>
    <row r="14534" spans="38:49">
      <c r="AL14534" s="5"/>
      <c r="AM14534" s="5"/>
      <c r="AW14534" s="5"/>
    </row>
    <row r="14535" spans="38:49">
      <c r="AL14535" s="5"/>
      <c r="AM14535" s="5"/>
      <c r="AW14535" s="5"/>
    </row>
    <row r="14536" spans="38:49">
      <c r="AL14536" s="5"/>
      <c r="AM14536" s="5"/>
      <c r="AW14536" s="5"/>
    </row>
    <row r="14537" spans="38:49">
      <c r="AL14537" s="5"/>
      <c r="AM14537" s="5"/>
      <c r="AW14537" s="5"/>
    </row>
    <row r="14538" spans="38:49">
      <c r="AL14538" s="5"/>
      <c r="AM14538" s="5"/>
      <c r="AW14538" s="5"/>
    </row>
    <row r="14539" spans="38:49">
      <c r="AL14539" s="5"/>
      <c r="AM14539" s="5"/>
      <c r="AW14539" s="5"/>
    </row>
    <row r="14540" spans="38:49">
      <c r="AL14540" s="5"/>
      <c r="AM14540" s="5"/>
      <c r="AW14540" s="5"/>
    </row>
    <row r="14541" spans="38:49">
      <c r="AL14541" s="5"/>
      <c r="AM14541" s="5"/>
      <c r="AW14541" s="5"/>
    </row>
    <row r="14542" spans="38:49">
      <c r="AL14542" s="5"/>
      <c r="AM14542" s="5"/>
      <c r="AW14542" s="5"/>
    </row>
    <row r="14543" spans="38:49">
      <c r="AL14543" s="5"/>
      <c r="AM14543" s="5"/>
      <c r="AW14543" s="5"/>
    </row>
    <row r="14544" spans="38:49">
      <c r="AL14544" s="5"/>
      <c r="AM14544" s="5"/>
      <c r="AW14544" s="5"/>
    </row>
    <row r="14545" spans="38:49">
      <c r="AL14545" s="5"/>
      <c r="AM14545" s="5"/>
      <c r="AW14545" s="5"/>
    </row>
    <row r="14546" spans="38:49">
      <c r="AL14546" s="5"/>
      <c r="AM14546" s="5"/>
      <c r="AW14546" s="5"/>
    </row>
    <row r="14547" spans="38:49">
      <c r="AL14547" s="5"/>
      <c r="AM14547" s="5"/>
      <c r="AW14547" s="5"/>
    </row>
    <row r="14548" spans="38:49">
      <c r="AL14548" s="5"/>
      <c r="AM14548" s="5"/>
      <c r="AW14548" s="5"/>
    </row>
    <row r="14549" spans="38:49">
      <c r="AL14549" s="5"/>
      <c r="AM14549" s="5"/>
      <c r="AW14549" s="5"/>
    </row>
    <row r="14550" spans="38:49">
      <c r="AL14550" s="5"/>
      <c r="AM14550" s="5"/>
      <c r="AW14550" s="5"/>
    </row>
    <row r="14551" spans="38:49">
      <c r="AL14551" s="5"/>
      <c r="AM14551" s="5"/>
      <c r="AW14551" s="5"/>
    </row>
    <row r="14552" spans="38:49">
      <c r="AL14552" s="5"/>
      <c r="AM14552" s="5"/>
      <c r="AW14552" s="5"/>
    </row>
    <row r="14553" spans="38:49">
      <c r="AL14553" s="5"/>
      <c r="AM14553" s="5"/>
      <c r="AW14553" s="5"/>
    </row>
    <row r="14554" spans="38:49">
      <c r="AL14554" s="5"/>
      <c r="AM14554" s="5"/>
      <c r="AW14554" s="5"/>
    </row>
    <row r="14555" spans="38:49">
      <c r="AL14555" s="5"/>
      <c r="AM14555" s="5"/>
      <c r="AW14555" s="5"/>
    </row>
    <row r="14556" spans="38:49">
      <c r="AL14556" s="5"/>
      <c r="AM14556" s="5"/>
      <c r="AW14556" s="5"/>
    </row>
    <row r="14557" spans="38:49">
      <c r="AL14557" s="5"/>
      <c r="AM14557" s="5"/>
      <c r="AW14557" s="5"/>
    </row>
    <row r="14558" spans="38:49">
      <c r="AL14558" s="5"/>
      <c r="AM14558" s="5"/>
      <c r="AW14558" s="5"/>
    </row>
    <row r="14559" spans="38:49">
      <c r="AL14559" s="5"/>
      <c r="AM14559" s="5"/>
      <c r="AW14559" s="5"/>
    </row>
    <row r="14560" spans="38:49">
      <c r="AL14560" s="5"/>
      <c r="AM14560" s="5"/>
      <c r="AW14560" s="5"/>
    </row>
    <row r="14561" spans="38:49">
      <c r="AL14561" s="5"/>
      <c r="AM14561" s="5"/>
      <c r="AW14561" s="5"/>
    </row>
    <row r="14562" spans="38:49">
      <c r="AL14562" s="5"/>
      <c r="AM14562" s="5"/>
      <c r="AW14562" s="5"/>
    </row>
    <row r="14563" spans="38:49">
      <c r="AL14563" s="5"/>
      <c r="AM14563" s="5"/>
      <c r="AW14563" s="5"/>
    </row>
    <row r="14564" spans="38:49">
      <c r="AL14564" s="5"/>
      <c r="AM14564" s="5"/>
      <c r="AW14564" s="5"/>
    </row>
    <row r="14565" spans="38:49">
      <c r="AL14565" s="5"/>
      <c r="AM14565" s="5"/>
      <c r="AW14565" s="5"/>
    </row>
    <row r="14566" spans="38:49">
      <c r="AL14566" s="5"/>
      <c r="AM14566" s="5"/>
      <c r="AW14566" s="5"/>
    </row>
    <row r="14567" spans="38:49">
      <c r="AL14567" s="5"/>
      <c r="AM14567" s="5"/>
      <c r="AW14567" s="5"/>
    </row>
    <row r="14568" spans="38:49">
      <c r="AL14568" s="5"/>
      <c r="AM14568" s="5"/>
      <c r="AW14568" s="5"/>
    </row>
    <row r="14569" spans="38:49">
      <c r="AL14569" s="5"/>
      <c r="AM14569" s="5"/>
      <c r="AW14569" s="5"/>
    </row>
    <row r="14570" spans="38:49">
      <c r="AL14570" s="5"/>
      <c r="AM14570" s="5"/>
      <c r="AW14570" s="5"/>
    </row>
    <row r="14571" spans="38:49">
      <c r="AL14571" s="5"/>
      <c r="AM14571" s="5"/>
      <c r="AW14571" s="5"/>
    </row>
    <row r="14572" spans="38:49">
      <c r="AL14572" s="5"/>
      <c r="AM14572" s="5"/>
      <c r="AW14572" s="5"/>
    </row>
    <row r="14573" spans="38:49">
      <c r="AL14573" s="5"/>
      <c r="AM14573" s="5"/>
      <c r="AW14573" s="5"/>
    </row>
    <row r="14574" spans="38:49">
      <c r="AL14574" s="5"/>
      <c r="AM14574" s="5"/>
      <c r="AW14574" s="5"/>
    </row>
    <row r="14575" spans="38:49">
      <c r="AL14575" s="5"/>
      <c r="AM14575" s="5"/>
      <c r="AW14575" s="5"/>
    </row>
    <row r="14576" spans="38:49">
      <c r="AL14576" s="5"/>
      <c r="AM14576" s="5"/>
      <c r="AW14576" s="5"/>
    </row>
    <row r="14577" spans="38:49">
      <c r="AL14577" s="5"/>
      <c r="AM14577" s="5"/>
      <c r="AW14577" s="5"/>
    </row>
    <row r="14578" spans="38:49">
      <c r="AL14578" s="5"/>
      <c r="AM14578" s="5"/>
      <c r="AW14578" s="5"/>
    </row>
    <row r="14579" spans="38:49">
      <c r="AL14579" s="5"/>
      <c r="AM14579" s="5"/>
      <c r="AW14579" s="5"/>
    </row>
    <row r="14580" spans="38:49">
      <c r="AL14580" s="5"/>
      <c r="AM14580" s="5"/>
      <c r="AW14580" s="5"/>
    </row>
    <row r="14581" spans="38:49">
      <c r="AL14581" s="5"/>
      <c r="AM14581" s="5"/>
      <c r="AW14581" s="5"/>
    </row>
    <row r="14582" spans="38:49">
      <c r="AL14582" s="5"/>
      <c r="AM14582" s="5"/>
      <c r="AW14582" s="5"/>
    </row>
    <row r="14583" spans="38:49">
      <c r="AL14583" s="5"/>
      <c r="AM14583" s="5"/>
      <c r="AW14583" s="5"/>
    </row>
    <row r="14584" spans="38:49">
      <c r="AL14584" s="5"/>
      <c r="AM14584" s="5"/>
      <c r="AW14584" s="5"/>
    </row>
    <row r="14585" spans="38:49">
      <c r="AL14585" s="5"/>
      <c r="AM14585" s="5"/>
      <c r="AW14585" s="5"/>
    </row>
    <row r="14586" spans="38:49">
      <c r="AL14586" s="5"/>
      <c r="AM14586" s="5"/>
      <c r="AW14586" s="5"/>
    </row>
    <row r="14587" spans="38:49">
      <c r="AL14587" s="5"/>
      <c r="AM14587" s="5"/>
      <c r="AW14587" s="5"/>
    </row>
    <row r="14588" spans="38:49">
      <c r="AL14588" s="5"/>
      <c r="AM14588" s="5"/>
      <c r="AW14588" s="5"/>
    </row>
    <row r="14589" spans="38:49">
      <c r="AL14589" s="5"/>
      <c r="AM14589" s="5"/>
      <c r="AW14589" s="5"/>
    </row>
    <row r="14590" spans="38:49">
      <c r="AL14590" s="5"/>
      <c r="AM14590" s="5"/>
      <c r="AW14590" s="5"/>
    </row>
    <row r="14591" spans="38:49">
      <c r="AL14591" s="5"/>
      <c r="AM14591" s="5"/>
      <c r="AW14591" s="5"/>
    </row>
    <row r="14592" spans="38:49">
      <c r="AL14592" s="5"/>
      <c r="AM14592" s="5"/>
      <c r="AW14592" s="5"/>
    </row>
    <row r="14593" spans="38:49">
      <c r="AL14593" s="5"/>
      <c r="AM14593" s="5"/>
      <c r="AW14593" s="5"/>
    </row>
    <row r="14594" spans="38:49">
      <c r="AL14594" s="5"/>
      <c r="AM14594" s="5"/>
      <c r="AW14594" s="5"/>
    </row>
    <row r="14595" spans="38:49">
      <c r="AL14595" s="5"/>
      <c r="AM14595" s="5"/>
      <c r="AW14595" s="5"/>
    </row>
    <row r="14596" spans="38:49">
      <c r="AL14596" s="5"/>
      <c r="AM14596" s="5"/>
      <c r="AW14596" s="5"/>
    </row>
    <row r="14597" spans="38:49">
      <c r="AL14597" s="5"/>
      <c r="AM14597" s="5"/>
      <c r="AW14597" s="5"/>
    </row>
    <row r="14598" spans="38:49">
      <c r="AL14598" s="5"/>
      <c r="AM14598" s="5"/>
      <c r="AW14598" s="5"/>
    </row>
    <row r="14599" spans="38:49">
      <c r="AL14599" s="5"/>
      <c r="AM14599" s="5"/>
      <c r="AW14599" s="5"/>
    </row>
    <row r="14600" spans="38:49">
      <c r="AL14600" s="5"/>
      <c r="AM14600" s="5"/>
      <c r="AW14600" s="5"/>
    </row>
    <row r="14601" spans="38:49">
      <c r="AL14601" s="5"/>
      <c r="AM14601" s="5"/>
      <c r="AW14601" s="5"/>
    </row>
    <row r="14602" spans="38:49">
      <c r="AL14602" s="5"/>
      <c r="AM14602" s="5"/>
      <c r="AW14602" s="5"/>
    </row>
    <row r="14603" spans="38:49">
      <c r="AL14603" s="5"/>
      <c r="AM14603" s="5"/>
      <c r="AW14603" s="5"/>
    </row>
    <row r="14604" spans="38:49">
      <c r="AL14604" s="5"/>
      <c r="AM14604" s="5"/>
      <c r="AW14604" s="5"/>
    </row>
    <row r="14605" spans="38:49">
      <c r="AL14605" s="5"/>
      <c r="AM14605" s="5"/>
      <c r="AW14605" s="5"/>
    </row>
    <row r="14606" spans="38:49">
      <c r="AL14606" s="5"/>
      <c r="AM14606" s="5"/>
      <c r="AW14606" s="5"/>
    </row>
    <row r="14607" spans="38:49">
      <c r="AL14607" s="5"/>
      <c r="AM14607" s="5"/>
      <c r="AW14607" s="5"/>
    </row>
    <row r="14608" spans="38:49">
      <c r="AL14608" s="5"/>
      <c r="AM14608" s="5"/>
      <c r="AW14608" s="5"/>
    </row>
    <row r="14609" spans="38:49">
      <c r="AL14609" s="5"/>
      <c r="AM14609" s="5"/>
      <c r="AW14609" s="5"/>
    </row>
    <row r="14610" spans="38:49">
      <c r="AL14610" s="5"/>
      <c r="AM14610" s="5"/>
      <c r="AW14610" s="5"/>
    </row>
    <row r="14611" spans="38:49">
      <c r="AL14611" s="5"/>
      <c r="AM14611" s="5"/>
      <c r="AW14611" s="5"/>
    </row>
    <row r="14612" spans="38:49">
      <c r="AL14612" s="5"/>
      <c r="AM14612" s="5"/>
      <c r="AW14612" s="5"/>
    </row>
    <row r="14613" spans="38:49">
      <c r="AL14613" s="5"/>
      <c r="AM14613" s="5"/>
      <c r="AW14613" s="5"/>
    </row>
    <row r="14614" spans="38:49">
      <c r="AL14614" s="5"/>
      <c r="AM14614" s="5"/>
      <c r="AW14614" s="5"/>
    </row>
    <row r="14615" spans="38:49">
      <c r="AL14615" s="5"/>
      <c r="AM14615" s="5"/>
      <c r="AW14615" s="5"/>
    </row>
    <row r="14616" spans="38:49">
      <c r="AL14616" s="5"/>
      <c r="AM14616" s="5"/>
      <c r="AW14616" s="5"/>
    </row>
    <row r="14617" spans="38:49">
      <c r="AL14617" s="5"/>
      <c r="AM14617" s="5"/>
      <c r="AW14617" s="5"/>
    </row>
    <row r="14618" spans="38:49">
      <c r="AL14618" s="5"/>
      <c r="AM14618" s="5"/>
      <c r="AW14618" s="5"/>
    </row>
    <row r="14619" spans="38:49">
      <c r="AL14619" s="5"/>
      <c r="AM14619" s="5"/>
      <c r="AW14619" s="5"/>
    </row>
    <row r="14620" spans="38:49">
      <c r="AL14620" s="5"/>
      <c r="AM14620" s="5"/>
      <c r="AW14620" s="5"/>
    </row>
    <row r="14621" spans="38:49">
      <c r="AL14621" s="5"/>
      <c r="AM14621" s="5"/>
      <c r="AW14621" s="5"/>
    </row>
    <row r="14622" spans="38:49">
      <c r="AL14622" s="5"/>
      <c r="AM14622" s="5"/>
      <c r="AW14622" s="5"/>
    </row>
    <row r="14623" spans="38:49">
      <c r="AL14623" s="5"/>
      <c r="AM14623" s="5"/>
      <c r="AW14623" s="5"/>
    </row>
    <row r="14624" spans="38:49">
      <c r="AL14624" s="5"/>
      <c r="AM14624" s="5"/>
      <c r="AW14624" s="5"/>
    </row>
    <row r="14625" spans="38:49">
      <c r="AL14625" s="5"/>
      <c r="AM14625" s="5"/>
      <c r="AW14625" s="5"/>
    </row>
    <row r="14626" spans="38:49">
      <c r="AL14626" s="5"/>
      <c r="AM14626" s="5"/>
      <c r="AW14626" s="5"/>
    </row>
    <row r="14627" spans="38:49">
      <c r="AL14627" s="5"/>
      <c r="AM14627" s="5"/>
      <c r="AW14627" s="5"/>
    </row>
    <row r="14628" spans="38:49">
      <c r="AL14628" s="5"/>
      <c r="AM14628" s="5"/>
      <c r="AW14628" s="5"/>
    </row>
    <row r="14629" spans="38:49">
      <c r="AL14629" s="5"/>
      <c r="AM14629" s="5"/>
      <c r="AW14629" s="5"/>
    </row>
    <row r="14630" spans="38:49">
      <c r="AL14630" s="5"/>
      <c r="AM14630" s="5"/>
      <c r="AW14630" s="5"/>
    </row>
    <row r="14631" spans="38:49">
      <c r="AL14631" s="5"/>
      <c r="AM14631" s="5"/>
      <c r="AW14631" s="5"/>
    </row>
    <row r="14632" spans="38:49">
      <c r="AL14632" s="5"/>
      <c r="AM14632" s="5"/>
      <c r="AW14632" s="5"/>
    </row>
    <row r="14633" spans="38:49">
      <c r="AL14633" s="5"/>
      <c r="AM14633" s="5"/>
      <c r="AW14633" s="5"/>
    </row>
    <row r="14634" spans="38:49">
      <c r="AL14634" s="5"/>
      <c r="AM14634" s="5"/>
      <c r="AW14634" s="5"/>
    </row>
    <row r="14635" spans="38:49">
      <c r="AL14635" s="5"/>
      <c r="AM14635" s="5"/>
      <c r="AW14635" s="5"/>
    </row>
    <row r="14636" spans="38:49">
      <c r="AL14636" s="5"/>
      <c r="AM14636" s="5"/>
      <c r="AW14636" s="5"/>
    </row>
    <row r="14637" spans="38:49">
      <c r="AL14637" s="5"/>
      <c r="AM14637" s="5"/>
      <c r="AW14637" s="5"/>
    </row>
    <row r="14638" spans="38:49">
      <c r="AL14638" s="5"/>
      <c r="AM14638" s="5"/>
      <c r="AW14638" s="5"/>
    </row>
    <row r="14639" spans="38:49">
      <c r="AL14639" s="5"/>
      <c r="AM14639" s="5"/>
      <c r="AW14639" s="5"/>
    </row>
    <row r="14640" spans="38:49">
      <c r="AL14640" s="5"/>
      <c r="AM14640" s="5"/>
      <c r="AW14640" s="5"/>
    </row>
    <row r="14641" spans="38:49">
      <c r="AL14641" s="5"/>
      <c r="AM14641" s="5"/>
      <c r="AW14641" s="5"/>
    </row>
    <row r="14642" spans="38:49">
      <c r="AL14642" s="5"/>
      <c r="AM14642" s="5"/>
      <c r="AW14642" s="5"/>
    </row>
    <row r="14643" spans="38:49">
      <c r="AL14643" s="5"/>
      <c r="AM14643" s="5"/>
      <c r="AW14643" s="5"/>
    </row>
    <row r="14644" spans="38:49">
      <c r="AL14644" s="5"/>
      <c r="AM14644" s="5"/>
      <c r="AW14644" s="5"/>
    </row>
    <row r="14645" spans="38:49">
      <c r="AL14645" s="5"/>
      <c r="AM14645" s="5"/>
      <c r="AW14645" s="5"/>
    </row>
    <row r="14646" spans="38:49">
      <c r="AL14646" s="5"/>
      <c r="AM14646" s="5"/>
      <c r="AW14646" s="5"/>
    </row>
    <row r="14647" spans="38:49">
      <c r="AL14647" s="5"/>
      <c r="AM14647" s="5"/>
      <c r="AW14647" s="5"/>
    </row>
    <row r="14648" spans="38:49">
      <c r="AL14648" s="5"/>
      <c r="AM14648" s="5"/>
      <c r="AW14648" s="5"/>
    </row>
    <row r="14649" spans="38:49">
      <c r="AL14649" s="5"/>
      <c r="AM14649" s="5"/>
      <c r="AW14649" s="5"/>
    </row>
    <row r="14650" spans="38:49">
      <c r="AL14650" s="5"/>
      <c r="AM14650" s="5"/>
      <c r="AW14650" s="5"/>
    </row>
    <row r="14651" spans="38:49">
      <c r="AL14651" s="5"/>
      <c r="AM14651" s="5"/>
      <c r="AW14651" s="5"/>
    </row>
    <row r="14652" spans="38:49">
      <c r="AL14652" s="5"/>
      <c r="AM14652" s="5"/>
      <c r="AW14652" s="5"/>
    </row>
    <row r="14653" spans="38:49">
      <c r="AL14653" s="5"/>
      <c r="AM14653" s="5"/>
      <c r="AW14653" s="5"/>
    </row>
    <row r="14654" spans="38:49">
      <c r="AL14654" s="5"/>
      <c r="AM14654" s="5"/>
      <c r="AW14654" s="5"/>
    </row>
    <row r="14655" spans="38:49">
      <c r="AL14655" s="5"/>
      <c r="AM14655" s="5"/>
      <c r="AW14655" s="5"/>
    </row>
    <row r="14656" spans="38:49">
      <c r="AL14656" s="5"/>
      <c r="AM14656" s="5"/>
      <c r="AW14656" s="5"/>
    </row>
    <row r="14657" spans="38:49">
      <c r="AL14657" s="5"/>
      <c r="AM14657" s="5"/>
      <c r="AW14657" s="5"/>
    </row>
    <row r="14658" spans="38:49">
      <c r="AL14658" s="5"/>
      <c r="AM14658" s="5"/>
      <c r="AW14658" s="5"/>
    </row>
    <row r="14659" spans="38:49">
      <c r="AL14659" s="5"/>
      <c r="AM14659" s="5"/>
      <c r="AW14659" s="5"/>
    </row>
    <row r="14660" spans="38:49">
      <c r="AL14660" s="5"/>
      <c r="AM14660" s="5"/>
      <c r="AW14660" s="5"/>
    </row>
    <row r="14661" spans="38:49">
      <c r="AL14661" s="5"/>
      <c r="AM14661" s="5"/>
      <c r="AW14661" s="5"/>
    </row>
    <row r="14662" spans="38:49">
      <c r="AL14662" s="5"/>
      <c r="AM14662" s="5"/>
      <c r="AW14662" s="5"/>
    </row>
    <row r="14663" spans="38:49">
      <c r="AL14663" s="5"/>
      <c r="AM14663" s="5"/>
      <c r="AW14663" s="5"/>
    </row>
    <row r="14664" spans="38:49">
      <c r="AL14664" s="5"/>
      <c r="AM14664" s="5"/>
      <c r="AW14664" s="5"/>
    </row>
    <row r="14665" spans="38:49">
      <c r="AL14665" s="5"/>
      <c r="AM14665" s="5"/>
      <c r="AW14665" s="5"/>
    </row>
    <row r="14666" spans="38:49">
      <c r="AL14666" s="5"/>
      <c r="AM14666" s="5"/>
      <c r="AW14666" s="5"/>
    </row>
    <row r="14667" spans="38:49">
      <c r="AL14667" s="5"/>
      <c r="AM14667" s="5"/>
      <c r="AW14667" s="5"/>
    </row>
    <row r="14668" spans="38:49">
      <c r="AL14668" s="5"/>
      <c r="AM14668" s="5"/>
      <c r="AW14668" s="5"/>
    </row>
    <row r="14669" spans="38:49">
      <c r="AL14669" s="5"/>
      <c r="AM14669" s="5"/>
      <c r="AW14669" s="5"/>
    </row>
    <row r="14670" spans="38:49">
      <c r="AL14670" s="5"/>
      <c r="AM14670" s="5"/>
      <c r="AW14670" s="5"/>
    </row>
    <row r="14671" spans="38:49">
      <c r="AL14671" s="5"/>
      <c r="AM14671" s="5"/>
      <c r="AW14671" s="5"/>
    </row>
    <row r="14672" spans="38:49">
      <c r="AL14672" s="5"/>
      <c r="AM14672" s="5"/>
      <c r="AW14672" s="5"/>
    </row>
    <row r="14673" spans="38:49">
      <c r="AL14673" s="5"/>
      <c r="AM14673" s="5"/>
      <c r="AW14673" s="5"/>
    </row>
    <row r="14674" spans="38:49">
      <c r="AL14674" s="5"/>
      <c r="AM14674" s="5"/>
      <c r="AW14674" s="5"/>
    </row>
    <row r="14675" spans="38:49">
      <c r="AL14675" s="5"/>
      <c r="AM14675" s="5"/>
      <c r="AW14675" s="5"/>
    </row>
    <row r="14676" spans="38:49">
      <c r="AL14676" s="5"/>
      <c r="AM14676" s="5"/>
      <c r="AW14676" s="5"/>
    </row>
    <row r="14677" spans="38:49">
      <c r="AL14677" s="5"/>
      <c r="AM14677" s="5"/>
      <c r="AW14677" s="5"/>
    </row>
    <row r="14678" spans="38:49">
      <c r="AL14678" s="5"/>
      <c r="AM14678" s="5"/>
      <c r="AW14678" s="5"/>
    </row>
    <row r="14679" spans="38:49">
      <c r="AL14679" s="5"/>
      <c r="AM14679" s="5"/>
      <c r="AW14679" s="5"/>
    </row>
    <row r="14680" spans="38:49">
      <c r="AL14680" s="5"/>
      <c r="AM14680" s="5"/>
      <c r="AW14680" s="5"/>
    </row>
    <row r="14681" spans="38:49">
      <c r="AL14681" s="5"/>
      <c r="AM14681" s="5"/>
      <c r="AW14681" s="5"/>
    </row>
    <row r="14682" spans="38:49">
      <c r="AL14682" s="5"/>
      <c r="AM14682" s="5"/>
      <c r="AW14682" s="5"/>
    </row>
    <row r="14683" spans="38:49">
      <c r="AL14683" s="5"/>
      <c r="AM14683" s="5"/>
      <c r="AW14683" s="5"/>
    </row>
    <row r="14684" spans="38:49">
      <c r="AL14684" s="5"/>
      <c r="AM14684" s="5"/>
      <c r="AW14684" s="5"/>
    </row>
    <row r="14685" spans="38:49">
      <c r="AL14685" s="5"/>
      <c r="AM14685" s="5"/>
      <c r="AW14685" s="5"/>
    </row>
    <row r="14686" spans="38:49">
      <c r="AL14686" s="5"/>
      <c r="AM14686" s="5"/>
      <c r="AW14686" s="5"/>
    </row>
    <row r="14687" spans="38:49">
      <c r="AL14687" s="5"/>
      <c r="AM14687" s="5"/>
      <c r="AW14687" s="5"/>
    </row>
    <row r="14688" spans="38:49">
      <c r="AL14688" s="5"/>
      <c r="AM14688" s="5"/>
      <c r="AW14688" s="5"/>
    </row>
    <row r="14689" spans="38:49">
      <c r="AL14689" s="5"/>
      <c r="AM14689" s="5"/>
      <c r="AW14689" s="5"/>
    </row>
    <row r="14690" spans="38:49">
      <c r="AL14690" s="5"/>
      <c r="AM14690" s="5"/>
      <c r="AW14690" s="5"/>
    </row>
    <row r="14691" spans="38:49">
      <c r="AL14691" s="5"/>
      <c r="AM14691" s="5"/>
      <c r="AW14691" s="5"/>
    </row>
    <row r="14692" spans="38:49">
      <c r="AL14692" s="5"/>
      <c r="AM14692" s="5"/>
      <c r="AW14692" s="5"/>
    </row>
    <row r="14693" spans="38:49">
      <c r="AL14693" s="5"/>
      <c r="AM14693" s="5"/>
      <c r="AW14693" s="5"/>
    </row>
    <row r="14694" spans="38:49">
      <c r="AL14694" s="5"/>
      <c r="AM14694" s="5"/>
      <c r="AW14694" s="5"/>
    </row>
    <row r="14695" spans="38:49">
      <c r="AL14695" s="5"/>
      <c r="AM14695" s="5"/>
      <c r="AW14695" s="5"/>
    </row>
    <row r="14696" spans="38:49">
      <c r="AL14696" s="5"/>
      <c r="AM14696" s="5"/>
      <c r="AW14696" s="5"/>
    </row>
    <row r="14697" spans="38:49">
      <c r="AL14697" s="5"/>
      <c r="AM14697" s="5"/>
      <c r="AW14697" s="5"/>
    </row>
    <row r="14698" spans="38:49">
      <c r="AL14698" s="5"/>
      <c r="AM14698" s="5"/>
      <c r="AW14698" s="5"/>
    </row>
    <row r="14699" spans="38:49">
      <c r="AL14699" s="5"/>
      <c r="AM14699" s="5"/>
      <c r="AW14699" s="5"/>
    </row>
    <row r="14700" spans="38:49">
      <c r="AL14700" s="5"/>
      <c r="AM14700" s="5"/>
      <c r="AW14700" s="5"/>
    </row>
    <row r="14701" spans="38:49">
      <c r="AL14701" s="5"/>
      <c r="AM14701" s="5"/>
      <c r="AW14701" s="5"/>
    </row>
    <row r="14702" spans="38:49">
      <c r="AL14702" s="5"/>
      <c r="AM14702" s="5"/>
      <c r="AW14702" s="5"/>
    </row>
    <row r="14703" spans="38:49">
      <c r="AL14703" s="5"/>
      <c r="AM14703" s="5"/>
      <c r="AW14703" s="5"/>
    </row>
    <row r="14704" spans="38:49">
      <c r="AL14704" s="5"/>
      <c r="AM14704" s="5"/>
      <c r="AW14704" s="5"/>
    </row>
    <row r="14705" spans="38:49">
      <c r="AL14705" s="5"/>
      <c r="AM14705" s="5"/>
      <c r="AW14705" s="5"/>
    </row>
    <row r="14706" spans="38:49">
      <c r="AL14706" s="5"/>
      <c r="AM14706" s="5"/>
      <c r="AW14706" s="5"/>
    </row>
    <row r="14707" spans="38:49">
      <c r="AL14707" s="5"/>
      <c r="AM14707" s="5"/>
      <c r="AW14707" s="5"/>
    </row>
    <row r="14708" spans="38:49">
      <c r="AL14708" s="5"/>
      <c r="AM14708" s="5"/>
      <c r="AW14708" s="5"/>
    </row>
    <row r="14709" spans="38:49">
      <c r="AL14709" s="5"/>
      <c r="AM14709" s="5"/>
      <c r="AW14709" s="5"/>
    </row>
    <row r="14710" spans="38:49">
      <c r="AL14710" s="5"/>
      <c r="AM14710" s="5"/>
      <c r="AW14710" s="5"/>
    </row>
    <row r="14711" spans="38:49">
      <c r="AL14711" s="5"/>
      <c r="AM14711" s="5"/>
      <c r="AW14711" s="5"/>
    </row>
    <row r="14712" spans="38:49">
      <c r="AL14712" s="5"/>
      <c r="AM14712" s="5"/>
      <c r="AW14712" s="5"/>
    </row>
    <row r="14713" spans="38:49">
      <c r="AL14713" s="5"/>
      <c r="AM14713" s="5"/>
      <c r="AW14713" s="5"/>
    </row>
    <row r="14714" spans="38:49">
      <c r="AL14714" s="5"/>
      <c r="AM14714" s="5"/>
      <c r="AW14714" s="5"/>
    </row>
    <row r="14715" spans="38:49">
      <c r="AL14715" s="5"/>
      <c r="AM14715" s="5"/>
      <c r="AW14715" s="5"/>
    </row>
    <row r="14716" spans="38:49">
      <c r="AL14716" s="5"/>
      <c r="AM14716" s="5"/>
      <c r="AW14716" s="5"/>
    </row>
    <row r="14717" spans="38:49">
      <c r="AL14717" s="5"/>
      <c r="AM14717" s="5"/>
      <c r="AW14717" s="5"/>
    </row>
    <row r="14718" spans="38:49">
      <c r="AL14718" s="5"/>
      <c r="AM14718" s="5"/>
      <c r="AW14718" s="5"/>
    </row>
    <row r="14719" spans="38:49">
      <c r="AL14719" s="5"/>
      <c r="AM14719" s="5"/>
      <c r="AW14719" s="5"/>
    </row>
    <row r="14720" spans="38:49">
      <c r="AL14720" s="5"/>
      <c r="AM14720" s="5"/>
      <c r="AW14720" s="5"/>
    </row>
    <row r="14721" spans="38:49">
      <c r="AL14721" s="5"/>
      <c r="AM14721" s="5"/>
      <c r="AW14721" s="5"/>
    </row>
    <row r="14722" spans="38:49">
      <c r="AL14722" s="5"/>
      <c r="AM14722" s="5"/>
      <c r="AW14722" s="5"/>
    </row>
    <row r="14723" spans="38:49">
      <c r="AL14723" s="5"/>
      <c r="AM14723" s="5"/>
      <c r="AW14723" s="5"/>
    </row>
    <row r="14724" spans="38:49">
      <c r="AL14724" s="5"/>
      <c r="AM14724" s="5"/>
      <c r="AW14724" s="5"/>
    </row>
    <row r="14725" spans="38:49">
      <c r="AL14725" s="5"/>
      <c r="AM14725" s="5"/>
      <c r="AW14725" s="5"/>
    </row>
    <row r="14726" spans="38:49">
      <c r="AL14726" s="5"/>
      <c r="AM14726" s="5"/>
      <c r="AW14726" s="5"/>
    </row>
    <row r="14727" spans="38:49">
      <c r="AL14727" s="5"/>
      <c r="AM14727" s="5"/>
      <c r="AW14727" s="5"/>
    </row>
    <row r="14728" spans="38:49">
      <c r="AL14728" s="5"/>
      <c r="AM14728" s="5"/>
      <c r="AW14728" s="5"/>
    </row>
    <row r="14729" spans="38:49">
      <c r="AL14729" s="5"/>
      <c r="AM14729" s="5"/>
      <c r="AW14729" s="5"/>
    </row>
    <row r="14730" spans="38:49">
      <c r="AL14730" s="5"/>
      <c r="AM14730" s="5"/>
      <c r="AW14730" s="5"/>
    </row>
    <row r="14731" spans="38:49">
      <c r="AL14731" s="5"/>
      <c r="AM14731" s="5"/>
      <c r="AW14731" s="5"/>
    </row>
    <row r="14732" spans="38:49">
      <c r="AL14732" s="5"/>
      <c r="AM14732" s="5"/>
      <c r="AW14732" s="5"/>
    </row>
    <row r="14733" spans="38:49">
      <c r="AL14733" s="5"/>
      <c r="AM14733" s="5"/>
      <c r="AW14733" s="5"/>
    </row>
    <row r="14734" spans="38:49">
      <c r="AL14734" s="5"/>
      <c r="AM14734" s="5"/>
      <c r="AW14734" s="5"/>
    </row>
    <row r="14735" spans="38:49">
      <c r="AL14735" s="5"/>
      <c r="AM14735" s="5"/>
      <c r="AW14735" s="5"/>
    </row>
    <row r="14736" spans="38:49">
      <c r="AL14736" s="5"/>
      <c r="AM14736" s="5"/>
      <c r="AW14736" s="5"/>
    </row>
    <row r="14737" spans="38:49">
      <c r="AL14737" s="5"/>
      <c r="AM14737" s="5"/>
      <c r="AW14737" s="5"/>
    </row>
    <row r="14738" spans="38:49">
      <c r="AL14738" s="5"/>
      <c r="AM14738" s="5"/>
      <c r="AW14738" s="5"/>
    </row>
    <row r="14739" spans="38:49">
      <c r="AL14739" s="5"/>
      <c r="AM14739" s="5"/>
      <c r="AW14739" s="5"/>
    </row>
    <row r="14740" spans="38:49">
      <c r="AL14740" s="5"/>
      <c r="AM14740" s="5"/>
      <c r="AW14740" s="5"/>
    </row>
    <row r="14741" spans="38:49">
      <c r="AL14741" s="5"/>
      <c r="AM14741" s="5"/>
      <c r="AW14741" s="5"/>
    </row>
    <row r="14742" spans="38:49">
      <c r="AL14742" s="5"/>
      <c r="AM14742" s="5"/>
      <c r="AW14742" s="5"/>
    </row>
    <row r="14743" spans="38:49">
      <c r="AL14743" s="5"/>
      <c r="AM14743" s="5"/>
      <c r="AW14743" s="5"/>
    </row>
    <row r="14744" spans="38:49">
      <c r="AL14744" s="5"/>
      <c r="AM14744" s="5"/>
      <c r="AW14744" s="5"/>
    </row>
    <row r="14745" spans="38:49">
      <c r="AL14745" s="5"/>
      <c r="AM14745" s="5"/>
      <c r="AW14745" s="5"/>
    </row>
    <row r="14746" spans="38:49">
      <c r="AL14746" s="5"/>
      <c r="AM14746" s="5"/>
      <c r="AW14746" s="5"/>
    </row>
    <row r="14747" spans="38:49">
      <c r="AL14747" s="5"/>
      <c r="AM14747" s="5"/>
      <c r="AW14747" s="5"/>
    </row>
    <row r="14748" spans="38:49">
      <c r="AL14748" s="5"/>
      <c r="AM14748" s="5"/>
      <c r="AW14748" s="5"/>
    </row>
    <row r="14749" spans="38:49">
      <c r="AL14749" s="5"/>
      <c r="AM14749" s="5"/>
      <c r="AW14749" s="5"/>
    </row>
    <row r="14750" spans="38:49">
      <c r="AL14750" s="5"/>
      <c r="AM14750" s="5"/>
      <c r="AW14750" s="5"/>
    </row>
    <row r="14751" spans="38:49">
      <c r="AL14751" s="5"/>
      <c r="AM14751" s="5"/>
      <c r="AW14751" s="5"/>
    </row>
    <row r="14752" spans="38:49">
      <c r="AL14752" s="5"/>
      <c r="AM14752" s="5"/>
      <c r="AW14752" s="5"/>
    </row>
    <row r="14753" spans="38:49">
      <c r="AL14753" s="5"/>
      <c r="AM14753" s="5"/>
      <c r="AW14753" s="5"/>
    </row>
    <row r="14754" spans="38:49">
      <c r="AL14754" s="5"/>
      <c r="AM14754" s="5"/>
      <c r="AW14754" s="5"/>
    </row>
    <row r="14755" spans="38:49">
      <c r="AL14755" s="5"/>
      <c r="AM14755" s="5"/>
      <c r="AW14755" s="5"/>
    </row>
    <row r="14756" spans="38:49">
      <c r="AL14756" s="5"/>
      <c r="AM14756" s="5"/>
      <c r="AW14756" s="5"/>
    </row>
    <row r="14757" spans="38:49">
      <c r="AL14757" s="5"/>
      <c r="AM14757" s="5"/>
      <c r="AW14757" s="5"/>
    </row>
    <row r="14758" spans="38:49">
      <c r="AL14758" s="5"/>
      <c r="AM14758" s="5"/>
      <c r="AW14758" s="5"/>
    </row>
    <row r="14759" spans="38:49">
      <c r="AL14759" s="5"/>
      <c r="AM14759" s="5"/>
      <c r="AW14759" s="5"/>
    </row>
    <row r="14760" spans="38:49">
      <c r="AL14760" s="5"/>
      <c r="AM14760" s="5"/>
      <c r="AW14760" s="5"/>
    </row>
    <row r="14761" spans="38:49">
      <c r="AL14761" s="5"/>
      <c r="AM14761" s="5"/>
      <c r="AW14761" s="5"/>
    </row>
    <row r="14762" spans="38:49">
      <c r="AL14762" s="5"/>
      <c r="AM14762" s="5"/>
      <c r="AW14762" s="5"/>
    </row>
    <row r="14763" spans="38:49">
      <c r="AL14763" s="5"/>
      <c r="AM14763" s="5"/>
      <c r="AW14763" s="5"/>
    </row>
    <row r="14764" spans="38:49">
      <c r="AL14764" s="5"/>
      <c r="AM14764" s="5"/>
      <c r="AW14764" s="5"/>
    </row>
    <row r="14765" spans="38:49">
      <c r="AL14765" s="5"/>
      <c r="AM14765" s="5"/>
      <c r="AW14765" s="5"/>
    </row>
    <row r="14766" spans="38:49">
      <c r="AL14766" s="5"/>
      <c r="AM14766" s="5"/>
      <c r="AW14766" s="5"/>
    </row>
    <row r="14767" spans="38:49">
      <c r="AL14767" s="5"/>
      <c r="AM14767" s="5"/>
      <c r="AW14767" s="5"/>
    </row>
    <row r="14768" spans="38:49">
      <c r="AL14768" s="5"/>
      <c r="AM14768" s="5"/>
      <c r="AW14768" s="5"/>
    </row>
    <row r="14769" spans="38:49">
      <c r="AL14769" s="5"/>
      <c r="AM14769" s="5"/>
      <c r="AW14769" s="5"/>
    </row>
    <row r="14770" spans="38:49">
      <c r="AL14770" s="5"/>
      <c r="AM14770" s="5"/>
      <c r="AW14770" s="5"/>
    </row>
    <row r="14771" spans="38:49">
      <c r="AL14771" s="5"/>
      <c r="AM14771" s="5"/>
      <c r="AW14771" s="5"/>
    </row>
    <row r="14772" spans="38:49">
      <c r="AL14772" s="5"/>
      <c r="AM14772" s="5"/>
      <c r="AW14772" s="5"/>
    </row>
    <row r="14773" spans="38:49">
      <c r="AL14773" s="5"/>
      <c r="AM14773" s="5"/>
      <c r="AW14773" s="5"/>
    </row>
    <row r="14774" spans="38:49">
      <c r="AL14774" s="5"/>
      <c r="AM14774" s="5"/>
      <c r="AW14774" s="5"/>
    </row>
    <row r="14775" spans="38:49">
      <c r="AL14775" s="5"/>
      <c r="AM14775" s="5"/>
      <c r="AW14775" s="5"/>
    </row>
    <row r="14776" spans="38:49">
      <c r="AL14776" s="5"/>
      <c r="AM14776" s="5"/>
      <c r="AW14776" s="5"/>
    </row>
    <row r="14777" spans="38:49">
      <c r="AL14777" s="5"/>
      <c r="AM14777" s="5"/>
      <c r="AW14777" s="5"/>
    </row>
    <row r="14778" spans="38:49">
      <c r="AL14778" s="5"/>
      <c r="AM14778" s="5"/>
      <c r="AW14778" s="5"/>
    </row>
    <row r="14779" spans="38:49">
      <c r="AL14779" s="5"/>
      <c r="AM14779" s="5"/>
      <c r="AW14779" s="5"/>
    </row>
    <row r="14780" spans="38:49">
      <c r="AL14780" s="5"/>
      <c r="AM14780" s="5"/>
      <c r="AW14780" s="5"/>
    </row>
    <row r="14781" spans="38:49">
      <c r="AL14781" s="5"/>
      <c r="AM14781" s="5"/>
      <c r="AW14781" s="5"/>
    </row>
    <row r="14782" spans="38:49">
      <c r="AL14782" s="5"/>
      <c r="AM14782" s="5"/>
      <c r="AW14782" s="5"/>
    </row>
    <row r="14783" spans="38:49">
      <c r="AL14783" s="5"/>
      <c r="AM14783" s="5"/>
      <c r="AW14783" s="5"/>
    </row>
    <row r="14784" spans="38:49">
      <c r="AL14784" s="5"/>
      <c r="AM14784" s="5"/>
      <c r="AW14784" s="5"/>
    </row>
    <row r="14785" spans="38:49">
      <c r="AL14785" s="5"/>
      <c r="AM14785" s="5"/>
      <c r="AW14785" s="5"/>
    </row>
    <row r="14786" spans="38:49">
      <c r="AL14786" s="5"/>
      <c r="AM14786" s="5"/>
      <c r="AW14786" s="5"/>
    </row>
    <row r="14787" spans="38:49">
      <c r="AL14787" s="5"/>
      <c r="AM14787" s="5"/>
      <c r="AW14787" s="5"/>
    </row>
    <row r="14788" spans="38:49">
      <c r="AL14788" s="5"/>
      <c r="AM14788" s="5"/>
      <c r="AW14788" s="5"/>
    </row>
    <row r="14789" spans="38:49">
      <c r="AL14789" s="5"/>
      <c r="AM14789" s="5"/>
      <c r="AW14789" s="5"/>
    </row>
    <row r="14790" spans="38:49">
      <c r="AL14790" s="5"/>
      <c r="AM14790" s="5"/>
      <c r="AW14790" s="5"/>
    </row>
    <row r="14791" spans="38:49">
      <c r="AL14791" s="5"/>
      <c r="AM14791" s="5"/>
      <c r="AW14791" s="5"/>
    </row>
    <row r="14792" spans="38:49">
      <c r="AL14792" s="5"/>
      <c r="AM14792" s="5"/>
      <c r="AW14792" s="5"/>
    </row>
    <row r="14793" spans="38:49">
      <c r="AL14793" s="5"/>
      <c r="AM14793" s="5"/>
      <c r="AW14793" s="5"/>
    </row>
    <row r="14794" spans="38:49">
      <c r="AL14794" s="5"/>
      <c r="AM14794" s="5"/>
      <c r="AW14794" s="5"/>
    </row>
    <row r="14795" spans="38:49">
      <c r="AL14795" s="5"/>
      <c r="AM14795" s="5"/>
      <c r="AW14795" s="5"/>
    </row>
    <row r="14796" spans="38:49">
      <c r="AL14796" s="5"/>
      <c r="AM14796" s="5"/>
      <c r="AW14796" s="5"/>
    </row>
    <row r="14797" spans="38:49">
      <c r="AL14797" s="5"/>
      <c r="AM14797" s="5"/>
      <c r="AW14797" s="5"/>
    </row>
    <row r="14798" spans="38:49">
      <c r="AL14798" s="5"/>
      <c r="AM14798" s="5"/>
      <c r="AW14798" s="5"/>
    </row>
    <row r="14799" spans="38:49">
      <c r="AL14799" s="5"/>
      <c r="AM14799" s="5"/>
      <c r="AW14799" s="5"/>
    </row>
    <row r="14800" spans="38:49">
      <c r="AL14800" s="5"/>
      <c r="AM14800" s="5"/>
      <c r="AW14800" s="5"/>
    </row>
    <row r="14801" spans="38:49">
      <c r="AL14801" s="5"/>
      <c r="AM14801" s="5"/>
      <c r="AW14801" s="5"/>
    </row>
    <row r="14802" spans="38:49">
      <c r="AL14802" s="5"/>
      <c r="AM14802" s="5"/>
      <c r="AW14802" s="5"/>
    </row>
    <row r="14803" spans="38:49">
      <c r="AL14803" s="5"/>
      <c r="AM14803" s="5"/>
      <c r="AW14803" s="5"/>
    </row>
    <row r="14804" spans="38:49">
      <c r="AL14804" s="5"/>
      <c r="AM14804" s="5"/>
      <c r="AW14804" s="5"/>
    </row>
    <row r="14805" spans="38:49">
      <c r="AL14805" s="5"/>
      <c r="AM14805" s="5"/>
      <c r="AW14805" s="5"/>
    </row>
    <row r="14806" spans="38:49">
      <c r="AL14806" s="5"/>
      <c r="AM14806" s="5"/>
      <c r="AW14806" s="5"/>
    </row>
    <row r="14807" spans="38:49">
      <c r="AL14807" s="5"/>
      <c r="AM14807" s="5"/>
      <c r="AW14807" s="5"/>
    </row>
    <row r="14808" spans="38:49">
      <c r="AL14808" s="5"/>
      <c r="AM14808" s="5"/>
      <c r="AW14808" s="5"/>
    </row>
    <row r="14809" spans="38:49">
      <c r="AL14809" s="5"/>
      <c r="AM14809" s="5"/>
      <c r="AW14809" s="5"/>
    </row>
    <row r="14810" spans="38:49">
      <c r="AL14810" s="5"/>
      <c r="AM14810" s="5"/>
      <c r="AW14810" s="5"/>
    </row>
    <row r="14811" spans="38:49">
      <c r="AL14811" s="5"/>
      <c r="AM14811" s="5"/>
      <c r="AW14811" s="5"/>
    </row>
    <row r="14812" spans="38:49">
      <c r="AL14812" s="5"/>
      <c r="AM14812" s="5"/>
      <c r="AW14812" s="5"/>
    </row>
    <row r="14813" spans="38:49">
      <c r="AL14813" s="5"/>
      <c r="AM14813" s="5"/>
      <c r="AW14813" s="5"/>
    </row>
    <row r="14814" spans="38:49">
      <c r="AL14814" s="5"/>
      <c r="AM14814" s="5"/>
      <c r="AW14814" s="5"/>
    </row>
    <row r="14815" spans="38:49">
      <c r="AL14815" s="5"/>
      <c r="AM14815" s="5"/>
      <c r="AW14815" s="5"/>
    </row>
    <row r="14816" spans="38:49">
      <c r="AL14816" s="5"/>
      <c r="AM14816" s="5"/>
      <c r="AW14816" s="5"/>
    </row>
    <row r="14817" spans="38:49">
      <c r="AL14817" s="5"/>
      <c r="AM14817" s="5"/>
      <c r="AW14817" s="5"/>
    </row>
    <row r="14818" spans="38:49">
      <c r="AL14818" s="5"/>
      <c r="AM14818" s="5"/>
      <c r="AW14818" s="5"/>
    </row>
    <row r="14819" spans="38:49">
      <c r="AL14819" s="5"/>
      <c r="AM14819" s="5"/>
      <c r="AW14819" s="5"/>
    </row>
    <row r="14820" spans="38:49">
      <c r="AL14820" s="5"/>
      <c r="AM14820" s="5"/>
      <c r="AW14820" s="5"/>
    </row>
    <row r="14821" spans="38:49">
      <c r="AL14821" s="5"/>
      <c r="AM14821" s="5"/>
      <c r="AW14821" s="5"/>
    </row>
    <row r="14822" spans="38:49">
      <c r="AL14822" s="5"/>
      <c r="AM14822" s="5"/>
      <c r="AW14822" s="5"/>
    </row>
    <row r="14823" spans="38:49">
      <c r="AL14823" s="5"/>
      <c r="AM14823" s="5"/>
      <c r="AW14823" s="5"/>
    </row>
    <row r="14824" spans="38:49">
      <c r="AL14824" s="5"/>
      <c r="AM14824" s="5"/>
      <c r="AW14824" s="5"/>
    </row>
    <row r="14825" spans="38:49">
      <c r="AL14825" s="5"/>
      <c r="AM14825" s="5"/>
      <c r="AW14825" s="5"/>
    </row>
    <row r="14826" spans="38:49">
      <c r="AL14826" s="5"/>
      <c r="AM14826" s="5"/>
      <c r="AW14826" s="5"/>
    </row>
    <row r="14827" spans="38:49">
      <c r="AL14827" s="5"/>
      <c r="AM14827" s="5"/>
      <c r="AW14827" s="5"/>
    </row>
    <row r="14828" spans="38:49">
      <c r="AL14828" s="5"/>
      <c r="AM14828" s="5"/>
      <c r="AW14828" s="5"/>
    </row>
    <row r="14829" spans="38:49">
      <c r="AL14829" s="5"/>
      <c r="AM14829" s="5"/>
      <c r="AW14829" s="5"/>
    </row>
    <row r="14830" spans="38:49">
      <c r="AL14830" s="5"/>
      <c r="AM14830" s="5"/>
      <c r="AW14830" s="5"/>
    </row>
    <row r="14831" spans="38:49">
      <c r="AL14831" s="5"/>
      <c r="AM14831" s="5"/>
      <c r="AW14831" s="5"/>
    </row>
    <row r="14832" spans="38:49">
      <c r="AL14832" s="5"/>
      <c r="AM14832" s="5"/>
      <c r="AW14832" s="5"/>
    </row>
    <row r="14833" spans="38:49">
      <c r="AL14833" s="5"/>
      <c r="AM14833" s="5"/>
      <c r="AW14833" s="5"/>
    </row>
    <row r="14834" spans="38:49">
      <c r="AL14834" s="5"/>
      <c r="AM14834" s="5"/>
      <c r="AW14834" s="5"/>
    </row>
    <row r="14835" spans="38:49">
      <c r="AL14835" s="5"/>
      <c r="AM14835" s="5"/>
      <c r="AW14835" s="5"/>
    </row>
    <row r="14836" spans="38:49">
      <c r="AL14836" s="5"/>
      <c r="AM14836" s="5"/>
      <c r="AW14836" s="5"/>
    </row>
    <row r="14837" spans="38:49">
      <c r="AL14837" s="5"/>
      <c r="AM14837" s="5"/>
      <c r="AW14837" s="5"/>
    </row>
    <row r="14838" spans="38:49">
      <c r="AL14838" s="5"/>
      <c r="AM14838" s="5"/>
      <c r="AW14838" s="5"/>
    </row>
    <row r="14839" spans="38:49">
      <c r="AL14839" s="5"/>
      <c r="AM14839" s="5"/>
      <c r="AW14839" s="5"/>
    </row>
    <row r="14840" spans="38:49">
      <c r="AL14840" s="5"/>
      <c r="AM14840" s="5"/>
      <c r="AW14840" s="5"/>
    </row>
    <row r="14841" spans="38:49">
      <c r="AL14841" s="5"/>
      <c r="AM14841" s="5"/>
      <c r="AW14841" s="5"/>
    </row>
    <row r="14842" spans="38:49">
      <c r="AL14842" s="5"/>
      <c r="AM14842" s="5"/>
      <c r="AW14842" s="5"/>
    </row>
    <row r="14843" spans="38:49">
      <c r="AL14843" s="5"/>
      <c r="AM14843" s="5"/>
      <c r="AW14843" s="5"/>
    </row>
    <row r="14844" spans="38:49">
      <c r="AL14844" s="5"/>
      <c r="AM14844" s="5"/>
      <c r="AW14844" s="5"/>
    </row>
    <row r="14845" spans="38:49">
      <c r="AL14845" s="5"/>
      <c r="AM14845" s="5"/>
      <c r="AW14845" s="5"/>
    </row>
    <row r="14846" spans="38:49">
      <c r="AL14846" s="5"/>
      <c r="AM14846" s="5"/>
      <c r="AW14846" s="5"/>
    </row>
    <row r="14847" spans="38:49">
      <c r="AL14847" s="5"/>
      <c r="AM14847" s="5"/>
      <c r="AW14847" s="5"/>
    </row>
    <row r="14848" spans="38:49">
      <c r="AL14848" s="5"/>
      <c r="AM14848" s="5"/>
      <c r="AW14848" s="5"/>
    </row>
    <row r="14849" spans="38:49">
      <c r="AL14849" s="5"/>
      <c r="AM14849" s="5"/>
      <c r="AW14849" s="5"/>
    </row>
    <row r="14850" spans="38:49">
      <c r="AL14850" s="5"/>
      <c r="AM14850" s="5"/>
      <c r="AW14850" s="5"/>
    </row>
    <row r="14851" spans="38:49">
      <c r="AL14851" s="5"/>
      <c r="AM14851" s="5"/>
      <c r="AW14851" s="5"/>
    </row>
    <row r="14852" spans="38:49">
      <c r="AL14852" s="5"/>
      <c r="AM14852" s="5"/>
      <c r="AW14852" s="5"/>
    </row>
    <row r="14853" spans="38:49">
      <c r="AL14853" s="5"/>
      <c r="AM14853" s="5"/>
      <c r="AW14853" s="5"/>
    </row>
    <row r="14854" spans="38:49">
      <c r="AL14854" s="5"/>
      <c r="AM14854" s="5"/>
      <c r="AW14854" s="5"/>
    </row>
    <row r="14855" spans="38:49">
      <c r="AL14855" s="5"/>
      <c r="AM14855" s="5"/>
      <c r="AW14855" s="5"/>
    </row>
    <row r="14856" spans="38:49">
      <c r="AL14856" s="5"/>
      <c r="AM14856" s="5"/>
      <c r="AW14856" s="5"/>
    </row>
    <row r="14857" spans="38:49">
      <c r="AL14857" s="5"/>
      <c r="AM14857" s="5"/>
      <c r="AW14857" s="5"/>
    </row>
    <row r="14858" spans="38:49">
      <c r="AL14858" s="5"/>
      <c r="AM14858" s="5"/>
      <c r="AW14858" s="5"/>
    </row>
    <row r="14859" spans="38:49">
      <c r="AL14859" s="5"/>
      <c r="AM14859" s="5"/>
      <c r="AW14859" s="5"/>
    </row>
    <row r="14860" spans="38:49">
      <c r="AL14860" s="5"/>
      <c r="AM14860" s="5"/>
      <c r="AW14860" s="5"/>
    </row>
    <row r="14861" spans="38:49">
      <c r="AL14861" s="5"/>
      <c r="AM14861" s="5"/>
      <c r="AW14861" s="5"/>
    </row>
    <row r="14862" spans="38:49">
      <c r="AL14862" s="5"/>
      <c r="AM14862" s="5"/>
      <c r="AW14862" s="5"/>
    </row>
    <row r="14863" spans="38:49">
      <c r="AL14863" s="5"/>
      <c r="AM14863" s="5"/>
      <c r="AW14863" s="5"/>
    </row>
    <row r="14864" spans="38:49">
      <c r="AL14864" s="5"/>
      <c r="AM14864" s="5"/>
      <c r="AW14864" s="5"/>
    </row>
    <row r="14865" spans="38:49">
      <c r="AL14865" s="5"/>
      <c r="AM14865" s="5"/>
      <c r="AW14865" s="5"/>
    </row>
    <row r="14866" spans="38:49">
      <c r="AL14866" s="5"/>
      <c r="AM14866" s="5"/>
      <c r="AW14866" s="5"/>
    </row>
    <row r="14867" spans="38:49">
      <c r="AL14867" s="5"/>
      <c r="AM14867" s="5"/>
      <c r="AW14867" s="5"/>
    </row>
    <row r="14868" spans="38:49">
      <c r="AL14868" s="5"/>
      <c r="AM14868" s="5"/>
      <c r="AW14868" s="5"/>
    </row>
    <row r="14869" spans="38:49">
      <c r="AL14869" s="5"/>
      <c r="AM14869" s="5"/>
      <c r="AW14869" s="5"/>
    </row>
    <row r="14870" spans="38:49">
      <c r="AL14870" s="5"/>
      <c r="AM14870" s="5"/>
      <c r="AW14870" s="5"/>
    </row>
    <row r="14871" spans="38:49">
      <c r="AL14871" s="5"/>
      <c r="AM14871" s="5"/>
      <c r="AW14871" s="5"/>
    </row>
    <row r="14872" spans="38:49">
      <c r="AL14872" s="5"/>
      <c r="AM14872" s="5"/>
      <c r="AW14872" s="5"/>
    </row>
    <row r="14873" spans="38:49">
      <c r="AL14873" s="5"/>
      <c r="AM14873" s="5"/>
      <c r="AW14873" s="5"/>
    </row>
    <row r="14874" spans="38:49">
      <c r="AL14874" s="5"/>
      <c r="AM14874" s="5"/>
      <c r="AW14874" s="5"/>
    </row>
    <row r="14875" spans="38:49">
      <c r="AL14875" s="5"/>
      <c r="AM14875" s="5"/>
      <c r="AW14875" s="5"/>
    </row>
    <row r="14876" spans="38:49">
      <c r="AL14876" s="5"/>
      <c r="AM14876" s="5"/>
      <c r="AW14876" s="5"/>
    </row>
    <row r="14877" spans="38:49">
      <c r="AL14877" s="5"/>
      <c r="AM14877" s="5"/>
      <c r="AW14877" s="5"/>
    </row>
    <row r="14878" spans="38:49">
      <c r="AL14878" s="5"/>
      <c r="AM14878" s="5"/>
      <c r="AW14878" s="5"/>
    </row>
    <row r="14879" spans="38:49">
      <c r="AL14879" s="5"/>
      <c r="AM14879" s="5"/>
      <c r="AW14879" s="5"/>
    </row>
    <row r="14880" spans="38:49">
      <c r="AL14880" s="5"/>
      <c r="AM14880" s="5"/>
      <c r="AW14880" s="5"/>
    </row>
    <row r="14881" spans="38:49">
      <c r="AL14881" s="5"/>
      <c r="AM14881" s="5"/>
      <c r="AW14881" s="5"/>
    </row>
    <row r="14882" spans="38:49">
      <c r="AL14882" s="5"/>
      <c r="AM14882" s="5"/>
      <c r="AW14882" s="5"/>
    </row>
    <row r="14883" spans="38:49">
      <c r="AL14883" s="5"/>
      <c r="AM14883" s="5"/>
      <c r="AW14883" s="5"/>
    </row>
    <row r="14884" spans="38:49">
      <c r="AL14884" s="5"/>
      <c r="AM14884" s="5"/>
      <c r="AW14884" s="5"/>
    </row>
    <row r="14885" spans="38:49">
      <c r="AL14885" s="5"/>
      <c r="AM14885" s="5"/>
      <c r="AW14885" s="5"/>
    </row>
    <row r="14886" spans="38:49">
      <c r="AL14886" s="5"/>
      <c r="AM14886" s="5"/>
      <c r="AW14886" s="5"/>
    </row>
    <row r="14887" spans="38:49">
      <c r="AL14887" s="5"/>
      <c r="AM14887" s="5"/>
      <c r="AW14887" s="5"/>
    </row>
    <row r="14888" spans="38:49">
      <c r="AL14888" s="5"/>
      <c r="AM14888" s="5"/>
      <c r="AW14888" s="5"/>
    </row>
    <row r="14889" spans="38:49">
      <c r="AL14889" s="5"/>
      <c r="AM14889" s="5"/>
      <c r="AW14889" s="5"/>
    </row>
    <row r="14890" spans="38:49">
      <c r="AL14890" s="5"/>
      <c r="AM14890" s="5"/>
      <c r="AW14890" s="5"/>
    </row>
    <row r="14891" spans="38:49">
      <c r="AL14891" s="5"/>
      <c r="AM14891" s="5"/>
      <c r="AW14891" s="5"/>
    </row>
    <row r="14892" spans="38:49">
      <c r="AL14892" s="5"/>
      <c r="AM14892" s="5"/>
      <c r="AW14892" s="5"/>
    </row>
    <row r="14893" spans="38:49">
      <c r="AL14893" s="5"/>
      <c r="AM14893" s="5"/>
      <c r="AW14893" s="5"/>
    </row>
    <row r="14894" spans="38:49">
      <c r="AL14894" s="5"/>
      <c r="AM14894" s="5"/>
      <c r="AW14894" s="5"/>
    </row>
    <row r="14895" spans="38:49">
      <c r="AL14895" s="5"/>
      <c r="AM14895" s="5"/>
      <c r="AW14895" s="5"/>
    </row>
    <row r="14896" spans="38:49">
      <c r="AL14896" s="5"/>
      <c r="AM14896" s="5"/>
      <c r="AW14896" s="5"/>
    </row>
    <row r="14897" spans="38:49">
      <c r="AL14897" s="5"/>
      <c r="AM14897" s="5"/>
      <c r="AW14897" s="5"/>
    </row>
    <row r="14898" spans="38:49">
      <c r="AL14898" s="5"/>
      <c r="AM14898" s="5"/>
      <c r="AW14898" s="5"/>
    </row>
    <row r="14899" spans="38:49">
      <c r="AL14899" s="5"/>
      <c r="AM14899" s="5"/>
      <c r="AW14899" s="5"/>
    </row>
    <row r="14900" spans="38:49">
      <c r="AL14900" s="5"/>
      <c r="AM14900" s="5"/>
      <c r="AW14900" s="5"/>
    </row>
    <row r="14901" spans="38:49">
      <c r="AL14901" s="5"/>
      <c r="AM14901" s="5"/>
      <c r="AW14901" s="5"/>
    </row>
    <row r="14902" spans="38:49">
      <c r="AL14902" s="5"/>
      <c r="AM14902" s="5"/>
      <c r="AW14902" s="5"/>
    </row>
    <row r="14903" spans="38:49">
      <c r="AL14903" s="5"/>
      <c r="AM14903" s="5"/>
      <c r="AW14903" s="5"/>
    </row>
    <row r="14904" spans="38:49">
      <c r="AL14904" s="5"/>
      <c r="AM14904" s="5"/>
      <c r="AW14904" s="5"/>
    </row>
    <row r="14905" spans="38:49">
      <c r="AL14905" s="5"/>
      <c r="AM14905" s="5"/>
      <c r="AW14905" s="5"/>
    </row>
    <row r="14906" spans="38:49">
      <c r="AL14906" s="5"/>
      <c r="AM14906" s="5"/>
      <c r="AW14906" s="5"/>
    </row>
    <row r="14907" spans="38:49">
      <c r="AL14907" s="5"/>
      <c r="AM14907" s="5"/>
      <c r="AW14907" s="5"/>
    </row>
    <row r="14908" spans="38:49">
      <c r="AL14908" s="5"/>
      <c r="AM14908" s="5"/>
      <c r="AW14908" s="5"/>
    </row>
    <row r="14909" spans="38:49">
      <c r="AL14909" s="5"/>
      <c r="AM14909" s="5"/>
      <c r="AW14909" s="5"/>
    </row>
    <row r="14910" spans="38:49">
      <c r="AL14910" s="5"/>
      <c r="AM14910" s="5"/>
      <c r="AW14910" s="5"/>
    </row>
    <row r="14911" spans="38:49">
      <c r="AL14911" s="5"/>
      <c r="AM14911" s="5"/>
      <c r="AW14911" s="5"/>
    </row>
    <row r="14912" spans="38:49">
      <c r="AL14912" s="5"/>
      <c r="AM14912" s="5"/>
      <c r="AW14912" s="5"/>
    </row>
    <row r="14913" spans="38:49">
      <c r="AL14913" s="5"/>
      <c r="AM14913" s="5"/>
      <c r="AW14913" s="5"/>
    </row>
    <row r="14914" spans="38:49">
      <c r="AL14914" s="5"/>
      <c r="AM14914" s="5"/>
      <c r="AW14914" s="5"/>
    </row>
    <row r="14915" spans="38:49">
      <c r="AL14915" s="5"/>
      <c r="AM14915" s="5"/>
      <c r="AW14915" s="5"/>
    </row>
    <row r="14916" spans="38:49">
      <c r="AL14916" s="5"/>
      <c r="AM14916" s="5"/>
      <c r="AW14916" s="5"/>
    </row>
    <row r="14917" spans="38:49">
      <c r="AL14917" s="5"/>
      <c r="AM14917" s="5"/>
      <c r="AW14917" s="5"/>
    </row>
    <row r="14918" spans="38:49">
      <c r="AL14918" s="5"/>
      <c r="AM14918" s="5"/>
      <c r="AW14918" s="5"/>
    </row>
    <row r="14919" spans="38:49">
      <c r="AL14919" s="5"/>
      <c r="AM14919" s="5"/>
      <c r="AW14919" s="5"/>
    </row>
    <row r="14920" spans="38:49">
      <c r="AL14920" s="5"/>
      <c r="AM14920" s="5"/>
      <c r="AW14920" s="5"/>
    </row>
    <row r="14921" spans="38:49">
      <c r="AL14921" s="5"/>
      <c r="AM14921" s="5"/>
      <c r="AW14921" s="5"/>
    </row>
    <row r="14922" spans="38:49">
      <c r="AL14922" s="5"/>
      <c r="AM14922" s="5"/>
      <c r="AW14922" s="5"/>
    </row>
    <row r="14923" spans="38:49">
      <c r="AL14923" s="5"/>
      <c r="AM14923" s="5"/>
      <c r="AW14923" s="5"/>
    </row>
    <row r="14924" spans="38:49">
      <c r="AL14924" s="5"/>
      <c r="AM14924" s="5"/>
      <c r="AW14924" s="5"/>
    </row>
    <row r="14925" spans="38:49">
      <c r="AL14925" s="5"/>
      <c r="AM14925" s="5"/>
      <c r="AW14925" s="5"/>
    </row>
    <row r="14926" spans="38:49">
      <c r="AL14926" s="5"/>
      <c r="AM14926" s="5"/>
      <c r="AW14926" s="5"/>
    </row>
    <row r="14927" spans="38:49">
      <c r="AL14927" s="5"/>
      <c r="AM14927" s="5"/>
      <c r="AW14927" s="5"/>
    </row>
    <row r="14928" spans="38:49">
      <c r="AL14928" s="5"/>
      <c r="AM14928" s="5"/>
      <c r="AW14928" s="5"/>
    </row>
    <row r="14929" spans="38:49">
      <c r="AL14929" s="5"/>
      <c r="AM14929" s="5"/>
      <c r="AW14929" s="5"/>
    </row>
    <row r="14930" spans="38:49">
      <c r="AL14930" s="5"/>
      <c r="AM14930" s="5"/>
      <c r="AW14930" s="5"/>
    </row>
    <row r="14931" spans="38:49">
      <c r="AL14931" s="5"/>
      <c r="AM14931" s="5"/>
      <c r="AW14931" s="5"/>
    </row>
    <row r="14932" spans="38:49">
      <c r="AL14932" s="5"/>
      <c r="AM14932" s="5"/>
      <c r="AW14932" s="5"/>
    </row>
    <row r="14933" spans="38:49">
      <c r="AL14933" s="5"/>
      <c r="AM14933" s="5"/>
      <c r="AW14933" s="5"/>
    </row>
    <row r="14934" spans="38:49">
      <c r="AL14934" s="5"/>
      <c r="AM14934" s="5"/>
      <c r="AW14934" s="5"/>
    </row>
    <row r="14935" spans="38:49">
      <c r="AL14935" s="5"/>
      <c r="AM14935" s="5"/>
      <c r="AW14935" s="5"/>
    </row>
    <row r="14936" spans="38:49">
      <c r="AL14936" s="5"/>
      <c r="AM14936" s="5"/>
      <c r="AW14936" s="5"/>
    </row>
    <row r="14937" spans="38:49">
      <c r="AL14937" s="5"/>
      <c r="AM14937" s="5"/>
      <c r="AW14937" s="5"/>
    </row>
    <row r="14938" spans="38:49">
      <c r="AL14938" s="5"/>
      <c r="AM14938" s="5"/>
      <c r="AW14938" s="5"/>
    </row>
    <row r="14939" spans="38:49">
      <c r="AL14939" s="5"/>
      <c r="AM14939" s="5"/>
      <c r="AW14939" s="5"/>
    </row>
    <row r="14940" spans="38:49">
      <c r="AL14940" s="5"/>
      <c r="AM14940" s="5"/>
      <c r="AW14940" s="5"/>
    </row>
    <row r="14941" spans="38:49">
      <c r="AL14941" s="5"/>
      <c r="AM14941" s="5"/>
      <c r="AW14941" s="5"/>
    </row>
    <row r="14942" spans="38:49">
      <c r="AL14942" s="5"/>
      <c r="AM14942" s="5"/>
      <c r="AW14942" s="5"/>
    </row>
    <row r="14943" spans="38:49">
      <c r="AL14943" s="5"/>
      <c r="AM14943" s="5"/>
      <c r="AW14943" s="5"/>
    </row>
    <row r="14944" spans="38:49">
      <c r="AL14944" s="5"/>
      <c r="AM14944" s="5"/>
      <c r="AW14944" s="5"/>
    </row>
    <row r="14945" spans="38:49">
      <c r="AL14945" s="5"/>
      <c r="AM14945" s="5"/>
      <c r="AW14945" s="5"/>
    </row>
    <row r="14946" spans="38:49">
      <c r="AL14946" s="5"/>
      <c r="AM14946" s="5"/>
      <c r="AW14946" s="5"/>
    </row>
    <row r="14947" spans="38:49">
      <c r="AL14947" s="5"/>
      <c r="AM14947" s="5"/>
      <c r="AW14947" s="5"/>
    </row>
    <row r="14948" spans="38:49">
      <c r="AL14948" s="5"/>
      <c r="AM14948" s="5"/>
      <c r="AW14948" s="5"/>
    </row>
    <row r="14949" spans="38:49">
      <c r="AL14949" s="5"/>
      <c r="AM14949" s="5"/>
      <c r="AW14949" s="5"/>
    </row>
    <row r="14950" spans="38:49">
      <c r="AL14950" s="5"/>
      <c r="AM14950" s="5"/>
      <c r="AW14950" s="5"/>
    </row>
    <row r="14951" spans="38:49">
      <c r="AL14951" s="5"/>
      <c r="AM14951" s="5"/>
      <c r="AW14951" s="5"/>
    </row>
    <row r="14952" spans="38:49">
      <c r="AL14952" s="5"/>
      <c r="AM14952" s="5"/>
      <c r="AW14952" s="5"/>
    </row>
    <row r="14953" spans="38:49">
      <c r="AL14953" s="5"/>
      <c r="AM14953" s="5"/>
      <c r="AW14953" s="5"/>
    </row>
    <row r="14954" spans="38:49">
      <c r="AL14954" s="5"/>
      <c r="AM14954" s="5"/>
      <c r="AW14954" s="5"/>
    </row>
    <row r="14955" spans="38:49">
      <c r="AL14955" s="5"/>
      <c r="AM14955" s="5"/>
      <c r="AW14955" s="5"/>
    </row>
    <row r="14956" spans="38:49">
      <c r="AL14956" s="5"/>
      <c r="AM14956" s="5"/>
      <c r="AW14956" s="5"/>
    </row>
    <row r="14957" spans="38:49">
      <c r="AL14957" s="5"/>
      <c r="AM14957" s="5"/>
      <c r="AW14957" s="5"/>
    </row>
    <row r="14958" spans="38:49">
      <c r="AL14958" s="5"/>
      <c r="AM14958" s="5"/>
      <c r="AW14958" s="5"/>
    </row>
    <row r="14959" spans="38:49">
      <c r="AL14959" s="5"/>
      <c r="AM14959" s="5"/>
      <c r="AW14959" s="5"/>
    </row>
    <row r="14960" spans="38:49">
      <c r="AL14960" s="5"/>
      <c r="AM14960" s="5"/>
      <c r="AW14960" s="5"/>
    </row>
    <row r="14961" spans="38:49">
      <c r="AL14961" s="5"/>
      <c r="AM14961" s="5"/>
      <c r="AW14961" s="5"/>
    </row>
    <row r="14962" spans="38:49">
      <c r="AL14962" s="5"/>
      <c r="AM14962" s="5"/>
      <c r="AW14962" s="5"/>
    </row>
    <row r="14963" spans="38:49">
      <c r="AL14963" s="5"/>
      <c r="AM14963" s="5"/>
      <c r="AW14963" s="5"/>
    </row>
    <row r="14964" spans="38:49">
      <c r="AL14964" s="5"/>
      <c r="AM14964" s="5"/>
      <c r="AW14964" s="5"/>
    </row>
    <row r="14965" spans="38:49">
      <c r="AL14965" s="5"/>
      <c r="AM14965" s="5"/>
      <c r="AW14965" s="5"/>
    </row>
    <row r="14966" spans="38:49">
      <c r="AL14966" s="5"/>
      <c r="AM14966" s="5"/>
      <c r="AW14966" s="5"/>
    </row>
    <row r="14967" spans="38:49">
      <c r="AL14967" s="5"/>
      <c r="AM14967" s="5"/>
      <c r="AW14967" s="5"/>
    </row>
    <row r="14968" spans="38:49">
      <c r="AL14968" s="5"/>
      <c r="AM14968" s="5"/>
      <c r="AW14968" s="5"/>
    </row>
    <row r="14969" spans="38:49">
      <c r="AL14969" s="5"/>
      <c r="AM14969" s="5"/>
      <c r="AW14969" s="5"/>
    </row>
    <row r="14970" spans="38:49">
      <c r="AL14970" s="5"/>
      <c r="AM14970" s="5"/>
      <c r="AW14970" s="5"/>
    </row>
    <row r="14971" spans="38:49">
      <c r="AL14971" s="5"/>
      <c r="AM14971" s="5"/>
      <c r="AW14971" s="5"/>
    </row>
    <row r="14972" spans="38:49">
      <c r="AL14972" s="5"/>
      <c r="AM14972" s="5"/>
      <c r="AW14972" s="5"/>
    </row>
    <row r="14973" spans="38:49">
      <c r="AL14973" s="5"/>
      <c r="AM14973" s="5"/>
      <c r="AW14973" s="5"/>
    </row>
    <row r="14974" spans="38:49">
      <c r="AL14974" s="5"/>
      <c r="AM14974" s="5"/>
      <c r="AW14974" s="5"/>
    </row>
    <row r="14975" spans="38:49">
      <c r="AL14975" s="5"/>
      <c r="AM14975" s="5"/>
      <c r="AW14975" s="5"/>
    </row>
    <row r="14976" spans="38:49">
      <c r="AL14976" s="5"/>
      <c r="AM14976" s="5"/>
      <c r="AW14976" s="5"/>
    </row>
    <row r="14977" spans="38:49">
      <c r="AL14977" s="5"/>
      <c r="AM14977" s="5"/>
      <c r="AW14977" s="5"/>
    </row>
    <row r="14978" spans="38:49">
      <c r="AL14978" s="5"/>
      <c r="AM14978" s="5"/>
      <c r="AW14978" s="5"/>
    </row>
    <row r="14979" spans="38:49">
      <c r="AL14979" s="5"/>
      <c r="AM14979" s="5"/>
      <c r="AW14979" s="5"/>
    </row>
    <row r="14980" spans="38:49">
      <c r="AL14980" s="5"/>
      <c r="AM14980" s="5"/>
      <c r="AW14980" s="5"/>
    </row>
    <row r="14981" spans="38:49">
      <c r="AL14981" s="5"/>
      <c r="AM14981" s="5"/>
      <c r="AW14981" s="5"/>
    </row>
    <row r="14982" spans="38:49">
      <c r="AL14982" s="5"/>
      <c r="AM14982" s="5"/>
      <c r="AW14982" s="5"/>
    </row>
    <row r="14983" spans="38:49">
      <c r="AL14983" s="5"/>
      <c r="AM14983" s="5"/>
      <c r="AW14983" s="5"/>
    </row>
    <row r="14984" spans="38:49">
      <c r="AL14984" s="5"/>
      <c r="AM14984" s="5"/>
      <c r="AW14984" s="5"/>
    </row>
    <row r="14985" spans="38:49">
      <c r="AL14985" s="5"/>
      <c r="AM14985" s="5"/>
      <c r="AW14985" s="5"/>
    </row>
    <row r="14986" spans="38:49">
      <c r="AL14986" s="5"/>
      <c r="AM14986" s="5"/>
      <c r="AW14986" s="5"/>
    </row>
    <row r="14987" spans="38:49">
      <c r="AL14987" s="5"/>
      <c r="AM14987" s="5"/>
      <c r="AW14987" s="5"/>
    </row>
    <row r="14988" spans="38:49">
      <c r="AL14988" s="5"/>
      <c r="AM14988" s="5"/>
      <c r="AW14988" s="5"/>
    </row>
    <row r="14989" spans="38:49">
      <c r="AL14989" s="5"/>
      <c r="AM14989" s="5"/>
      <c r="AW14989" s="5"/>
    </row>
    <row r="14990" spans="38:49">
      <c r="AL14990" s="5"/>
      <c r="AM14990" s="5"/>
      <c r="AW14990" s="5"/>
    </row>
    <row r="14991" spans="38:49">
      <c r="AL14991" s="5"/>
      <c r="AM14991" s="5"/>
      <c r="AW14991" s="5"/>
    </row>
    <row r="14992" spans="38:49">
      <c r="AL14992" s="5"/>
      <c r="AM14992" s="5"/>
      <c r="AW14992" s="5"/>
    </row>
    <row r="14993" spans="38:49">
      <c r="AL14993" s="5"/>
      <c r="AM14993" s="5"/>
      <c r="AW14993" s="5"/>
    </row>
    <row r="14994" spans="38:49">
      <c r="AL14994" s="5"/>
      <c r="AM14994" s="5"/>
      <c r="AW14994" s="5"/>
    </row>
    <row r="14995" spans="38:49">
      <c r="AL14995" s="5"/>
      <c r="AM14995" s="5"/>
      <c r="AW14995" s="5"/>
    </row>
    <row r="14996" spans="38:49">
      <c r="AL14996" s="5"/>
      <c r="AM14996" s="5"/>
      <c r="AW14996" s="5"/>
    </row>
    <row r="14997" spans="38:49">
      <c r="AL14997" s="5"/>
      <c r="AM14997" s="5"/>
      <c r="AW14997" s="5"/>
    </row>
    <row r="14998" spans="38:49">
      <c r="AL14998" s="5"/>
      <c r="AM14998" s="5"/>
      <c r="AW14998" s="5"/>
    </row>
    <row r="14999" spans="38:49">
      <c r="AL14999" s="5"/>
      <c r="AM14999" s="5"/>
      <c r="AW14999" s="5"/>
    </row>
    <row r="15000" spans="38:49">
      <c r="AL15000" s="5"/>
      <c r="AM15000" s="5"/>
      <c r="AW15000" s="5"/>
    </row>
    <row r="15001" spans="38:49">
      <c r="AL15001" s="5"/>
      <c r="AM15001" s="5"/>
      <c r="AW15001" s="5"/>
    </row>
    <row r="15002" spans="38:49">
      <c r="AL15002" s="5"/>
      <c r="AM15002" s="5"/>
      <c r="AW15002" s="5"/>
    </row>
    <row r="15003" spans="38:49">
      <c r="AL15003" s="5"/>
      <c r="AM15003" s="5"/>
      <c r="AW15003" s="5"/>
    </row>
    <row r="15004" spans="38:49">
      <c r="AL15004" s="5"/>
      <c r="AM15004" s="5"/>
      <c r="AW15004" s="5"/>
    </row>
    <row r="15005" spans="38:49">
      <c r="AL15005" s="5"/>
      <c r="AM15005" s="5"/>
      <c r="AW15005" s="5"/>
    </row>
    <row r="15006" spans="38:49">
      <c r="AL15006" s="5"/>
      <c r="AM15006" s="5"/>
      <c r="AW15006" s="5"/>
    </row>
    <row r="15007" spans="38:49">
      <c r="AL15007" s="5"/>
      <c r="AM15007" s="5"/>
      <c r="AW15007" s="5"/>
    </row>
    <row r="15008" spans="38:49">
      <c r="AL15008" s="5"/>
      <c r="AM15008" s="5"/>
      <c r="AW15008" s="5"/>
    </row>
    <row r="15009" spans="38:49">
      <c r="AL15009" s="5"/>
      <c r="AM15009" s="5"/>
      <c r="AW15009" s="5"/>
    </row>
    <row r="15010" spans="38:49">
      <c r="AL15010" s="5"/>
      <c r="AM15010" s="5"/>
      <c r="AW15010" s="5"/>
    </row>
    <row r="15011" spans="38:49">
      <c r="AL15011" s="5"/>
      <c r="AM15011" s="5"/>
      <c r="AW15011" s="5"/>
    </row>
    <row r="15012" spans="38:49">
      <c r="AL15012" s="5"/>
      <c r="AM15012" s="5"/>
      <c r="AW15012" s="5"/>
    </row>
    <row r="15013" spans="38:49">
      <c r="AL15013" s="5"/>
      <c r="AM15013" s="5"/>
      <c r="AW15013" s="5"/>
    </row>
    <row r="15014" spans="38:49">
      <c r="AL15014" s="5"/>
      <c r="AM15014" s="5"/>
      <c r="AW15014" s="5"/>
    </row>
    <row r="15015" spans="38:49">
      <c r="AL15015" s="5"/>
      <c r="AM15015" s="5"/>
      <c r="AW15015" s="5"/>
    </row>
    <row r="15016" spans="38:49">
      <c r="AL15016" s="5"/>
      <c r="AM15016" s="5"/>
      <c r="AW15016" s="5"/>
    </row>
    <row r="15017" spans="38:49">
      <c r="AL15017" s="5"/>
      <c r="AM15017" s="5"/>
      <c r="AW15017" s="5"/>
    </row>
    <row r="15018" spans="38:49">
      <c r="AL15018" s="5"/>
      <c r="AM15018" s="5"/>
      <c r="AW15018" s="5"/>
    </row>
    <row r="15019" spans="38:49">
      <c r="AL15019" s="5"/>
      <c r="AM15019" s="5"/>
      <c r="AW15019" s="5"/>
    </row>
    <row r="15020" spans="38:49">
      <c r="AL15020" s="5"/>
      <c r="AM15020" s="5"/>
      <c r="AW15020" s="5"/>
    </row>
    <row r="15021" spans="38:49">
      <c r="AL15021" s="5"/>
      <c r="AM15021" s="5"/>
      <c r="AW15021" s="5"/>
    </row>
    <row r="15022" spans="38:49">
      <c r="AL15022" s="5"/>
      <c r="AM15022" s="5"/>
      <c r="AW15022" s="5"/>
    </row>
    <row r="15023" spans="38:49">
      <c r="AL15023" s="5"/>
      <c r="AM15023" s="5"/>
      <c r="AW15023" s="5"/>
    </row>
    <row r="15024" spans="38:49">
      <c r="AL15024" s="5"/>
      <c r="AM15024" s="5"/>
      <c r="AW15024" s="5"/>
    </row>
    <row r="15025" spans="38:49">
      <c r="AL15025" s="5"/>
      <c r="AM15025" s="5"/>
      <c r="AW15025" s="5"/>
    </row>
    <row r="15026" spans="38:49">
      <c r="AL15026" s="5"/>
      <c r="AM15026" s="5"/>
      <c r="AW15026" s="5"/>
    </row>
    <row r="15027" spans="38:49">
      <c r="AL15027" s="5"/>
      <c r="AM15027" s="5"/>
      <c r="AW15027" s="5"/>
    </row>
    <row r="15028" spans="38:49">
      <c r="AL15028" s="5"/>
      <c r="AM15028" s="5"/>
      <c r="AW15028" s="5"/>
    </row>
    <row r="15029" spans="38:49">
      <c r="AL15029" s="5"/>
      <c r="AM15029" s="5"/>
      <c r="AW15029" s="5"/>
    </row>
    <row r="15030" spans="38:49">
      <c r="AL15030" s="5"/>
      <c r="AM15030" s="5"/>
      <c r="AW15030" s="5"/>
    </row>
    <row r="15031" spans="38:49">
      <c r="AL15031" s="5"/>
      <c r="AM15031" s="5"/>
      <c r="AW15031" s="5"/>
    </row>
    <row r="15032" spans="38:49">
      <c r="AL15032" s="5"/>
      <c r="AM15032" s="5"/>
      <c r="AW15032" s="5"/>
    </row>
    <row r="15033" spans="38:49">
      <c r="AL15033" s="5"/>
      <c r="AM15033" s="5"/>
      <c r="AW15033" s="5"/>
    </row>
    <row r="15034" spans="38:49">
      <c r="AL15034" s="5"/>
      <c r="AM15034" s="5"/>
      <c r="AW15034" s="5"/>
    </row>
    <row r="15035" spans="38:49">
      <c r="AL15035" s="5"/>
      <c r="AM15035" s="5"/>
      <c r="AW15035" s="5"/>
    </row>
    <row r="15036" spans="38:49">
      <c r="AL15036" s="5"/>
      <c r="AM15036" s="5"/>
      <c r="AW15036" s="5"/>
    </row>
    <row r="15037" spans="38:49">
      <c r="AL15037" s="5"/>
      <c r="AM15037" s="5"/>
      <c r="AW15037" s="5"/>
    </row>
    <row r="15038" spans="38:49">
      <c r="AL15038" s="5"/>
      <c r="AM15038" s="5"/>
      <c r="AW15038" s="5"/>
    </row>
    <row r="15039" spans="38:49">
      <c r="AL15039" s="5"/>
      <c r="AM15039" s="5"/>
      <c r="AW15039" s="5"/>
    </row>
    <row r="15040" spans="38:49">
      <c r="AL15040" s="5"/>
      <c r="AM15040" s="5"/>
      <c r="AW15040" s="5"/>
    </row>
    <row r="15041" spans="38:49">
      <c r="AL15041" s="5"/>
      <c r="AM15041" s="5"/>
      <c r="AW15041" s="5"/>
    </row>
    <row r="15042" spans="38:49">
      <c r="AL15042" s="5"/>
      <c r="AM15042" s="5"/>
      <c r="AW15042" s="5"/>
    </row>
    <row r="15043" spans="38:49">
      <c r="AL15043" s="5"/>
      <c r="AM15043" s="5"/>
      <c r="AW15043" s="5"/>
    </row>
    <row r="15044" spans="38:49">
      <c r="AL15044" s="5"/>
      <c r="AM15044" s="5"/>
      <c r="AW15044" s="5"/>
    </row>
    <row r="15045" spans="38:49">
      <c r="AL15045" s="5"/>
      <c r="AM15045" s="5"/>
      <c r="AW15045" s="5"/>
    </row>
    <row r="15046" spans="38:49">
      <c r="AL15046" s="5"/>
      <c r="AM15046" s="5"/>
      <c r="AW15046" s="5"/>
    </row>
    <row r="15047" spans="38:49">
      <c r="AL15047" s="5"/>
      <c r="AM15047" s="5"/>
      <c r="AW15047" s="5"/>
    </row>
    <row r="15048" spans="38:49">
      <c r="AL15048" s="5"/>
      <c r="AM15048" s="5"/>
      <c r="AW15048" s="5"/>
    </row>
    <row r="15049" spans="38:49">
      <c r="AL15049" s="5"/>
      <c r="AM15049" s="5"/>
      <c r="AW15049" s="5"/>
    </row>
    <row r="15050" spans="38:49">
      <c r="AL15050" s="5"/>
      <c r="AM15050" s="5"/>
      <c r="AW15050" s="5"/>
    </row>
    <row r="15051" spans="38:49">
      <c r="AL15051" s="5"/>
      <c r="AM15051" s="5"/>
      <c r="AW15051" s="5"/>
    </row>
    <row r="15052" spans="38:49">
      <c r="AL15052" s="5"/>
      <c r="AM15052" s="5"/>
      <c r="AW15052" s="5"/>
    </row>
    <row r="15053" spans="38:49">
      <c r="AL15053" s="5"/>
      <c r="AM15053" s="5"/>
      <c r="AW15053" s="5"/>
    </row>
    <row r="15054" spans="38:49">
      <c r="AL15054" s="5"/>
      <c r="AM15054" s="5"/>
      <c r="AW15054" s="5"/>
    </row>
    <row r="15055" spans="38:49">
      <c r="AL15055" s="5"/>
      <c r="AM15055" s="5"/>
      <c r="AW15055" s="5"/>
    </row>
    <row r="15056" spans="38:49">
      <c r="AL15056" s="5"/>
      <c r="AM15056" s="5"/>
      <c r="AW15056" s="5"/>
    </row>
    <row r="15057" spans="38:49">
      <c r="AL15057" s="5"/>
      <c r="AM15057" s="5"/>
      <c r="AW15057" s="5"/>
    </row>
    <row r="15058" spans="38:49">
      <c r="AL15058" s="5"/>
      <c r="AM15058" s="5"/>
      <c r="AW15058" s="5"/>
    </row>
    <row r="15059" spans="38:49">
      <c r="AL15059" s="5"/>
      <c r="AM15059" s="5"/>
      <c r="AW15059" s="5"/>
    </row>
    <row r="15060" spans="38:49">
      <c r="AL15060" s="5"/>
      <c r="AM15060" s="5"/>
      <c r="AW15060" s="5"/>
    </row>
    <row r="15061" spans="38:49">
      <c r="AL15061" s="5"/>
      <c r="AM15061" s="5"/>
      <c r="AW15061" s="5"/>
    </row>
    <row r="15062" spans="38:49">
      <c r="AL15062" s="5"/>
      <c r="AM15062" s="5"/>
      <c r="AW15062" s="5"/>
    </row>
    <row r="15063" spans="38:49">
      <c r="AL15063" s="5"/>
      <c r="AM15063" s="5"/>
      <c r="AW15063" s="5"/>
    </row>
    <row r="15064" spans="38:49">
      <c r="AL15064" s="5"/>
      <c r="AM15064" s="5"/>
      <c r="AW15064" s="5"/>
    </row>
    <row r="15065" spans="38:49">
      <c r="AL15065" s="5"/>
      <c r="AM15065" s="5"/>
      <c r="AW15065" s="5"/>
    </row>
    <row r="15066" spans="38:49">
      <c r="AL15066" s="5"/>
      <c r="AM15066" s="5"/>
      <c r="AW15066" s="5"/>
    </row>
    <row r="15067" spans="38:49">
      <c r="AL15067" s="5"/>
      <c r="AM15067" s="5"/>
      <c r="AW15067" s="5"/>
    </row>
    <row r="15068" spans="38:49">
      <c r="AL15068" s="5"/>
      <c r="AM15068" s="5"/>
      <c r="AW15068" s="5"/>
    </row>
    <row r="15069" spans="38:49">
      <c r="AL15069" s="5"/>
      <c r="AM15069" s="5"/>
      <c r="AW15069" s="5"/>
    </row>
    <row r="15070" spans="38:49">
      <c r="AL15070" s="5"/>
      <c r="AM15070" s="5"/>
      <c r="AW15070" s="5"/>
    </row>
    <row r="15071" spans="38:49">
      <c r="AL15071" s="5"/>
      <c r="AM15071" s="5"/>
      <c r="AW15071" s="5"/>
    </row>
    <row r="15072" spans="38:49">
      <c r="AL15072" s="5"/>
      <c r="AM15072" s="5"/>
      <c r="AW15072" s="5"/>
    </row>
    <row r="15073" spans="38:49">
      <c r="AL15073" s="5"/>
      <c r="AM15073" s="5"/>
      <c r="AW15073" s="5"/>
    </row>
    <row r="15074" spans="38:49">
      <c r="AL15074" s="5"/>
      <c r="AM15074" s="5"/>
      <c r="AW15074" s="5"/>
    </row>
    <row r="15075" spans="38:49">
      <c r="AL15075" s="5"/>
      <c r="AM15075" s="5"/>
      <c r="AW15075" s="5"/>
    </row>
    <row r="15076" spans="38:49">
      <c r="AL15076" s="5"/>
      <c r="AM15076" s="5"/>
      <c r="AW15076" s="5"/>
    </row>
    <row r="15077" spans="38:49">
      <c r="AL15077" s="5"/>
      <c r="AM15077" s="5"/>
      <c r="AW15077" s="5"/>
    </row>
    <row r="15078" spans="38:49">
      <c r="AL15078" s="5"/>
      <c r="AM15078" s="5"/>
      <c r="AW15078" s="5"/>
    </row>
    <row r="15079" spans="38:49">
      <c r="AL15079" s="5"/>
      <c r="AM15079" s="5"/>
      <c r="AW15079" s="5"/>
    </row>
    <row r="15080" spans="38:49">
      <c r="AL15080" s="5"/>
      <c r="AM15080" s="5"/>
      <c r="AW15080" s="5"/>
    </row>
    <row r="15081" spans="38:49">
      <c r="AL15081" s="5"/>
      <c r="AM15081" s="5"/>
      <c r="AW15081" s="5"/>
    </row>
    <row r="15082" spans="38:49">
      <c r="AL15082" s="5"/>
      <c r="AM15082" s="5"/>
      <c r="AW15082" s="5"/>
    </row>
    <row r="15083" spans="38:49">
      <c r="AL15083" s="5"/>
      <c r="AM15083" s="5"/>
      <c r="AW15083" s="5"/>
    </row>
    <row r="15084" spans="38:49">
      <c r="AL15084" s="5"/>
      <c r="AM15084" s="5"/>
      <c r="AW15084" s="5"/>
    </row>
    <row r="15085" spans="38:49">
      <c r="AL15085" s="5"/>
      <c r="AM15085" s="5"/>
      <c r="AW15085" s="5"/>
    </row>
    <row r="15086" spans="38:49">
      <c r="AL15086" s="5"/>
      <c r="AM15086" s="5"/>
      <c r="AW15086" s="5"/>
    </row>
    <row r="15087" spans="38:49">
      <c r="AL15087" s="5"/>
      <c r="AM15087" s="5"/>
      <c r="AW15087" s="5"/>
    </row>
    <row r="15088" spans="38:49">
      <c r="AL15088" s="5"/>
      <c r="AM15088" s="5"/>
      <c r="AW15088" s="5"/>
    </row>
    <row r="15089" spans="38:49">
      <c r="AL15089" s="5"/>
      <c r="AM15089" s="5"/>
      <c r="AW15089" s="5"/>
    </row>
    <row r="15090" spans="38:49">
      <c r="AL15090" s="5"/>
      <c r="AM15090" s="5"/>
      <c r="AW15090" s="5"/>
    </row>
    <row r="15091" spans="38:49">
      <c r="AL15091" s="5"/>
      <c r="AM15091" s="5"/>
      <c r="AW15091" s="5"/>
    </row>
    <row r="15092" spans="38:49">
      <c r="AL15092" s="5"/>
      <c r="AM15092" s="5"/>
      <c r="AW15092" s="5"/>
    </row>
    <row r="15093" spans="38:49">
      <c r="AL15093" s="5"/>
      <c r="AM15093" s="5"/>
      <c r="AW15093" s="5"/>
    </row>
    <row r="15094" spans="38:49">
      <c r="AL15094" s="5"/>
      <c r="AM15094" s="5"/>
      <c r="AW15094" s="5"/>
    </row>
    <row r="15095" spans="38:49">
      <c r="AL15095" s="5"/>
      <c r="AM15095" s="5"/>
      <c r="AW15095" s="5"/>
    </row>
    <row r="15096" spans="38:49">
      <c r="AL15096" s="5"/>
      <c r="AM15096" s="5"/>
      <c r="AW15096" s="5"/>
    </row>
    <row r="15097" spans="38:49">
      <c r="AL15097" s="5"/>
      <c r="AM15097" s="5"/>
      <c r="AW15097" s="5"/>
    </row>
    <row r="15098" spans="38:49">
      <c r="AL15098" s="5"/>
      <c r="AM15098" s="5"/>
      <c r="AW15098" s="5"/>
    </row>
    <row r="15099" spans="38:49">
      <c r="AL15099" s="5"/>
      <c r="AM15099" s="5"/>
      <c r="AW15099" s="5"/>
    </row>
    <row r="15100" spans="38:49">
      <c r="AL15100" s="5"/>
      <c r="AM15100" s="5"/>
      <c r="AW15100" s="5"/>
    </row>
    <row r="15101" spans="38:49">
      <c r="AL15101" s="5"/>
      <c r="AM15101" s="5"/>
      <c r="AW15101" s="5"/>
    </row>
    <row r="15102" spans="38:49">
      <c r="AL15102" s="5"/>
      <c r="AM15102" s="5"/>
      <c r="AW15102" s="5"/>
    </row>
    <row r="15103" spans="38:49">
      <c r="AL15103" s="5"/>
      <c r="AM15103" s="5"/>
      <c r="AW15103" s="5"/>
    </row>
    <row r="15104" spans="38:49">
      <c r="AL15104" s="5"/>
      <c r="AM15104" s="5"/>
      <c r="AW15104" s="5"/>
    </row>
    <row r="15105" spans="38:49">
      <c r="AL15105" s="5"/>
      <c r="AM15105" s="5"/>
      <c r="AW15105" s="5"/>
    </row>
    <row r="15106" spans="38:49">
      <c r="AL15106" s="5"/>
      <c r="AM15106" s="5"/>
      <c r="AW15106" s="5"/>
    </row>
    <row r="15107" spans="38:49">
      <c r="AL15107" s="5"/>
      <c r="AM15107" s="5"/>
      <c r="AW15107" s="5"/>
    </row>
    <row r="15108" spans="38:49">
      <c r="AL15108" s="5"/>
      <c r="AM15108" s="5"/>
      <c r="AW15108" s="5"/>
    </row>
    <row r="15109" spans="38:49">
      <c r="AL15109" s="5"/>
      <c r="AM15109" s="5"/>
      <c r="AW15109" s="5"/>
    </row>
    <row r="15110" spans="38:49">
      <c r="AL15110" s="5"/>
      <c r="AM15110" s="5"/>
      <c r="AW15110" s="5"/>
    </row>
    <row r="15111" spans="38:49">
      <c r="AL15111" s="5"/>
      <c r="AM15111" s="5"/>
      <c r="AW15111" s="5"/>
    </row>
    <row r="15112" spans="38:49">
      <c r="AL15112" s="5"/>
      <c r="AM15112" s="5"/>
      <c r="AW15112" s="5"/>
    </row>
    <row r="15113" spans="38:49">
      <c r="AL15113" s="5"/>
      <c r="AM15113" s="5"/>
      <c r="AW15113" s="5"/>
    </row>
    <row r="15114" spans="38:49">
      <c r="AL15114" s="5"/>
      <c r="AM15114" s="5"/>
      <c r="AW15114" s="5"/>
    </row>
    <row r="15115" spans="38:49">
      <c r="AL15115" s="5"/>
      <c r="AM15115" s="5"/>
      <c r="AW15115" s="5"/>
    </row>
    <row r="15116" spans="38:49">
      <c r="AL15116" s="5"/>
      <c r="AM15116" s="5"/>
      <c r="AW15116" s="5"/>
    </row>
    <row r="15117" spans="38:49">
      <c r="AL15117" s="5"/>
      <c r="AM15117" s="5"/>
      <c r="AW15117" s="5"/>
    </row>
    <row r="15118" spans="38:49">
      <c r="AL15118" s="5"/>
      <c r="AM15118" s="5"/>
      <c r="AW15118" s="5"/>
    </row>
    <row r="15119" spans="38:49">
      <c r="AL15119" s="5"/>
      <c r="AM15119" s="5"/>
      <c r="AW15119" s="5"/>
    </row>
    <row r="15120" spans="38:49">
      <c r="AL15120" s="5"/>
      <c r="AM15120" s="5"/>
      <c r="AW15120" s="5"/>
    </row>
    <row r="15121" spans="38:49">
      <c r="AL15121" s="5"/>
      <c r="AM15121" s="5"/>
      <c r="AW15121" s="5"/>
    </row>
    <row r="15122" spans="38:49">
      <c r="AL15122" s="5"/>
      <c r="AM15122" s="5"/>
      <c r="AW15122" s="5"/>
    </row>
    <row r="15123" spans="38:49">
      <c r="AL15123" s="5"/>
      <c r="AM15123" s="5"/>
      <c r="AW15123" s="5"/>
    </row>
    <row r="15124" spans="38:49">
      <c r="AL15124" s="5"/>
      <c r="AM15124" s="5"/>
      <c r="AW15124" s="5"/>
    </row>
    <row r="15125" spans="38:49">
      <c r="AL15125" s="5"/>
      <c r="AM15125" s="5"/>
      <c r="AW15125" s="5"/>
    </row>
    <row r="15126" spans="38:49">
      <c r="AL15126" s="5"/>
      <c r="AM15126" s="5"/>
      <c r="AW15126" s="5"/>
    </row>
    <row r="15127" spans="38:49">
      <c r="AL15127" s="5"/>
      <c r="AM15127" s="5"/>
      <c r="AW15127" s="5"/>
    </row>
    <row r="15128" spans="38:49">
      <c r="AL15128" s="5"/>
      <c r="AM15128" s="5"/>
      <c r="AW15128" s="5"/>
    </row>
    <row r="15129" spans="38:49">
      <c r="AL15129" s="5"/>
      <c r="AM15129" s="5"/>
      <c r="AW15129" s="5"/>
    </row>
    <row r="15130" spans="38:49">
      <c r="AL15130" s="5"/>
      <c r="AM15130" s="5"/>
      <c r="AW15130" s="5"/>
    </row>
    <row r="15131" spans="38:49">
      <c r="AL15131" s="5"/>
      <c r="AM15131" s="5"/>
      <c r="AW15131" s="5"/>
    </row>
    <row r="15132" spans="38:49">
      <c r="AL15132" s="5"/>
      <c r="AM15132" s="5"/>
      <c r="AW15132" s="5"/>
    </row>
    <row r="15133" spans="38:49">
      <c r="AL15133" s="5"/>
      <c r="AM15133" s="5"/>
      <c r="AW15133" s="5"/>
    </row>
    <row r="15134" spans="38:49">
      <c r="AL15134" s="5"/>
      <c r="AM15134" s="5"/>
      <c r="AW15134" s="5"/>
    </row>
    <row r="15135" spans="38:49">
      <c r="AL15135" s="5"/>
      <c r="AM15135" s="5"/>
      <c r="AW15135" s="5"/>
    </row>
    <row r="15136" spans="38:49">
      <c r="AL15136" s="5"/>
      <c r="AM15136" s="5"/>
      <c r="AW15136" s="5"/>
    </row>
    <row r="15137" spans="38:49">
      <c r="AL15137" s="5"/>
      <c r="AM15137" s="5"/>
      <c r="AW15137" s="5"/>
    </row>
    <row r="15138" spans="38:49">
      <c r="AL15138" s="5"/>
      <c r="AM15138" s="5"/>
      <c r="AW15138" s="5"/>
    </row>
    <row r="15139" spans="38:49">
      <c r="AL15139" s="5"/>
      <c r="AM15139" s="5"/>
      <c r="AW15139" s="5"/>
    </row>
    <row r="15140" spans="38:49">
      <c r="AL15140" s="5"/>
      <c r="AM15140" s="5"/>
      <c r="AW15140" s="5"/>
    </row>
    <row r="15141" spans="38:49">
      <c r="AL15141" s="5"/>
      <c r="AM15141" s="5"/>
      <c r="AW15141" s="5"/>
    </row>
    <row r="15142" spans="38:49">
      <c r="AL15142" s="5"/>
      <c r="AM15142" s="5"/>
      <c r="AW15142" s="5"/>
    </row>
    <row r="15143" spans="38:49">
      <c r="AL15143" s="5"/>
      <c r="AM15143" s="5"/>
      <c r="AW15143" s="5"/>
    </row>
    <row r="15144" spans="38:49">
      <c r="AL15144" s="5"/>
      <c r="AM15144" s="5"/>
      <c r="AW15144" s="5"/>
    </row>
    <row r="15145" spans="38:49">
      <c r="AL15145" s="5"/>
      <c r="AM15145" s="5"/>
      <c r="AW15145" s="5"/>
    </row>
    <row r="15146" spans="38:49">
      <c r="AL15146" s="5"/>
      <c r="AM15146" s="5"/>
      <c r="AW15146" s="5"/>
    </row>
    <row r="15147" spans="38:49">
      <c r="AL15147" s="5"/>
      <c r="AM15147" s="5"/>
      <c r="AW15147" s="5"/>
    </row>
    <row r="15148" spans="38:49">
      <c r="AL15148" s="5"/>
      <c r="AM15148" s="5"/>
      <c r="AW15148" s="5"/>
    </row>
    <row r="15149" spans="38:49">
      <c r="AL15149" s="5"/>
      <c r="AM15149" s="5"/>
      <c r="AW15149" s="5"/>
    </row>
    <row r="15150" spans="38:49">
      <c r="AL15150" s="5"/>
      <c r="AM15150" s="5"/>
      <c r="AW15150" s="5"/>
    </row>
    <row r="15151" spans="38:49">
      <c r="AL15151" s="5"/>
      <c r="AM15151" s="5"/>
      <c r="AW15151" s="5"/>
    </row>
    <row r="15152" spans="38:49">
      <c r="AL15152" s="5"/>
      <c r="AM15152" s="5"/>
      <c r="AW15152" s="5"/>
    </row>
    <row r="15153" spans="38:49">
      <c r="AL15153" s="5"/>
      <c r="AM15153" s="5"/>
      <c r="AW15153" s="5"/>
    </row>
    <row r="15154" spans="38:49">
      <c r="AL15154" s="5"/>
      <c r="AM15154" s="5"/>
      <c r="AW15154" s="5"/>
    </row>
    <row r="15155" spans="38:49">
      <c r="AL15155" s="5"/>
      <c r="AM15155" s="5"/>
      <c r="AW15155" s="5"/>
    </row>
    <row r="15156" spans="38:49">
      <c r="AL15156" s="5"/>
      <c r="AM15156" s="5"/>
      <c r="AW15156" s="5"/>
    </row>
    <row r="15157" spans="38:49">
      <c r="AL15157" s="5"/>
      <c r="AM15157" s="5"/>
      <c r="AW15157" s="5"/>
    </row>
    <row r="15158" spans="38:49">
      <c r="AL15158" s="5"/>
      <c r="AM15158" s="5"/>
      <c r="AW15158" s="5"/>
    </row>
    <row r="15159" spans="38:49">
      <c r="AL15159" s="5"/>
      <c r="AM15159" s="5"/>
      <c r="AW15159" s="5"/>
    </row>
    <row r="15160" spans="38:49">
      <c r="AL15160" s="5"/>
      <c r="AM15160" s="5"/>
      <c r="AW15160" s="5"/>
    </row>
    <row r="15161" spans="38:49">
      <c r="AL15161" s="5"/>
      <c r="AM15161" s="5"/>
      <c r="AW15161" s="5"/>
    </row>
    <row r="15162" spans="38:49">
      <c r="AL15162" s="5"/>
      <c r="AM15162" s="5"/>
      <c r="AW15162" s="5"/>
    </row>
    <row r="15163" spans="38:49">
      <c r="AL15163" s="5"/>
      <c r="AM15163" s="5"/>
      <c r="AW15163" s="5"/>
    </row>
    <row r="15164" spans="38:49">
      <c r="AL15164" s="5"/>
      <c r="AM15164" s="5"/>
      <c r="AW15164" s="5"/>
    </row>
    <row r="15165" spans="38:49">
      <c r="AL15165" s="5"/>
      <c r="AM15165" s="5"/>
      <c r="AW15165" s="5"/>
    </row>
    <row r="15166" spans="38:49">
      <c r="AL15166" s="5"/>
      <c r="AM15166" s="5"/>
      <c r="AW15166" s="5"/>
    </row>
    <row r="15167" spans="38:49">
      <c r="AL15167" s="5"/>
      <c r="AM15167" s="5"/>
      <c r="AW15167" s="5"/>
    </row>
    <row r="15168" spans="38:49">
      <c r="AL15168" s="5"/>
      <c r="AM15168" s="5"/>
      <c r="AW15168" s="5"/>
    </row>
    <row r="15169" spans="38:49">
      <c r="AL15169" s="5"/>
      <c r="AM15169" s="5"/>
      <c r="AW15169" s="5"/>
    </row>
    <row r="15170" spans="38:49">
      <c r="AL15170" s="5"/>
      <c r="AM15170" s="5"/>
      <c r="AW15170" s="5"/>
    </row>
    <row r="15171" spans="38:49">
      <c r="AL15171" s="5"/>
      <c r="AM15171" s="5"/>
      <c r="AW15171" s="5"/>
    </row>
    <row r="15172" spans="38:49">
      <c r="AL15172" s="5"/>
      <c r="AM15172" s="5"/>
      <c r="AW15172" s="5"/>
    </row>
    <row r="15173" spans="38:49">
      <c r="AL15173" s="5"/>
      <c r="AM15173" s="5"/>
      <c r="AW15173" s="5"/>
    </row>
    <row r="15174" spans="38:49">
      <c r="AL15174" s="5"/>
      <c r="AM15174" s="5"/>
      <c r="AW15174" s="5"/>
    </row>
    <row r="15175" spans="38:49">
      <c r="AL15175" s="5"/>
      <c r="AM15175" s="5"/>
      <c r="AW15175" s="5"/>
    </row>
    <row r="15176" spans="38:49">
      <c r="AL15176" s="5"/>
      <c r="AM15176" s="5"/>
      <c r="AW15176" s="5"/>
    </row>
    <row r="15177" spans="38:49">
      <c r="AL15177" s="5"/>
      <c r="AM15177" s="5"/>
      <c r="AW15177" s="5"/>
    </row>
    <row r="15178" spans="38:49">
      <c r="AL15178" s="5"/>
      <c r="AM15178" s="5"/>
      <c r="AW15178" s="5"/>
    </row>
    <row r="15179" spans="38:49">
      <c r="AL15179" s="5"/>
      <c r="AM15179" s="5"/>
      <c r="AW15179" s="5"/>
    </row>
    <row r="15180" spans="38:49">
      <c r="AL15180" s="5"/>
      <c r="AM15180" s="5"/>
      <c r="AW15180" s="5"/>
    </row>
    <row r="15181" spans="38:49">
      <c r="AL15181" s="5"/>
      <c r="AM15181" s="5"/>
      <c r="AW15181" s="5"/>
    </row>
    <row r="15182" spans="38:49">
      <c r="AL15182" s="5"/>
      <c r="AM15182" s="5"/>
      <c r="AW15182" s="5"/>
    </row>
    <row r="15183" spans="38:49">
      <c r="AL15183" s="5"/>
      <c r="AM15183" s="5"/>
      <c r="AW15183" s="5"/>
    </row>
    <row r="15184" spans="38:49">
      <c r="AL15184" s="5"/>
      <c r="AM15184" s="5"/>
      <c r="AW15184" s="5"/>
    </row>
    <row r="15185" spans="38:49">
      <c r="AL15185" s="5"/>
      <c r="AM15185" s="5"/>
      <c r="AW15185" s="5"/>
    </row>
    <row r="15186" spans="38:49">
      <c r="AL15186" s="5"/>
      <c r="AM15186" s="5"/>
      <c r="AW15186" s="5"/>
    </row>
    <row r="15187" spans="38:49">
      <c r="AL15187" s="5"/>
      <c r="AM15187" s="5"/>
      <c r="AW15187" s="5"/>
    </row>
    <row r="15188" spans="38:49">
      <c r="AL15188" s="5"/>
      <c r="AM15188" s="5"/>
      <c r="AW15188" s="5"/>
    </row>
    <row r="15189" spans="38:49">
      <c r="AL15189" s="5"/>
      <c r="AM15189" s="5"/>
      <c r="AW15189" s="5"/>
    </row>
    <row r="15190" spans="38:49">
      <c r="AL15190" s="5"/>
      <c r="AM15190" s="5"/>
      <c r="AW15190" s="5"/>
    </row>
    <row r="15191" spans="38:49">
      <c r="AL15191" s="5"/>
      <c r="AM15191" s="5"/>
      <c r="AW15191" s="5"/>
    </row>
    <row r="15192" spans="38:49">
      <c r="AL15192" s="5"/>
      <c r="AM15192" s="5"/>
      <c r="AW15192" s="5"/>
    </row>
    <row r="15193" spans="38:49">
      <c r="AL15193" s="5"/>
      <c r="AM15193" s="5"/>
      <c r="AW15193" s="5"/>
    </row>
    <row r="15194" spans="38:49">
      <c r="AL15194" s="5"/>
      <c r="AM15194" s="5"/>
      <c r="AW15194" s="5"/>
    </row>
    <row r="15195" spans="38:49">
      <c r="AL15195" s="5"/>
      <c r="AM15195" s="5"/>
      <c r="AW15195" s="5"/>
    </row>
    <row r="15196" spans="38:49">
      <c r="AL15196" s="5"/>
      <c r="AM15196" s="5"/>
      <c r="AW15196" s="5"/>
    </row>
    <row r="15197" spans="38:49">
      <c r="AL15197" s="5"/>
      <c r="AM15197" s="5"/>
      <c r="AW15197" s="5"/>
    </row>
    <row r="15198" spans="38:49">
      <c r="AL15198" s="5"/>
      <c r="AM15198" s="5"/>
      <c r="AW15198" s="5"/>
    </row>
    <row r="15199" spans="38:49">
      <c r="AL15199" s="5"/>
      <c r="AM15199" s="5"/>
      <c r="AW15199" s="5"/>
    </row>
    <row r="15200" spans="38:49">
      <c r="AL15200" s="5"/>
      <c r="AM15200" s="5"/>
      <c r="AW15200" s="5"/>
    </row>
    <row r="15201" spans="38:49">
      <c r="AL15201" s="5"/>
      <c r="AM15201" s="5"/>
      <c r="AW15201" s="5"/>
    </row>
    <row r="15202" spans="38:49">
      <c r="AL15202" s="5"/>
      <c r="AM15202" s="5"/>
      <c r="AW15202" s="5"/>
    </row>
    <row r="15203" spans="38:49">
      <c r="AL15203" s="5"/>
      <c r="AM15203" s="5"/>
      <c r="AW15203" s="5"/>
    </row>
    <row r="15204" spans="38:49">
      <c r="AL15204" s="5"/>
      <c r="AM15204" s="5"/>
      <c r="AW15204" s="5"/>
    </row>
    <row r="15205" spans="38:49">
      <c r="AL15205" s="5"/>
      <c r="AM15205" s="5"/>
      <c r="AW15205" s="5"/>
    </row>
    <row r="15206" spans="38:49">
      <c r="AL15206" s="5"/>
      <c r="AM15206" s="5"/>
      <c r="AW15206" s="5"/>
    </row>
    <row r="15207" spans="38:49">
      <c r="AL15207" s="5"/>
      <c r="AM15207" s="5"/>
      <c r="AW15207" s="5"/>
    </row>
    <row r="15208" spans="38:49">
      <c r="AL15208" s="5"/>
      <c r="AM15208" s="5"/>
      <c r="AW15208" s="5"/>
    </row>
    <row r="15209" spans="38:49">
      <c r="AL15209" s="5"/>
      <c r="AM15209" s="5"/>
      <c r="AW15209" s="5"/>
    </row>
    <row r="15210" spans="38:49">
      <c r="AL15210" s="5"/>
      <c r="AM15210" s="5"/>
      <c r="AW15210" s="5"/>
    </row>
    <row r="15211" spans="38:49">
      <c r="AL15211" s="5"/>
      <c r="AM15211" s="5"/>
      <c r="AW15211" s="5"/>
    </row>
    <row r="15212" spans="38:49">
      <c r="AL15212" s="5"/>
      <c r="AM15212" s="5"/>
      <c r="AW15212" s="5"/>
    </row>
    <row r="15213" spans="38:49">
      <c r="AL15213" s="5"/>
      <c r="AM15213" s="5"/>
      <c r="AW15213" s="5"/>
    </row>
    <row r="15214" spans="38:49">
      <c r="AL15214" s="5"/>
      <c r="AM15214" s="5"/>
      <c r="AW15214" s="5"/>
    </row>
    <row r="15215" spans="38:49">
      <c r="AL15215" s="5"/>
      <c r="AM15215" s="5"/>
      <c r="AW15215" s="5"/>
    </row>
    <row r="15216" spans="38:49">
      <c r="AL15216" s="5"/>
      <c r="AM15216" s="5"/>
      <c r="AW15216" s="5"/>
    </row>
    <row r="15217" spans="38:49">
      <c r="AL15217" s="5"/>
      <c r="AM15217" s="5"/>
      <c r="AW15217" s="5"/>
    </row>
    <row r="15218" spans="38:49">
      <c r="AL15218" s="5"/>
      <c r="AM15218" s="5"/>
      <c r="AW15218" s="5"/>
    </row>
    <row r="15219" spans="38:49">
      <c r="AL15219" s="5"/>
      <c r="AM15219" s="5"/>
      <c r="AW15219" s="5"/>
    </row>
    <row r="15220" spans="38:49">
      <c r="AL15220" s="5"/>
      <c r="AM15220" s="5"/>
      <c r="AW15220" s="5"/>
    </row>
    <row r="15221" spans="38:49">
      <c r="AL15221" s="5"/>
      <c r="AM15221" s="5"/>
      <c r="AW15221" s="5"/>
    </row>
    <row r="15222" spans="38:49">
      <c r="AL15222" s="5"/>
      <c r="AM15222" s="5"/>
      <c r="AW15222" s="5"/>
    </row>
    <row r="15223" spans="38:49">
      <c r="AL15223" s="5"/>
      <c r="AM15223" s="5"/>
      <c r="AW15223" s="5"/>
    </row>
    <row r="15224" spans="38:49">
      <c r="AL15224" s="5"/>
      <c r="AM15224" s="5"/>
      <c r="AW15224" s="5"/>
    </row>
    <row r="15225" spans="38:49">
      <c r="AL15225" s="5"/>
      <c r="AM15225" s="5"/>
      <c r="AW15225" s="5"/>
    </row>
    <row r="15226" spans="38:49">
      <c r="AL15226" s="5"/>
      <c r="AM15226" s="5"/>
      <c r="AW15226" s="5"/>
    </row>
    <row r="15227" spans="38:49">
      <c r="AL15227" s="5"/>
      <c r="AM15227" s="5"/>
      <c r="AW15227" s="5"/>
    </row>
    <row r="15228" spans="38:49">
      <c r="AL15228" s="5"/>
      <c r="AM15228" s="5"/>
      <c r="AW15228" s="5"/>
    </row>
    <row r="15229" spans="38:49">
      <c r="AL15229" s="5"/>
      <c r="AM15229" s="5"/>
      <c r="AW15229" s="5"/>
    </row>
    <row r="15230" spans="38:49">
      <c r="AL15230" s="5"/>
      <c r="AM15230" s="5"/>
      <c r="AW15230" s="5"/>
    </row>
    <row r="15231" spans="38:49">
      <c r="AL15231" s="5"/>
      <c r="AM15231" s="5"/>
      <c r="AW15231" s="5"/>
    </row>
    <row r="15232" spans="38:49">
      <c r="AL15232" s="5"/>
      <c r="AM15232" s="5"/>
      <c r="AW15232" s="5"/>
    </row>
    <row r="15233" spans="38:49">
      <c r="AL15233" s="5"/>
      <c r="AM15233" s="5"/>
      <c r="AW15233" s="5"/>
    </row>
    <row r="15234" spans="38:49">
      <c r="AL15234" s="5"/>
      <c r="AM15234" s="5"/>
      <c r="AW15234" s="5"/>
    </row>
    <row r="15235" spans="38:49">
      <c r="AL15235" s="5"/>
      <c r="AM15235" s="5"/>
      <c r="AW15235" s="5"/>
    </row>
    <row r="15236" spans="38:49">
      <c r="AL15236" s="5"/>
      <c r="AM15236" s="5"/>
      <c r="AW15236" s="5"/>
    </row>
    <row r="15237" spans="38:49">
      <c r="AL15237" s="5"/>
      <c r="AM15237" s="5"/>
      <c r="AW15237" s="5"/>
    </row>
    <row r="15238" spans="38:49">
      <c r="AL15238" s="5"/>
      <c r="AM15238" s="5"/>
      <c r="AW15238" s="5"/>
    </row>
    <row r="15239" spans="38:49">
      <c r="AL15239" s="5"/>
      <c r="AM15239" s="5"/>
      <c r="AW15239" s="5"/>
    </row>
    <row r="15240" spans="38:49">
      <c r="AL15240" s="5"/>
      <c r="AM15240" s="5"/>
      <c r="AW15240" s="5"/>
    </row>
    <row r="15241" spans="38:49">
      <c r="AL15241" s="5"/>
      <c r="AM15241" s="5"/>
      <c r="AW15241" s="5"/>
    </row>
    <row r="15242" spans="38:49">
      <c r="AL15242" s="5"/>
      <c r="AM15242" s="5"/>
      <c r="AW15242" s="5"/>
    </row>
    <row r="15243" spans="38:49">
      <c r="AL15243" s="5"/>
      <c r="AM15243" s="5"/>
      <c r="AW15243" s="5"/>
    </row>
    <row r="15244" spans="38:49">
      <c r="AL15244" s="5"/>
      <c r="AM15244" s="5"/>
      <c r="AW15244" s="5"/>
    </row>
    <row r="15245" spans="38:49">
      <c r="AL15245" s="5"/>
      <c r="AM15245" s="5"/>
      <c r="AW15245" s="5"/>
    </row>
    <row r="15246" spans="38:49">
      <c r="AL15246" s="5"/>
      <c r="AM15246" s="5"/>
      <c r="AW15246" s="5"/>
    </row>
    <row r="15247" spans="38:49">
      <c r="AL15247" s="5"/>
      <c r="AM15247" s="5"/>
      <c r="AW15247" s="5"/>
    </row>
    <row r="15248" spans="38:49">
      <c r="AL15248" s="5"/>
      <c r="AM15248" s="5"/>
      <c r="AW15248" s="5"/>
    </row>
    <row r="15249" spans="38:49">
      <c r="AL15249" s="5"/>
      <c r="AM15249" s="5"/>
      <c r="AW15249" s="5"/>
    </row>
    <row r="15250" spans="38:49">
      <c r="AL15250" s="5"/>
      <c r="AM15250" s="5"/>
      <c r="AW15250" s="5"/>
    </row>
    <row r="15251" spans="38:49">
      <c r="AL15251" s="5"/>
      <c r="AM15251" s="5"/>
      <c r="AW15251" s="5"/>
    </row>
    <row r="15252" spans="38:49">
      <c r="AL15252" s="5"/>
      <c r="AM15252" s="5"/>
      <c r="AW15252" s="5"/>
    </row>
    <row r="15253" spans="38:49">
      <c r="AL15253" s="5"/>
      <c r="AM15253" s="5"/>
      <c r="AW15253" s="5"/>
    </row>
    <row r="15254" spans="38:49">
      <c r="AL15254" s="5"/>
      <c r="AM15254" s="5"/>
      <c r="AW15254" s="5"/>
    </row>
    <row r="15255" spans="38:49">
      <c r="AL15255" s="5"/>
      <c r="AM15255" s="5"/>
      <c r="AW15255" s="5"/>
    </row>
    <row r="15256" spans="38:49">
      <c r="AL15256" s="5"/>
      <c r="AM15256" s="5"/>
      <c r="AW15256" s="5"/>
    </row>
    <row r="15257" spans="38:49">
      <c r="AL15257" s="5"/>
      <c r="AM15257" s="5"/>
      <c r="AW15257" s="5"/>
    </row>
    <row r="15258" spans="38:49">
      <c r="AL15258" s="5"/>
      <c r="AM15258" s="5"/>
      <c r="AW15258" s="5"/>
    </row>
    <row r="15259" spans="38:49">
      <c r="AL15259" s="5"/>
      <c r="AM15259" s="5"/>
      <c r="AW15259" s="5"/>
    </row>
    <row r="15260" spans="38:49">
      <c r="AL15260" s="5"/>
      <c r="AM15260" s="5"/>
      <c r="AW15260" s="5"/>
    </row>
    <row r="15261" spans="38:49">
      <c r="AL15261" s="5"/>
      <c r="AM15261" s="5"/>
      <c r="AW15261" s="5"/>
    </row>
    <row r="15262" spans="38:49">
      <c r="AL15262" s="5"/>
      <c r="AM15262" s="5"/>
      <c r="AW15262" s="5"/>
    </row>
    <row r="15263" spans="38:49">
      <c r="AL15263" s="5"/>
      <c r="AM15263" s="5"/>
      <c r="AW15263" s="5"/>
    </row>
    <row r="15264" spans="38:49">
      <c r="AL15264" s="5"/>
      <c r="AM15264" s="5"/>
      <c r="AW15264" s="5"/>
    </row>
    <row r="15265" spans="38:49">
      <c r="AL15265" s="5"/>
      <c r="AM15265" s="5"/>
      <c r="AW15265" s="5"/>
    </row>
    <row r="15266" spans="38:49">
      <c r="AL15266" s="5"/>
      <c r="AM15266" s="5"/>
      <c r="AW15266" s="5"/>
    </row>
    <row r="15267" spans="38:49">
      <c r="AL15267" s="5"/>
      <c r="AM15267" s="5"/>
      <c r="AW15267" s="5"/>
    </row>
    <row r="15268" spans="38:49">
      <c r="AL15268" s="5"/>
      <c r="AM15268" s="5"/>
      <c r="AW15268" s="5"/>
    </row>
    <row r="15269" spans="38:49">
      <c r="AL15269" s="5"/>
      <c r="AM15269" s="5"/>
      <c r="AW15269" s="5"/>
    </row>
    <row r="15270" spans="38:49">
      <c r="AL15270" s="5"/>
      <c r="AM15270" s="5"/>
      <c r="AW15270" s="5"/>
    </row>
    <row r="15271" spans="38:49">
      <c r="AL15271" s="5"/>
      <c r="AM15271" s="5"/>
      <c r="AW15271" s="5"/>
    </row>
    <row r="15272" spans="38:49">
      <c r="AL15272" s="5"/>
      <c r="AM15272" s="5"/>
      <c r="AW15272" s="5"/>
    </row>
    <row r="15273" spans="38:49">
      <c r="AL15273" s="5"/>
      <c r="AM15273" s="5"/>
      <c r="AW15273" s="5"/>
    </row>
    <row r="15274" spans="38:49">
      <c r="AL15274" s="5"/>
      <c r="AM15274" s="5"/>
      <c r="AW15274" s="5"/>
    </row>
    <row r="15275" spans="38:49">
      <c r="AL15275" s="5"/>
      <c r="AM15275" s="5"/>
      <c r="AW15275" s="5"/>
    </row>
    <row r="15276" spans="38:49">
      <c r="AL15276" s="5"/>
      <c r="AM15276" s="5"/>
      <c r="AW15276" s="5"/>
    </row>
    <row r="15277" spans="38:49">
      <c r="AL15277" s="5"/>
      <c r="AM15277" s="5"/>
      <c r="AW15277" s="5"/>
    </row>
    <row r="15278" spans="38:49">
      <c r="AL15278" s="5"/>
      <c r="AM15278" s="5"/>
      <c r="AW15278" s="5"/>
    </row>
    <row r="15279" spans="38:49">
      <c r="AL15279" s="5"/>
      <c r="AM15279" s="5"/>
      <c r="AW15279" s="5"/>
    </row>
    <row r="15280" spans="38:49">
      <c r="AL15280" s="5"/>
      <c r="AM15280" s="5"/>
      <c r="AW15280" s="5"/>
    </row>
    <row r="15281" spans="38:49">
      <c r="AL15281" s="5"/>
      <c r="AM15281" s="5"/>
      <c r="AW15281" s="5"/>
    </row>
    <row r="15282" spans="38:49">
      <c r="AL15282" s="5"/>
      <c r="AM15282" s="5"/>
      <c r="AW15282" s="5"/>
    </row>
    <row r="15283" spans="38:49">
      <c r="AL15283" s="5"/>
      <c r="AM15283" s="5"/>
      <c r="AW15283" s="5"/>
    </row>
    <row r="15284" spans="38:49">
      <c r="AL15284" s="5"/>
      <c r="AM15284" s="5"/>
      <c r="AW15284" s="5"/>
    </row>
    <row r="15285" spans="38:49">
      <c r="AL15285" s="5"/>
      <c r="AM15285" s="5"/>
      <c r="AW15285" s="5"/>
    </row>
    <row r="15286" spans="38:49">
      <c r="AL15286" s="5"/>
      <c r="AM15286" s="5"/>
      <c r="AW15286" s="5"/>
    </row>
    <row r="15287" spans="38:49">
      <c r="AL15287" s="5"/>
      <c r="AM15287" s="5"/>
      <c r="AW15287" s="5"/>
    </row>
    <row r="15288" spans="38:49">
      <c r="AL15288" s="5"/>
      <c r="AM15288" s="5"/>
      <c r="AW15288" s="5"/>
    </row>
    <row r="15289" spans="38:49">
      <c r="AL15289" s="5"/>
      <c r="AM15289" s="5"/>
      <c r="AW15289" s="5"/>
    </row>
    <row r="15290" spans="38:49">
      <c r="AL15290" s="5"/>
      <c r="AM15290" s="5"/>
      <c r="AW15290" s="5"/>
    </row>
    <row r="15291" spans="38:49">
      <c r="AL15291" s="5"/>
      <c r="AM15291" s="5"/>
      <c r="AW15291" s="5"/>
    </row>
    <row r="15292" spans="38:49">
      <c r="AL15292" s="5"/>
      <c r="AM15292" s="5"/>
      <c r="AW15292" s="5"/>
    </row>
    <row r="15293" spans="38:49">
      <c r="AL15293" s="5"/>
      <c r="AM15293" s="5"/>
      <c r="AW15293" s="5"/>
    </row>
    <row r="15294" spans="38:49">
      <c r="AL15294" s="5"/>
      <c r="AM15294" s="5"/>
      <c r="AW15294" s="5"/>
    </row>
    <row r="15295" spans="38:49">
      <c r="AL15295" s="5"/>
      <c r="AM15295" s="5"/>
      <c r="AW15295" s="5"/>
    </row>
    <row r="15296" spans="38:49">
      <c r="AL15296" s="5"/>
      <c r="AM15296" s="5"/>
      <c r="AW15296" s="5"/>
    </row>
    <row r="15297" spans="38:49">
      <c r="AL15297" s="5"/>
      <c r="AM15297" s="5"/>
      <c r="AW15297" s="5"/>
    </row>
    <row r="15298" spans="38:49">
      <c r="AL15298" s="5"/>
      <c r="AM15298" s="5"/>
      <c r="AW15298" s="5"/>
    </row>
    <row r="15299" spans="38:49">
      <c r="AL15299" s="5"/>
      <c r="AM15299" s="5"/>
      <c r="AW15299" s="5"/>
    </row>
    <row r="15300" spans="38:49">
      <c r="AL15300" s="5"/>
      <c r="AM15300" s="5"/>
      <c r="AW15300" s="5"/>
    </row>
    <row r="15301" spans="38:49">
      <c r="AL15301" s="5"/>
      <c r="AM15301" s="5"/>
      <c r="AW15301" s="5"/>
    </row>
    <row r="15302" spans="38:49">
      <c r="AL15302" s="5"/>
      <c r="AM15302" s="5"/>
      <c r="AW15302" s="5"/>
    </row>
    <row r="15303" spans="38:49">
      <c r="AL15303" s="5"/>
      <c r="AM15303" s="5"/>
      <c r="AW15303" s="5"/>
    </row>
    <row r="15304" spans="38:49">
      <c r="AL15304" s="5"/>
      <c r="AM15304" s="5"/>
      <c r="AW15304" s="5"/>
    </row>
    <row r="15305" spans="38:49">
      <c r="AL15305" s="5"/>
      <c r="AM15305" s="5"/>
      <c r="AW15305" s="5"/>
    </row>
    <row r="15306" spans="38:49">
      <c r="AL15306" s="5"/>
      <c r="AM15306" s="5"/>
      <c r="AW15306" s="5"/>
    </row>
    <row r="15307" spans="38:49">
      <c r="AL15307" s="5"/>
      <c r="AM15307" s="5"/>
      <c r="AW15307" s="5"/>
    </row>
    <row r="15308" spans="38:49">
      <c r="AL15308" s="5"/>
      <c r="AM15308" s="5"/>
      <c r="AW15308" s="5"/>
    </row>
    <row r="15309" spans="38:49">
      <c r="AL15309" s="5"/>
      <c r="AM15309" s="5"/>
      <c r="AW15309" s="5"/>
    </row>
    <row r="15310" spans="38:49">
      <c r="AL15310" s="5"/>
      <c r="AM15310" s="5"/>
      <c r="AW15310" s="5"/>
    </row>
    <row r="15311" spans="38:49">
      <c r="AL15311" s="5"/>
      <c r="AM15311" s="5"/>
      <c r="AW15311" s="5"/>
    </row>
    <row r="15312" spans="38:49">
      <c r="AL15312" s="5"/>
      <c r="AM15312" s="5"/>
      <c r="AW15312" s="5"/>
    </row>
    <row r="15313" spans="38:49">
      <c r="AL15313" s="5"/>
      <c r="AM15313" s="5"/>
      <c r="AW15313" s="5"/>
    </row>
    <row r="15314" spans="38:49">
      <c r="AL15314" s="5"/>
      <c r="AM15314" s="5"/>
      <c r="AW15314" s="5"/>
    </row>
    <row r="15315" spans="38:49">
      <c r="AL15315" s="5"/>
      <c r="AM15315" s="5"/>
      <c r="AW15315" s="5"/>
    </row>
    <row r="15316" spans="38:49">
      <c r="AL15316" s="5"/>
      <c r="AM15316" s="5"/>
      <c r="AW15316" s="5"/>
    </row>
    <row r="15317" spans="38:49">
      <c r="AL15317" s="5"/>
      <c r="AM15317" s="5"/>
      <c r="AW15317" s="5"/>
    </row>
    <row r="15318" spans="38:49">
      <c r="AL15318" s="5"/>
      <c r="AM15318" s="5"/>
      <c r="AW15318" s="5"/>
    </row>
    <row r="15319" spans="38:49">
      <c r="AL15319" s="5"/>
      <c r="AM15319" s="5"/>
      <c r="AW15319" s="5"/>
    </row>
    <row r="15320" spans="38:49">
      <c r="AL15320" s="5"/>
      <c r="AM15320" s="5"/>
      <c r="AW15320" s="5"/>
    </row>
    <row r="15321" spans="38:49">
      <c r="AL15321" s="5"/>
      <c r="AM15321" s="5"/>
      <c r="AW15321" s="5"/>
    </row>
    <row r="15322" spans="38:49">
      <c r="AL15322" s="5"/>
      <c r="AM15322" s="5"/>
      <c r="AW15322" s="5"/>
    </row>
    <row r="15323" spans="38:49">
      <c r="AL15323" s="5"/>
      <c r="AM15323" s="5"/>
      <c r="AW15323" s="5"/>
    </row>
    <row r="15324" spans="38:49">
      <c r="AL15324" s="5"/>
      <c r="AM15324" s="5"/>
      <c r="AW15324" s="5"/>
    </row>
    <row r="15325" spans="38:49">
      <c r="AL15325" s="5"/>
      <c r="AM15325" s="5"/>
      <c r="AW15325" s="5"/>
    </row>
    <row r="15326" spans="38:49">
      <c r="AL15326" s="5"/>
      <c r="AM15326" s="5"/>
      <c r="AW15326" s="5"/>
    </row>
    <row r="15327" spans="38:49">
      <c r="AL15327" s="5"/>
      <c r="AM15327" s="5"/>
      <c r="AW15327" s="5"/>
    </row>
    <row r="15328" spans="38:49">
      <c r="AL15328" s="5"/>
      <c r="AM15328" s="5"/>
      <c r="AW15328" s="5"/>
    </row>
    <row r="15329" spans="38:49">
      <c r="AL15329" s="5"/>
      <c r="AM15329" s="5"/>
      <c r="AW15329" s="5"/>
    </row>
    <row r="15330" spans="38:49">
      <c r="AL15330" s="5"/>
      <c r="AM15330" s="5"/>
      <c r="AW15330" s="5"/>
    </row>
    <row r="15331" spans="38:49">
      <c r="AL15331" s="5"/>
      <c r="AM15331" s="5"/>
      <c r="AW15331" s="5"/>
    </row>
    <row r="15332" spans="38:49">
      <c r="AL15332" s="5"/>
      <c r="AM15332" s="5"/>
      <c r="AW15332" s="5"/>
    </row>
    <row r="15333" spans="38:49">
      <c r="AL15333" s="5"/>
      <c r="AM15333" s="5"/>
      <c r="AW15333" s="5"/>
    </row>
    <row r="15334" spans="38:49">
      <c r="AL15334" s="5"/>
      <c r="AM15334" s="5"/>
      <c r="AW15334" s="5"/>
    </row>
    <row r="15335" spans="38:49">
      <c r="AL15335" s="5"/>
      <c r="AM15335" s="5"/>
      <c r="AW15335" s="5"/>
    </row>
    <row r="15336" spans="38:49">
      <c r="AL15336" s="5"/>
      <c r="AM15336" s="5"/>
      <c r="AW15336" s="5"/>
    </row>
    <row r="15337" spans="38:49">
      <c r="AL15337" s="5"/>
      <c r="AM15337" s="5"/>
      <c r="AW15337" s="5"/>
    </row>
    <row r="15338" spans="38:49">
      <c r="AL15338" s="5"/>
      <c r="AM15338" s="5"/>
      <c r="AW15338" s="5"/>
    </row>
    <row r="15339" spans="38:49">
      <c r="AL15339" s="5"/>
      <c r="AM15339" s="5"/>
      <c r="AW15339" s="5"/>
    </row>
    <row r="15340" spans="38:49">
      <c r="AL15340" s="5"/>
      <c r="AM15340" s="5"/>
      <c r="AW15340" s="5"/>
    </row>
    <row r="15341" spans="38:49">
      <c r="AL15341" s="5"/>
      <c r="AM15341" s="5"/>
      <c r="AW15341" s="5"/>
    </row>
    <row r="15342" spans="38:49">
      <c r="AL15342" s="5"/>
      <c r="AM15342" s="5"/>
      <c r="AW15342" s="5"/>
    </row>
    <row r="15343" spans="38:49">
      <c r="AL15343" s="5"/>
      <c r="AM15343" s="5"/>
      <c r="AW15343" s="5"/>
    </row>
    <row r="15344" spans="38:49">
      <c r="AL15344" s="5"/>
      <c r="AM15344" s="5"/>
      <c r="AW15344" s="5"/>
    </row>
    <row r="15345" spans="38:49">
      <c r="AL15345" s="5"/>
      <c r="AM15345" s="5"/>
      <c r="AW15345" s="5"/>
    </row>
    <row r="15346" spans="38:49">
      <c r="AL15346" s="5"/>
      <c r="AM15346" s="5"/>
      <c r="AW15346" s="5"/>
    </row>
    <row r="15347" spans="38:49">
      <c r="AL15347" s="5"/>
      <c r="AM15347" s="5"/>
      <c r="AW15347" s="5"/>
    </row>
    <row r="15348" spans="38:49">
      <c r="AL15348" s="5"/>
      <c r="AM15348" s="5"/>
      <c r="AW15348" s="5"/>
    </row>
    <row r="15349" spans="38:49">
      <c r="AL15349" s="5"/>
      <c r="AM15349" s="5"/>
      <c r="AW15349" s="5"/>
    </row>
    <row r="15350" spans="38:49">
      <c r="AL15350" s="5"/>
      <c r="AM15350" s="5"/>
      <c r="AW15350" s="5"/>
    </row>
    <row r="15351" spans="38:49">
      <c r="AL15351" s="5"/>
      <c r="AM15351" s="5"/>
      <c r="AW15351" s="5"/>
    </row>
    <row r="15352" spans="38:49">
      <c r="AL15352" s="5"/>
      <c r="AM15352" s="5"/>
      <c r="AW15352" s="5"/>
    </row>
    <row r="15353" spans="38:49">
      <c r="AL15353" s="5"/>
      <c r="AM15353" s="5"/>
      <c r="AW15353" s="5"/>
    </row>
    <row r="15354" spans="38:49">
      <c r="AL15354" s="5"/>
      <c r="AM15354" s="5"/>
      <c r="AW15354" s="5"/>
    </row>
    <row r="15355" spans="38:49">
      <c r="AL15355" s="5"/>
      <c r="AM15355" s="5"/>
      <c r="AW15355" s="5"/>
    </row>
    <row r="15356" spans="38:49">
      <c r="AL15356" s="5"/>
      <c r="AM15356" s="5"/>
      <c r="AW15356" s="5"/>
    </row>
    <row r="15357" spans="38:49">
      <c r="AL15357" s="5"/>
      <c r="AM15357" s="5"/>
      <c r="AW15357" s="5"/>
    </row>
    <row r="15358" spans="38:49">
      <c r="AL15358" s="5"/>
      <c r="AM15358" s="5"/>
      <c r="AW15358" s="5"/>
    </row>
    <row r="15359" spans="38:49">
      <c r="AL15359" s="5"/>
      <c r="AM15359" s="5"/>
      <c r="AW15359" s="5"/>
    </row>
    <row r="15360" spans="38:49">
      <c r="AL15360" s="5"/>
      <c r="AM15360" s="5"/>
      <c r="AW15360" s="5"/>
    </row>
    <row r="15361" spans="38:49">
      <c r="AL15361" s="5"/>
      <c r="AM15361" s="5"/>
      <c r="AW15361" s="5"/>
    </row>
    <row r="15362" spans="38:49">
      <c r="AL15362" s="5"/>
      <c r="AM15362" s="5"/>
      <c r="AW15362" s="5"/>
    </row>
    <row r="15363" spans="38:49">
      <c r="AL15363" s="5"/>
      <c r="AM15363" s="5"/>
      <c r="AW15363" s="5"/>
    </row>
    <row r="15364" spans="38:49">
      <c r="AL15364" s="5"/>
      <c r="AM15364" s="5"/>
      <c r="AW15364" s="5"/>
    </row>
    <row r="15365" spans="38:49">
      <c r="AL15365" s="5"/>
      <c r="AM15365" s="5"/>
      <c r="AW15365" s="5"/>
    </row>
    <row r="15366" spans="38:49">
      <c r="AL15366" s="5"/>
      <c r="AM15366" s="5"/>
      <c r="AW15366" s="5"/>
    </row>
    <row r="15367" spans="38:49">
      <c r="AL15367" s="5"/>
      <c r="AM15367" s="5"/>
      <c r="AW15367" s="5"/>
    </row>
    <row r="15368" spans="38:49">
      <c r="AL15368" s="5"/>
      <c r="AM15368" s="5"/>
      <c r="AW15368" s="5"/>
    </row>
    <row r="15369" spans="38:49">
      <c r="AL15369" s="5"/>
      <c r="AM15369" s="5"/>
      <c r="AW15369" s="5"/>
    </row>
    <row r="15370" spans="38:49">
      <c r="AL15370" s="5"/>
      <c r="AM15370" s="5"/>
      <c r="AW15370" s="5"/>
    </row>
    <row r="15371" spans="38:49">
      <c r="AL15371" s="5"/>
      <c r="AM15371" s="5"/>
      <c r="AW15371" s="5"/>
    </row>
    <row r="15372" spans="38:49">
      <c r="AL15372" s="5"/>
      <c r="AM15372" s="5"/>
      <c r="AW15372" s="5"/>
    </row>
    <row r="15373" spans="38:49">
      <c r="AL15373" s="5"/>
      <c r="AM15373" s="5"/>
      <c r="AW15373" s="5"/>
    </row>
    <row r="15374" spans="38:49">
      <c r="AL15374" s="5"/>
      <c r="AM15374" s="5"/>
      <c r="AW15374" s="5"/>
    </row>
    <row r="15375" spans="38:49">
      <c r="AL15375" s="5"/>
      <c r="AM15375" s="5"/>
      <c r="AW15375" s="5"/>
    </row>
    <row r="15376" spans="38:49">
      <c r="AL15376" s="5"/>
      <c r="AM15376" s="5"/>
      <c r="AW15376" s="5"/>
    </row>
    <row r="15377" spans="38:49">
      <c r="AL15377" s="5"/>
      <c r="AM15377" s="5"/>
      <c r="AW15377" s="5"/>
    </row>
    <row r="15378" spans="38:49">
      <c r="AL15378" s="5"/>
      <c r="AM15378" s="5"/>
      <c r="AW15378" s="5"/>
    </row>
    <row r="15379" spans="38:49">
      <c r="AL15379" s="5"/>
      <c r="AM15379" s="5"/>
      <c r="AW15379" s="5"/>
    </row>
    <row r="15380" spans="38:49">
      <c r="AL15380" s="5"/>
      <c r="AM15380" s="5"/>
      <c r="AW15380" s="5"/>
    </row>
    <row r="15381" spans="38:49">
      <c r="AL15381" s="5"/>
      <c r="AM15381" s="5"/>
      <c r="AW15381" s="5"/>
    </row>
    <row r="15382" spans="38:49">
      <c r="AL15382" s="5"/>
      <c r="AM15382" s="5"/>
      <c r="AW15382" s="5"/>
    </row>
    <row r="15383" spans="38:49">
      <c r="AL15383" s="5"/>
      <c r="AM15383" s="5"/>
      <c r="AW15383" s="5"/>
    </row>
    <row r="15384" spans="38:49">
      <c r="AL15384" s="5"/>
      <c r="AM15384" s="5"/>
      <c r="AW15384" s="5"/>
    </row>
    <row r="15385" spans="38:49">
      <c r="AL15385" s="5"/>
      <c r="AM15385" s="5"/>
      <c r="AW15385" s="5"/>
    </row>
    <row r="15386" spans="38:49">
      <c r="AL15386" s="5"/>
      <c r="AM15386" s="5"/>
      <c r="AW15386" s="5"/>
    </row>
    <row r="15387" spans="38:49">
      <c r="AL15387" s="5"/>
      <c r="AM15387" s="5"/>
      <c r="AW15387" s="5"/>
    </row>
    <row r="15388" spans="38:49">
      <c r="AL15388" s="5"/>
      <c r="AM15388" s="5"/>
      <c r="AW15388" s="5"/>
    </row>
    <row r="15389" spans="38:49">
      <c r="AL15389" s="5"/>
      <c r="AM15389" s="5"/>
      <c r="AW15389" s="5"/>
    </row>
    <row r="15390" spans="38:49">
      <c r="AL15390" s="5"/>
      <c r="AM15390" s="5"/>
      <c r="AW15390" s="5"/>
    </row>
    <row r="15391" spans="38:49">
      <c r="AL15391" s="5"/>
      <c r="AM15391" s="5"/>
      <c r="AW15391" s="5"/>
    </row>
    <row r="15392" spans="38:49">
      <c r="AL15392" s="5"/>
      <c r="AM15392" s="5"/>
      <c r="AW15392" s="5"/>
    </row>
    <row r="15393" spans="38:49">
      <c r="AL15393" s="5"/>
      <c r="AM15393" s="5"/>
      <c r="AW15393" s="5"/>
    </row>
    <row r="15394" spans="38:49">
      <c r="AL15394" s="5"/>
      <c r="AM15394" s="5"/>
      <c r="AW15394" s="5"/>
    </row>
    <row r="15395" spans="38:49">
      <c r="AL15395" s="5"/>
      <c r="AM15395" s="5"/>
      <c r="AW15395" s="5"/>
    </row>
    <row r="15396" spans="38:49">
      <c r="AL15396" s="5"/>
      <c r="AM15396" s="5"/>
      <c r="AW15396" s="5"/>
    </row>
    <row r="15397" spans="38:49">
      <c r="AL15397" s="5"/>
      <c r="AM15397" s="5"/>
      <c r="AW15397" s="5"/>
    </row>
    <row r="15398" spans="38:49">
      <c r="AL15398" s="5"/>
      <c r="AM15398" s="5"/>
      <c r="AW15398" s="5"/>
    </row>
    <row r="15399" spans="38:49">
      <c r="AL15399" s="5"/>
      <c r="AM15399" s="5"/>
      <c r="AW15399" s="5"/>
    </row>
    <row r="15400" spans="38:49">
      <c r="AL15400" s="5"/>
      <c r="AM15400" s="5"/>
      <c r="AW15400" s="5"/>
    </row>
    <row r="15401" spans="38:49">
      <c r="AL15401" s="5"/>
      <c r="AM15401" s="5"/>
      <c r="AW15401" s="5"/>
    </row>
    <row r="15402" spans="38:49">
      <c r="AL15402" s="5"/>
      <c r="AM15402" s="5"/>
      <c r="AW15402" s="5"/>
    </row>
    <row r="15403" spans="38:49">
      <c r="AL15403" s="5"/>
      <c r="AM15403" s="5"/>
      <c r="AW15403" s="5"/>
    </row>
    <row r="15404" spans="38:49">
      <c r="AL15404" s="5"/>
      <c r="AM15404" s="5"/>
      <c r="AW15404" s="5"/>
    </row>
    <row r="15405" spans="38:49">
      <c r="AL15405" s="5"/>
      <c r="AM15405" s="5"/>
      <c r="AW15405" s="5"/>
    </row>
    <row r="15406" spans="38:49">
      <c r="AL15406" s="5"/>
      <c r="AM15406" s="5"/>
      <c r="AW15406" s="5"/>
    </row>
    <row r="15407" spans="38:49">
      <c r="AL15407" s="5"/>
      <c r="AM15407" s="5"/>
      <c r="AW15407" s="5"/>
    </row>
    <row r="15408" spans="38:49">
      <c r="AL15408" s="5"/>
      <c r="AM15408" s="5"/>
      <c r="AW15408" s="5"/>
    </row>
    <row r="15409" spans="38:49">
      <c r="AL15409" s="5"/>
      <c r="AM15409" s="5"/>
      <c r="AW15409" s="5"/>
    </row>
    <row r="15410" spans="38:49">
      <c r="AL15410" s="5"/>
      <c r="AM15410" s="5"/>
      <c r="AW15410" s="5"/>
    </row>
    <row r="15411" spans="38:49">
      <c r="AL15411" s="5"/>
      <c r="AM15411" s="5"/>
      <c r="AW15411" s="5"/>
    </row>
    <row r="15412" spans="38:49">
      <c r="AL15412" s="5"/>
      <c r="AM15412" s="5"/>
      <c r="AW15412" s="5"/>
    </row>
    <row r="15413" spans="38:49">
      <c r="AL15413" s="5"/>
      <c r="AM15413" s="5"/>
      <c r="AW15413" s="5"/>
    </row>
    <row r="15414" spans="38:49">
      <c r="AL15414" s="5"/>
      <c r="AM15414" s="5"/>
      <c r="AW15414" s="5"/>
    </row>
    <row r="15415" spans="38:49">
      <c r="AL15415" s="5"/>
      <c r="AM15415" s="5"/>
      <c r="AW15415" s="5"/>
    </row>
    <row r="15416" spans="38:49">
      <c r="AL15416" s="5"/>
      <c r="AM15416" s="5"/>
      <c r="AW15416" s="5"/>
    </row>
    <row r="15417" spans="38:49">
      <c r="AL15417" s="5"/>
      <c r="AM15417" s="5"/>
      <c r="AW15417" s="5"/>
    </row>
    <row r="15418" spans="38:49">
      <c r="AL15418" s="5"/>
      <c r="AM15418" s="5"/>
      <c r="AW15418" s="5"/>
    </row>
    <row r="15419" spans="38:49">
      <c r="AL15419" s="5"/>
      <c r="AM15419" s="5"/>
      <c r="AW15419" s="5"/>
    </row>
    <row r="15420" spans="38:49">
      <c r="AL15420" s="5"/>
      <c r="AM15420" s="5"/>
      <c r="AW15420" s="5"/>
    </row>
    <row r="15421" spans="38:49">
      <c r="AL15421" s="5"/>
      <c r="AM15421" s="5"/>
      <c r="AW15421" s="5"/>
    </row>
    <row r="15422" spans="38:49">
      <c r="AL15422" s="5"/>
      <c r="AM15422" s="5"/>
      <c r="AW15422" s="5"/>
    </row>
    <row r="15423" spans="38:49">
      <c r="AL15423" s="5"/>
      <c r="AM15423" s="5"/>
      <c r="AW15423" s="5"/>
    </row>
    <row r="15424" spans="38:49">
      <c r="AL15424" s="5"/>
      <c r="AM15424" s="5"/>
      <c r="AW15424" s="5"/>
    </row>
    <row r="15425" spans="38:49">
      <c r="AL15425" s="5"/>
      <c r="AM15425" s="5"/>
      <c r="AW15425" s="5"/>
    </row>
    <row r="15426" spans="38:49">
      <c r="AL15426" s="5"/>
      <c r="AM15426" s="5"/>
      <c r="AW15426" s="5"/>
    </row>
    <row r="15427" spans="38:49">
      <c r="AL15427" s="5"/>
      <c r="AM15427" s="5"/>
      <c r="AW15427" s="5"/>
    </row>
    <row r="15428" spans="38:49">
      <c r="AL15428" s="5"/>
      <c r="AM15428" s="5"/>
      <c r="AW15428" s="5"/>
    </row>
    <row r="15429" spans="38:49">
      <c r="AL15429" s="5"/>
      <c r="AM15429" s="5"/>
      <c r="AW15429" s="5"/>
    </row>
    <row r="15430" spans="38:49">
      <c r="AL15430" s="5"/>
      <c r="AM15430" s="5"/>
      <c r="AW15430" s="5"/>
    </row>
    <row r="15431" spans="38:49">
      <c r="AL15431" s="5"/>
      <c r="AM15431" s="5"/>
      <c r="AW15431" s="5"/>
    </row>
    <row r="15432" spans="38:49">
      <c r="AL15432" s="5"/>
      <c r="AM15432" s="5"/>
      <c r="AW15432" s="5"/>
    </row>
    <row r="15433" spans="38:49">
      <c r="AL15433" s="5"/>
      <c r="AM15433" s="5"/>
      <c r="AW15433" s="5"/>
    </row>
    <row r="15434" spans="38:49">
      <c r="AL15434" s="5"/>
      <c r="AM15434" s="5"/>
      <c r="AW15434" s="5"/>
    </row>
    <row r="15435" spans="38:49">
      <c r="AL15435" s="5"/>
      <c r="AM15435" s="5"/>
      <c r="AW15435" s="5"/>
    </row>
    <row r="15436" spans="38:49">
      <c r="AL15436" s="5"/>
      <c r="AM15436" s="5"/>
      <c r="AW15436" s="5"/>
    </row>
    <row r="15437" spans="38:49">
      <c r="AL15437" s="5"/>
      <c r="AM15437" s="5"/>
      <c r="AW15437" s="5"/>
    </row>
    <row r="15438" spans="38:49">
      <c r="AL15438" s="5"/>
      <c r="AM15438" s="5"/>
      <c r="AW15438" s="5"/>
    </row>
    <row r="15439" spans="38:49">
      <c r="AL15439" s="5"/>
      <c r="AM15439" s="5"/>
      <c r="AW15439" s="5"/>
    </row>
    <row r="15440" spans="38:49">
      <c r="AL15440" s="5"/>
      <c r="AM15440" s="5"/>
      <c r="AW15440" s="5"/>
    </row>
    <row r="15441" spans="38:49">
      <c r="AL15441" s="5"/>
      <c r="AM15441" s="5"/>
      <c r="AW15441" s="5"/>
    </row>
    <row r="15442" spans="38:49">
      <c r="AL15442" s="5"/>
      <c r="AM15442" s="5"/>
      <c r="AW15442" s="5"/>
    </row>
    <row r="15443" spans="38:49">
      <c r="AL15443" s="5"/>
      <c r="AM15443" s="5"/>
      <c r="AW15443" s="5"/>
    </row>
    <row r="15444" spans="38:49">
      <c r="AL15444" s="5"/>
      <c r="AM15444" s="5"/>
      <c r="AW15444" s="5"/>
    </row>
    <row r="15445" spans="38:49">
      <c r="AL15445" s="5"/>
      <c r="AM15445" s="5"/>
      <c r="AW15445" s="5"/>
    </row>
    <row r="15446" spans="38:49">
      <c r="AL15446" s="5"/>
      <c r="AM15446" s="5"/>
      <c r="AW15446" s="5"/>
    </row>
    <row r="15447" spans="38:49">
      <c r="AL15447" s="5"/>
      <c r="AM15447" s="5"/>
      <c r="AW15447" s="5"/>
    </row>
    <row r="15448" spans="38:49">
      <c r="AL15448" s="5"/>
      <c r="AM15448" s="5"/>
      <c r="AW15448" s="5"/>
    </row>
    <row r="15449" spans="38:49">
      <c r="AL15449" s="5"/>
      <c r="AM15449" s="5"/>
      <c r="AW15449" s="5"/>
    </row>
    <row r="15450" spans="38:49">
      <c r="AL15450" s="5"/>
      <c r="AM15450" s="5"/>
      <c r="AW15450" s="5"/>
    </row>
    <row r="15451" spans="38:49">
      <c r="AL15451" s="5"/>
      <c r="AM15451" s="5"/>
      <c r="AW15451" s="5"/>
    </row>
    <row r="15452" spans="38:49">
      <c r="AL15452" s="5"/>
      <c r="AM15452" s="5"/>
      <c r="AW15452" s="5"/>
    </row>
    <row r="15453" spans="38:49">
      <c r="AL15453" s="5"/>
      <c r="AM15453" s="5"/>
      <c r="AW15453" s="5"/>
    </row>
    <row r="15454" spans="38:49">
      <c r="AL15454" s="5"/>
      <c r="AM15454" s="5"/>
      <c r="AW15454" s="5"/>
    </row>
    <row r="15455" spans="38:49">
      <c r="AL15455" s="5"/>
      <c r="AM15455" s="5"/>
      <c r="AW15455" s="5"/>
    </row>
    <row r="15456" spans="38:49">
      <c r="AL15456" s="5"/>
      <c r="AM15456" s="5"/>
      <c r="AW15456" s="5"/>
    </row>
    <row r="15457" spans="38:49">
      <c r="AL15457" s="5"/>
      <c r="AM15457" s="5"/>
      <c r="AW15457" s="5"/>
    </row>
    <row r="15458" spans="38:49">
      <c r="AL15458" s="5"/>
      <c r="AM15458" s="5"/>
      <c r="AW15458" s="5"/>
    </row>
    <row r="15459" spans="38:49">
      <c r="AL15459" s="5"/>
      <c r="AM15459" s="5"/>
      <c r="AW15459" s="5"/>
    </row>
    <row r="15460" spans="38:49">
      <c r="AL15460" s="5"/>
      <c r="AM15460" s="5"/>
      <c r="AW15460" s="5"/>
    </row>
    <row r="15461" spans="38:49">
      <c r="AL15461" s="5"/>
      <c r="AM15461" s="5"/>
      <c r="AW15461" s="5"/>
    </row>
    <row r="15462" spans="38:49">
      <c r="AL15462" s="5"/>
      <c r="AM15462" s="5"/>
      <c r="AW15462" s="5"/>
    </row>
    <row r="15463" spans="38:49">
      <c r="AL15463" s="5"/>
      <c r="AM15463" s="5"/>
      <c r="AW15463" s="5"/>
    </row>
    <row r="15464" spans="38:49">
      <c r="AL15464" s="5"/>
      <c r="AM15464" s="5"/>
      <c r="AW15464" s="5"/>
    </row>
    <row r="15465" spans="38:49">
      <c r="AL15465" s="5"/>
      <c r="AM15465" s="5"/>
      <c r="AW15465" s="5"/>
    </row>
    <row r="15466" spans="38:49">
      <c r="AL15466" s="5"/>
      <c r="AM15466" s="5"/>
      <c r="AW15466" s="5"/>
    </row>
    <row r="15467" spans="38:49">
      <c r="AL15467" s="5"/>
      <c r="AM15467" s="5"/>
      <c r="AW15467" s="5"/>
    </row>
    <row r="15468" spans="38:49">
      <c r="AL15468" s="5"/>
      <c r="AM15468" s="5"/>
      <c r="AW15468" s="5"/>
    </row>
    <row r="15469" spans="38:49">
      <c r="AL15469" s="5"/>
      <c r="AM15469" s="5"/>
      <c r="AW15469" s="5"/>
    </row>
    <row r="15470" spans="38:49">
      <c r="AL15470" s="5"/>
      <c r="AM15470" s="5"/>
      <c r="AW15470" s="5"/>
    </row>
    <row r="15471" spans="38:49">
      <c r="AL15471" s="5"/>
      <c r="AM15471" s="5"/>
      <c r="AW15471" s="5"/>
    </row>
    <row r="15472" spans="38:49">
      <c r="AL15472" s="5"/>
      <c r="AM15472" s="5"/>
      <c r="AW15472" s="5"/>
    </row>
    <row r="15473" spans="38:49">
      <c r="AL15473" s="5"/>
      <c r="AM15473" s="5"/>
      <c r="AW15473" s="5"/>
    </row>
    <row r="15474" spans="38:49">
      <c r="AL15474" s="5"/>
      <c r="AM15474" s="5"/>
      <c r="AW15474" s="5"/>
    </row>
    <row r="15475" spans="38:49">
      <c r="AL15475" s="5"/>
      <c r="AM15475" s="5"/>
      <c r="AW15475" s="5"/>
    </row>
    <row r="15476" spans="38:49">
      <c r="AL15476" s="5"/>
      <c r="AM15476" s="5"/>
      <c r="AW15476" s="5"/>
    </row>
    <row r="15477" spans="38:49">
      <c r="AL15477" s="5"/>
      <c r="AM15477" s="5"/>
      <c r="AW15477" s="5"/>
    </row>
    <row r="15478" spans="38:49">
      <c r="AL15478" s="5"/>
      <c r="AM15478" s="5"/>
      <c r="AW15478" s="5"/>
    </row>
    <row r="15479" spans="38:49">
      <c r="AL15479" s="5"/>
      <c r="AM15479" s="5"/>
      <c r="AW15479" s="5"/>
    </row>
    <row r="15480" spans="38:49">
      <c r="AL15480" s="5"/>
      <c r="AM15480" s="5"/>
      <c r="AW15480" s="5"/>
    </row>
    <row r="15481" spans="38:49">
      <c r="AL15481" s="5"/>
      <c r="AM15481" s="5"/>
      <c r="AW15481" s="5"/>
    </row>
    <row r="15482" spans="38:49">
      <c r="AL15482" s="5"/>
      <c r="AM15482" s="5"/>
      <c r="AW15482" s="5"/>
    </row>
    <row r="15483" spans="38:49">
      <c r="AL15483" s="5"/>
      <c r="AM15483" s="5"/>
      <c r="AW15483" s="5"/>
    </row>
    <row r="15484" spans="38:49">
      <c r="AL15484" s="5"/>
      <c r="AM15484" s="5"/>
      <c r="AW15484" s="5"/>
    </row>
    <row r="15485" spans="38:49">
      <c r="AL15485" s="5"/>
      <c r="AM15485" s="5"/>
      <c r="AW15485" s="5"/>
    </row>
    <row r="15486" spans="38:49">
      <c r="AL15486" s="5"/>
      <c r="AM15486" s="5"/>
      <c r="AW15486" s="5"/>
    </row>
    <row r="15487" spans="38:49">
      <c r="AL15487" s="5"/>
      <c r="AM15487" s="5"/>
      <c r="AW15487" s="5"/>
    </row>
    <row r="15488" spans="38:49">
      <c r="AL15488" s="5"/>
      <c r="AM15488" s="5"/>
      <c r="AW15488" s="5"/>
    </row>
    <row r="15489" spans="38:49">
      <c r="AL15489" s="5"/>
      <c r="AM15489" s="5"/>
      <c r="AW15489" s="5"/>
    </row>
    <row r="15490" spans="38:49">
      <c r="AL15490" s="5"/>
      <c r="AM15490" s="5"/>
      <c r="AW15490" s="5"/>
    </row>
    <row r="15491" spans="38:49">
      <c r="AL15491" s="5"/>
      <c r="AM15491" s="5"/>
      <c r="AW15491" s="5"/>
    </row>
    <row r="15492" spans="38:49">
      <c r="AL15492" s="5"/>
      <c r="AM15492" s="5"/>
      <c r="AW15492" s="5"/>
    </row>
    <row r="15493" spans="38:49">
      <c r="AL15493" s="5"/>
      <c r="AM15493" s="5"/>
      <c r="AW15493" s="5"/>
    </row>
    <row r="15494" spans="38:49">
      <c r="AL15494" s="5"/>
      <c r="AM15494" s="5"/>
      <c r="AW15494" s="5"/>
    </row>
    <row r="15495" spans="38:49">
      <c r="AL15495" s="5"/>
      <c r="AM15495" s="5"/>
      <c r="AW15495" s="5"/>
    </row>
    <row r="15496" spans="38:49">
      <c r="AL15496" s="5"/>
      <c r="AM15496" s="5"/>
      <c r="AW15496" s="5"/>
    </row>
    <row r="15497" spans="38:49">
      <c r="AL15497" s="5"/>
      <c r="AM15497" s="5"/>
      <c r="AW15497" s="5"/>
    </row>
    <row r="15498" spans="38:49">
      <c r="AL15498" s="5"/>
      <c r="AM15498" s="5"/>
      <c r="AW15498" s="5"/>
    </row>
    <row r="15499" spans="38:49">
      <c r="AL15499" s="5"/>
      <c r="AM15499" s="5"/>
      <c r="AW15499" s="5"/>
    </row>
    <row r="15500" spans="38:49">
      <c r="AL15500" s="5"/>
      <c r="AM15500" s="5"/>
      <c r="AW15500" s="5"/>
    </row>
    <row r="15501" spans="38:49">
      <c r="AL15501" s="5"/>
      <c r="AM15501" s="5"/>
      <c r="AW15501" s="5"/>
    </row>
    <row r="15502" spans="38:49">
      <c r="AL15502" s="5"/>
      <c r="AM15502" s="5"/>
      <c r="AW15502" s="5"/>
    </row>
    <row r="15503" spans="38:49">
      <c r="AL15503" s="5"/>
      <c r="AM15503" s="5"/>
      <c r="AW15503" s="5"/>
    </row>
    <row r="15504" spans="38:49">
      <c r="AL15504" s="5"/>
      <c r="AM15504" s="5"/>
      <c r="AW15504" s="5"/>
    </row>
    <row r="15505" spans="38:49">
      <c r="AL15505" s="5"/>
      <c r="AM15505" s="5"/>
      <c r="AW15505" s="5"/>
    </row>
    <row r="15506" spans="38:49">
      <c r="AL15506" s="5"/>
      <c r="AM15506" s="5"/>
      <c r="AW15506" s="5"/>
    </row>
    <row r="15507" spans="38:49">
      <c r="AL15507" s="5"/>
      <c r="AM15507" s="5"/>
      <c r="AW15507" s="5"/>
    </row>
    <row r="15508" spans="38:49">
      <c r="AL15508" s="5"/>
      <c r="AM15508" s="5"/>
      <c r="AW15508" s="5"/>
    </row>
    <row r="15509" spans="38:49">
      <c r="AL15509" s="5"/>
      <c r="AM15509" s="5"/>
      <c r="AW15509" s="5"/>
    </row>
    <row r="15510" spans="38:49">
      <c r="AL15510" s="5"/>
      <c r="AM15510" s="5"/>
      <c r="AW15510" s="5"/>
    </row>
    <row r="15511" spans="38:49">
      <c r="AL15511" s="5"/>
      <c r="AM15511" s="5"/>
      <c r="AW15511" s="5"/>
    </row>
    <row r="15512" spans="38:49">
      <c r="AL15512" s="5"/>
      <c r="AM15512" s="5"/>
      <c r="AW15512" s="5"/>
    </row>
    <row r="15513" spans="38:49">
      <c r="AL15513" s="5"/>
      <c r="AM15513" s="5"/>
      <c r="AW15513" s="5"/>
    </row>
    <row r="15514" spans="38:49">
      <c r="AL15514" s="5"/>
      <c r="AM15514" s="5"/>
      <c r="AW15514" s="5"/>
    </row>
    <row r="15515" spans="38:49">
      <c r="AL15515" s="5"/>
      <c r="AM15515" s="5"/>
      <c r="AW15515" s="5"/>
    </row>
    <row r="15516" spans="38:49">
      <c r="AL15516" s="5"/>
      <c r="AM15516" s="5"/>
      <c r="AW15516" s="5"/>
    </row>
    <row r="15517" spans="38:49">
      <c r="AL15517" s="5"/>
      <c r="AM15517" s="5"/>
      <c r="AW15517" s="5"/>
    </row>
    <row r="15518" spans="38:49">
      <c r="AL15518" s="5"/>
      <c r="AM15518" s="5"/>
      <c r="AW15518" s="5"/>
    </row>
    <row r="15519" spans="38:49">
      <c r="AL15519" s="5"/>
      <c r="AM15519" s="5"/>
      <c r="AW15519" s="5"/>
    </row>
    <row r="15520" spans="38:49">
      <c r="AL15520" s="5"/>
      <c r="AM15520" s="5"/>
      <c r="AW15520" s="5"/>
    </row>
    <row r="15521" spans="38:49">
      <c r="AL15521" s="5"/>
      <c r="AM15521" s="5"/>
      <c r="AW15521" s="5"/>
    </row>
    <row r="15522" spans="38:49">
      <c r="AL15522" s="5"/>
      <c r="AM15522" s="5"/>
      <c r="AW15522" s="5"/>
    </row>
    <row r="15523" spans="38:49">
      <c r="AL15523" s="5"/>
      <c r="AM15523" s="5"/>
      <c r="AW15523" s="5"/>
    </row>
    <row r="15524" spans="38:49">
      <c r="AL15524" s="5"/>
      <c r="AM15524" s="5"/>
      <c r="AW15524" s="5"/>
    </row>
    <row r="15525" spans="38:49">
      <c r="AL15525" s="5"/>
      <c r="AM15525" s="5"/>
      <c r="AW15525" s="5"/>
    </row>
    <row r="15526" spans="38:49">
      <c r="AL15526" s="5"/>
      <c r="AM15526" s="5"/>
      <c r="AW15526" s="5"/>
    </row>
    <row r="15527" spans="38:49">
      <c r="AL15527" s="5"/>
      <c r="AM15527" s="5"/>
      <c r="AW15527" s="5"/>
    </row>
    <row r="15528" spans="38:49">
      <c r="AL15528" s="5"/>
      <c r="AM15528" s="5"/>
      <c r="AW15528" s="5"/>
    </row>
    <row r="15529" spans="38:49">
      <c r="AL15529" s="5"/>
      <c r="AM15529" s="5"/>
      <c r="AW15529" s="5"/>
    </row>
    <row r="15530" spans="38:49">
      <c r="AL15530" s="5"/>
      <c r="AM15530" s="5"/>
      <c r="AW15530" s="5"/>
    </row>
    <row r="15531" spans="38:49">
      <c r="AL15531" s="5"/>
      <c r="AM15531" s="5"/>
      <c r="AW15531" s="5"/>
    </row>
    <row r="15532" spans="38:49">
      <c r="AL15532" s="5"/>
      <c r="AM15532" s="5"/>
      <c r="AW15532" s="5"/>
    </row>
    <row r="15533" spans="38:49">
      <c r="AL15533" s="5"/>
      <c r="AM15533" s="5"/>
      <c r="AW15533" s="5"/>
    </row>
    <row r="15534" spans="38:49">
      <c r="AL15534" s="5"/>
      <c r="AM15534" s="5"/>
      <c r="AW15534" s="5"/>
    </row>
    <row r="15535" spans="38:49">
      <c r="AL15535" s="5"/>
      <c r="AM15535" s="5"/>
      <c r="AW15535" s="5"/>
    </row>
    <row r="15536" spans="38:49">
      <c r="AL15536" s="5"/>
      <c r="AM15536" s="5"/>
      <c r="AW15536" s="5"/>
    </row>
    <row r="15537" spans="38:49">
      <c r="AL15537" s="5"/>
      <c r="AM15537" s="5"/>
      <c r="AW15537" s="5"/>
    </row>
    <row r="15538" spans="38:49">
      <c r="AL15538" s="5"/>
      <c r="AM15538" s="5"/>
      <c r="AW15538" s="5"/>
    </row>
    <row r="15539" spans="38:49">
      <c r="AL15539" s="5"/>
      <c r="AM15539" s="5"/>
      <c r="AW15539" s="5"/>
    </row>
    <row r="15540" spans="38:49">
      <c r="AL15540" s="5"/>
      <c r="AM15540" s="5"/>
      <c r="AW15540" s="5"/>
    </row>
    <row r="15541" spans="38:49">
      <c r="AL15541" s="5"/>
      <c r="AM15541" s="5"/>
      <c r="AW15541" s="5"/>
    </row>
    <row r="15542" spans="38:49">
      <c r="AL15542" s="5"/>
      <c r="AM15542" s="5"/>
      <c r="AW15542" s="5"/>
    </row>
    <row r="15543" spans="38:49">
      <c r="AL15543" s="5"/>
      <c r="AM15543" s="5"/>
      <c r="AW15543" s="5"/>
    </row>
    <row r="15544" spans="38:49">
      <c r="AL15544" s="5"/>
      <c r="AM15544" s="5"/>
      <c r="AW15544" s="5"/>
    </row>
    <row r="15545" spans="38:49">
      <c r="AL15545" s="5"/>
      <c r="AM15545" s="5"/>
      <c r="AW15545" s="5"/>
    </row>
    <row r="15546" spans="38:49">
      <c r="AL15546" s="5"/>
      <c r="AM15546" s="5"/>
      <c r="AW15546" s="5"/>
    </row>
    <row r="15547" spans="38:49">
      <c r="AL15547" s="5"/>
      <c r="AM15547" s="5"/>
      <c r="AW15547" s="5"/>
    </row>
    <row r="15548" spans="38:49">
      <c r="AL15548" s="5"/>
      <c r="AM15548" s="5"/>
      <c r="AW15548" s="5"/>
    </row>
    <row r="15549" spans="38:49">
      <c r="AL15549" s="5"/>
      <c r="AM15549" s="5"/>
      <c r="AW15549" s="5"/>
    </row>
    <row r="15550" spans="38:49">
      <c r="AL15550" s="5"/>
      <c r="AM15550" s="5"/>
      <c r="AW15550" s="5"/>
    </row>
    <row r="15551" spans="38:49">
      <c r="AL15551" s="5"/>
      <c r="AM15551" s="5"/>
      <c r="AW15551" s="5"/>
    </row>
    <row r="15552" spans="38:49">
      <c r="AL15552" s="5"/>
      <c r="AM15552" s="5"/>
      <c r="AW15552" s="5"/>
    </row>
    <row r="15553" spans="38:49">
      <c r="AL15553" s="5"/>
      <c r="AM15553" s="5"/>
      <c r="AW15553" s="5"/>
    </row>
    <row r="15554" spans="38:49">
      <c r="AL15554" s="5"/>
      <c r="AM15554" s="5"/>
      <c r="AW15554" s="5"/>
    </row>
    <row r="15555" spans="38:49">
      <c r="AL15555" s="5"/>
      <c r="AM15555" s="5"/>
      <c r="AW15555" s="5"/>
    </row>
    <row r="15556" spans="38:49">
      <c r="AL15556" s="5"/>
      <c r="AM15556" s="5"/>
      <c r="AW15556" s="5"/>
    </row>
    <row r="15557" spans="38:49">
      <c r="AL15557" s="5"/>
      <c r="AM15557" s="5"/>
      <c r="AW15557" s="5"/>
    </row>
    <row r="15558" spans="38:49">
      <c r="AL15558" s="5"/>
      <c r="AM15558" s="5"/>
      <c r="AW15558" s="5"/>
    </row>
    <row r="15559" spans="38:49">
      <c r="AL15559" s="5"/>
      <c r="AM15559" s="5"/>
      <c r="AW15559" s="5"/>
    </row>
    <row r="15560" spans="38:49">
      <c r="AL15560" s="5"/>
      <c r="AM15560" s="5"/>
      <c r="AW15560" s="5"/>
    </row>
    <row r="15561" spans="38:49">
      <c r="AL15561" s="5"/>
      <c r="AM15561" s="5"/>
      <c r="AW15561" s="5"/>
    </row>
    <row r="15562" spans="38:49">
      <c r="AL15562" s="5"/>
      <c r="AM15562" s="5"/>
      <c r="AW15562" s="5"/>
    </row>
    <row r="15563" spans="38:49">
      <c r="AL15563" s="5"/>
      <c r="AM15563" s="5"/>
      <c r="AW15563" s="5"/>
    </row>
    <row r="15564" spans="38:49">
      <c r="AL15564" s="5"/>
      <c r="AM15564" s="5"/>
      <c r="AW15564" s="5"/>
    </row>
    <row r="15565" spans="38:49">
      <c r="AL15565" s="5"/>
      <c r="AM15565" s="5"/>
      <c r="AW15565" s="5"/>
    </row>
    <row r="15566" spans="38:49">
      <c r="AL15566" s="5"/>
      <c r="AM15566" s="5"/>
      <c r="AW15566" s="5"/>
    </row>
    <row r="15567" spans="38:49">
      <c r="AL15567" s="5"/>
      <c r="AM15567" s="5"/>
      <c r="AW15567" s="5"/>
    </row>
    <row r="15568" spans="38:49">
      <c r="AL15568" s="5"/>
      <c r="AM15568" s="5"/>
      <c r="AW15568" s="5"/>
    </row>
    <row r="15569" spans="38:49">
      <c r="AL15569" s="5"/>
      <c r="AM15569" s="5"/>
      <c r="AW15569" s="5"/>
    </row>
    <row r="15570" spans="38:49">
      <c r="AL15570" s="5"/>
      <c r="AM15570" s="5"/>
      <c r="AW15570" s="5"/>
    </row>
    <row r="15571" spans="38:49">
      <c r="AL15571" s="5"/>
      <c r="AM15571" s="5"/>
      <c r="AW15571" s="5"/>
    </row>
    <row r="15572" spans="38:49">
      <c r="AL15572" s="5"/>
      <c r="AM15572" s="5"/>
      <c r="AW15572" s="5"/>
    </row>
    <row r="15573" spans="38:49">
      <c r="AL15573" s="5"/>
      <c r="AM15573" s="5"/>
      <c r="AW15573" s="5"/>
    </row>
    <row r="15574" spans="38:49">
      <c r="AL15574" s="5"/>
      <c r="AM15574" s="5"/>
      <c r="AW15574" s="5"/>
    </row>
    <row r="15575" spans="38:49">
      <c r="AL15575" s="5"/>
      <c r="AM15575" s="5"/>
      <c r="AW15575" s="5"/>
    </row>
    <row r="15576" spans="38:49">
      <c r="AL15576" s="5"/>
      <c r="AM15576" s="5"/>
      <c r="AW15576" s="5"/>
    </row>
    <row r="15577" spans="38:49">
      <c r="AL15577" s="5"/>
      <c r="AM15577" s="5"/>
      <c r="AW15577" s="5"/>
    </row>
    <row r="15578" spans="38:49">
      <c r="AL15578" s="5"/>
      <c r="AM15578" s="5"/>
      <c r="AW15578" s="5"/>
    </row>
    <row r="15579" spans="38:49">
      <c r="AL15579" s="5"/>
      <c r="AM15579" s="5"/>
      <c r="AW15579" s="5"/>
    </row>
    <row r="15580" spans="38:49">
      <c r="AL15580" s="5"/>
      <c r="AM15580" s="5"/>
      <c r="AW15580" s="5"/>
    </row>
    <row r="15581" spans="38:49">
      <c r="AL15581" s="5"/>
      <c r="AM15581" s="5"/>
      <c r="AW15581" s="5"/>
    </row>
    <row r="15582" spans="38:49">
      <c r="AL15582" s="5"/>
      <c r="AM15582" s="5"/>
      <c r="AW15582" s="5"/>
    </row>
    <row r="15583" spans="38:49">
      <c r="AL15583" s="5"/>
      <c r="AM15583" s="5"/>
      <c r="AW15583" s="5"/>
    </row>
    <row r="15584" spans="38:49">
      <c r="AL15584" s="5"/>
      <c r="AM15584" s="5"/>
      <c r="AW15584" s="5"/>
    </row>
    <row r="15585" spans="38:49">
      <c r="AL15585" s="5"/>
      <c r="AM15585" s="5"/>
      <c r="AW15585" s="5"/>
    </row>
    <row r="15586" spans="38:49">
      <c r="AL15586" s="5"/>
      <c r="AM15586" s="5"/>
      <c r="AW15586" s="5"/>
    </row>
    <row r="15587" spans="38:49">
      <c r="AL15587" s="5"/>
      <c r="AM15587" s="5"/>
      <c r="AW15587" s="5"/>
    </row>
    <row r="15588" spans="38:49">
      <c r="AL15588" s="5"/>
      <c r="AM15588" s="5"/>
      <c r="AW15588" s="5"/>
    </row>
    <row r="15589" spans="38:49">
      <c r="AL15589" s="5"/>
      <c r="AM15589" s="5"/>
      <c r="AW15589" s="5"/>
    </row>
    <row r="15590" spans="38:49">
      <c r="AL15590" s="5"/>
      <c r="AM15590" s="5"/>
      <c r="AW15590" s="5"/>
    </row>
    <row r="15591" spans="38:49">
      <c r="AL15591" s="5"/>
      <c r="AM15591" s="5"/>
      <c r="AW15591" s="5"/>
    </row>
    <row r="15592" spans="38:49">
      <c r="AL15592" s="5"/>
      <c r="AM15592" s="5"/>
      <c r="AW15592" s="5"/>
    </row>
    <row r="15593" spans="38:49">
      <c r="AL15593" s="5"/>
      <c r="AM15593" s="5"/>
      <c r="AW15593" s="5"/>
    </row>
    <row r="15594" spans="38:49">
      <c r="AL15594" s="5"/>
      <c r="AM15594" s="5"/>
      <c r="AW15594" s="5"/>
    </row>
    <row r="15595" spans="38:49">
      <c r="AL15595" s="5"/>
      <c r="AM15595" s="5"/>
      <c r="AW15595" s="5"/>
    </row>
    <row r="15596" spans="38:49">
      <c r="AL15596" s="5"/>
      <c r="AM15596" s="5"/>
      <c r="AW15596" s="5"/>
    </row>
    <row r="15597" spans="38:49">
      <c r="AL15597" s="5"/>
      <c r="AM15597" s="5"/>
      <c r="AW15597" s="5"/>
    </row>
    <row r="15598" spans="38:49">
      <c r="AL15598" s="5"/>
      <c r="AM15598" s="5"/>
      <c r="AW15598" s="5"/>
    </row>
    <row r="15599" spans="38:49">
      <c r="AL15599" s="5"/>
      <c r="AM15599" s="5"/>
      <c r="AW15599" s="5"/>
    </row>
    <row r="15600" spans="38:49">
      <c r="AL15600" s="5"/>
      <c r="AM15600" s="5"/>
      <c r="AW15600" s="5"/>
    </row>
    <row r="15601" spans="38:49">
      <c r="AL15601" s="5"/>
      <c r="AM15601" s="5"/>
      <c r="AW15601" s="5"/>
    </row>
    <row r="15602" spans="38:49">
      <c r="AL15602" s="5"/>
      <c r="AM15602" s="5"/>
      <c r="AW15602" s="5"/>
    </row>
    <row r="15603" spans="38:49">
      <c r="AL15603" s="5"/>
      <c r="AM15603" s="5"/>
      <c r="AW15603" s="5"/>
    </row>
    <row r="15604" spans="38:49">
      <c r="AL15604" s="5"/>
      <c r="AM15604" s="5"/>
      <c r="AW15604" s="5"/>
    </row>
    <row r="15605" spans="38:49">
      <c r="AL15605" s="5"/>
      <c r="AM15605" s="5"/>
      <c r="AW15605" s="5"/>
    </row>
    <row r="15606" spans="38:49">
      <c r="AL15606" s="5"/>
      <c r="AM15606" s="5"/>
      <c r="AW15606" s="5"/>
    </row>
    <row r="15607" spans="38:49">
      <c r="AL15607" s="5"/>
      <c r="AM15607" s="5"/>
      <c r="AW15607" s="5"/>
    </row>
    <row r="15608" spans="38:49">
      <c r="AL15608" s="5"/>
      <c r="AM15608" s="5"/>
      <c r="AW15608" s="5"/>
    </row>
    <row r="15609" spans="38:49">
      <c r="AL15609" s="5"/>
      <c r="AM15609" s="5"/>
      <c r="AW15609" s="5"/>
    </row>
    <row r="15610" spans="38:49">
      <c r="AL15610" s="5"/>
      <c r="AM15610" s="5"/>
      <c r="AW15610" s="5"/>
    </row>
    <row r="15611" spans="38:49">
      <c r="AL15611" s="5"/>
      <c r="AM15611" s="5"/>
      <c r="AW15611" s="5"/>
    </row>
    <row r="15612" spans="38:49">
      <c r="AL15612" s="5"/>
      <c r="AM15612" s="5"/>
      <c r="AW15612" s="5"/>
    </row>
    <row r="15613" spans="38:49">
      <c r="AL15613" s="5"/>
      <c r="AM15613" s="5"/>
      <c r="AW15613" s="5"/>
    </row>
    <row r="15614" spans="38:49">
      <c r="AL15614" s="5"/>
      <c r="AM15614" s="5"/>
      <c r="AW15614" s="5"/>
    </row>
    <row r="15615" spans="38:49">
      <c r="AL15615" s="5"/>
      <c r="AM15615" s="5"/>
      <c r="AW15615" s="5"/>
    </row>
    <row r="15616" spans="38:49">
      <c r="AL15616" s="5"/>
      <c r="AM15616" s="5"/>
      <c r="AW15616" s="5"/>
    </row>
    <row r="15617" spans="38:49">
      <c r="AL15617" s="5"/>
      <c r="AM15617" s="5"/>
      <c r="AW15617" s="5"/>
    </row>
    <row r="15618" spans="38:49">
      <c r="AL15618" s="5"/>
      <c r="AM15618" s="5"/>
      <c r="AW15618" s="5"/>
    </row>
    <row r="15619" spans="38:49">
      <c r="AL15619" s="5"/>
      <c r="AM15619" s="5"/>
      <c r="AW15619" s="5"/>
    </row>
    <row r="15620" spans="38:49">
      <c r="AL15620" s="5"/>
      <c r="AM15620" s="5"/>
      <c r="AW15620" s="5"/>
    </row>
    <row r="15621" spans="38:49">
      <c r="AL15621" s="5"/>
      <c r="AM15621" s="5"/>
      <c r="AW15621" s="5"/>
    </row>
    <row r="15622" spans="38:49">
      <c r="AL15622" s="5"/>
      <c r="AM15622" s="5"/>
      <c r="AW15622" s="5"/>
    </row>
    <row r="15623" spans="38:49">
      <c r="AL15623" s="5"/>
      <c r="AM15623" s="5"/>
      <c r="AW15623" s="5"/>
    </row>
    <row r="15624" spans="38:49">
      <c r="AL15624" s="5"/>
      <c r="AM15624" s="5"/>
      <c r="AW15624" s="5"/>
    </row>
    <row r="15625" spans="38:49">
      <c r="AL15625" s="5"/>
      <c r="AM15625" s="5"/>
      <c r="AW15625" s="5"/>
    </row>
    <row r="15626" spans="38:49">
      <c r="AL15626" s="5"/>
      <c r="AM15626" s="5"/>
      <c r="AW15626" s="5"/>
    </row>
    <row r="15627" spans="38:49">
      <c r="AL15627" s="5"/>
      <c r="AM15627" s="5"/>
      <c r="AW15627" s="5"/>
    </row>
    <row r="15628" spans="38:49">
      <c r="AL15628" s="5"/>
      <c r="AM15628" s="5"/>
      <c r="AW15628" s="5"/>
    </row>
    <row r="15629" spans="38:49">
      <c r="AL15629" s="5"/>
      <c r="AM15629" s="5"/>
      <c r="AW15629" s="5"/>
    </row>
    <row r="15630" spans="38:49">
      <c r="AL15630" s="5"/>
      <c r="AM15630" s="5"/>
      <c r="AW15630" s="5"/>
    </row>
    <row r="15631" spans="38:49">
      <c r="AL15631" s="5"/>
      <c r="AM15631" s="5"/>
      <c r="AW15631" s="5"/>
    </row>
    <row r="15632" spans="38:49">
      <c r="AL15632" s="5"/>
      <c r="AM15632" s="5"/>
      <c r="AW15632" s="5"/>
    </row>
    <row r="15633" spans="38:49">
      <c r="AL15633" s="5"/>
      <c r="AM15633" s="5"/>
      <c r="AW15633" s="5"/>
    </row>
    <row r="15634" spans="38:49">
      <c r="AL15634" s="5"/>
      <c r="AM15634" s="5"/>
      <c r="AW15634" s="5"/>
    </row>
    <row r="15635" spans="38:49">
      <c r="AL15635" s="5"/>
      <c r="AM15635" s="5"/>
      <c r="AW15635" s="5"/>
    </row>
    <row r="15636" spans="38:49">
      <c r="AL15636" s="5"/>
      <c r="AM15636" s="5"/>
      <c r="AW15636" s="5"/>
    </row>
    <row r="15637" spans="38:49">
      <c r="AL15637" s="5"/>
      <c r="AM15637" s="5"/>
      <c r="AW15637" s="5"/>
    </row>
    <row r="15638" spans="38:49">
      <c r="AL15638" s="5"/>
      <c r="AM15638" s="5"/>
      <c r="AW15638" s="5"/>
    </row>
    <row r="15639" spans="38:49">
      <c r="AL15639" s="5"/>
      <c r="AM15639" s="5"/>
      <c r="AW15639" s="5"/>
    </row>
    <row r="15640" spans="38:49">
      <c r="AL15640" s="5"/>
      <c r="AM15640" s="5"/>
      <c r="AW15640" s="5"/>
    </row>
    <row r="15641" spans="38:49">
      <c r="AL15641" s="5"/>
      <c r="AM15641" s="5"/>
      <c r="AW15641" s="5"/>
    </row>
    <row r="15642" spans="38:49">
      <c r="AL15642" s="5"/>
      <c r="AM15642" s="5"/>
      <c r="AW15642" s="5"/>
    </row>
    <row r="15643" spans="38:49">
      <c r="AL15643" s="5"/>
      <c r="AM15643" s="5"/>
      <c r="AW15643" s="5"/>
    </row>
    <row r="15644" spans="38:49">
      <c r="AL15644" s="5"/>
      <c r="AM15644" s="5"/>
      <c r="AW15644" s="5"/>
    </row>
    <row r="15645" spans="38:49">
      <c r="AL15645" s="5"/>
      <c r="AM15645" s="5"/>
      <c r="AW15645" s="5"/>
    </row>
    <row r="15646" spans="38:49">
      <c r="AL15646" s="5"/>
      <c r="AM15646" s="5"/>
      <c r="AW15646" s="5"/>
    </row>
    <row r="15647" spans="38:49">
      <c r="AL15647" s="5"/>
      <c r="AM15647" s="5"/>
      <c r="AW15647" s="5"/>
    </row>
    <row r="15648" spans="38:49">
      <c r="AL15648" s="5"/>
      <c r="AM15648" s="5"/>
      <c r="AW15648" s="5"/>
    </row>
    <row r="15649" spans="38:49">
      <c r="AL15649" s="5"/>
      <c r="AM15649" s="5"/>
      <c r="AW15649" s="5"/>
    </row>
    <row r="15650" spans="38:49">
      <c r="AL15650" s="5"/>
      <c r="AM15650" s="5"/>
      <c r="AW15650" s="5"/>
    </row>
    <row r="15651" spans="38:49">
      <c r="AL15651" s="5"/>
      <c r="AM15651" s="5"/>
      <c r="AW15651" s="5"/>
    </row>
    <row r="15652" spans="38:49">
      <c r="AL15652" s="5"/>
      <c r="AM15652" s="5"/>
      <c r="AW15652" s="5"/>
    </row>
    <row r="15653" spans="38:49">
      <c r="AL15653" s="5"/>
      <c r="AM15653" s="5"/>
      <c r="AW15653" s="5"/>
    </row>
    <row r="15654" spans="38:49">
      <c r="AL15654" s="5"/>
      <c r="AM15654" s="5"/>
      <c r="AW15654" s="5"/>
    </row>
    <row r="15655" spans="38:49">
      <c r="AL15655" s="5"/>
      <c r="AM15655" s="5"/>
      <c r="AW15655" s="5"/>
    </row>
    <row r="15656" spans="38:49">
      <c r="AL15656" s="5"/>
      <c r="AM15656" s="5"/>
      <c r="AW15656" s="5"/>
    </row>
    <row r="15657" spans="38:49">
      <c r="AL15657" s="5"/>
      <c r="AM15657" s="5"/>
      <c r="AW15657" s="5"/>
    </row>
    <row r="15658" spans="38:49">
      <c r="AL15658" s="5"/>
      <c r="AM15658" s="5"/>
      <c r="AW15658" s="5"/>
    </row>
    <row r="15659" spans="38:49">
      <c r="AL15659" s="5"/>
      <c r="AM15659" s="5"/>
      <c r="AW15659" s="5"/>
    </row>
    <row r="15660" spans="38:49">
      <c r="AL15660" s="5"/>
      <c r="AM15660" s="5"/>
      <c r="AW15660" s="5"/>
    </row>
    <row r="15661" spans="38:49">
      <c r="AL15661" s="5"/>
      <c r="AM15661" s="5"/>
      <c r="AW15661" s="5"/>
    </row>
    <row r="15662" spans="38:49">
      <c r="AL15662" s="5"/>
      <c r="AM15662" s="5"/>
      <c r="AW15662" s="5"/>
    </row>
    <row r="15663" spans="38:49">
      <c r="AL15663" s="5"/>
      <c r="AM15663" s="5"/>
      <c r="AW15663" s="5"/>
    </row>
    <row r="15664" spans="38:49">
      <c r="AL15664" s="5"/>
      <c r="AM15664" s="5"/>
      <c r="AW15664" s="5"/>
    </row>
    <row r="15665" spans="38:49">
      <c r="AL15665" s="5"/>
      <c r="AM15665" s="5"/>
      <c r="AW15665" s="5"/>
    </row>
    <row r="15666" spans="38:49">
      <c r="AL15666" s="5"/>
      <c r="AM15666" s="5"/>
      <c r="AW15666" s="5"/>
    </row>
    <row r="15667" spans="38:49">
      <c r="AL15667" s="5"/>
      <c r="AM15667" s="5"/>
      <c r="AW15667" s="5"/>
    </row>
    <row r="15668" spans="38:49">
      <c r="AL15668" s="5"/>
      <c r="AM15668" s="5"/>
      <c r="AW15668" s="5"/>
    </row>
    <row r="15669" spans="38:49">
      <c r="AL15669" s="5"/>
      <c r="AM15669" s="5"/>
      <c r="AW15669" s="5"/>
    </row>
    <row r="15670" spans="38:49">
      <c r="AL15670" s="5"/>
      <c r="AM15670" s="5"/>
      <c r="AW15670" s="5"/>
    </row>
    <row r="15671" spans="38:49">
      <c r="AL15671" s="5"/>
      <c r="AM15671" s="5"/>
      <c r="AW15671" s="5"/>
    </row>
    <row r="15672" spans="38:49">
      <c r="AL15672" s="5"/>
      <c r="AM15672" s="5"/>
      <c r="AW15672" s="5"/>
    </row>
    <row r="15673" spans="38:49">
      <c r="AL15673" s="5"/>
      <c r="AM15673" s="5"/>
      <c r="AW15673" s="5"/>
    </row>
    <row r="15674" spans="38:49">
      <c r="AL15674" s="5"/>
      <c r="AM15674" s="5"/>
      <c r="AW15674" s="5"/>
    </row>
    <row r="15675" spans="38:49">
      <c r="AL15675" s="5"/>
      <c r="AM15675" s="5"/>
      <c r="AW15675" s="5"/>
    </row>
    <row r="15676" spans="38:49">
      <c r="AL15676" s="5"/>
      <c r="AM15676" s="5"/>
      <c r="AW15676" s="5"/>
    </row>
    <row r="15677" spans="38:49">
      <c r="AL15677" s="5"/>
      <c r="AM15677" s="5"/>
      <c r="AW15677" s="5"/>
    </row>
    <row r="15678" spans="38:49">
      <c r="AL15678" s="5"/>
      <c r="AM15678" s="5"/>
      <c r="AW15678" s="5"/>
    </row>
    <row r="15679" spans="38:49">
      <c r="AL15679" s="5"/>
      <c r="AM15679" s="5"/>
      <c r="AW15679" s="5"/>
    </row>
    <row r="15680" spans="38:49">
      <c r="AL15680" s="5"/>
      <c r="AM15680" s="5"/>
      <c r="AW15680" s="5"/>
    </row>
    <row r="15681" spans="38:49">
      <c r="AL15681" s="5"/>
      <c r="AM15681" s="5"/>
      <c r="AW15681" s="5"/>
    </row>
    <row r="15682" spans="38:49">
      <c r="AL15682" s="5"/>
      <c r="AM15682" s="5"/>
      <c r="AW15682" s="5"/>
    </row>
    <row r="15683" spans="38:49">
      <c r="AL15683" s="5"/>
      <c r="AM15683" s="5"/>
      <c r="AW15683" s="5"/>
    </row>
    <row r="15684" spans="38:49">
      <c r="AL15684" s="5"/>
      <c r="AM15684" s="5"/>
      <c r="AW15684" s="5"/>
    </row>
    <row r="15685" spans="38:49">
      <c r="AL15685" s="5"/>
      <c r="AM15685" s="5"/>
      <c r="AW15685" s="5"/>
    </row>
    <row r="15686" spans="38:49">
      <c r="AL15686" s="5"/>
      <c r="AM15686" s="5"/>
      <c r="AW15686" s="5"/>
    </row>
    <row r="15687" spans="38:49">
      <c r="AL15687" s="5"/>
      <c r="AM15687" s="5"/>
      <c r="AW15687" s="5"/>
    </row>
    <row r="15688" spans="38:49">
      <c r="AL15688" s="5"/>
      <c r="AM15688" s="5"/>
      <c r="AW15688" s="5"/>
    </row>
    <row r="15689" spans="38:49">
      <c r="AL15689" s="5"/>
      <c r="AM15689" s="5"/>
      <c r="AW15689" s="5"/>
    </row>
    <row r="15690" spans="38:49">
      <c r="AL15690" s="5"/>
      <c r="AM15690" s="5"/>
      <c r="AW15690" s="5"/>
    </row>
    <row r="15691" spans="38:49">
      <c r="AL15691" s="5"/>
      <c r="AM15691" s="5"/>
      <c r="AW15691" s="5"/>
    </row>
    <row r="15692" spans="38:49">
      <c r="AL15692" s="5"/>
      <c r="AM15692" s="5"/>
      <c r="AW15692" s="5"/>
    </row>
    <row r="15693" spans="38:49">
      <c r="AL15693" s="5"/>
      <c r="AM15693" s="5"/>
      <c r="AW15693" s="5"/>
    </row>
    <row r="15694" spans="38:49">
      <c r="AL15694" s="5"/>
      <c r="AM15694" s="5"/>
      <c r="AW15694" s="5"/>
    </row>
    <row r="15695" spans="38:49">
      <c r="AL15695" s="5"/>
      <c r="AM15695" s="5"/>
      <c r="AW15695" s="5"/>
    </row>
    <row r="15696" spans="38:49">
      <c r="AL15696" s="5"/>
      <c r="AM15696" s="5"/>
      <c r="AW15696" s="5"/>
    </row>
    <row r="15697" spans="38:49">
      <c r="AL15697" s="5"/>
      <c r="AM15697" s="5"/>
      <c r="AW15697" s="5"/>
    </row>
    <row r="15698" spans="38:49">
      <c r="AL15698" s="5"/>
      <c r="AM15698" s="5"/>
      <c r="AW15698" s="5"/>
    </row>
    <row r="15699" spans="38:49">
      <c r="AL15699" s="5"/>
      <c r="AM15699" s="5"/>
      <c r="AW15699" s="5"/>
    </row>
    <row r="15700" spans="38:49">
      <c r="AL15700" s="5"/>
      <c r="AM15700" s="5"/>
      <c r="AW15700" s="5"/>
    </row>
    <row r="15701" spans="38:49">
      <c r="AL15701" s="5"/>
      <c r="AM15701" s="5"/>
      <c r="AW15701" s="5"/>
    </row>
    <row r="15702" spans="38:49">
      <c r="AL15702" s="5"/>
      <c r="AM15702" s="5"/>
      <c r="AW15702" s="5"/>
    </row>
    <row r="15703" spans="38:49">
      <c r="AL15703" s="5"/>
      <c r="AM15703" s="5"/>
      <c r="AW15703" s="5"/>
    </row>
    <row r="15704" spans="38:49">
      <c r="AL15704" s="5"/>
      <c r="AM15704" s="5"/>
      <c r="AW15704" s="5"/>
    </row>
    <row r="15705" spans="38:49">
      <c r="AL15705" s="5"/>
      <c r="AM15705" s="5"/>
      <c r="AW15705" s="5"/>
    </row>
    <row r="15706" spans="38:49">
      <c r="AL15706" s="5"/>
      <c r="AM15706" s="5"/>
      <c r="AW15706" s="5"/>
    </row>
    <row r="15707" spans="38:49">
      <c r="AL15707" s="5"/>
      <c r="AM15707" s="5"/>
      <c r="AW15707" s="5"/>
    </row>
    <row r="15708" spans="38:49">
      <c r="AL15708" s="5"/>
      <c r="AM15708" s="5"/>
      <c r="AW15708" s="5"/>
    </row>
    <row r="15709" spans="38:49">
      <c r="AL15709" s="5"/>
      <c r="AM15709" s="5"/>
      <c r="AW15709" s="5"/>
    </row>
    <row r="15710" spans="38:49">
      <c r="AL15710" s="5"/>
      <c r="AM15710" s="5"/>
      <c r="AW15710" s="5"/>
    </row>
    <row r="15711" spans="38:49">
      <c r="AL15711" s="5"/>
      <c r="AM15711" s="5"/>
      <c r="AW15711" s="5"/>
    </row>
    <row r="15712" spans="38:49">
      <c r="AL15712" s="5"/>
      <c r="AM15712" s="5"/>
      <c r="AW15712" s="5"/>
    </row>
    <row r="15713" spans="38:49">
      <c r="AL15713" s="5"/>
      <c r="AM15713" s="5"/>
      <c r="AW15713" s="5"/>
    </row>
    <row r="15714" spans="38:49">
      <c r="AL15714" s="5"/>
      <c r="AM15714" s="5"/>
      <c r="AW15714" s="5"/>
    </row>
    <row r="15715" spans="38:49">
      <c r="AL15715" s="5"/>
      <c r="AM15715" s="5"/>
      <c r="AW15715" s="5"/>
    </row>
    <row r="15716" spans="38:49">
      <c r="AL15716" s="5"/>
      <c r="AM15716" s="5"/>
      <c r="AW15716" s="5"/>
    </row>
    <row r="15717" spans="38:49">
      <c r="AL15717" s="5"/>
      <c r="AM15717" s="5"/>
      <c r="AW15717" s="5"/>
    </row>
    <row r="15718" spans="38:49">
      <c r="AL15718" s="5"/>
      <c r="AM15718" s="5"/>
      <c r="AW15718" s="5"/>
    </row>
    <row r="15719" spans="38:49">
      <c r="AL15719" s="5"/>
      <c r="AM15719" s="5"/>
      <c r="AW15719" s="5"/>
    </row>
    <row r="15720" spans="38:49">
      <c r="AL15720" s="5"/>
      <c r="AM15720" s="5"/>
      <c r="AW15720" s="5"/>
    </row>
    <row r="15721" spans="38:49">
      <c r="AL15721" s="5"/>
      <c r="AM15721" s="5"/>
      <c r="AW15721" s="5"/>
    </row>
    <row r="15722" spans="38:49">
      <c r="AL15722" s="5"/>
      <c r="AM15722" s="5"/>
      <c r="AW15722" s="5"/>
    </row>
    <row r="15723" spans="38:49">
      <c r="AL15723" s="5"/>
      <c r="AM15723" s="5"/>
      <c r="AW15723" s="5"/>
    </row>
    <row r="15724" spans="38:49">
      <c r="AL15724" s="5"/>
      <c r="AM15724" s="5"/>
      <c r="AW15724" s="5"/>
    </row>
    <row r="15725" spans="38:49">
      <c r="AL15725" s="5"/>
      <c r="AM15725" s="5"/>
      <c r="AW15725" s="5"/>
    </row>
    <row r="15726" spans="38:49">
      <c r="AL15726" s="5"/>
      <c r="AM15726" s="5"/>
      <c r="AW15726" s="5"/>
    </row>
    <row r="15727" spans="38:49">
      <c r="AL15727" s="5"/>
      <c r="AM15727" s="5"/>
      <c r="AW15727" s="5"/>
    </row>
    <row r="15728" spans="38:49">
      <c r="AL15728" s="5"/>
      <c r="AM15728" s="5"/>
      <c r="AW15728" s="5"/>
    </row>
    <row r="15729" spans="38:49">
      <c r="AL15729" s="5"/>
      <c r="AM15729" s="5"/>
      <c r="AW15729" s="5"/>
    </row>
    <row r="15730" spans="38:49">
      <c r="AL15730" s="5"/>
      <c r="AM15730" s="5"/>
      <c r="AW15730" s="5"/>
    </row>
    <row r="15731" spans="38:49">
      <c r="AL15731" s="5"/>
      <c r="AM15731" s="5"/>
      <c r="AW15731" s="5"/>
    </row>
    <row r="15732" spans="38:49">
      <c r="AL15732" s="5"/>
      <c r="AM15732" s="5"/>
      <c r="AW15732" s="5"/>
    </row>
    <row r="15733" spans="38:49">
      <c r="AL15733" s="5"/>
      <c r="AM15733" s="5"/>
      <c r="AW15733" s="5"/>
    </row>
    <row r="15734" spans="38:49">
      <c r="AL15734" s="5"/>
      <c r="AM15734" s="5"/>
      <c r="AW15734" s="5"/>
    </row>
    <row r="15735" spans="38:49">
      <c r="AL15735" s="5"/>
      <c r="AM15735" s="5"/>
      <c r="AW15735" s="5"/>
    </row>
    <row r="15736" spans="38:49">
      <c r="AL15736" s="5"/>
      <c r="AM15736" s="5"/>
      <c r="AW15736" s="5"/>
    </row>
    <row r="15737" spans="38:49">
      <c r="AL15737" s="5"/>
      <c r="AM15737" s="5"/>
      <c r="AW15737" s="5"/>
    </row>
    <row r="15738" spans="38:49">
      <c r="AL15738" s="5"/>
      <c r="AM15738" s="5"/>
      <c r="AW15738" s="5"/>
    </row>
    <row r="15739" spans="38:49">
      <c r="AL15739" s="5"/>
      <c r="AM15739" s="5"/>
      <c r="AW15739" s="5"/>
    </row>
    <row r="15740" spans="38:49">
      <c r="AL15740" s="5"/>
      <c r="AM15740" s="5"/>
      <c r="AW15740" s="5"/>
    </row>
    <row r="15741" spans="38:49">
      <c r="AL15741" s="5"/>
      <c r="AM15741" s="5"/>
      <c r="AW15741" s="5"/>
    </row>
    <row r="15742" spans="38:49">
      <c r="AL15742" s="5"/>
      <c r="AM15742" s="5"/>
      <c r="AW15742" s="5"/>
    </row>
    <row r="15743" spans="38:49">
      <c r="AL15743" s="5"/>
      <c r="AM15743" s="5"/>
      <c r="AW15743" s="5"/>
    </row>
    <row r="15744" spans="38:49">
      <c r="AL15744" s="5"/>
      <c r="AM15744" s="5"/>
      <c r="AW15744" s="5"/>
    </row>
    <row r="15745" spans="38:49">
      <c r="AL15745" s="5"/>
      <c r="AM15745" s="5"/>
      <c r="AW15745" s="5"/>
    </row>
    <row r="15746" spans="38:49">
      <c r="AL15746" s="5"/>
      <c r="AM15746" s="5"/>
      <c r="AW15746" s="5"/>
    </row>
    <row r="15747" spans="38:49">
      <c r="AL15747" s="5"/>
      <c r="AM15747" s="5"/>
      <c r="AW15747" s="5"/>
    </row>
    <row r="15748" spans="38:49">
      <c r="AL15748" s="5"/>
      <c r="AM15748" s="5"/>
      <c r="AW15748" s="5"/>
    </row>
    <row r="15749" spans="38:49">
      <c r="AL15749" s="5"/>
      <c r="AM15749" s="5"/>
      <c r="AW15749" s="5"/>
    </row>
    <row r="15750" spans="38:49">
      <c r="AL15750" s="5"/>
      <c r="AM15750" s="5"/>
      <c r="AW15750" s="5"/>
    </row>
    <row r="15751" spans="38:49">
      <c r="AL15751" s="5"/>
      <c r="AM15751" s="5"/>
      <c r="AW15751" s="5"/>
    </row>
    <row r="15752" spans="38:49">
      <c r="AL15752" s="5"/>
      <c r="AM15752" s="5"/>
      <c r="AW15752" s="5"/>
    </row>
    <row r="15753" spans="38:49">
      <c r="AL15753" s="5"/>
      <c r="AM15753" s="5"/>
      <c r="AW15753" s="5"/>
    </row>
    <row r="15754" spans="38:49">
      <c r="AL15754" s="5"/>
      <c r="AM15754" s="5"/>
      <c r="AW15754" s="5"/>
    </row>
    <row r="15755" spans="38:49">
      <c r="AL15755" s="5"/>
      <c r="AM15755" s="5"/>
      <c r="AW15755" s="5"/>
    </row>
    <row r="15756" spans="38:49">
      <c r="AL15756" s="5"/>
      <c r="AM15756" s="5"/>
      <c r="AW15756" s="5"/>
    </row>
    <row r="15757" spans="38:49">
      <c r="AL15757" s="5"/>
      <c r="AM15757" s="5"/>
      <c r="AW15757" s="5"/>
    </row>
    <row r="15758" spans="38:49">
      <c r="AL15758" s="5"/>
      <c r="AM15758" s="5"/>
      <c r="AW15758" s="5"/>
    </row>
    <row r="15759" spans="38:49">
      <c r="AL15759" s="5"/>
      <c r="AM15759" s="5"/>
      <c r="AW15759" s="5"/>
    </row>
    <row r="15760" spans="38:49">
      <c r="AL15760" s="5"/>
      <c r="AM15760" s="5"/>
      <c r="AW15760" s="5"/>
    </row>
    <row r="15761" spans="38:49">
      <c r="AL15761" s="5"/>
      <c r="AM15761" s="5"/>
      <c r="AW15761" s="5"/>
    </row>
    <row r="15762" spans="38:49">
      <c r="AL15762" s="5"/>
      <c r="AM15762" s="5"/>
      <c r="AW15762" s="5"/>
    </row>
    <row r="15763" spans="38:49">
      <c r="AL15763" s="5"/>
      <c r="AM15763" s="5"/>
      <c r="AW15763" s="5"/>
    </row>
    <row r="15764" spans="38:49">
      <c r="AL15764" s="5"/>
      <c r="AM15764" s="5"/>
      <c r="AW15764" s="5"/>
    </row>
    <row r="15765" spans="38:49">
      <c r="AL15765" s="5"/>
      <c r="AM15765" s="5"/>
      <c r="AW15765" s="5"/>
    </row>
    <row r="15766" spans="38:49">
      <c r="AL15766" s="5"/>
      <c r="AM15766" s="5"/>
      <c r="AW15766" s="5"/>
    </row>
    <row r="15767" spans="38:49">
      <c r="AL15767" s="5"/>
      <c r="AM15767" s="5"/>
      <c r="AW15767" s="5"/>
    </row>
    <row r="15768" spans="38:49">
      <c r="AL15768" s="5"/>
      <c r="AM15768" s="5"/>
      <c r="AW15768" s="5"/>
    </row>
    <row r="15769" spans="38:49">
      <c r="AL15769" s="5"/>
      <c r="AM15769" s="5"/>
      <c r="AW15769" s="5"/>
    </row>
    <row r="15770" spans="38:49">
      <c r="AL15770" s="5"/>
      <c r="AM15770" s="5"/>
      <c r="AW15770" s="5"/>
    </row>
    <row r="15771" spans="38:49">
      <c r="AL15771" s="5"/>
      <c r="AM15771" s="5"/>
      <c r="AW15771" s="5"/>
    </row>
    <row r="15772" spans="38:49">
      <c r="AL15772" s="5"/>
      <c r="AM15772" s="5"/>
      <c r="AW15772" s="5"/>
    </row>
    <row r="15773" spans="38:49">
      <c r="AL15773" s="5"/>
      <c r="AM15773" s="5"/>
      <c r="AW15773" s="5"/>
    </row>
    <row r="15774" spans="38:49">
      <c r="AL15774" s="5"/>
      <c r="AM15774" s="5"/>
      <c r="AW15774" s="5"/>
    </row>
    <row r="15775" spans="38:49">
      <c r="AL15775" s="5"/>
      <c r="AM15775" s="5"/>
      <c r="AW15775" s="5"/>
    </row>
    <row r="15776" spans="38:49">
      <c r="AL15776" s="5"/>
      <c r="AM15776" s="5"/>
      <c r="AW15776" s="5"/>
    </row>
    <row r="15777" spans="38:49">
      <c r="AL15777" s="5"/>
      <c r="AM15777" s="5"/>
      <c r="AW15777" s="5"/>
    </row>
    <row r="15778" spans="38:49">
      <c r="AL15778" s="5"/>
      <c r="AM15778" s="5"/>
      <c r="AW15778" s="5"/>
    </row>
    <row r="15779" spans="38:49">
      <c r="AL15779" s="5"/>
      <c r="AM15779" s="5"/>
      <c r="AW15779" s="5"/>
    </row>
    <row r="15780" spans="38:49">
      <c r="AL15780" s="5"/>
      <c r="AM15780" s="5"/>
      <c r="AW15780" s="5"/>
    </row>
    <row r="15781" spans="38:49">
      <c r="AL15781" s="5"/>
      <c r="AM15781" s="5"/>
      <c r="AW15781" s="5"/>
    </row>
    <row r="15782" spans="38:49">
      <c r="AL15782" s="5"/>
      <c r="AM15782" s="5"/>
      <c r="AW15782" s="5"/>
    </row>
    <row r="15783" spans="38:49">
      <c r="AL15783" s="5"/>
      <c r="AM15783" s="5"/>
      <c r="AW15783" s="5"/>
    </row>
    <row r="15784" spans="38:49">
      <c r="AL15784" s="5"/>
      <c r="AM15784" s="5"/>
      <c r="AW15784" s="5"/>
    </row>
    <row r="15785" spans="38:49">
      <c r="AL15785" s="5"/>
      <c r="AM15785" s="5"/>
      <c r="AW15785" s="5"/>
    </row>
    <row r="15786" spans="38:49">
      <c r="AL15786" s="5"/>
      <c r="AM15786" s="5"/>
      <c r="AW15786" s="5"/>
    </row>
    <row r="15787" spans="38:49">
      <c r="AL15787" s="5"/>
      <c r="AM15787" s="5"/>
      <c r="AW15787" s="5"/>
    </row>
    <row r="15788" spans="38:49">
      <c r="AL15788" s="5"/>
      <c r="AM15788" s="5"/>
      <c r="AW15788" s="5"/>
    </row>
    <row r="15789" spans="38:49">
      <c r="AL15789" s="5"/>
      <c r="AM15789" s="5"/>
      <c r="AW15789" s="5"/>
    </row>
    <row r="15790" spans="38:49">
      <c r="AL15790" s="5"/>
      <c r="AM15790" s="5"/>
      <c r="AW15790" s="5"/>
    </row>
    <row r="15791" spans="38:49">
      <c r="AL15791" s="5"/>
      <c r="AM15791" s="5"/>
      <c r="AW15791" s="5"/>
    </row>
    <row r="15792" spans="38:49">
      <c r="AL15792" s="5"/>
      <c r="AM15792" s="5"/>
      <c r="AW15792" s="5"/>
    </row>
    <row r="15793" spans="38:49">
      <c r="AL15793" s="5"/>
      <c r="AM15793" s="5"/>
      <c r="AW15793" s="5"/>
    </row>
    <row r="15794" spans="38:49">
      <c r="AL15794" s="5"/>
      <c r="AM15794" s="5"/>
      <c r="AW15794" s="5"/>
    </row>
    <row r="15795" spans="38:49">
      <c r="AL15795" s="5"/>
      <c r="AM15795" s="5"/>
      <c r="AW15795" s="5"/>
    </row>
    <row r="15796" spans="38:49">
      <c r="AL15796" s="5"/>
      <c r="AM15796" s="5"/>
      <c r="AW15796" s="5"/>
    </row>
    <row r="15797" spans="38:49">
      <c r="AL15797" s="5"/>
      <c r="AM15797" s="5"/>
      <c r="AW15797" s="5"/>
    </row>
    <row r="15798" spans="38:49">
      <c r="AL15798" s="5"/>
      <c r="AM15798" s="5"/>
      <c r="AW15798" s="5"/>
    </row>
    <row r="15799" spans="38:49">
      <c r="AL15799" s="5"/>
      <c r="AM15799" s="5"/>
      <c r="AW15799" s="5"/>
    </row>
    <row r="15800" spans="38:49">
      <c r="AL15800" s="5"/>
      <c r="AM15800" s="5"/>
      <c r="AW15800" s="5"/>
    </row>
    <row r="15801" spans="38:49">
      <c r="AL15801" s="5"/>
      <c r="AM15801" s="5"/>
      <c r="AW15801" s="5"/>
    </row>
    <row r="15802" spans="38:49">
      <c r="AL15802" s="5"/>
      <c r="AM15802" s="5"/>
      <c r="AW15802" s="5"/>
    </row>
    <row r="15803" spans="38:49">
      <c r="AL15803" s="5"/>
      <c r="AM15803" s="5"/>
      <c r="AW15803" s="5"/>
    </row>
    <row r="15804" spans="38:49">
      <c r="AL15804" s="5"/>
      <c r="AM15804" s="5"/>
      <c r="AW15804" s="5"/>
    </row>
    <row r="15805" spans="38:49">
      <c r="AL15805" s="5"/>
      <c r="AM15805" s="5"/>
      <c r="AW15805" s="5"/>
    </row>
    <row r="15806" spans="38:49">
      <c r="AL15806" s="5"/>
      <c r="AM15806" s="5"/>
      <c r="AW15806" s="5"/>
    </row>
    <row r="15807" spans="38:49">
      <c r="AL15807" s="5"/>
      <c r="AM15807" s="5"/>
      <c r="AW15807" s="5"/>
    </row>
    <row r="15808" spans="38:49">
      <c r="AL15808" s="5"/>
      <c r="AM15808" s="5"/>
      <c r="AW15808" s="5"/>
    </row>
    <row r="15809" spans="38:49">
      <c r="AL15809" s="5"/>
      <c r="AM15809" s="5"/>
      <c r="AW15809" s="5"/>
    </row>
    <row r="15810" spans="38:49">
      <c r="AL15810" s="5"/>
      <c r="AM15810" s="5"/>
      <c r="AW15810" s="5"/>
    </row>
    <row r="15811" spans="38:49">
      <c r="AL15811" s="5"/>
      <c r="AM15811" s="5"/>
      <c r="AW15811" s="5"/>
    </row>
    <row r="15812" spans="38:49">
      <c r="AL15812" s="5"/>
      <c r="AM15812" s="5"/>
      <c r="AW15812" s="5"/>
    </row>
    <row r="15813" spans="38:49">
      <c r="AL15813" s="5"/>
      <c r="AM15813" s="5"/>
      <c r="AW15813" s="5"/>
    </row>
    <row r="15814" spans="38:49">
      <c r="AL15814" s="5"/>
      <c r="AM15814" s="5"/>
      <c r="AW15814" s="5"/>
    </row>
    <row r="15815" spans="38:49">
      <c r="AL15815" s="5"/>
      <c r="AM15815" s="5"/>
      <c r="AW15815" s="5"/>
    </row>
    <row r="15816" spans="38:49">
      <c r="AL15816" s="5"/>
      <c r="AM15816" s="5"/>
      <c r="AW15816" s="5"/>
    </row>
    <row r="15817" spans="38:49">
      <c r="AL15817" s="5"/>
      <c r="AM15817" s="5"/>
      <c r="AW15817" s="5"/>
    </row>
    <row r="15818" spans="38:49">
      <c r="AL15818" s="5"/>
      <c r="AM15818" s="5"/>
      <c r="AW15818" s="5"/>
    </row>
    <row r="15819" spans="38:49">
      <c r="AL15819" s="5"/>
      <c r="AM15819" s="5"/>
      <c r="AW15819" s="5"/>
    </row>
    <row r="15820" spans="38:49">
      <c r="AL15820" s="5"/>
      <c r="AM15820" s="5"/>
      <c r="AW15820" s="5"/>
    </row>
    <row r="15821" spans="38:49">
      <c r="AL15821" s="5"/>
      <c r="AM15821" s="5"/>
      <c r="AW15821" s="5"/>
    </row>
    <row r="15822" spans="38:49">
      <c r="AL15822" s="5"/>
      <c r="AM15822" s="5"/>
      <c r="AW15822" s="5"/>
    </row>
    <row r="15823" spans="38:49">
      <c r="AL15823" s="5"/>
      <c r="AM15823" s="5"/>
      <c r="AW15823" s="5"/>
    </row>
    <row r="15824" spans="38:49">
      <c r="AL15824" s="5"/>
      <c r="AM15824" s="5"/>
      <c r="AW15824" s="5"/>
    </row>
    <row r="15825" spans="38:49">
      <c r="AL15825" s="5"/>
      <c r="AM15825" s="5"/>
      <c r="AW15825" s="5"/>
    </row>
    <row r="15826" spans="38:49">
      <c r="AL15826" s="5"/>
      <c r="AM15826" s="5"/>
      <c r="AW15826" s="5"/>
    </row>
    <row r="15827" spans="38:49">
      <c r="AL15827" s="5"/>
      <c r="AM15827" s="5"/>
      <c r="AW15827" s="5"/>
    </row>
    <row r="15828" spans="38:49">
      <c r="AL15828" s="5"/>
      <c r="AM15828" s="5"/>
      <c r="AW15828" s="5"/>
    </row>
    <row r="15829" spans="38:49">
      <c r="AL15829" s="5"/>
      <c r="AM15829" s="5"/>
      <c r="AW15829" s="5"/>
    </row>
    <row r="15830" spans="38:49">
      <c r="AL15830" s="5"/>
      <c r="AM15830" s="5"/>
      <c r="AW15830" s="5"/>
    </row>
    <row r="15831" spans="38:49">
      <c r="AL15831" s="5"/>
      <c r="AM15831" s="5"/>
      <c r="AW15831" s="5"/>
    </row>
    <row r="15832" spans="38:49">
      <c r="AL15832" s="5"/>
      <c r="AM15832" s="5"/>
      <c r="AW15832" s="5"/>
    </row>
    <row r="15833" spans="38:49">
      <c r="AL15833" s="5"/>
      <c r="AM15833" s="5"/>
      <c r="AW15833" s="5"/>
    </row>
    <row r="15834" spans="38:49">
      <c r="AL15834" s="5"/>
      <c r="AM15834" s="5"/>
      <c r="AW15834" s="5"/>
    </row>
    <row r="15835" spans="38:49">
      <c r="AL15835" s="5"/>
      <c r="AM15835" s="5"/>
      <c r="AW15835" s="5"/>
    </row>
    <row r="15836" spans="38:49">
      <c r="AL15836" s="5"/>
      <c r="AM15836" s="5"/>
      <c r="AW15836" s="5"/>
    </row>
    <row r="15837" spans="38:49">
      <c r="AL15837" s="5"/>
      <c r="AM15837" s="5"/>
      <c r="AW15837" s="5"/>
    </row>
    <row r="15838" spans="38:49">
      <c r="AL15838" s="5"/>
      <c r="AM15838" s="5"/>
      <c r="AW15838" s="5"/>
    </row>
    <row r="15839" spans="38:49">
      <c r="AL15839" s="5"/>
      <c r="AM15839" s="5"/>
      <c r="AW15839" s="5"/>
    </row>
    <row r="15840" spans="38:49">
      <c r="AL15840" s="5"/>
      <c r="AM15840" s="5"/>
      <c r="AW15840" s="5"/>
    </row>
    <row r="15841" spans="38:49">
      <c r="AL15841" s="5"/>
      <c r="AM15841" s="5"/>
      <c r="AW15841" s="5"/>
    </row>
    <row r="15842" spans="38:49">
      <c r="AL15842" s="5"/>
      <c r="AM15842" s="5"/>
      <c r="AW15842" s="5"/>
    </row>
    <row r="15843" spans="38:49">
      <c r="AL15843" s="5"/>
      <c r="AM15843" s="5"/>
      <c r="AW15843" s="5"/>
    </row>
    <row r="15844" spans="38:49">
      <c r="AL15844" s="5"/>
      <c r="AM15844" s="5"/>
      <c r="AW15844" s="5"/>
    </row>
    <row r="15845" spans="38:49">
      <c r="AL15845" s="5"/>
      <c r="AM15845" s="5"/>
      <c r="AW15845" s="5"/>
    </row>
    <row r="15846" spans="38:49">
      <c r="AL15846" s="5"/>
      <c r="AM15846" s="5"/>
      <c r="AW15846" s="5"/>
    </row>
    <row r="15847" spans="38:49">
      <c r="AL15847" s="5"/>
      <c r="AM15847" s="5"/>
      <c r="AW15847" s="5"/>
    </row>
    <row r="15848" spans="38:49">
      <c r="AL15848" s="5"/>
      <c r="AM15848" s="5"/>
      <c r="AW15848" s="5"/>
    </row>
    <row r="15849" spans="38:49">
      <c r="AL15849" s="5"/>
      <c r="AM15849" s="5"/>
      <c r="AW15849" s="5"/>
    </row>
    <row r="15850" spans="38:49">
      <c r="AL15850" s="5"/>
      <c r="AM15850" s="5"/>
      <c r="AW15850" s="5"/>
    </row>
    <row r="15851" spans="38:49">
      <c r="AL15851" s="5"/>
      <c r="AM15851" s="5"/>
      <c r="AW15851" s="5"/>
    </row>
    <row r="15852" spans="38:49">
      <c r="AL15852" s="5"/>
      <c r="AM15852" s="5"/>
      <c r="AW15852" s="5"/>
    </row>
    <row r="15853" spans="38:49">
      <c r="AL15853" s="5"/>
      <c r="AM15853" s="5"/>
      <c r="AW15853" s="5"/>
    </row>
    <row r="15854" spans="38:49">
      <c r="AL15854" s="5"/>
      <c r="AM15854" s="5"/>
      <c r="AW15854" s="5"/>
    </row>
    <row r="15855" spans="38:49">
      <c r="AL15855" s="5"/>
      <c r="AM15855" s="5"/>
      <c r="AW15855" s="5"/>
    </row>
    <row r="15856" spans="38:49">
      <c r="AL15856" s="5"/>
      <c r="AM15856" s="5"/>
      <c r="AW15856" s="5"/>
    </row>
    <row r="15857" spans="38:49">
      <c r="AL15857" s="5"/>
      <c r="AM15857" s="5"/>
      <c r="AW15857" s="5"/>
    </row>
    <row r="15858" spans="38:49">
      <c r="AL15858" s="5"/>
      <c r="AM15858" s="5"/>
      <c r="AW15858" s="5"/>
    </row>
    <row r="15859" spans="38:49">
      <c r="AL15859" s="5"/>
      <c r="AM15859" s="5"/>
      <c r="AW15859" s="5"/>
    </row>
    <row r="15860" spans="38:49">
      <c r="AL15860" s="5"/>
      <c r="AM15860" s="5"/>
      <c r="AW15860" s="5"/>
    </row>
    <row r="15861" spans="38:49">
      <c r="AL15861" s="5"/>
      <c r="AM15861" s="5"/>
      <c r="AW15861" s="5"/>
    </row>
    <row r="15862" spans="38:49">
      <c r="AL15862" s="5"/>
      <c r="AM15862" s="5"/>
      <c r="AW15862" s="5"/>
    </row>
    <row r="15863" spans="38:49">
      <c r="AL15863" s="5"/>
      <c r="AM15863" s="5"/>
      <c r="AW15863" s="5"/>
    </row>
    <row r="15864" spans="38:49">
      <c r="AL15864" s="5"/>
      <c r="AM15864" s="5"/>
      <c r="AW15864" s="5"/>
    </row>
    <row r="15865" spans="38:49">
      <c r="AL15865" s="5"/>
      <c r="AM15865" s="5"/>
      <c r="AW15865" s="5"/>
    </row>
    <row r="15866" spans="38:49">
      <c r="AL15866" s="5"/>
      <c r="AM15866" s="5"/>
      <c r="AW15866" s="5"/>
    </row>
    <row r="15867" spans="38:49">
      <c r="AL15867" s="5"/>
      <c r="AM15867" s="5"/>
      <c r="AW15867" s="5"/>
    </row>
    <row r="15868" spans="38:49">
      <c r="AL15868" s="5"/>
      <c r="AM15868" s="5"/>
      <c r="AW15868" s="5"/>
    </row>
    <row r="15869" spans="38:49">
      <c r="AL15869" s="5"/>
      <c r="AM15869" s="5"/>
      <c r="AW15869" s="5"/>
    </row>
    <row r="15870" spans="38:49">
      <c r="AL15870" s="5"/>
      <c r="AM15870" s="5"/>
      <c r="AW15870" s="5"/>
    </row>
    <row r="15871" spans="38:49">
      <c r="AL15871" s="5"/>
      <c r="AM15871" s="5"/>
      <c r="AW15871" s="5"/>
    </row>
    <row r="15872" spans="38:49">
      <c r="AL15872" s="5"/>
      <c r="AM15872" s="5"/>
      <c r="AW15872" s="5"/>
    </row>
    <row r="15873" spans="38:49">
      <c r="AL15873" s="5"/>
      <c r="AM15873" s="5"/>
      <c r="AW15873" s="5"/>
    </row>
    <row r="15874" spans="38:49">
      <c r="AL15874" s="5"/>
      <c r="AM15874" s="5"/>
      <c r="AW15874" s="5"/>
    </row>
    <row r="15875" spans="38:49">
      <c r="AL15875" s="5"/>
      <c r="AM15875" s="5"/>
      <c r="AW15875" s="5"/>
    </row>
    <row r="15876" spans="38:49">
      <c r="AL15876" s="5"/>
      <c r="AM15876" s="5"/>
      <c r="AW15876" s="5"/>
    </row>
    <row r="15877" spans="38:49">
      <c r="AL15877" s="5"/>
      <c r="AM15877" s="5"/>
      <c r="AW15877" s="5"/>
    </row>
    <row r="15878" spans="38:49">
      <c r="AL15878" s="5"/>
      <c r="AM15878" s="5"/>
      <c r="AW15878" s="5"/>
    </row>
    <row r="15879" spans="38:49">
      <c r="AL15879" s="5"/>
      <c r="AM15879" s="5"/>
      <c r="AW15879" s="5"/>
    </row>
    <row r="15880" spans="38:49">
      <c r="AL15880" s="5"/>
      <c r="AM15880" s="5"/>
      <c r="AW15880" s="5"/>
    </row>
    <row r="15881" spans="38:49">
      <c r="AL15881" s="5"/>
      <c r="AM15881" s="5"/>
      <c r="AW15881" s="5"/>
    </row>
    <row r="15882" spans="38:49">
      <c r="AL15882" s="5"/>
      <c r="AM15882" s="5"/>
      <c r="AW15882" s="5"/>
    </row>
    <row r="15883" spans="38:49">
      <c r="AL15883" s="5"/>
      <c r="AM15883" s="5"/>
      <c r="AW15883" s="5"/>
    </row>
    <row r="15884" spans="38:49">
      <c r="AL15884" s="5"/>
      <c r="AM15884" s="5"/>
      <c r="AW15884" s="5"/>
    </row>
    <row r="15885" spans="38:49">
      <c r="AL15885" s="5"/>
      <c r="AM15885" s="5"/>
      <c r="AW15885" s="5"/>
    </row>
    <row r="15886" spans="38:49">
      <c r="AL15886" s="5"/>
      <c r="AM15886" s="5"/>
      <c r="AW15886" s="5"/>
    </row>
    <row r="15887" spans="38:49">
      <c r="AL15887" s="5"/>
      <c r="AM15887" s="5"/>
      <c r="AW15887" s="5"/>
    </row>
    <row r="15888" spans="38:49">
      <c r="AL15888" s="5"/>
      <c r="AM15888" s="5"/>
      <c r="AW15888" s="5"/>
    </row>
    <row r="15889" spans="38:49">
      <c r="AL15889" s="5"/>
      <c r="AM15889" s="5"/>
      <c r="AW15889" s="5"/>
    </row>
    <row r="15890" spans="38:49">
      <c r="AL15890" s="5"/>
      <c r="AM15890" s="5"/>
      <c r="AW15890" s="5"/>
    </row>
    <row r="15891" spans="38:49">
      <c r="AL15891" s="5"/>
      <c r="AM15891" s="5"/>
      <c r="AW15891" s="5"/>
    </row>
    <row r="15892" spans="38:49">
      <c r="AL15892" s="5"/>
      <c r="AM15892" s="5"/>
      <c r="AW15892" s="5"/>
    </row>
    <row r="15893" spans="38:49">
      <c r="AL15893" s="5"/>
      <c r="AM15893" s="5"/>
      <c r="AW15893" s="5"/>
    </row>
    <row r="15894" spans="38:49">
      <c r="AL15894" s="5"/>
      <c r="AM15894" s="5"/>
      <c r="AW15894" s="5"/>
    </row>
    <row r="15895" spans="38:49">
      <c r="AL15895" s="5"/>
      <c r="AM15895" s="5"/>
      <c r="AW15895" s="5"/>
    </row>
    <row r="15896" spans="38:49">
      <c r="AL15896" s="5"/>
      <c r="AM15896" s="5"/>
      <c r="AW15896" s="5"/>
    </row>
    <row r="15897" spans="38:49">
      <c r="AL15897" s="5"/>
      <c r="AM15897" s="5"/>
      <c r="AW15897" s="5"/>
    </row>
    <row r="15898" spans="38:49">
      <c r="AL15898" s="5"/>
      <c r="AM15898" s="5"/>
      <c r="AW15898" s="5"/>
    </row>
    <row r="15899" spans="38:49">
      <c r="AL15899" s="5"/>
      <c r="AM15899" s="5"/>
      <c r="AW15899" s="5"/>
    </row>
    <row r="15900" spans="38:49">
      <c r="AL15900" s="5"/>
      <c r="AM15900" s="5"/>
      <c r="AW15900" s="5"/>
    </row>
    <row r="15901" spans="38:49">
      <c r="AL15901" s="5"/>
      <c r="AM15901" s="5"/>
      <c r="AW15901" s="5"/>
    </row>
    <row r="15902" spans="38:49">
      <c r="AL15902" s="5"/>
      <c r="AM15902" s="5"/>
      <c r="AW15902" s="5"/>
    </row>
    <row r="15903" spans="38:49">
      <c r="AL15903" s="5"/>
      <c r="AM15903" s="5"/>
      <c r="AW15903" s="5"/>
    </row>
    <row r="15904" spans="38:49">
      <c r="AL15904" s="5"/>
      <c r="AM15904" s="5"/>
      <c r="AW15904" s="5"/>
    </row>
    <row r="15905" spans="38:49">
      <c r="AL15905" s="5"/>
      <c r="AM15905" s="5"/>
      <c r="AW15905" s="5"/>
    </row>
    <row r="15906" spans="38:49">
      <c r="AL15906" s="5"/>
      <c r="AM15906" s="5"/>
      <c r="AW15906" s="5"/>
    </row>
    <row r="15907" spans="38:49">
      <c r="AL15907" s="5"/>
      <c r="AM15907" s="5"/>
      <c r="AW15907" s="5"/>
    </row>
    <row r="15908" spans="38:49">
      <c r="AL15908" s="5"/>
      <c r="AM15908" s="5"/>
      <c r="AW15908" s="5"/>
    </row>
    <row r="15909" spans="38:49">
      <c r="AL15909" s="5"/>
      <c r="AM15909" s="5"/>
      <c r="AW15909" s="5"/>
    </row>
    <row r="15910" spans="38:49">
      <c r="AL15910" s="5"/>
      <c r="AM15910" s="5"/>
      <c r="AW15910" s="5"/>
    </row>
    <row r="15911" spans="38:49">
      <c r="AL15911" s="5"/>
      <c r="AM15911" s="5"/>
      <c r="AW15911" s="5"/>
    </row>
    <row r="15912" spans="38:49">
      <c r="AL15912" s="5"/>
      <c r="AM15912" s="5"/>
      <c r="AW15912" s="5"/>
    </row>
    <row r="15913" spans="38:49">
      <c r="AL15913" s="5"/>
      <c r="AM15913" s="5"/>
      <c r="AW15913" s="5"/>
    </row>
    <row r="15914" spans="38:49">
      <c r="AL15914" s="5"/>
      <c r="AM15914" s="5"/>
      <c r="AW15914" s="5"/>
    </row>
    <row r="15915" spans="38:49">
      <c r="AL15915" s="5"/>
      <c r="AM15915" s="5"/>
      <c r="AW15915" s="5"/>
    </row>
    <row r="15916" spans="38:49">
      <c r="AL15916" s="5"/>
      <c r="AM15916" s="5"/>
      <c r="AW15916" s="5"/>
    </row>
    <row r="15917" spans="38:49">
      <c r="AL15917" s="5"/>
      <c r="AM15917" s="5"/>
      <c r="AW15917" s="5"/>
    </row>
    <row r="15918" spans="38:49">
      <c r="AL15918" s="5"/>
      <c r="AM15918" s="5"/>
      <c r="AW15918" s="5"/>
    </row>
    <row r="15919" spans="38:49">
      <c r="AL15919" s="5"/>
      <c r="AM15919" s="5"/>
      <c r="AW15919" s="5"/>
    </row>
    <row r="15920" spans="38:49">
      <c r="AL15920" s="5"/>
      <c r="AM15920" s="5"/>
      <c r="AW15920" s="5"/>
    </row>
    <row r="15921" spans="38:49">
      <c r="AL15921" s="5"/>
      <c r="AM15921" s="5"/>
      <c r="AW15921" s="5"/>
    </row>
    <row r="15922" spans="38:49">
      <c r="AL15922" s="5"/>
      <c r="AM15922" s="5"/>
      <c r="AW15922" s="5"/>
    </row>
    <row r="15923" spans="38:49">
      <c r="AL15923" s="5"/>
      <c r="AM15923" s="5"/>
      <c r="AW15923" s="5"/>
    </row>
    <row r="15924" spans="38:49">
      <c r="AL15924" s="5"/>
      <c r="AM15924" s="5"/>
      <c r="AW15924" s="5"/>
    </row>
    <row r="15925" spans="38:49">
      <c r="AL15925" s="5"/>
      <c r="AM15925" s="5"/>
      <c r="AW15925" s="5"/>
    </row>
    <row r="15926" spans="38:49">
      <c r="AL15926" s="5"/>
      <c r="AM15926" s="5"/>
      <c r="AW15926" s="5"/>
    </row>
    <row r="15927" spans="38:49">
      <c r="AL15927" s="5"/>
      <c r="AM15927" s="5"/>
      <c r="AW15927" s="5"/>
    </row>
    <row r="15928" spans="38:49">
      <c r="AL15928" s="5"/>
      <c r="AM15928" s="5"/>
      <c r="AW15928" s="5"/>
    </row>
    <row r="15929" spans="38:49">
      <c r="AL15929" s="5"/>
      <c r="AM15929" s="5"/>
      <c r="AW15929" s="5"/>
    </row>
    <row r="15930" spans="38:49">
      <c r="AL15930" s="5"/>
      <c r="AM15930" s="5"/>
      <c r="AW15930" s="5"/>
    </row>
    <row r="15931" spans="38:49">
      <c r="AL15931" s="5"/>
      <c r="AM15931" s="5"/>
      <c r="AW15931" s="5"/>
    </row>
    <row r="15932" spans="38:49">
      <c r="AL15932" s="5"/>
      <c r="AM15932" s="5"/>
      <c r="AW15932" s="5"/>
    </row>
    <row r="15933" spans="38:49">
      <c r="AL15933" s="5"/>
      <c r="AM15933" s="5"/>
      <c r="AW15933" s="5"/>
    </row>
    <row r="15934" spans="38:49">
      <c r="AL15934" s="5"/>
      <c r="AM15934" s="5"/>
      <c r="AW15934" s="5"/>
    </row>
    <row r="15935" spans="38:49">
      <c r="AL15935" s="5"/>
      <c r="AM15935" s="5"/>
      <c r="AW15935" s="5"/>
    </row>
    <row r="15936" spans="38:49">
      <c r="AL15936" s="5"/>
      <c r="AM15936" s="5"/>
      <c r="AW15936" s="5"/>
    </row>
    <row r="15937" spans="38:49">
      <c r="AL15937" s="5"/>
      <c r="AM15937" s="5"/>
      <c r="AW15937" s="5"/>
    </row>
    <row r="15938" spans="38:49">
      <c r="AL15938" s="5"/>
      <c r="AM15938" s="5"/>
      <c r="AW15938" s="5"/>
    </row>
    <row r="15939" spans="38:49">
      <c r="AL15939" s="5"/>
      <c r="AM15939" s="5"/>
      <c r="AW15939" s="5"/>
    </row>
    <row r="15940" spans="38:49">
      <c r="AL15940" s="5"/>
      <c r="AM15940" s="5"/>
      <c r="AW15940" s="5"/>
    </row>
    <row r="15941" spans="38:49">
      <c r="AL15941" s="5"/>
      <c r="AM15941" s="5"/>
      <c r="AW15941" s="5"/>
    </row>
    <row r="15942" spans="38:49">
      <c r="AL15942" s="5"/>
      <c r="AM15942" s="5"/>
      <c r="AW15942" s="5"/>
    </row>
    <row r="15943" spans="38:49">
      <c r="AL15943" s="5"/>
      <c r="AM15943" s="5"/>
      <c r="AW15943" s="5"/>
    </row>
    <row r="15944" spans="38:49">
      <c r="AL15944" s="5"/>
      <c r="AM15944" s="5"/>
      <c r="AW15944" s="5"/>
    </row>
    <row r="15945" spans="38:49">
      <c r="AL15945" s="5"/>
      <c r="AM15945" s="5"/>
      <c r="AW15945" s="5"/>
    </row>
    <row r="15946" spans="38:49">
      <c r="AL15946" s="5"/>
      <c r="AM15946" s="5"/>
      <c r="AW15946" s="5"/>
    </row>
    <row r="15947" spans="38:49">
      <c r="AL15947" s="5"/>
      <c r="AM15947" s="5"/>
      <c r="AW15947" s="5"/>
    </row>
    <row r="15948" spans="38:49">
      <c r="AL15948" s="5"/>
      <c r="AM15948" s="5"/>
      <c r="AW15948" s="5"/>
    </row>
    <row r="15949" spans="38:49">
      <c r="AL15949" s="5"/>
      <c r="AM15949" s="5"/>
      <c r="AW15949" s="5"/>
    </row>
    <row r="15950" spans="38:49">
      <c r="AL15950" s="5"/>
      <c r="AM15950" s="5"/>
      <c r="AW15950" s="5"/>
    </row>
    <row r="15951" spans="38:49">
      <c r="AL15951" s="5"/>
      <c r="AM15951" s="5"/>
      <c r="AW15951" s="5"/>
    </row>
    <row r="15952" spans="38:49">
      <c r="AL15952" s="5"/>
      <c r="AM15952" s="5"/>
      <c r="AW15952" s="5"/>
    </row>
    <row r="15953" spans="38:49">
      <c r="AL15953" s="5"/>
      <c r="AM15953" s="5"/>
      <c r="AW15953" s="5"/>
    </row>
    <row r="15954" spans="38:49">
      <c r="AL15954" s="5"/>
      <c r="AM15954" s="5"/>
      <c r="AW15954" s="5"/>
    </row>
    <row r="15955" spans="38:49">
      <c r="AL15955" s="5"/>
      <c r="AM15955" s="5"/>
      <c r="AW15955" s="5"/>
    </row>
    <row r="15956" spans="38:49">
      <c r="AL15956" s="5"/>
      <c r="AM15956" s="5"/>
      <c r="AW15956" s="5"/>
    </row>
    <row r="15957" spans="38:49">
      <c r="AL15957" s="5"/>
      <c r="AM15957" s="5"/>
      <c r="AW15957" s="5"/>
    </row>
    <row r="15958" spans="38:49">
      <c r="AL15958" s="5"/>
      <c r="AM15958" s="5"/>
      <c r="AW15958" s="5"/>
    </row>
    <row r="15959" spans="38:49">
      <c r="AL15959" s="5"/>
      <c r="AM15959" s="5"/>
      <c r="AW15959" s="5"/>
    </row>
    <row r="15960" spans="38:49">
      <c r="AL15960" s="5"/>
      <c r="AM15960" s="5"/>
      <c r="AW15960" s="5"/>
    </row>
    <row r="15961" spans="38:49">
      <c r="AL15961" s="5"/>
      <c r="AM15961" s="5"/>
      <c r="AW15961" s="5"/>
    </row>
    <row r="15962" spans="38:49">
      <c r="AL15962" s="5"/>
      <c r="AM15962" s="5"/>
      <c r="AW15962" s="5"/>
    </row>
    <row r="15963" spans="38:49">
      <c r="AL15963" s="5"/>
      <c r="AM15963" s="5"/>
      <c r="AW15963" s="5"/>
    </row>
    <row r="15964" spans="38:49">
      <c r="AL15964" s="5"/>
      <c r="AM15964" s="5"/>
      <c r="AW15964" s="5"/>
    </row>
    <row r="15965" spans="38:49">
      <c r="AL15965" s="5"/>
      <c r="AM15965" s="5"/>
      <c r="AW15965" s="5"/>
    </row>
    <row r="15966" spans="38:49">
      <c r="AL15966" s="5"/>
      <c r="AM15966" s="5"/>
      <c r="AW15966" s="5"/>
    </row>
    <row r="15967" spans="38:49">
      <c r="AL15967" s="5"/>
      <c r="AM15967" s="5"/>
      <c r="AW15967" s="5"/>
    </row>
    <row r="15968" spans="38:49">
      <c r="AL15968" s="5"/>
      <c r="AM15968" s="5"/>
      <c r="AW15968" s="5"/>
    </row>
    <row r="15969" spans="38:49">
      <c r="AL15969" s="5"/>
      <c r="AM15969" s="5"/>
      <c r="AW15969" s="5"/>
    </row>
    <row r="15970" spans="38:49">
      <c r="AL15970" s="5"/>
      <c r="AM15970" s="5"/>
      <c r="AW15970" s="5"/>
    </row>
    <row r="15971" spans="38:49">
      <c r="AL15971" s="5"/>
      <c r="AM15971" s="5"/>
      <c r="AW15971" s="5"/>
    </row>
    <row r="15972" spans="38:49">
      <c r="AL15972" s="5"/>
      <c r="AM15972" s="5"/>
      <c r="AW15972" s="5"/>
    </row>
    <row r="15973" spans="38:49">
      <c r="AL15973" s="5"/>
      <c r="AM15973" s="5"/>
      <c r="AW15973" s="5"/>
    </row>
    <row r="15974" spans="38:49">
      <c r="AL15974" s="5"/>
      <c r="AM15974" s="5"/>
      <c r="AW15974" s="5"/>
    </row>
    <row r="15975" spans="38:49">
      <c r="AL15975" s="5"/>
      <c r="AM15975" s="5"/>
      <c r="AW15975" s="5"/>
    </row>
    <row r="15976" spans="38:49">
      <c r="AL15976" s="5"/>
      <c r="AM15976" s="5"/>
      <c r="AW15976" s="5"/>
    </row>
    <row r="15977" spans="38:49">
      <c r="AL15977" s="5"/>
      <c r="AM15977" s="5"/>
      <c r="AW15977" s="5"/>
    </row>
    <row r="15978" spans="38:49">
      <c r="AL15978" s="5"/>
      <c r="AM15978" s="5"/>
      <c r="AW15978" s="5"/>
    </row>
    <row r="15979" spans="38:49">
      <c r="AL15979" s="5"/>
      <c r="AM15979" s="5"/>
      <c r="AW15979" s="5"/>
    </row>
    <row r="15980" spans="38:49">
      <c r="AL15980" s="5"/>
      <c r="AM15980" s="5"/>
      <c r="AW15980" s="5"/>
    </row>
    <row r="15981" spans="38:49">
      <c r="AL15981" s="5"/>
      <c r="AM15981" s="5"/>
      <c r="AW15981" s="5"/>
    </row>
    <row r="15982" spans="38:49">
      <c r="AL15982" s="5"/>
      <c r="AM15982" s="5"/>
      <c r="AW15982" s="5"/>
    </row>
    <row r="15983" spans="38:49">
      <c r="AL15983" s="5"/>
      <c r="AM15983" s="5"/>
      <c r="AW15983" s="5"/>
    </row>
    <row r="15984" spans="38:49">
      <c r="AL15984" s="5"/>
      <c r="AM15984" s="5"/>
      <c r="AW15984" s="5"/>
    </row>
    <row r="15985" spans="38:49">
      <c r="AL15985" s="5"/>
      <c r="AM15985" s="5"/>
      <c r="AW15985" s="5"/>
    </row>
    <row r="15986" spans="38:49">
      <c r="AL15986" s="5"/>
      <c r="AM15986" s="5"/>
      <c r="AW15986" s="5"/>
    </row>
    <row r="15987" spans="38:49">
      <c r="AL15987" s="5"/>
      <c r="AM15987" s="5"/>
      <c r="AW15987" s="5"/>
    </row>
    <row r="15988" spans="38:49">
      <c r="AL15988" s="5"/>
      <c r="AM15988" s="5"/>
      <c r="AW15988" s="5"/>
    </row>
    <row r="15989" spans="38:49">
      <c r="AL15989" s="5"/>
      <c r="AM15989" s="5"/>
      <c r="AW15989" s="5"/>
    </row>
    <row r="15990" spans="38:49">
      <c r="AL15990" s="5"/>
      <c r="AM15990" s="5"/>
      <c r="AW15990" s="5"/>
    </row>
    <row r="15991" spans="38:49">
      <c r="AL15991" s="5"/>
      <c r="AM15991" s="5"/>
      <c r="AW15991" s="5"/>
    </row>
    <row r="15992" spans="38:49">
      <c r="AL15992" s="5"/>
      <c r="AM15992" s="5"/>
      <c r="AW15992" s="5"/>
    </row>
    <row r="15993" spans="38:49">
      <c r="AL15993" s="5"/>
      <c r="AM15993" s="5"/>
      <c r="AW15993" s="5"/>
    </row>
    <row r="15994" spans="38:49">
      <c r="AL15994" s="5"/>
      <c r="AM15994" s="5"/>
      <c r="AW15994" s="5"/>
    </row>
    <row r="15995" spans="38:49">
      <c r="AL15995" s="5"/>
      <c r="AM15995" s="5"/>
      <c r="AW15995" s="5"/>
    </row>
    <row r="15996" spans="38:49">
      <c r="AL15996" s="5"/>
      <c r="AM15996" s="5"/>
      <c r="AW15996" s="5"/>
    </row>
    <row r="15997" spans="38:49">
      <c r="AL15997" s="5"/>
      <c r="AM15997" s="5"/>
      <c r="AW15997" s="5"/>
    </row>
    <row r="15998" spans="38:49">
      <c r="AL15998" s="5"/>
      <c r="AM15998" s="5"/>
      <c r="AW15998" s="5"/>
    </row>
    <row r="15999" spans="38:49">
      <c r="AL15999" s="5"/>
      <c r="AM15999" s="5"/>
      <c r="AW15999" s="5"/>
    </row>
    <row r="16000" spans="38:49">
      <c r="AL16000" s="5"/>
      <c r="AM16000" s="5"/>
      <c r="AW16000" s="5"/>
    </row>
    <row r="16001" spans="38:49">
      <c r="AL16001" s="5"/>
      <c r="AM16001" s="5"/>
      <c r="AW16001" s="5"/>
    </row>
    <row r="16002" spans="38:49">
      <c r="AL16002" s="5"/>
      <c r="AM16002" s="5"/>
      <c r="AW16002" s="5"/>
    </row>
    <row r="16003" spans="38:49">
      <c r="AL16003" s="5"/>
      <c r="AM16003" s="5"/>
      <c r="AW16003" s="5"/>
    </row>
    <row r="16004" spans="38:49">
      <c r="AL16004" s="5"/>
      <c r="AM16004" s="5"/>
      <c r="AW16004" s="5"/>
    </row>
    <row r="16005" spans="38:49">
      <c r="AL16005" s="5"/>
      <c r="AM16005" s="5"/>
      <c r="AW16005" s="5"/>
    </row>
    <row r="16006" spans="38:49">
      <c r="AL16006" s="5"/>
      <c r="AM16006" s="5"/>
      <c r="AW16006" s="5"/>
    </row>
    <row r="16007" spans="38:49">
      <c r="AL16007" s="5"/>
      <c r="AM16007" s="5"/>
      <c r="AW16007" s="5"/>
    </row>
    <row r="16008" spans="38:49">
      <c r="AL16008" s="5"/>
      <c r="AM16008" s="5"/>
      <c r="AW16008" s="5"/>
    </row>
    <row r="16009" spans="38:49">
      <c r="AL16009" s="5"/>
      <c r="AM16009" s="5"/>
      <c r="AW16009" s="5"/>
    </row>
    <row r="16010" spans="38:49">
      <c r="AL16010" s="5"/>
      <c r="AM16010" s="5"/>
      <c r="AW16010" s="5"/>
    </row>
    <row r="16011" spans="38:49">
      <c r="AL16011" s="5"/>
      <c r="AM16011" s="5"/>
      <c r="AW16011" s="5"/>
    </row>
    <row r="16012" spans="38:49">
      <c r="AL16012" s="5"/>
      <c r="AM16012" s="5"/>
      <c r="AW16012" s="5"/>
    </row>
    <row r="16013" spans="38:49">
      <c r="AL16013" s="5"/>
      <c r="AM16013" s="5"/>
      <c r="AW16013" s="5"/>
    </row>
    <row r="16014" spans="38:49">
      <c r="AL16014" s="5"/>
      <c r="AM16014" s="5"/>
      <c r="AW16014" s="5"/>
    </row>
    <row r="16015" spans="38:49">
      <c r="AL16015" s="5"/>
      <c r="AM16015" s="5"/>
      <c r="AW16015" s="5"/>
    </row>
    <row r="16016" spans="38:49">
      <c r="AL16016" s="5"/>
      <c r="AM16016" s="5"/>
      <c r="AW16016" s="5"/>
    </row>
    <row r="16017" spans="38:49">
      <c r="AL16017" s="5"/>
      <c r="AM16017" s="5"/>
      <c r="AW16017" s="5"/>
    </row>
    <row r="16018" spans="38:49">
      <c r="AL16018" s="5"/>
      <c r="AM16018" s="5"/>
      <c r="AW16018" s="5"/>
    </row>
    <row r="16019" spans="38:49">
      <c r="AL16019" s="5"/>
      <c r="AM16019" s="5"/>
      <c r="AW16019" s="5"/>
    </row>
    <row r="16020" spans="38:49">
      <c r="AL16020" s="5"/>
      <c r="AM16020" s="5"/>
      <c r="AW16020" s="5"/>
    </row>
    <row r="16021" spans="38:49">
      <c r="AL16021" s="5"/>
      <c r="AM16021" s="5"/>
      <c r="AW16021" s="5"/>
    </row>
    <row r="16022" spans="38:49">
      <c r="AL16022" s="5"/>
      <c r="AM16022" s="5"/>
      <c r="AW16022" s="5"/>
    </row>
    <row r="16023" spans="38:49">
      <c r="AL16023" s="5"/>
      <c r="AM16023" s="5"/>
      <c r="AW16023" s="5"/>
    </row>
    <row r="16024" spans="38:49">
      <c r="AL16024" s="5"/>
      <c r="AM16024" s="5"/>
      <c r="AW16024" s="5"/>
    </row>
    <row r="16025" spans="38:49">
      <c r="AL16025" s="5"/>
      <c r="AM16025" s="5"/>
      <c r="AW16025" s="5"/>
    </row>
    <row r="16026" spans="38:49">
      <c r="AL16026" s="5"/>
      <c r="AM16026" s="5"/>
      <c r="AW16026" s="5"/>
    </row>
    <row r="16027" spans="38:49">
      <c r="AL16027" s="5"/>
      <c r="AM16027" s="5"/>
      <c r="AW16027" s="5"/>
    </row>
    <row r="16028" spans="38:49">
      <c r="AL16028" s="5"/>
      <c r="AM16028" s="5"/>
      <c r="AW16028" s="5"/>
    </row>
    <row r="16029" spans="38:49">
      <c r="AL16029" s="5"/>
      <c r="AM16029" s="5"/>
      <c r="AW16029" s="5"/>
    </row>
    <row r="16030" spans="38:49">
      <c r="AL16030" s="5"/>
      <c r="AM16030" s="5"/>
      <c r="AW16030" s="5"/>
    </row>
    <row r="16031" spans="38:49">
      <c r="AL16031" s="5"/>
      <c r="AM16031" s="5"/>
      <c r="AW16031" s="5"/>
    </row>
    <row r="16032" spans="38:49">
      <c r="AL16032" s="5"/>
      <c r="AM16032" s="5"/>
      <c r="AW16032" s="5"/>
    </row>
    <row r="16033" spans="38:49">
      <c r="AL16033" s="5"/>
      <c r="AM16033" s="5"/>
      <c r="AW16033" s="5"/>
    </row>
    <row r="16034" spans="38:49">
      <c r="AL16034" s="5"/>
      <c r="AM16034" s="5"/>
      <c r="AW16034" s="5"/>
    </row>
    <row r="16035" spans="38:49">
      <c r="AL16035" s="5"/>
      <c r="AM16035" s="5"/>
      <c r="AW16035" s="5"/>
    </row>
    <row r="16036" spans="38:49">
      <c r="AL16036" s="5"/>
      <c r="AM16036" s="5"/>
      <c r="AW16036" s="5"/>
    </row>
    <row r="16037" spans="38:49">
      <c r="AL16037" s="5"/>
      <c r="AM16037" s="5"/>
      <c r="AW16037" s="5"/>
    </row>
    <row r="16038" spans="38:49">
      <c r="AL16038" s="5"/>
      <c r="AM16038" s="5"/>
      <c r="AW16038" s="5"/>
    </row>
    <row r="16039" spans="38:49">
      <c r="AL16039" s="5"/>
      <c r="AM16039" s="5"/>
      <c r="AW16039" s="5"/>
    </row>
    <row r="16040" spans="38:49">
      <c r="AL16040" s="5"/>
      <c r="AM16040" s="5"/>
      <c r="AW16040" s="5"/>
    </row>
    <row r="16041" spans="38:49">
      <c r="AL16041" s="5"/>
      <c r="AM16041" s="5"/>
      <c r="AW16041" s="5"/>
    </row>
    <row r="16042" spans="38:49">
      <c r="AL16042" s="5"/>
      <c r="AM16042" s="5"/>
      <c r="AW16042" s="5"/>
    </row>
    <row r="16043" spans="38:49">
      <c r="AL16043" s="5"/>
      <c r="AM16043" s="5"/>
      <c r="AW16043" s="5"/>
    </row>
    <row r="16044" spans="38:49">
      <c r="AL16044" s="5"/>
      <c r="AM16044" s="5"/>
      <c r="AW16044" s="5"/>
    </row>
    <row r="16045" spans="38:49">
      <c r="AL16045" s="5"/>
      <c r="AM16045" s="5"/>
      <c r="AW16045" s="5"/>
    </row>
    <row r="16046" spans="38:49">
      <c r="AL16046" s="5"/>
      <c r="AM16046" s="5"/>
      <c r="AW16046" s="5"/>
    </row>
    <row r="16047" spans="38:49">
      <c r="AL16047" s="5"/>
      <c r="AM16047" s="5"/>
      <c r="AW16047" s="5"/>
    </row>
    <row r="16048" spans="38:49">
      <c r="AL16048" s="5"/>
      <c r="AM16048" s="5"/>
      <c r="AW16048" s="5"/>
    </row>
    <row r="16049" spans="38:49">
      <c r="AL16049" s="5"/>
      <c r="AM16049" s="5"/>
      <c r="AW16049" s="5"/>
    </row>
    <row r="16050" spans="38:49">
      <c r="AL16050" s="5"/>
      <c r="AM16050" s="5"/>
      <c r="AW16050" s="5"/>
    </row>
    <row r="16051" spans="38:49">
      <c r="AL16051" s="5"/>
      <c r="AM16051" s="5"/>
      <c r="AW16051" s="5"/>
    </row>
    <row r="16052" spans="38:49">
      <c r="AL16052" s="5"/>
      <c r="AM16052" s="5"/>
      <c r="AW16052" s="5"/>
    </row>
    <row r="16053" spans="38:49">
      <c r="AL16053" s="5"/>
      <c r="AM16053" s="5"/>
      <c r="AW16053" s="5"/>
    </row>
    <row r="16054" spans="38:49">
      <c r="AL16054" s="5"/>
      <c r="AM16054" s="5"/>
      <c r="AW16054" s="5"/>
    </row>
    <row r="16055" spans="38:49">
      <c r="AL16055" s="5"/>
      <c r="AM16055" s="5"/>
      <c r="AW16055" s="5"/>
    </row>
    <row r="16056" spans="38:49">
      <c r="AL16056" s="5"/>
      <c r="AM16056" s="5"/>
      <c r="AW16056" s="5"/>
    </row>
    <row r="16057" spans="38:49">
      <c r="AL16057" s="5"/>
      <c r="AM16057" s="5"/>
      <c r="AW16057" s="5"/>
    </row>
    <row r="16058" spans="38:49">
      <c r="AL16058" s="5"/>
      <c r="AM16058" s="5"/>
      <c r="AW16058" s="5"/>
    </row>
    <row r="16059" spans="38:49">
      <c r="AL16059" s="5"/>
      <c r="AM16059" s="5"/>
      <c r="AW16059" s="5"/>
    </row>
    <row r="16060" spans="38:49">
      <c r="AL16060" s="5"/>
      <c r="AM16060" s="5"/>
      <c r="AW16060" s="5"/>
    </row>
    <row r="16061" spans="38:49">
      <c r="AL16061" s="5"/>
      <c r="AM16061" s="5"/>
      <c r="AW16061" s="5"/>
    </row>
    <row r="16062" spans="38:49">
      <c r="AL16062" s="5"/>
      <c r="AM16062" s="5"/>
      <c r="AW16062" s="5"/>
    </row>
    <row r="16063" spans="38:49">
      <c r="AL16063" s="5"/>
      <c r="AM16063" s="5"/>
      <c r="AW16063" s="5"/>
    </row>
    <row r="16064" spans="38:49">
      <c r="AL16064" s="5"/>
      <c r="AM16064" s="5"/>
      <c r="AW16064" s="5"/>
    </row>
    <row r="16065" spans="38:49">
      <c r="AL16065" s="5"/>
      <c r="AM16065" s="5"/>
      <c r="AW16065" s="5"/>
    </row>
    <row r="16066" spans="38:49">
      <c r="AL16066" s="5"/>
      <c r="AM16066" s="5"/>
      <c r="AW16066" s="5"/>
    </row>
    <row r="16067" spans="38:49">
      <c r="AL16067" s="5"/>
      <c r="AM16067" s="5"/>
      <c r="AW16067" s="5"/>
    </row>
    <row r="16068" spans="38:49">
      <c r="AL16068" s="5"/>
      <c r="AM16068" s="5"/>
      <c r="AW16068" s="5"/>
    </row>
    <row r="16069" spans="38:49">
      <c r="AL16069" s="5"/>
      <c r="AM16069" s="5"/>
      <c r="AW16069" s="5"/>
    </row>
    <row r="16070" spans="38:49">
      <c r="AL16070" s="5"/>
      <c r="AM16070" s="5"/>
      <c r="AW16070" s="5"/>
    </row>
    <row r="16071" spans="38:49">
      <c r="AL16071" s="5"/>
      <c r="AM16071" s="5"/>
      <c r="AW16071" s="5"/>
    </row>
    <row r="16072" spans="38:49">
      <c r="AL16072" s="5"/>
      <c r="AM16072" s="5"/>
      <c r="AW16072" s="5"/>
    </row>
    <row r="16073" spans="38:49">
      <c r="AL16073" s="5"/>
      <c r="AM16073" s="5"/>
      <c r="AW16073" s="5"/>
    </row>
    <row r="16074" spans="38:49">
      <c r="AL16074" s="5"/>
      <c r="AM16074" s="5"/>
      <c r="AW16074" s="5"/>
    </row>
    <row r="16075" spans="38:49">
      <c r="AL16075" s="5"/>
      <c r="AM16075" s="5"/>
      <c r="AW16075" s="5"/>
    </row>
    <row r="16076" spans="38:49">
      <c r="AL16076" s="5"/>
      <c r="AM16076" s="5"/>
      <c r="AW16076" s="5"/>
    </row>
    <row r="16077" spans="38:49">
      <c r="AL16077" s="5"/>
      <c r="AM16077" s="5"/>
      <c r="AW16077" s="5"/>
    </row>
    <row r="16078" spans="38:49">
      <c r="AL16078" s="5"/>
      <c r="AM16078" s="5"/>
      <c r="AW16078" s="5"/>
    </row>
    <row r="16079" spans="38:49">
      <c r="AL16079" s="5"/>
      <c r="AM16079" s="5"/>
      <c r="AW16079" s="5"/>
    </row>
    <row r="16080" spans="38:49">
      <c r="AL16080" s="5"/>
      <c r="AM16080" s="5"/>
      <c r="AW16080" s="5"/>
    </row>
    <row r="16081" spans="38:49">
      <c r="AL16081" s="5"/>
      <c r="AM16081" s="5"/>
      <c r="AW16081" s="5"/>
    </row>
    <row r="16082" spans="38:49">
      <c r="AL16082" s="5"/>
      <c r="AM16082" s="5"/>
      <c r="AW16082" s="5"/>
    </row>
    <row r="16083" spans="38:49">
      <c r="AL16083" s="5"/>
      <c r="AM16083" s="5"/>
      <c r="AW16083" s="5"/>
    </row>
    <row r="16084" spans="38:49">
      <c r="AL16084" s="5"/>
      <c r="AM16084" s="5"/>
      <c r="AW16084" s="5"/>
    </row>
    <row r="16085" spans="38:49">
      <c r="AL16085" s="5"/>
      <c r="AM16085" s="5"/>
      <c r="AW16085" s="5"/>
    </row>
    <row r="16086" spans="38:49">
      <c r="AL16086" s="5"/>
      <c r="AM16086" s="5"/>
      <c r="AW16086" s="5"/>
    </row>
    <row r="16087" spans="38:49">
      <c r="AL16087" s="5"/>
      <c r="AM16087" s="5"/>
      <c r="AW16087" s="5"/>
    </row>
    <row r="16088" spans="38:49">
      <c r="AL16088" s="5"/>
      <c r="AM16088" s="5"/>
      <c r="AW16088" s="5"/>
    </row>
    <row r="16089" spans="38:49">
      <c r="AL16089" s="5"/>
      <c r="AM16089" s="5"/>
      <c r="AW16089" s="5"/>
    </row>
    <row r="16090" spans="38:49">
      <c r="AL16090" s="5"/>
      <c r="AM16090" s="5"/>
      <c r="AW16090" s="5"/>
    </row>
    <row r="16091" spans="38:49">
      <c r="AL16091" s="5"/>
      <c r="AM16091" s="5"/>
      <c r="AW16091" s="5"/>
    </row>
    <row r="16092" spans="38:49">
      <c r="AL16092" s="5"/>
      <c r="AM16092" s="5"/>
      <c r="AW16092" s="5"/>
    </row>
    <row r="16093" spans="38:49">
      <c r="AL16093" s="5"/>
      <c r="AM16093" s="5"/>
      <c r="AW16093" s="5"/>
    </row>
    <row r="16094" spans="38:49">
      <c r="AL16094" s="5"/>
      <c r="AM16094" s="5"/>
      <c r="AW16094" s="5"/>
    </row>
    <row r="16095" spans="38:49">
      <c r="AL16095" s="5"/>
      <c r="AM16095" s="5"/>
      <c r="AW16095" s="5"/>
    </row>
    <row r="16096" spans="38:49">
      <c r="AL16096" s="5"/>
      <c r="AM16096" s="5"/>
      <c r="AW16096" s="5"/>
    </row>
    <row r="16097" spans="38:49">
      <c r="AL16097" s="5"/>
      <c r="AM16097" s="5"/>
      <c r="AW16097" s="5"/>
    </row>
    <row r="16098" spans="38:49">
      <c r="AL16098" s="5"/>
      <c r="AM16098" s="5"/>
      <c r="AW16098" s="5"/>
    </row>
    <row r="16099" spans="38:49">
      <c r="AL16099" s="5"/>
      <c r="AM16099" s="5"/>
      <c r="AW16099" s="5"/>
    </row>
    <row r="16100" spans="38:49">
      <c r="AL16100" s="5"/>
      <c r="AM16100" s="5"/>
      <c r="AW16100" s="5"/>
    </row>
    <row r="16101" spans="38:49">
      <c r="AL16101" s="5"/>
      <c r="AM16101" s="5"/>
      <c r="AW16101" s="5"/>
    </row>
    <row r="16102" spans="38:49">
      <c r="AL16102" s="5"/>
      <c r="AM16102" s="5"/>
      <c r="AW16102" s="5"/>
    </row>
    <row r="16103" spans="38:49">
      <c r="AL16103" s="5"/>
      <c r="AM16103" s="5"/>
      <c r="AW16103" s="5"/>
    </row>
    <row r="16104" spans="38:49">
      <c r="AL16104" s="5"/>
      <c r="AM16104" s="5"/>
      <c r="AW16104" s="5"/>
    </row>
    <row r="16105" spans="38:49">
      <c r="AL16105" s="5"/>
      <c r="AM16105" s="5"/>
      <c r="AW16105" s="5"/>
    </row>
    <row r="16106" spans="38:49">
      <c r="AL16106" s="5"/>
      <c r="AM16106" s="5"/>
      <c r="AW16106" s="5"/>
    </row>
    <row r="16107" spans="38:49">
      <c r="AL16107" s="5"/>
      <c r="AM16107" s="5"/>
      <c r="AW16107" s="5"/>
    </row>
    <row r="16108" spans="38:49">
      <c r="AL16108" s="5"/>
      <c r="AM16108" s="5"/>
      <c r="AW16108" s="5"/>
    </row>
    <row r="16109" spans="38:49">
      <c r="AL16109" s="5"/>
      <c r="AM16109" s="5"/>
      <c r="AW16109" s="5"/>
    </row>
    <row r="16110" spans="38:49">
      <c r="AL16110" s="5"/>
      <c r="AM16110" s="5"/>
      <c r="AW16110" s="5"/>
    </row>
    <row r="16111" spans="38:49">
      <c r="AL16111" s="5"/>
      <c r="AM16111" s="5"/>
      <c r="AW16111" s="5"/>
    </row>
    <row r="16112" spans="38:49">
      <c r="AL16112" s="5"/>
      <c r="AM16112" s="5"/>
      <c r="AW16112" s="5"/>
    </row>
    <row r="16113" spans="38:49">
      <c r="AL16113" s="5"/>
      <c r="AM16113" s="5"/>
      <c r="AW16113" s="5"/>
    </row>
    <row r="16114" spans="38:49">
      <c r="AL16114" s="5"/>
      <c r="AM16114" s="5"/>
      <c r="AW16114" s="5"/>
    </row>
    <row r="16115" spans="38:49">
      <c r="AL16115" s="5"/>
      <c r="AM16115" s="5"/>
      <c r="AW16115" s="5"/>
    </row>
    <row r="16116" spans="38:49">
      <c r="AL16116" s="5"/>
      <c r="AM16116" s="5"/>
      <c r="AW16116" s="5"/>
    </row>
    <row r="16117" spans="38:49">
      <c r="AL16117" s="5"/>
      <c r="AM16117" s="5"/>
      <c r="AW16117" s="5"/>
    </row>
    <row r="16118" spans="38:49">
      <c r="AL16118" s="5"/>
      <c r="AM16118" s="5"/>
      <c r="AW16118" s="5"/>
    </row>
    <row r="16119" spans="38:49">
      <c r="AL16119" s="5"/>
      <c r="AM16119" s="5"/>
      <c r="AW16119" s="5"/>
    </row>
    <row r="16120" spans="38:49">
      <c r="AL16120" s="5"/>
      <c r="AM16120" s="5"/>
      <c r="AW16120" s="5"/>
    </row>
    <row r="16121" spans="38:49">
      <c r="AL16121" s="5"/>
      <c r="AM16121" s="5"/>
      <c r="AW16121" s="5"/>
    </row>
    <row r="16122" spans="38:49">
      <c r="AL16122" s="5"/>
      <c r="AM16122" s="5"/>
      <c r="AW16122" s="5"/>
    </row>
    <row r="16123" spans="38:49">
      <c r="AL16123" s="5"/>
      <c r="AM16123" s="5"/>
      <c r="AW16123" s="5"/>
    </row>
    <row r="16124" spans="38:49">
      <c r="AL16124" s="5"/>
      <c r="AM16124" s="5"/>
      <c r="AW16124" s="5"/>
    </row>
    <row r="16125" spans="38:49">
      <c r="AL16125" s="5"/>
      <c r="AM16125" s="5"/>
      <c r="AW16125" s="5"/>
    </row>
    <row r="16126" spans="38:49">
      <c r="AL16126" s="5"/>
      <c r="AM16126" s="5"/>
      <c r="AW16126" s="5"/>
    </row>
    <row r="16127" spans="38:49">
      <c r="AL16127" s="5"/>
      <c r="AM16127" s="5"/>
      <c r="AW16127" s="5"/>
    </row>
    <row r="16128" spans="38:49">
      <c r="AL16128" s="5"/>
      <c r="AM16128" s="5"/>
      <c r="AW16128" s="5"/>
    </row>
    <row r="16129" spans="38:49">
      <c r="AL16129" s="5"/>
      <c r="AM16129" s="5"/>
      <c r="AW16129" s="5"/>
    </row>
    <row r="16130" spans="38:49">
      <c r="AL16130" s="5"/>
      <c r="AM16130" s="5"/>
      <c r="AW16130" s="5"/>
    </row>
    <row r="16131" spans="38:49">
      <c r="AL16131" s="5"/>
      <c r="AM16131" s="5"/>
      <c r="AW16131" s="5"/>
    </row>
    <row r="16132" spans="38:49">
      <c r="AL16132" s="5"/>
      <c r="AM16132" s="5"/>
      <c r="AW16132" s="5"/>
    </row>
    <row r="16133" spans="38:49">
      <c r="AL16133" s="5"/>
      <c r="AM16133" s="5"/>
      <c r="AW16133" s="5"/>
    </row>
    <row r="16134" spans="38:49">
      <c r="AL16134" s="5"/>
      <c r="AM16134" s="5"/>
      <c r="AW16134" s="5"/>
    </row>
    <row r="16135" spans="38:49">
      <c r="AL16135" s="5"/>
      <c r="AM16135" s="5"/>
      <c r="AW16135" s="5"/>
    </row>
    <row r="16136" spans="38:49">
      <c r="AL16136" s="5"/>
      <c r="AM16136" s="5"/>
      <c r="AW16136" s="5"/>
    </row>
    <row r="16137" spans="38:49">
      <c r="AL16137" s="5"/>
      <c r="AM16137" s="5"/>
      <c r="AW16137" s="5"/>
    </row>
    <row r="16138" spans="38:49">
      <c r="AL16138" s="5"/>
      <c r="AM16138" s="5"/>
      <c r="AW16138" s="5"/>
    </row>
    <row r="16139" spans="38:49">
      <c r="AL16139" s="5"/>
      <c r="AM16139" s="5"/>
      <c r="AW16139" s="5"/>
    </row>
    <row r="16140" spans="38:49">
      <c r="AL16140" s="5"/>
      <c r="AM16140" s="5"/>
      <c r="AW16140" s="5"/>
    </row>
    <row r="16141" spans="38:49">
      <c r="AL16141" s="5"/>
      <c r="AM16141" s="5"/>
      <c r="AW16141" s="5"/>
    </row>
    <row r="16142" spans="38:49">
      <c r="AL16142" s="5"/>
      <c r="AM16142" s="5"/>
      <c r="AW16142" s="5"/>
    </row>
    <row r="16143" spans="38:49">
      <c r="AL16143" s="5"/>
      <c r="AM16143" s="5"/>
      <c r="AW16143" s="5"/>
    </row>
    <row r="16144" spans="38:49">
      <c r="AL16144" s="5"/>
      <c r="AM16144" s="5"/>
      <c r="AW16144" s="5"/>
    </row>
    <row r="16145" spans="38:49">
      <c r="AL16145" s="5"/>
      <c r="AM16145" s="5"/>
      <c r="AW16145" s="5"/>
    </row>
    <row r="16146" spans="38:49">
      <c r="AL16146" s="5"/>
      <c r="AM16146" s="5"/>
      <c r="AW16146" s="5"/>
    </row>
    <row r="16147" spans="38:49">
      <c r="AL16147" s="5"/>
      <c r="AM16147" s="5"/>
      <c r="AW16147" s="5"/>
    </row>
    <row r="16148" spans="38:49">
      <c r="AL16148" s="5"/>
      <c r="AM16148" s="5"/>
      <c r="AW16148" s="5"/>
    </row>
    <row r="16149" spans="38:49">
      <c r="AL16149" s="5"/>
      <c r="AM16149" s="5"/>
      <c r="AW16149" s="5"/>
    </row>
    <row r="16150" spans="38:49">
      <c r="AL16150" s="5"/>
      <c r="AM16150" s="5"/>
      <c r="AW16150" s="5"/>
    </row>
    <row r="16151" spans="38:49">
      <c r="AL16151" s="5"/>
      <c r="AM16151" s="5"/>
      <c r="AW16151" s="5"/>
    </row>
    <row r="16152" spans="38:49">
      <c r="AL16152" s="5"/>
      <c r="AM16152" s="5"/>
      <c r="AW16152" s="5"/>
    </row>
    <row r="16153" spans="38:49">
      <c r="AL16153" s="5"/>
      <c r="AM16153" s="5"/>
      <c r="AW16153" s="5"/>
    </row>
    <row r="16154" spans="38:49">
      <c r="AL16154" s="5"/>
      <c r="AM16154" s="5"/>
      <c r="AW16154" s="5"/>
    </row>
    <row r="16155" spans="38:49">
      <c r="AL16155" s="5"/>
      <c r="AM16155" s="5"/>
      <c r="AW16155" s="5"/>
    </row>
    <row r="16156" spans="38:49">
      <c r="AL16156" s="5"/>
      <c r="AM16156" s="5"/>
      <c r="AW16156" s="5"/>
    </row>
    <row r="16157" spans="38:49">
      <c r="AL16157" s="5"/>
      <c r="AM16157" s="5"/>
      <c r="AW16157" s="5"/>
    </row>
    <row r="16158" spans="38:49">
      <c r="AL16158" s="5"/>
      <c r="AM16158" s="5"/>
      <c r="AW16158" s="5"/>
    </row>
    <row r="16159" spans="38:49">
      <c r="AL16159" s="5"/>
      <c r="AM16159" s="5"/>
      <c r="AW16159" s="5"/>
    </row>
    <row r="16160" spans="38:49">
      <c r="AL16160" s="5"/>
      <c r="AM16160" s="5"/>
      <c r="AW16160" s="5"/>
    </row>
    <row r="16161" spans="38:49">
      <c r="AL16161" s="5"/>
      <c r="AM16161" s="5"/>
      <c r="AW16161" s="5"/>
    </row>
    <row r="16162" spans="38:49">
      <c r="AL16162" s="5"/>
      <c r="AM16162" s="5"/>
      <c r="AW16162" s="5"/>
    </row>
    <row r="16163" spans="38:49">
      <c r="AL16163" s="5"/>
      <c r="AM16163" s="5"/>
      <c r="AW16163" s="5"/>
    </row>
    <row r="16164" spans="38:49">
      <c r="AL16164" s="5"/>
      <c r="AM16164" s="5"/>
      <c r="AW16164" s="5"/>
    </row>
    <row r="16165" spans="38:49">
      <c r="AL16165" s="5"/>
      <c r="AM16165" s="5"/>
      <c r="AW16165" s="5"/>
    </row>
    <row r="16166" spans="38:49">
      <c r="AL16166" s="5"/>
      <c r="AM16166" s="5"/>
      <c r="AW16166" s="5"/>
    </row>
    <row r="16167" spans="38:49">
      <c r="AL16167" s="5"/>
      <c r="AM16167" s="5"/>
      <c r="AW16167" s="5"/>
    </row>
    <row r="16168" spans="38:49">
      <c r="AL16168" s="5"/>
      <c r="AM16168" s="5"/>
      <c r="AW16168" s="5"/>
    </row>
    <row r="16169" spans="38:49">
      <c r="AL16169" s="5"/>
      <c r="AM16169" s="5"/>
      <c r="AW16169" s="5"/>
    </row>
    <row r="16170" spans="38:49">
      <c r="AL16170" s="5"/>
      <c r="AM16170" s="5"/>
      <c r="AW16170" s="5"/>
    </row>
    <row r="16171" spans="38:49">
      <c r="AL16171" s="5"/>
      <c r="AM16171" s="5"/>
      <c r="AW16171" s="5"/>
    </row>
    <row r="16172" spans="38:49">
      <c r="AL16172" s="5"/>
      <c r="AM16172" s="5"/>
      <c r="AW16172" s="5"/>
    </row>
    <row r="16173" spans="38:49">
      <c r="AL16173" s="5"/>
      <c r="AM16173" s="5"/>
      <c r="AW16173" s="5"/>
    </row>
    <row r="16174" spans="38:49">
      <c r="AL16174" s="5"/>
      <c r="AM16174" s="5"/>
      <c r="AW16174" s="5"/>
    </row>
    <row r="16175" spans="38:49">
      <c r="AL16175" s="5"/>
      <c r="AM16175" s="5"/>
      <c r="AW16175" s="5"/>
    </row>
    <row r="16176" spans="38:49">
      <c r="AL16176" s="5"/>
      <c r="AM16176" s="5"/>
      <c r="AW16176" s="5"/>
    </row>
    <row r="16177" spans="38:49">
      <c r="AL16177" s="5"/>
      <c r="AM16177" s="5"/>
      <c r="AW16177" s="5"/>
    </row>
    <row r="16178" spans="38:49">
      <c r="AL16178" s="5"/>
      <c r="AM16178" s="5"/>
      <c r="AW16178" s="5"/>
    </row>
    <row r="16179" spans="38:49">
      <c r="AL16179" s="5"/>
      <c r="AM16179" s="5"/>
      <c r="AW16179" s="5"/>
    </row>
    <row r="16180" spans="38:49">
      <c r="AL16180" s="5"/>
      <c r="AM16180" s="5"/>
      <c r="AW16180" s="5"/>
    </row>
    <row r="16181" spans="38:49">
      <c r="AL16181" s="5"/>
      <c r="AM16181" s="5"/>
      <c r="AW16181" s="5"/>
    </row>
    <row r="16182" spans="38:49">
      <c r="AL16182" s="5"/>
      <c r="AM16182" s="5"/>
      <c r="AW16182" s="5"/>
    </row>
    <row r="16183" spans="38:49">
      <c r="AL16183" s="5"/>
      <c r="AM16183" s="5"/>
      <c r="AW16183" s="5"/>
    </row>
    <row r="16184" spans="38:49">
      <c r="AL16184" s="5"/>
      <c r="AM16184" s="5"/>
      <c r="AW16184" s="5"/>
    </row>
    <row r="16185" spans="38:49">
      <c r="AL16185" s="5"/>
      <c r="AM16185" s="5"/>
      <c r="AW16185" s="5"/>
    </row>
    <row r="16186" spans="38:49">
      <c r="AL16186" s="5"/>
      <c r="AM16186" s="5"/>
      <c r="AW16186" s="5"/>
    </row>
    <row r="16187" spans="38:49">
      <c r="AL16187" s="5"/>
      <c r="AM16187" s="5"/>
      <c r="AW16187" s="5"/>
    </row>
    <row r="16188" spans="38:49">
      <c r="AL16188" s="5"/>
      <c r="AM16188" s="5"/>
      <c r="AW16188" s="5"/>
    </row>
    <row r="16189" spans="38:49">
      <c r="AL16189" s="5"/>
      <c r="AM16189" s="5"/>
      <c r="AW16189" s="5"/>
    </row>
    <row r="16190" spans="38:49">
      <c r="AL16190" s="5"/>
      <c r="AM16190" s="5"/>
      <c r="AW16190" s="5"/>
    </row>
    <row r="16191" spans="38:49">
      <c r="AL16191" s="5"/>
      <c r="AM16191" s="5"/>
      <c r="AW16191" s="5"/>
    </row>
    <row r="16192" spans="38:49">
      <c r="AL16192" s="5"/>
      <c r="AM16192" s="5"/>
      <c r="AW16192" s="5"/>
    </row>
    <row r="16193" spans="38:49">
      <c r="AL16193" s="5"/>
      <c r="AM16193" s="5"/>
      <c r="AW16193" s="5"/>
    </row>
    <row r="16194" spans="38:49">
      <c r="AL16194" s="5"/>
      <c r="AM16194" s="5"/>
      <c r="AW16194" s="5"/>
    </row>
    <row r="16195" spans="38:49">
      <c r="AL16195" s="5"/>
      <c r="AM16195" s="5"/>
      <c r="AW16195" s="5"/>
    </row>
    <row r="16196" spans="38:49">
      <c r="AL16196" s="5"/>
      <c r="AM16196" s="5"/>
      <c r="AW16196" s="5"/>
    </row>
    <row r="16197" spans="38:49">
      <c r="AL16197" s="5"/>
      <c r="AM16197" s="5"/>
      <c r="AW16197" s="5"/>
    </row>
    <row r="16198" spans="38:49">
      <c r="AL16198" s="5"/>
      <c r="AM16198" s="5"/>
      <c r="AW16198" s="5"/>
    </row>
    <row r="16199" spans="38:49">
      <c r="AL16199" s="5"/>
      <c r="AM16199" s="5"/>
      <c r="AW16199" s="5"/>
    </row>
    <row r="16200" spans="38:49">
      <c r="AL16200" s="5"/>
      <c r="AM16200" s="5"/>
      <c r="AW16200" s="5"/>
    </row>
    <row r="16201" spans="38:49">
      <c r="AL16201" s="5"/>
      <c r="AM16201" s="5"/>
      <c r="AW16201" s="5"/>
    </row>
    <row r="16202" spans="38:49">
      <c r="AL16202" s="5"/>
      <c r="AM16202" s="5"/>
      <c r="AW16202" s="5"/>
    </row>
    <row r="16203" spans="38:49">
      <c r="AL16203" s="5"/>
      <c r="AM16203" s="5"/>
      <c r="AW16203" s="5"/>
    </row>
    <row r="16204" spans="38:49">
      <c r="AL16204" s="5"/>
      <c r="AM16204" s="5"/>
      <c r="AW16204" s="5"/>
    </row>
    <row r="16205" spans="38:49">
      <c r="AL16205" s="5"/>
      <c r="AM16205" s="5"/>
      <c r="AW16205" s="5"/>
    </row>
    <row r="16206" spans="38:49">
      <c r="AL16206" s="5"/>
      <c r="AM16206" s="5"/>
      <c r="AW16206" s="5"/>
    </row>
    <row r="16207" spans="38:49">
      <c r="AL16207" s="5"/>
      <c r="AM16207" s="5"/>
      <c r="AW16207" s="5"/>
    </row>
    <row r="16208" spans="38:49">
      <c r="AL16208" s="5"/>
      <c r="AM16208" s="5"/>
      <c r="AW16208" s="5"/>
    </row>
    <row r="16209" spans="38:49">
      <c r="AL16209" s="5"/>
      <c r="AM16209" s="5"/>
      <c r="AW16209" s="5"/>
    </row>
    <row r="16210" spans="38:49">
      <c r="AL16210" s="5"/>
      <c r="AM16210" s="5"/>
      <c r="AW16210" s="5"/>
    </row>
    <row r="16211" spans="38:49">
      <c r="AL16211" s="5"/>
      <c r="AM16211" s="5"/>
      <c r="AW16211" s="5"/>
    </row>
    <row r="16212" spans="38:49">
      <c r="AL16212" s="5"/>
      <c r="AM16212" s="5"/>
      <c r="AW16212" s="5"/>
    </row>
    <row r="16213" spans="38:49">
      <c r="AL16213" s="5"/>
      <c r="AM16213" s="5"/>
      <c r="AW16213" s="5"/>
    </row>
    <row r="16214" spans="38:49">
      <c r="AL16214" s="5"/>
      <c r="AM16214" s="5"/>
      <c r="AW16214" s="5"/>
    </row>
    <row r="16215" spans="38:49">
      <c r="AL16215" s="5"/>
      <c r="AM16215" s="5"/>
      <c r="AW16215" s="5"/>
    </row>
    <row r="16216" spans="38:49">
      <c r="AL16216" s="5"/>
      <c r="AM16216" s="5"/>
      <c r="AW16216" s="5"/>
    </row>
    <row r="16217" spans="38:49">
      <c r="AL16217" s="5"/>
      <c r="AM16217" s="5"/>
      <c r="AW16217" s="5"/>
    </row>
    <row r="16218" spans="38:49">
      <c r="AL16218" s="5"/>
      <c r="AM16218" s="5"/>
      <c r="AW16218" s="5"/>
    </row>
    <row r="16219" spans="38:49">
      <c r="AL16219" s="5"/>
      <c r="AM16219" s="5"/>
      <c r="AW16219" s="5"/>
    </row>
    <row r="16220" spans="38:49">
      <c r="AL16220" s="5"/>
      <c r="AM16220" s="5"/>
      <c r="AW16220" s="5"/>
    </row>
    <row r="16221" spans="38:49">
      <c r="AL16221" s="5"/>
      <c r="AM16221" s="5"/>
      <c r="AW16221" s="5"/>
    </row>
    <row r="16222" spans="38:49">
      <c r="AL16222" s="5"/>
      <c r="AM16222" s="5"/>
      <c r="AW16222" s="5"/>
    </row>
    <row r="16223" spans="38:49">
      <c r="AL16223" s="5"/>
      <c r="AM16223" s="5"/>
      <c r="AW16223" s="5"/>
    </row>
    <row r="16224" spans="38:49">
      <c r="AL16224" s="5"/>
      <c r="AM16224" s="5"/>
      <c r="AW16224" s="5"/>
    </row>
    <row r="16225" spans="38:49">
      <c r="AL16225" s="5"/>
      <c r="AM16225" s="5"/>
      <c r="AW16225" s="5"/>
    </row>
    <row r="16226" spans="38:49">
      <c r="AL16226" s="5"/>
      <c r="AM16226" s="5"/>
      <c r="AW16226" s="5"/>
    </row>
    <row r="16227" spans="38:49">
      <c r="AL16227" s="5"/>
      <c r="AM16227" s="5"/>
      <c r="AW16227" s="5"/>
    </row>
    <row r="16228" spans="38:49">
      <c r="AL16228" s="5"/>
      <c r="AM16228" s="5"/>
      <c r="AW16228" s="5"/>
    </row>
    <row r="16229" spans="38:49">
      <c r="AL16229" s="5"/>
      <c r="AM16229" s="5"/>
      <c r="AW16229" s="5"/>
    </row>
    <row r="16230" spans="38:49">
      <c r="AL16230" s="5"/>
      <c r="AM16230" s="5"/>
      <c r="AW16230" s="5"/>
    </row>
    <row r="16231" spans="38:49">
      <c r="AL16231" s="5"/>
      <c r="AM16231" s="5"/>
      <c r="AW16231" s="5"/>
    </row>
    <row r="16232" spans="38:49">
      <c r="AL16232" s="5"/>
      <c r="AM16232" s="5"/>
      <c r="AW16232" s="5"/>
    </row>
    <row r="16233" spans="38:49">
      <c r="AL16233" s="5"/>
      <c r="AM16233" s="5"/>
      <c r="AW16233" s="5"/>
    </row>
    <row r="16234" spans="38:49">
      <c r="AL16234" s="5"/>
      <c r="AM16234" s="5"/>
      <c r="AW16234" s="5"/>
    </row>
    <row r="16235" spans="38:49">
      <c r="AL16235" s="5"/>
      <c r="AM16235" s="5"/>
      <c r="AW16235" s="5"/>
    </row>
    <row r="16236" spans="38:49">
      <c r="AL16236" s="5"/>
      <c r="AM16236" s="5"/>
      <c r="AW16236" s="5"/>
    </row>
    <row r="16237" spans="38:49">
      <c r="AL16237" s="5"/>
      <c r="AM16237" s="5"/>
      <c r="AW16237" s="5"/>
    </row>
    <row r="16238" spans="38:49">
      <c r="AL16238" s="5"/>
      <c r="AM16238" s="5"/>
      <c r="AW16238" s="5"/>
    </row>
    <row r="16239" spans="38:49">
      <c r="AL16239" s="5"/>
      <c r="AM16239" s="5"/>
      <c r="AW16239" s="5"/>
    </row>
    <row r="16240" spans="38:49">
      <c r="AL16240" s="5"/>
      <c r="AM16240" s="5"/>
      <c r="AW16240" s="5"/>
    </row>
    <row r="16241" spans="38:49">
      <c r="AL16241" s="5"/>
      <c r="AM16241" s="5"/>
      <c r="AW16241" s="5"/>
    </row>
    <row r="16242" spans="38:49">
      <c r="AL16242" s="5"/>
      <c r="AM16242" s="5"/>
      <c r="AW16242" s="5"/>
    </row>
    <row r="16243" spans="38:49">
      <c r="AL16243" s="5"/>
      <c r="AM16243" s="5"/>
      <c r="AW16243" s="5"/>
    </row>
    <row r="16244" spans="38:49">
      <c r="AL16244" s="5"/>
      <c r="AM16244" s="5"/>
      <c r="AW16244" s="5"/>
    </row>
    <row r="16245" spans="38:49">
      <c r="AL16245" s="5"/>
      <c r="AM16245" s="5"/>
      <c r="AW16245" s="5"/>
    </row>
    <row r="16246" spans="38:49">
      <c r="AL16246" s="5"/>
      <c r="AM16246" s="5"/>
      <c r="AW16246" s="5"/>
    </row>
    <row r="16247" spans="38:49">
      <c r="AL16247" s="5"/>
      <c r="AM16247" s="5"/>
      <c r="AW16247" s="5"/>
    </row>
    <row r="16248" spans="38:49">
      <c r="AL16248" s="5"/>
      <c r="AM16248" s="5"/>
      <c r="AW16248" s="5"/>
    </row>
    <row r="16249" spans="38:49">
      <c r="AL16249" s="5"/>
      <c r="AM16249" s="5"/>
      <c r="AW16249" s="5"/>
    </row>
    <row r="16250" spans="38:49">
      <c r="AL16250" s="5"/>
      <c r="AM16250" s="5"/>
      <c r="AW16250" s="5"/>
    </row>
    <row r="16251" spans="38:49">
      <c r="AL16251" s="5"/>
      <c r="AM16251" s="5"/>
      <c r="AW16251" s="5"/>
    </row>
    <row r="16252" spans="38:49">
      <c r="AL16252" s="5"/>
      <c r="AM16252" s="5"/>
      <c r="AW16252" s="5"/>
    </row>
    <row r="16253" spans="38:49">
      <c r="AL16253" s="5"/>
      <c r="AM16253" s="5"/>
      <c r="AW16253" s="5"/>
    </row>
    <row r="16254" spans="38:49">
      <c r="AL16254" s="5"/>
      <c r="AM16254" s="5"/>
      <c r="AW16254" s="5"/>
    </row>
    <row r="16255" spans="38:49">
      <c r="AL16255" s="5"/>
      <c r="AM16255" s="5"/>
      <c r="AW16255" s="5"/>
    </row>
    <row r="16256" spans="38:49">
      <c r="AL16256" s="5"/>
      <c r="AM16256" s="5"/>
      <c r="AW16256" s="5"/>
    </row>
    <row r="16257" spans="38:49">
      <c r="AL16257" s="5"/>
      <c r="AM16257" s="5"/>
      <c r="AW16257" s="5"/>
    </row>
    <row r="16258" spans="38:49">
      <c r="AL16258" s="5"/>
      <c r="AM16258" s="5"/>
      <c r="AW16258" s="5"/>
    </row>
    <row r="16259" spans="38:49">
      <c r="AL16259" s="5"/>
      <c r="AM16259" s="5"/>
      <c r="AW16259" s="5"/>
    </row>
    <row r="16260" spans="38:49">
      <c r="AL16260" s="5"/>
      <c r="AM16260" s="5"/>
      <c r="AW16260" s="5"/>
    </row>
    <row r="16261" spans="38:49">
      <c r="AL16261" s="5"/>
      <c r="AM16261" s="5"/>
      <c r="AW16261" s="5"/>
    </row>
    <row r="16262" spans="38:49">
      <c r="AL16262" s="5"/>
      <c r="AM16262" s="5"/>
      <c r="AW16262" s="5"/>
    </row>
    <row r="16263" spans="38:49">
      <c r="AL16263" s="5"/>
      <c r="AM16263" s="5"/>
      <c r="AW16263" s="5"/>
    </row>
    <row r="16264" spans="38:49">
      <c r="AL16264" s="5"/>
      <c r="AM16264" s="5"/>
      <c r="AW16264" s="5"/>
    </row>
    <row r="16265" spans="38:49">
      <c r="AL16265" s="5"/>
      <c r="AM16265" s="5"/>
      <c r="AW16265" s="5"/>
    </row>
    <row r="16266" spans="38:49">
      <c r="AL16266" s="5"/>
      <c r="AM16266" s="5"/>
      <c r="AW16266" s="5"/>
    </row>
    <row r="16267" spans="38:49">
      <c r="AL16267" s="5"/>
      <c r="AM16267" s="5"/>
      <c r="AW16267" s="5"/>
    </row>
    <row r="16268" spans="38:49">
      <c r="AL16268" s="5"/>
      <c r="AM16268" s="5"/>
      <c r="AW16268" s="5"/>
    </row>
    <row r="16269" spans="38:49">
      <c r="AL16269" s="5"/>
      <c r="AM16269" s="5"/>
      <c r="AW16269" s="5"/>
    </row>
    <row r="16270" spans="38:49">
      <c r="AL16270" s="5"/>
      <c r="AM16270" s="5"/>
      <c r="AW16270" s="5"/>
    </row>
    <row r="16271" spans="38:49">
      <c r="AL16271" s="5"/>
      <c r="AM16271" s="5"/>
      <c r="AW16271" s="5"/>
    </row>
    <row r="16272" spans="38:49">
      <c r="AL16272" s="5"/>
      <c r="AM16272" s="5"/>
      <c r="AW16272" s="5"/>
    </row>
    <row r="16273" spans="38:49">
      <c r="AL16273" s="5"/>
      <c r="AM16273" s="5"/>
      <c r="AW16273" s="5"/>
    </row>
    <row r="16274" spans="38:49">
      <c r="AL16274" s="5"/>
      <c r="AM16274" s="5"/>
      <c r="AW16274" s="5"/>
    </row>
    <row r="16275" spans="38:49">
      <c r="AL16275" s="5"/>
      <c r="AM16275" s="5"/>
      <c r="AW16275" s="5"/>
    </row>
    <row r="16276" spans="38:49">
      <c r="AL16276" s="5"/>
      <c r="AM16276" s="5"/>
      <c r="AW16276" s="5"/>
    </row>
    <row r="16277" spans="38:49">
      <c r="AL16277" s="5"/>
      <c r="AM16277" s="5"/>
      <c r="AW16277" s="5"/>
    </row>
    <row r="16278" spans="38:49">
      <c r="AL16278" s="5"/>
      <c r="AM16278" s="5"/>
      <c r="AW16278" s="5"/>
    </row>
    <row r="16279" spans="38:49">
      <c r="AL16279" s="5"/>
      <c r="AM16279" s="5"/>
      <c r="AW16279" s="5"/>
    </row>
    <row r="16280" spans="38:49">
      <c r="AL16280" s="5"/>
      <c r="AM16280" s="5"/>
      <c r="AW16280" s="5"/>
    </row>
    <row r="16281" spans="38:49">
      <c r="AL16281" s="5"/>
      <c r="AM16281" s="5"/>
      <c r="AW16281" s="5"/>
    </row>
    <row r="16282" spans="38:49">
      <c r="AL16282" s="5"/>
      <c r="AM16282" s="5"/>
      <c r="AW16282" s="5"/>
    </row>
    <row r="16283" spans="38:49">
      <c r="AL16283" s="5"/>
      <c r="AM16283" s="5"/>
      <c r="AW16283" s="5"/>
    </row>
    <row r="16284" spans="38:49">
      <c r="AL16284" s="5"/>
      <c r="AM16284" s="5"/>
      <c r="AW16284" s="5"/>
    </row>
    <row r="16285" spans="38:49">
      <c r="AL16285" s="5"/>
      <c r="AM16285" s="5"/>
      <c r="AW16285" s="5"/>
    </row>
    <row r="16286" spans="38:49">
      <c r="AL16286" s="5"/>
      <c r="AM16286" s="5"/>
      <c r="AW16286" s="5"/>
    </row>
    <row r="16287" spans="38:49">
      <c r="AL16287" s="5"/>
      <c r="AM16287" s="5"/>
      <c r="AW16287" s="5"/>
    </row>
    <row r="16288" spans="38:49">
      <c r="AL16288" s="5"/>
      <c r="AM16288" s="5"/>
      <c r="AW16288" s="5"/>
    </row>
    <row r="16289" spans="38:49">
      <c r="AL16289" s="5"/>
      <c r="AM16289" s="5"/>
      <c r="AW16289" s="5"/>
    </row>
    <row r="16290" spans="38:49">
      <c r="AL16290" s="5"/>
      <c r="AM16290" s="5"/>
      <c r="AW16290" s="5"/>
    </row>
    <row r="16291" spans="38:49">
      <c r="AL16291" s="5"/>
      <c r="AM16291" s="5"/>
      <c r="AW16291" s="5"/>
    </row>
    <row r="16292" spans="38:49">
      <c r="AL16292" s="5"/>
      <c r="AM16292" s="5"/>
      <c r="AW16292" s="5"/>
    </row>
    <row r="16293" spans="38:49">
      <c r="AL16293" s="5"/>
      <c r="AM16293" s="5"/>
      <c r="AW16293" s="5"/>
    </row>
    <row r="16294" spans="38:49">
      <c r="AL16294" s="5"/>
      <c r="AM16294" s="5"/>
      <c r="AW16294" s="5"/>
    </row>
    <row r="16295" spans="38:49">
      <c r="AL16295" s="5"/>
      <c r="AM16295" s="5"/>
      <c r="AW16295" s="5"/>
    </row>
    <row r="16296" spans="38:49">
      <c r="AL16296" s="5"/>
      <c r="AM16296" s="5"/>
      <c r="AW16296" s="5"/>
    </row>
    <row r="16297" spans="38:49">
      <c r="AL16297" s="5"/>
      <c r="AM16297" s="5"/>
      <c r="AW16297" s="5"/>
    </row>
    <row r="16298" spans="38:49">
      <c r="AL16298" s="5"/>
      <c r="AM16298" s="5"/>
      <c r="AW16298" s="5"/>
    </row>
    <row r="16299" spans="38:49">
      <c r="AL16299" s="5"/>
      <c r="AM16299" s="5"/>
      <c r="AW16299" s="5"/>
    </row>
    <row r="16300" spans="38:49">
      <c r="AL16300" s="5"/>
      <c r="AM16300" s="5"/>
      <c r="AW16300" s="5"/>
    </row>
    <row r="16301" spans="38:49">
      <c r="AL16301" s="5"/>
      <c r="AM16301" s="5"/>
      <c r="AW16301" s="5"/>
    </row>
    <row r="16302" spans="38:49">
      <c r="AL16302" s="5"/>
      <c r="AM16302" s="5"/>
      <c r="AW16302" s="5"/>
    </row>
    <row r="16303" spans="38:49">
      <c r="AL16303" s="5"/>
      <c r="AM16303" s="5"/>
      <c r="AW16303" s="5"/>
    </row>
    <row r="16304" spans="38:49">
      <c r="AL16304" s="5"/>
      <c r="AM16304" s="5"/>
      <c r="AW16304" s="5"/>
    </row>
    <row r="16305" spans="38:49">
      <c r="AL16305" s="5"/>
      <c r="AM16305" s="5"/>
      <c r="AW16305" s="5"/>
    </row>
    <row r="16306" spans="38:49">
      <c r="AL16306" s="5"/>
      <c r="AM16306" s="5"/>
      <c r="AW16306" s="5"/>
    </row>
    <row r="16307" spans="38:49">
      <c r="AL16307" s="5"/>
      <c r="AM16307" s="5"/>
      <c r="AW16307" s="5"/>
    </row>
    <row r="16308" spans="38:49">
      <c r="AL16308" s="5"/>
      <c r="AM16308" s="5"/>
      <c r="AW16308" s="5"/>
    </row>
    <row r="16309" spans="38:49">
      <c r="AL16309" s="5"/>
      <c r="AM16309" s="5"/>
      <c r="AW16309" s="5"/>
    </row>
    <row r="16310" spans="38:49">
      <c r="AL16310" s="5"/>
      <c r="AM16310" s="5"/>
      <c r="AW16310" s="5"/>
    </row>
    <row r="16311" spans="38:49">
      <c r="AL16311" s="5"/>
      <c r="AM16311" s="5"/>
      <c r="AW16311" s="5"/>
    </row>
    <row r="16312" spans="38:49">
      <c r="AL16312" s="5"/>
      <c r="AM16312" s="5"/>
      <c r="AW16312" s="5"/>
    </row>
    <row r="16313" spans="38:49">
      <c r="AL16313" s="5"/>
      <c r="AM16313" s="5"/>
      <c r="AW16313" s="5"/>
    </row>
    <row r="16314" spans="38:49">
      <c r="AL16314" s="5"/>
      <c r="AM16314" s="5"/>
      <c r="AW16314" s="5"/>
    </row>
    <row r="16315" spans="38:49">
      <c r="AL16315" s="5"/>
      <c r="AM16315" s="5"/>
      <c r="AW16315" s="5"/>
    </row>
    <row r="16316" spans="38:49">
      <c r="AL16316" s="5"/>
      <c r="AM16316" s="5"/>
      <c r="AW16316" s="5"/>
    </row>
    <row r="16317" spans="38:49">
      <c r="AL16317" s="5"/>
      <c r="AM16317" s="5"/>
      <c r="AW16317" s="5"/>
    </row>
    <row r="16318" spans="38:49">
      <c r="AL16318" s="5"/>
      <c r="AM16318" s="5"/>
      <c r="AW16318" s="5"/>
    </row>
    <row r="16319" spans="38:49">
      <c r="AL16319" s="5"/>
      <c r="AM16319" s="5"/>
      <c r="AW16319" s="5"/>
    </row>
    <row r="16320" spans="38:49">
      <c r="AL16320" s="5"/>
      <c r="AM16320" s="5"/>
      <c r="AW16320" s="5"/>
    </row>
    <row r="16321" spans="38:49">
      <c r="AL16321" s="5"/>
      <c r="AM16321" s="5"/>
      <c r="AW16321" s="5"/>
    </row>
    <row r="16322" spans="38:49">
      <c r="AL16322" s="5"/>
      <c r="AM16322" s="5"/>
      <c r="AW16322" s="5"/>
    </row>
    <row r="16323" spans="38:49">
      <c r="AL16323" s="5"/>
      <c r="AM16323" s="5"/>
      <c r="AW16323" s="5"/>
    </row>
    <row r="16324" spans="38:49">
      <c r="AL16324" s="5"/>
      <c r="AM16324" s="5"/>
      <c r="AW16324" s="5"/>
    </row>
    <row r="16325" spans="38:49">
      <c r="AL16325" s="5"/>
      <c r="AM16325" s="5"/>
      <c r="AW16325" s="5"/>
    </row>
    <row r="16326" spans="38:49">
      <c r="AL16326" s="5"/>
      <c r="AM16326" s="5"/>
      <c r="AW16326" s="5"/>
    </row>
    <row r="16327" spans="38:49">
      <c r="AL16327" s="5"/>
      <c r="AM16327" s="5"/>
      <c r="AW16327" s="5"/>
    </row>
    <row r="16328" spans="38:49">
      <c r="AL16328" s="5"/>
      <c r="AM16328" s="5"/>
      <c r="AW16328" s="5"/>
    </row>
    <row r="16329" spans="38:49">
      <c r="AL16329" s="5"/>
      <c r="AM16329" s="5"/>
      <c r="AW16329" s="5"/>
    </row>
    <row r="16330" spans="38:49">
      <c r="AL16330" s="5"/>
      <c r="AM16330" s="5"/>
      <c r="AW16330" s="5"/>
    </row>
    <row r="16331" spans="38:49">
      <c r="AL16331" s="5"/>
      <c r="AM16331" s="5"/>
      <c r="AW16331" s="5"/>
    </row>
    <row r="16332" spans="38:49">
      <c r="AL16332" s="5"/>
      <c r="AM16332" s="5"/>
      <c r="AW16332" s="5"/>
    </row>
    <row r="16333" spans="38:49">
      <c r="AL16333" s="5"/>
      <c r="AM16333" s="5"/>
      <c r="AW16333" s="5"/>
    </row>
    <row r="16334" spans="38:49">
      <c r="AL16334" s="5"/>
      <c r="AM16334" s="5"/>
      <c r="AW16334" s="5"/>
    </row>
    <row r="16335" spans="38:49">
      <c r="AL16335" s="5"/>
      <c r="AM16335" s="5"/>
      <c r="AW16335" s="5"/>
    </row>
    <row r="16336" spans="38:49">
      <c r="AL16336" s="5"/>
      <c r="AM16336" s="5"/>
      <c r="AW16336" s="5"/>
    </row>
    <row r="16337" spans="38:49">
      <c r="AL16337" s="5"/>
      <c r="AM16337" s="5"/>
      <c r="AW16337" s="5"/>
    </row>
    <row r="16338" spans="38:49">
      <c r="AL16338" s="5"/>
      <c r="AM16338" s="5"/>
      <c r="AW16338" s="5"/>
    </row>
    <row r="16339" spans="38:49">
      <c r="AL16339" s="5"/>
      <c r="AM16339" s="5"/>
      <c r="AW16339" s="5"/>
    </row>
    <row r="16340" spans="38:49">
      <c r="AL16340" s="5"/>
      <c r="AM16340" s="5"/>
      <c r="AW16340" s="5"/>
    </row>
    <row r="16341" spans="38:49">
      <c r="AL16341" s="5"/>
      <c r="AM16341" s="5"/>
      <c r="AW16341" s="5"/>
    </row>
    <row r="16342" spans="38:49">
      <c r="AL16342" s="5"/>
      <c r="AM16342" s="5"/>
      <c r="AW16342" s="5"/>
    </row>
    <row r="16343" spans="38:49">
      <c r="AL16343" s="5"/>
      <c r="AM16343" s="5"/>
      <c r="AW16343" s="5"/>
    </row>
    <row r="16344" spans="38:49">
      <c r="AL16344" s="5"/>
      <c r="AM16344" s="5"/>
      <c r="AW16344" s="5"/>
    </row>
    <row r="16345" spans="38:49">
      <c r="AL16345" s="5"/>
      <c r="AM16345" s="5"/>
      <c r="AW16345" s="5"/>
    </row>
    <row r="16346" spans="38:49">
      <c r="AL16346" s="5"/>
      <c r="AM16346" s="5"/>
      <c r="AW16346" s="5"/>
    </row>
    <row r="16347" spans="38:49">
      <c r="AL16347" s="5"/>
      <c r="AM16347" s="5"/>
      <c r="AW16347" s="5"/>
    </row>
    <row r="16348" spans="38:49">
      <c r="AL16348" s="5"/>
      <c r="AM16348" s="5"/>
      <c r="AW16348" s="5"/>
    </row>
    <row r="16349" spans="38:49">
      <c r="AL16349" s="5"/>
      <c r="AM16349" s="5"/>
      <c r="AW16349" s="5"/>
    </row>
    <row r="16350" spans="38:49">
      <c r="AL16350" s="5"/>
      <c r="AM16350" s="5"/>
      <c r="AW16350" s="5"/>
    </row>
    <row r="16351" spans="38:49">
      <c r="AL16351" s="5"/>
      <c r="AM16351" s="5"/>
      <c r="AW16351" s="5"/>
    </row>
    <row r="16352" spans="38:49">
      <c r="AL16352" s="5"/>
      <c r="AM16352" s="5"/>
      <c r="AW16352" s="5"/>
    </row>
    <row r="16353" spans="38:49">
      <c r="AL16353" s="5"/>
      <c r="AM16353" s="5"/>
      <c r="AW16353" s="5"/>
    </row>
    <row r="16354" spans="38:49">
      <c r="AL16354" s="5"/>
      <c r="AM16354" s="5"/>
      <c r="AW16354" s="5"/>
    </row>
    <row r="16355" spans="38:49">
      <c r="AL16355" s="5"/>
      <c r="AM16355" s="5"/>
      <c r="AW16355" s="5"/>
    </row>
    <row r="16356" spans="38:49">
      <c r="AL16356" s="5"/>
      <c r="AM16356" s="5"/>
      <c r="AW16356" s="5"/>
    </row>
    <row r="16357" spans="38:49">
      <c r="AL16357" s="5"/>
      <c r="AM16357" s="5"/>
      <c r="AW16357" s="5"/>
    </row>
    <row r="16358" spans="38:49">
      <c r="AL16358" s="5"/>
      <c r="AM16358" s="5"/>
      <c r="AW16358" s="5"/>
    </row>
    <row r="16359" spans="38:49">
      <c r="AL16359" s="5"/>
      <c r="AM16359" s="5"/>
      <c r="AW16359" s="5"/>
    </row>
    <row r="16360" spans="38:49">
      <c r="AL16360" s="5"/>
      <c r="AM16360" s="5"/>
      <c r="AW16360" s="5"/>
    </row>
    <row r="16361" spans="38:49">
      <c r="AL16361" s="5"/>
      <c r="AM16361" s="5"/>
      <c r="AW16361" s="5"/>
    </row>
    <row r="16362" spans="38:49">
      <c r="AL16362" s="5"/>
      <c r="AM16362" s="5"/>
      <c r="AW16362" s="5"/>
    </row>
    <row r="16363" spans="38:49">
      <c r="AL16363" s="5"/>
      <c r="AM16363" s="5"/>
      <c r="AW16363" s="5"/>
    </row>
    <row r="16364" spans="38:49">
      <c r="AL16364" s="5"/>
      <c r="AM16364" s="5"/>
      <c r="AW16364" s="5"/>
    </row>
    <row r="16365" spans="38:49">
      <c r="AL16365" s="5"/>
      <c r="AM16365" s="5"/>
      <c r="AW16365" s="5"/>
    </row>
    <row r="16366" spans="38:49">
      <c r="AL16366" s="5"/>
      <c r="AM16366" s="5"/>
      <c r="AW16366" s="5"/>
    </row>
    <row r="16367" spans="38:49">
      <c r="AL16367" s="5"/>
      <c r="AM16367" s="5"/>
      <c r="AW16367" s="5"/>
    </row>
    <row r="16368" spans="38:49">
      <c r="AL16368" s="5"/>
      <c r="AM16368" s="5"/>
      <c r="AW16368" s="5"/>
    </row>
    <row r="16369" spans="38:49">
      <c r="AL16369" s="5"/>
      <c r="AM16369" s="5"/>
      <c r="AW16369" s="5"/>
    </row>
    <row r="16370" spans="38:49">
      <c r="AL16370" s="5"/>
      <c r="AM16370" s="5"/>
      <c r="AW16370" s="5"/>
    </row>
    <row r="16371" spans="38:49">
      <c r="AL16371" s="5"/>
      <c r="AM16371" s="5"/>
      <c r="AW16371" s="5"/>
    </row>
    <row r="16372" spans="38:49">
      <c r="AL16372" s="5"/>
      <c r="AM16372" s="5"/>
      <c r="AW16372" s="5"/>
    </row>
    <row r="16373" spans="38:49">
      <c r="AL16373" s="5"/>
      <c r="AM16373" s="5"/>
      <c r="AW16373" s="5"/>
    </row>
    <row r="16374" spans="38:49">
      <c r="AL16374" s="5"/>
      <c r="AM16374" s="5"/>
      <c r="AW16374" s="5"/>
    </row>
    <row r="16375" spans="38:49">
      <c r="AL16375" s="5"/>
      <c r="AM16375" s="5"/>
      <c r="AW16375" s="5"/>
    </row>
    <row r="16376" spans="38:49">
      <c r="AL16376" s="5"/>
      <c r="AM16376" s="5"/>
      <c r="AW16376" s="5"/>
    </row>
    <row r="16377" spans="38:49">
      <c r="AL16377" s="5"/>
      <c r="AM16377" s="5"/>
      <c r="AW16377" s="5"/>
    </row>
    <row r="16378" spans="38:49">
      <c r="AL16378" s="5"/>
      <c r="AM16378" s="5"/>
      <c r="AW16378" s="5"/>
    </row>
    <row r="16379" spans="38:49">
      <c r="AL16379" s="5"/>
      <c r="AM16379" s="5"/>
      <c r="AW16379" s="5"/>
    </row>
    <row r="16380" spans="38:49">
      <c r="AL16380" s="5"/>
      <c r="AM16380" s="5"/>
      <c r="AW16380" s="5"/>
    </row>
    <row r="16381" spans="38:49">
      <c r="AL16381" s="5"/>
      <c r="AM16381" s="5"/>
      <c r="AW16381" s="5"/>
    </row>
    <row r="16382" spans="38:49">
      <c r="AL16382" s="5"/>
      <c r="AM16382" s="5"/>
      <c r="AW16382" s="5"/>
    </row>
    <row r="16383" spans="38:49">
      <c r="AL16383" s="5"/>
      <c r="AM16383" s="5"/>
      <c r="AW16383" s="5"/>
    </row>
    <row r="16384" spans="38:49">
      <c r="AL16384" s="5"/>
      <c r="AM16384" s="5"/>
      <c r="AW16384" s="5"/>
    </row>
    <row r="16385" spans="38:49">
      <c r="AL16385" s="5"/>
      <c r="AM16385" s="5"/>
      <c r="AW16385" s="5"/>
    </row>
    <row r="16386" spans="38:49">
      <c r="AL16386" s="5"/>
      <c r="AM16386" s="5"/>
      <c r="AW16386" s="5"/>
    </row>
    <row r="16387" spans="38:49">
      <c r="AL16387" s="5"/>
      <c r="AM16387" s="5"/>
      <c r="AW16387" s="5"/>
    </row>
    <row r="16388" spans="38:49">
      <c r="AL16388" s="5"/>
      <c r="AM16388" s="5"/>
      <c r="AW16388" s="5"/>
    </row>
    <row r="16389" spans="38:49">
      <c r="AL16389" s="5"/>
      <c r="AM16389" s="5"/>
      <c r="AW16389" s="5"/>
    </row>
    <row r="16390" spans="38:49">
      <c r="AL16390" s="5"/>
      <c r="AM16390" s="5"/>
      <c r="AW16390" s="5"/>
    </row>
    <row r="16391" spans="38:49">
      <c r="AL16391" s="5"/>
      <c r="AM16391" s="5"/>
      <c r="AW16391" s="5"/>
    </row>
    <row r="16392" spans="38:49">
      <c r="AL16392" s="5"/>
      <c r="AM16392" s="5"/>
      <c r="AW16392" s="5"/>
    </row>
    <row r="16393" spans="38:49">
      <c r="AL16393" s="5"/>
      <c r="AM16393" s="5"/>
      <c r="AW16393" s="5"/>
    </row>
    <row r="16394" spans="38:49">
      <c r="AL16394" s="5"/>
      <c r="AM16394" s="5"/>
      <c r="AW16394" s="5"/>
    </row>
    <row r="16395" spans="38:49">
      <c r="AL16395" s="5"/>
      <c r="AM16395" s="5"/>
      <c r="AW16395" s="5"/>
    </row>
    <row r="16396" spans="38:49">
      <c r="AL16396" s="5"/>
      <c r="AM16396" s="5"/>
      <c r="AW16396" s="5"/>
    </row>
    <row r="16397" spans="38:49">
      <c r="AL16397" s="5"/>
      <c r="AM16397" s="5"/>
      <c r="AW16397" s="5"/>
    </row>
    <row r="16398" spans="38:49">
      <c r="AL16398" s="5"/>
      <c r="AM16398" s="5"/>
      <c r="AW16398" s="5"/>
    </row>
    <row r="16399" spans="38:49">
      <c r="AL16399" s="5"/>
      <c r="AM16399" s="5"/>
      <c r="AW16399" s="5"/>
    </row>
    <row r="16400" spans="38:49">
      <c r="AL16400" s="5"/>
      <c r="AM16400" s="5"/>
      <c r="AW16400" s="5"/>
    </row>
    <row r="16401" spans="38:49">
      <c r="AL16401" s="5"/>
      <c r="AM16401" s="5"/>
      <c r="AW16401" s="5"/>
    </row>
    <row r="16402" spans="38:49">
      <c r="AL16402" s="5"/>
      <c r="AM16402" s="5"/>
      <c r="AW16402" s="5"/>
    </row>
    <row r="16403" spans="38:49">
      <c r="AL16403" s="5"/>
      <c r="AM16403" s="5"/>
      <c r="AW16403" s="5"/>
    </row>
    <row r="16404" spans="38:49">
      <c r="AL16404" s="5"/>
      <c r="AM16404" s="5"/>
      <c r="AW16404" s="5"/>
    </row>
    <row r="16405" spans="38:49">
      <c r="AL16405" s="5"/>
      <c r="AM16405" s="5"/>
      <c r="AW16405" s="5"/>
    </row>
    <row r="16406" spans="38:49">
      <c r="AL16406" s="5"/>
      <c r="AM16406" s="5"/>
      <c r="AW16406" s="5"/>
    </row>
    <row r="16407" spans="38:49">
      <c r="AL16407" s="5"/>
      <c r="AM16407" s="5"/>
      <c r="AW16407" s="5"/>
    </row>
    <row r="16408" spans="38:49">
      <c r="AL16408" s="5"/>
      <c r="AM16408" s="5"/>
      <c r="AW16408" s="5"/>
    </row>
    <row r="16409" spans="38:49">
      <c r="AL16409" s="5"/>
      <c r="AM16409" s="5"/>
      <c r="AW16409" s="5"/>
    </row>
    <row r="16410" spans="38:49">
      <c r="AL16410" s="5"/>
      <c r="AM16410" s="5"/>
      <c r="AW16410" s="5"/>
    </row>
    <row r="16411" spans="38:49">
      <c r="AL16411" s="5"/>
      <c r="AM16411" s="5"/>
      <c r="AW16411" s="5"/>
    </row>
    <row r="16412" spans="38:49">
      <c r="AL16412" s="5"/>
      <c r="AM16412" s="5"/>
      <c r="AW16412" s="5"/>
    </row>
    <row r="16413" spans="38:49">
      <c r="AL16413" s="5"/>
      <c r="AM16413" s="5"/>
      <c r="AW16413" s="5"/>
    </row>
    <row r="16414" spans="38:49">
      <c r="AL16414" s="5"/>
      <c r="AM16414" s="5"/>
      <c r="AW16414" s="5"/>
    </row>
    <row r="16415" spans="38:49">
      <c r="AL16415" s="5"/>
      <c r="AM16415" s="5"/>
      <c r="AW16415" s="5"/>
    </row>
    <row r="16416" spans="38:49">
      <c r="AL16416" s="5"/>
      <c r="AM16416" s="5"/>
      <c r="AW16416" s="5"/>
    </row>
    <row r="16417" spans="38:49">
      <c r="AL16417" s="5"/>
      <c r="AM16417" s="5"/>
      <c r="AW16417" s="5"/>
    </row>
    <row r="16418" spans="38:49">
      <c r="AL16418" s="5"/>
      <c r="AM16418" s="5"/>
      <c r="AW16418" s="5"/>
    </row>
    <row r="16419" spans="38:49">
      <c r="AL16419" s="5"/>
      <c r="AM16419" s="5"/>
      <c r="AW16419" s="5"/>
    </row>
    <row r="16420" spans="38:49">
      <c r="AL16420" s="5"/>
      <c r="AM16420" s="5"/>
      <c r="AW16420" s="5"/>
    </row>
    <row r="16421" spans="38:49">
      <c r="AL16421" s="5"/>
      <c r="AM16421" s="5"/>
      <c r="AW16421" s="5"/>
    </row>
    <row r="16422" spans="38:49">
      <c r="AL16422" s="5"/>
      <c r="AM16422" s="5"/>
      <c r="AW16422" s="5"/>
    </row>
    <row r="16423" spans="38:49">
      <c r="AL16423" s="5"/>
      <c r="AM16423" s="5"/>
      <c r="AW16423" s="5"/>
    </row>
    <row r="16424" spans="38:49">
      <c r="AL16424" s="5"/>
      <c r="AM16424" s="5"/>
      <c r="AW16424" s="5"/>
    </row>
    <row r="16425" spans="38:49">
      <c r="AL16425" s="5"/>
      <c r="AM16425" s="5"/>
      <c r="AW16425" s="5"/>
    </row>
    <row r="16426" spans="38:49">
      <c r="AL16426" s="5"/>
      <c r="AM16426" s="5"/>
      <c r="AW16426" s="5"/>
    </row>
    <row r="16427" spans="38:49">
      <c r="AL16427" s="5"/>
      <c r="AM16427" s="5"/>
      <c r="AW16427" s="5"/>
    </row>
    <row r="16428" spans="38:49">
      <c r="AL16428" s="5"/>
      <c r="AM16428" s="5"/>
      <c r="AW16428" s="5"/>
    </row>
    <row r="16429" spans="38:49">
      <c r="AL16429" s="5"/>
      <c r="AM16429" s="5"/>
      <c r="AW16429" s="5"/>
    </row>
    <row r="16430" spans="38:49">
      <c r="AL16430" s="5"/>
      <c r="AM16430" s="5"/>
      <c r="AW16430" s="5"/>
    </row>
    <row r="16431" spans="38:49">
      <c r="AL16431" s="5"/>
      <c r="AM16431" s="5"/>
      <c r="AW16431" s="5"/>
    </row>
    <row r="16432" spans="38:49">
      <c r="AL16432" s="5"/>
      <c r="AM16432" s="5"/>
      <c r="AW16432" s="5"/>
    </row>
    <row r="16433" spans="38:49">
      <c r="AL16433" s="5"/>
      <c r="AM16433" s="5"/>
      <c r="AW16433" s="5"/>
    </row>
    <row r="16434" spans="38:49">
      <c r="AL16434" s="5"/>
      <c r="AM16434" s="5"/>
      <c r="AW16434" s="5"/>
    </row>
    <row r="16435" spans="38:49">
      <c r="AL16435" s="5"/>
      <c r="AM16435" s="5"/>
      <c r="AW16435" s="5"/>
    </row>
    <row r="16436" spans="38:49">
      <c r="AL16436" s="5"/>
      <c r="AM16436" s="5"/>
      <c r="AW16436" s="5"/>
    </row>
    <row r="16437" spans="38:49">
      <c r="AL16437" s="5"/>
      <c r="AM16437" s="5"/>
      <c r="AW16437" s="5"/>
    </row>
    <row r="16438" spans="38:49">
      <c r="AL16438" s="5"/>
      <c r="AM16438" s="5"/>
      <c r="AW16438" s="5"/>
    </row>
    <row r="16439" spans="38:49">
      <c r="AL16439" s="5"/>
      <c r="AM16439" s="5"/>
      <c r="AW16439" s="5"/>
    </row>
    <row r="16440" spans="38:49">
      <c r="AL16440" s="5"/>
      <c r="AM16440" s="5"/>
      <c r="AW16440" s="5"/>
    </row>
    <row r="16441" spans="38:49">
      <c r="AL16441" s="5"/>
      <c r="AM16441" s="5"/>
      <c r="AW16441" s="5"/>
    </row>
    <row r="16442" spans="38:49">
      <c r="AL16442" s="5"/>
      <c r="AM16442" s="5"/>
      <c r="AW16442" s="5"/>
    </row>
    <row r="16443" spans="38:49">
      <c r="AL16443" s="5"/>
      <c r="AM16443" s="5"/>
      <c r="AW16443" s="5"/>
    </row>
    <row r="16444" spans="38:49">
      <c r="AL16444" s="5"/>
      <c r="AM16444" s="5"/>
      <c r="AW16444" s="5"/>
    </row>
    <row r="16445" spans="38:49">
      <c r="AL16445" s="5"/>
      <c r="AM16445" s="5"/>
      <c r="AW16445" s="5"/>
    </row>
    <row r="16446" spans="38:49">
      <c r="AL16446" s="5"/>
      <c r="AM16446" s="5"/>
      <c r="AW16446" s="5"/>
    </row>
    <row r="16447" spans="38:49">
      <c r="AL16447" s="5"/>
      <c r="AM16447" s="5"/>
      <c r="AW16447" s="5"/>
    </row>
    <row r="16448" spans="38:49">
      <c r="AL16448" s="5"/>
      <c r="AM16448" s="5"/>
      <c r="AW16448" s="5"/>
    </row>
    <row r="16449" spans="38:49">
      <c r="AL16449" s="5"/>
      <c r="AM16449" s="5"/>
      <c r="AW16449" s="5"/>
    </row>
    <row r="16450" spans="38:49">
      <c r="AL16450" s="5"/>
      <c r="AM16450" s="5"/>
      <c r="AW16450" s="5"/>
    </row>
    <row r="16451" spans="38:49">
      <c r="AL16451" s="5"/>
      <c r="AM16451" s="5"/>
      <c r="AW16451" s="5"/>
    </row>
    <row r="16452" spans="38:49">
      <c r="AL16452" s="5"/>
      <c r="AM16452" s="5"/>
      <c r="AW16452" s="5"/>
    </row>
    <row r="16453" spans="38:49">
      <c r="AL16453" s="5"/>
      <c r="AM16453" s="5"/>
      <c r="AW16453" s="5"/>
    </row>
    <row r="16454" spans="38:49">
      <c r="AL16454" s="5"/>
      <c r="AM16454" s="5"/>
      <c r="AW16454" s="5"/>
    </row>
    <row r="16455" spans="38:49">
      <c r="AL16455" s="5"/>
      <c r="AM16455" s="5"/>
      <c r="AW16455" s="5"/>
    </row>
    <row r="16456" spans="38:49">
      <c r="AL16456" s="5"/>
      <c r="AM16456" s="5"/>
      <c r="AW16456" s="5"/>
    </row>
    <row r="16457" spans="38:49">
      <c r="AL16457" s="5"/>
      <c r="AM16457" s="5"/>
      <c r="AW16457" s="5"/>
    </row>
    <row r="16458" spans="38:49">
      <c r="AL16458" s="5"/>
      <c r="AM16458" s="5"/>
      <c r="AW16458" s="5"/>
    </row>
    <row r="16459" spans="38:49">
      <c r="AL16459" s="5"/>
      <c r="AM16459" s="5"/>
      <c r="AW16459" s="5"/>
    </row>
    <row r="16460" spans="38:49">
      <c r="AL16460" s="5"/>
      <c r="AM16460" s="5"/>
      <c r="AW16460" s="5"/>
    </row>
    <row r="16461" spans="38:49">
      <c r="AL16461" s="5"/>
      <c r="AM16461" s="5"/>
      <c r="AW16461" s="5"/>
    </row>
    <row r="16462" spans="38:49">
      <c r="AL16462" s="5"/>
      <c r="AM16462" s="5"/>
      <c r="AW16462" s="5"/>
    </row>
    <row r="16463" spans="38:49">
      <c r="AL16463" s="5"/>
      <c r="AM16463" s="5"/>
      <c r="AW16463" s="5"/>
    </row>
    <row r="16464" spans="38:49">
      <c r="AL16464" s="5"/>
      <c r="AM16464" s="5"/>
      <c r="AW16464" s="5"/>
    </row>
    <row r="16465" spans="38:49">
      <c r="AL16465" s="5"/>
      <c r="AM16465" s="5"/>
      <c r="AW16465" s="5"/>
    </row>
    <row r="16466" spans="38:49">
      <c r="AL16466" s="5"/>
      <c r="AM16466" s="5"/>
      <c r="AW16466" s="5"/>
    </row>
    <row r="16467" spans="38:49">
      <c r="AL16467" s="5"/>
      <c r="AM16467" s="5"/>
      <c r="AW16467" s="5"/>
    </row>
    <row r="16468" spans="38:49">
      <c r="AL16468" s="5"/>
      <c r="AM16468" s="5"/>
      <c r="AW16468" s="5"/>
    </row>
    <row r="16469" spans="38:49">
      <c r="AL16469" s="5"/>
      <c r="AM16469" s="5"/>
      <c r="AW16469" s="5"/>
    </row>
    <row r="16470" spans="38:49">
      <c r="AL16470" s="5"/>
      <c r="AM16470" s="5"/>
      <c r="AW16470" s="5"/>
    </row>
    <row r="16471" spans="38:49">
      <c r="AL16471" s="5"/>
      <c r="AM16471" s="5"/>
      <c r="AW16471" s="5"/>
    </row>
    <row r="16472" spans="38:49">
      <c r="AL16472" s="5"/>
      <c r="AM16472" s="5"/>
      <c r="AW16472" s="5"/>
    </row>
    <row r="16473" spans="38:49">
      <c r="AL16473" s="5"/>
      <c r="AM16473" s="5"/>
      <c r="AW16473" s="5"/>
    </row>
    <row r="16474" spans="38:49">
      <c r="AL16474" s="5"/>
      <c r="AM16474" s="5"/>
      <c r="AW16474" s="5"/>
    </row>
    <row r="16475" spans="38:49">
      <c r="AL16475" s="5"/>
      <c r="AM16475" s="5"/>
      <c r="AW16475" s="5"/>
    </row>
    <row r="16476" spans="38:49">
      <c r="AL16476" s="5"/>
      <c r="AM16476" s="5"/>
      <c r="AW16476" s="5"/>
    </row>
    <row r="16477" spans="38:49">
      <c r="AL16477" s="5"/>
      <c r="AM16477" s="5"/>
      <c r="AW16477" s="5"/>
    </row>
    <row r="16478" spans="38:49">
      <c r="AL16478" s="5"/>
      <c r="AM16478" s="5"/>
      <c r="AW16478" s="5"/>
    </row>
    <row r="16479" spans="38:49">
      <c r="AL16479" s="5"/>
      <c r="AM16479" s="5"/>
      <c r="AW16479" s="5"/>
    </row>
    <row r="16480" spans="38:49">
      <c r="AL16480" s="5"/>
      <c r="AM16480" s="5"/>
      <c r="AW16480" s="5"/>
    </row>
    <row r="16481" spans="38:49">
      <c r="AL16481" s="5"/>
      <c r="AM16481" s="5"/>
      <c r="AW16481" s="5"/>
    </row>
    <row r="16482" spans="38:49">
      <c r="AL16482" s="5"/>
      <c r="AM16482" s="5"/>
      <c r="AW16482" s="5"/>
    </row>
    <row r="16483" spans="38:49">
      <c r="AL16483" s="5"/>
      <c r="AM16483" s="5"/>
      <c r="AW16483" s="5"/>
    </row>
    <row r="16484" spans="38:49">
      <c r="AL16484" s="5"/>
      <c r="AM16484" s="5"/>
      <c r="AW16484" s="5"/>
    </row>
    <row r="16485" spans="38:49">
      <c r="AL16485" s="5"/>
      <c r="AM16485" s="5"/>
      <c r="AW16485" s="5"/>
    </row>
    <row r="16486" spans="38:49">
      <c r="AL16486" s="5"/>
      <c r="AM16486" s="5"/>
      <c r="AW16486" s="5"/>
    </row>
    <row r="16487" spans="38:49">
      <c r="AL16487" s="5"/>
      <c r="AM16487" s="5"/>
      <c r="AW16487" s="5"/>
    </row>
    <row r="16488" spans="38:49">
      <c r="AL16488" s="5"/>
      <c r="AM16488" s="5"/>
      <c r="AW16488" s="5"/>
    </row>
    <row r="16489" spans="38:49">
      <c r="AL16489" s="5"/>
      <c r="AM16489" s="5"/>
      <c r="AW16489" s="5"/>
    </row>
    <row r="16490" spans="38:49">
      <c r="AL16490" s="5"/>
      <c r="AM16490" s="5"/>
      <c r="AW16490" s="5"/>
    </row>
    <row r="16491" spans="38:49">
      <c r="AL16491" s="5"/>
      <c r="AM16491" s="5"/>
      <c r="AW16491" s="5"/>
    </row>
    <row r="16492" spans="38:49">
      <c r="AL16492" s="5"/>
      <c r="AM16492" s="5"/>
      <c r="AW16492" s="5"/>
    </row>
    <row r="16493" spans="38:49">
      <c r="AL16493" s="5"/>
      <c r="AM16493" s="5"/>
      <c r="AW16493" s="5"/>
    </row>
    <row r="16494" spans="38:49">
      <c r="AL16494" s="5"/>
      <c r="AM16494" s="5"/>
      <c r="AW16494" s="5"/>
    </row>
    <row r="16495" spans="38:49">
      <c r="AL16495" s="5"/>
      <c r="AM16495" s="5"/>
      <c r="AW16495" s="5"/>
    </row>
    <row r="16496" spans="38:49">
      <c r="AL16496" s="5"/>
      <c r="AM16496" s="5"/>
      <c r="AW16496" s="5"/>
    </row>
    <row r="16497" spans="38:49">
      <c r="AL16497" s="5"/>
      <c r="AM16497" s="5"/>
      <c r="AW16497" s="5"/>
    </row>
    <row r="16498" spans="38:49">
      <c r="AL16498" s="5"/>
      <c r="AM16498" s="5"/>
      <c r="AW16498" s="5"/>
    </row>
    <row r="16499" spans="38:49">
      <c r="AL16499" s="5"/>
      <c r="AM16499" s="5"/>
      <c r="AW16499" s="5"/>
    </row>
    <row r="16500" spans="38:49">
      <c r="AL16500" s="5"/>
      <c r="AM16500" s="5"/>
      <c r="AW16500" s="5"/>
    </row>
    <row r="16501" spans="38:49">
      <c r="AL16501" s="5"/>
      <c r="AM16501" s="5"/>
      <c r="AW16501" s="5"/>
    </row>
    <row r="16502" spans="38:49">
      <c r="AL16502" s="5"/>
      <c r="AM16502" s="5"/>
      <c r="AW16502" s="5"/>
    </row>
    <row r="16503" spans="38:49">
      <c r="AL16503" s="5"/>
      <c r="AM16503" s="5"/>
      <c r="AW16503" s="5"/>
    </row>
    <row r="16504" spans="38:49">
      <c r="AL16504" s="5"/>
      <c r="AM16504" s="5"/>
      <c r="AW16504" s="5"/>
    </row>
    <row r="16505" spans="38:49">
      <c r="AL16505" s="5"/>
      <c r="AM16505" s="5"/>
      <c r="AW16505" s="5"/>
    </row>
    <row r="16506" spans="38:49">
      <c r="AL16506" s="5"/>
      <c r="AM16506" s="5"/>
      <c r="AW16506" s="5"/>
    </row>
    <row r="16507" spans="38:49">
      <c r="AL16507" s="5"/>
      <c r="AM16507" s="5"/>
      <c r="AW16507" s="5"/>
    </row>
    <row r="16508" spans="38:49">
      <c r="AL16508" s="5"/>
      <c r="AM16508" s="5"/>
      <c r="AW16508" s="5"/>
    </row>
    <row r="16509" spans="38:49">
      <c r="AL16509" s="5"/>
      <c r="AM16509" s="5"/>
      <c r="AW16509" s="5"/>
    </row>
    <row r="16510" spans="38:49">
      <c r="AL16510" s="5"/>
      <c r="AM16510" s="5"/>
      <c r="AW16510" s="5"/>
    </row>
    <row r="16511" spans="38:49">
      <c r="AL16511" s="5"/>
      <c r="AM16511" s="5"/>
      <c r="AW16511" s="5"/>
    </row>
    <row r="16512" spans="38:49">
      <c r="AL16512" s="5"/>
      <c r="AM16512" s="5"/>
      <c r="AW16512" s="5"/>
    </row>
    <row r="16513" spans="38:49">
      <c r="AL16513" s="5"/>
      <c r="AM16513" s="5"/>
      <c r="AW16513" s="5"/>
    </row>
    <row r="16514" spans="38:49">
      <c r="AL16514" s="5"/>
      <c r="AM16514" s="5"/>
      <c r="AW16514" s="5"/>
    </row>
    <row r="16515" spans="38:49">
      <c r="AL16515" s="5"/>
      <c r="AM16515" s="5"/>
      <c r="AW16515" s="5"/>
    </row>
    <row r="16516" spans="38:49">
      <c r="AL16516" s="5"/>
      <c r="AM16516" s="5"/>
      <c r="AW16516" s="5"/>
    </row>
    <row r="16517" spans="38:49">
      <c r="AL16517" s="5"/>
      <c r="AM16517" s="5"/>
      <c r="AW16517" s="5"/>
    </row>
    <row r="16518" spans="38:49">
      <c r="AL16518" s="5"/>
      <c r="AM16518" s="5"/>
      <c r="AW16518" s="5"/>
    </row>
    <row r="16519" spans="38:49">
      <c r="AL16519" s="5"/>
      <c r="AM16519" s="5"/>
      <c r="AW16519" s="5"/>
    </row>
    <row r="16520" spans="38:49">
      <c r="AL16520" s="5"/>
      <c r="AM16520" s="5"/>
      <c r="AW16520" s="5"/>
    </row>
    <row r="16521" spans="38:49">
      <c r="AL16521" s="5"/>
      <c r="AM16521" s="5"/>
      <c r="AW16521" s="5"/>
    </row>
    <row r="16522" spans="38:49">
      <c r="AL16522" s="5"/>
      <c r="AM16522" s="5"/>
      <c r="AW16522" s="5"/>
    </row>
    <row r="16523" spans="38:49">
      <c r="AL16523" s="5"/>
      <c r="AM16523" s="5"/>
      <c r="AW16523" s="5"/>
    </row>
    <row r="16524" spans="38:49">
      <c r="AL16524" s="5"/>
      <c r="AM16524" s="5"/>
      <c r="AW16524" s="5"/>
    </row>
    <row r="16525" spans="38:49">
      <c r="AL16525" s="5"/>
      <c r="AM16525" s="5"/>
      <c r="AW16525" s="5"/>
    </row>
    <row r="16526" spans="38:49">
      <c r="AL16526" s="5"/>
      <c r="AM16526" s="5"/>
      <c r="AW16526" s="5"/>
    </row>
    <row r="16527" spans="38:49">
      <c r="AL16527" s="5"/>
      <c r="AM16527" s="5"/>
      <c r="AW16527" s="5"/>
    </row>
    <row r="16528" spans="38:49">
      <c r="AL16528" s="5"/>
      <c r="AM16528" s="5"/>
      <c r="AW16528" s="5"/>
    </row>
    <row r="16529" spans="38:49">
      <c r="AL16529" s="5"/>
      <c r="AM16529" s="5"/>
      <c r="AW16529" s="5"/>
    </row>
    <row r="16530" spans="38:49">
      <c r="AL16530" s="5"/>
      <c r="AM16530" s="5"/>
      <c r="AW16530" s="5"/>
    </row>
    <row r="16531" spans="38:49">
      <c r="AL16531" s="5"/>
      <c r="AM16531" s="5"/>
      <c r="AW16531" s="5"/>
    </row>
    <row r="16532" spans="38:49">
      <c r="AL16532" s="5"/>
      <c r="AM16532" s="5"/>
      <c r="AW16532" s="5"/>
    </row>
    <row r="16533" spans="38:49">
      <c r="AL16533" s="5"/>
      <c r="AM16533" s="5"/>
      <c r="AW16533" s="5"/>
    </row>
    <row r="16534" spans="38:49">
      <c r="AL16534" s="5"/>
      <c r="AM16534" s="5"/>
      <c r="AW16534" s="5"/>
    </row>
    <row r="16535" spans="38:49">
      <c r="AL16535" s="5"/>
      <c r="AM16535" s="5"/>
      <c r="AW16535" s="5"/>
    </row>
    <row r="16536" spans="38:49">
      <c r="AL16536" s="5"/>
      <c r="AM16536" s="5"/>
      <c r="AW16536" s="5"/>
    </row>
    <row r="16537" spans="38:49">
      <c r="AL16537" s="5"/>
      <c r="AM16537" s="5"/>
      <c r="AW16537" s="5"/>
    </row>
    <row r="16538" spans="38:49">
      <c r="AL16538" s="5"/>
      <c r="AM16538" s="5"/>
      <c r="AW16538" s="5"/>
    </row>
    <row r="16539" spans="38:49">
      <c r="AL16539" s="5"/>
      <c r="AM16539" s="5"/>
      <c r="AW16539" s="5"/>
    </row>
    <row r="16540" spans="38:49">
      <c r="AL16540" s="5"/>
      <c r="AM16540" s="5"/>
      <c r="AW16540" s="5"/>
    </row>
    <row r="16541" spans="38:49">
      <c r="AL16541" s="5"/>
      <c r="AM16541" s="5"/>
      <c r="AW16541" s="5"/>
    </row>
    <row r="16542" spans="38:49">
      <c r="AL16542" s="5"/>
      <c r="AM16542" s="5"/>
      <c r="AW16542" s="5"/>
    </row>
    <row r="16543" spans="38:49">
      <c r="AL16543" s="5"/>
      <c r="AM16543" s="5"/>
      <c r="AW16543" s="5"/>
    </row>
    <row r="16544" spans="38:49">
      <c r="AL16544" s="5"/>
      <c r="AM16544" s="5"/>
      <c r="AW16544" s="5"/>
    </row>
    <row r="16545" spans="38:49">
      <c r="AL16545" s="5"/>
      <c r="AM16545" s="5"/>
      <c r="AW16545" s="5"/>
    </row>
    <row r="16546" spans="38:49">
      <c r="AL16546" s="5"/>
      <c r="AM16546" s="5"/>
      <c r="AW16546" s="5"/>
    </row>
    <row r="16547" spans="38:49">
      <c r="AL16547" s="5"/>
      <c r="AM16547" s="5"/>
      <c r="AW16547" s="5"/>
    </row>
    <row r="16548" spans="38:49">
      <c r="AL16548" s="5"/>
      <c r="AM16548" s="5"/>
      <c r="AW16548" s="5"/>
    </row>
    <row r="16549" spans="38:49">
      <c r="AL16549" s="5"/>
      <c r="AM16549" s="5"/>
      <c r="AW16549" s="5"/>
    </row>
    <row r="16550" spans="38:49">
      <c r="AL16550" s="5"/>
      <c r="AM16550" s="5"/>
      <c r="AW16550" s="5"/>
    </row>
    <row r="16551" spans="38:49">
      <c r="AL16551" s="5"/>
      <c r="AM16551" s="5"/>
      <c r="AW16551" s="5"/>
    </row>
    <row r="16552" spans="38:49">
      <c r="AL16552" s="5"/>
      <c r="AM16552" s="5"/>
      <c r="AW16552" s="5"/>
    </row>
    <row r="16553" spans="38:49">
      <c r="AL16553" s="5"/>
      <c r="AM16553" s="5"/>
      <c r="AW16553" s="5"/>
    </row>
    <row r="16554" spans="38:49">
      <c r="AL16554" s="5"/>
      <c r="AM16554" s="5"/>
      <c r="AW16554" s="5"/>
    </row>
    <row r="16555" spans="38:49">
      <c r="AL16555" s="5"/>
      <c r="AM16555" s="5"/>
      <c r="AW16555" s="5"/>
    </row>
    <row r="16556" spans="38:49">
      <c r="AL16556" s="5"/>
      <c r="AM16556" s="5"/>
      <c r="AW16556" s="5"/>
    </row>
    <row r="16557" spans="38:49">
      <c r="AL16557" s="5"/>
      <c r="AM16557" s="5"/>
      <c r="AW16557" s="5"/>
    </row>
    <row r="16558" spans="38:49">
      <c r="AL16558" s="5"/>
      <c r="AM16558" s="5"/>
      <c r="AW16558" s="5"/>
    </row>
    <row r="16559" spans="38:49">
      <c r="AL16559" s="5"/>
      <c r="AM16559" s="5"/>
      <c r="AW16559" s="5"/>
    </row>
    <row r="16560" spans="38:49">
      <c r="AL16560" s="5"/>
      <c r="AM16560" s="5"/>
      <c r="AW16560" s="5"/>
    </row>
    <row r="16561" spans="38:49">
      <c r="AL16561" s="5"/>
      <c r="AM16561" s="5"/>
      <c r="AW16561" s="5"/>
    </row>
    <row r="16562" spans="38:49">
      <c r="AL16562" s="5"/>
      <c r="AM16562" s="5"/>
      <c r="AW16562" s="5"/>
    </row>
    <row r="16563" spans="38:49">
      <c r="AL16563" s="5"/>
      <c r="AM16563" s="5"/>
      <c r="AW16563" s="5"/>
    </row>
    <row r="16564" spans="38:49">
      <c r="AL16564" s="5"/>
      <c r="AM16564" s="5"/>
      <c r="AW16564" s="5"/>
    </row>
    <row r="16565" spans="38:49">
      <c r="AL16565" s="5"/>
      <c r="AM16565" s="5"/>
      <c r="AW16565" s="5"/>
    </row>
    <row r="16566" spans="38:49">
      <c r="AL16566" s="5"/>
      <c r="AM16566" s="5"/>
      <c r="AW16566" s="5"/>
    </row>
    <row r="16567" spans="38:49">
      <c r="AL16567" s="5"/>
      <c r="AM16567" s="5"/>
      <c r="AW16567" s="5"/>
    </row>
    <row r="16568" spans="38:49">
      <c r="AL16568" s="5"/>
      <c r="AM16568" s="5"/>
      <c r="AW16568" s="5"/>
    </row>
    <row r="16569" spans="38:49">
      <c r="AL16569" s="5"/>
      <c r="AM16569" s="5"/>
      <c r="AW16569" s="5"/>
    </row>
    <row r="16570" spans="38:49">
      <c r="AL16570" s="5"/>
      <c r="AM16570" s="5"/>
      <c r="AW16570" s="5"/>
    </row>
    <row r="16571" spans="38:49">
      <c r="AL16571" s="5"/>
      <c r="AM16571" s="5"/>
      <c r="AW16571" s="5"/>
    </row>
    <row r="16572" spans="38:49">
      <c r="AL16572" s="5"/>
      <c r="AM16572" s="5"/>
      <c r="AW16572" s="5"/>
    </row>
    <row r="16573" spans="38:49">
      <c r="AL16573" s="5"/>
      <c r="AM16573" s="5"/>
      <c r="AW16573" s="5"/>
    </row>
    <row r="16574" spans="38:49">
      <c r="AL16574" s="5"/>
      <c r="AM16574" s="5"/>
      <c r="AW16574" s="5"/>
    </row>
    <row r="16575" spans="38:49">
      <c r="AL16575" s="5"/>
      <c r="AM16575" s="5"/>
      <c r="AW16575" s="5"/>
    </row>
    <row r="16576" spans="38:49">
      <c r="AL16576" s="5"/>
      <c r="AM16576" s="5"/>
      <c r="AW16576" s="5"/>
    </row>
    <row r="16577" spans="38:49">
      <c r="AL16577" s="5"/>
      <c r="AM16577" s="5"/>
      <c r="AW16577" s="5"/>
    </row>
    <row r="16578" spans="38:49">
      <c r="AL16578" s="5"/>
      <c r="AM16578" s="5"/>
      <c r="AW16578" s="5"/>
    </row>
    <row r="16579" spans="38:49">
      <c r="AL16579" s="5"/>
      <c r="AM16579" s="5"/>
      <c r="AW16579" s="5"/>
    </row>
    <row r="16580" spans="38:49">
      <c r="AL16580" s="5"/>
      <c r="AM16580" s="5"/>
      <c r="AW16580" s="5"/>
    </row>
    <row r="16581" spans="38:49">
      <c r="AL16581" s="5"/>
      <c r="AM16581" s="5"/>
      <c r="AW16581" s="5"/>
    </row>
    <row r="16582" spans="38:49">
      <c r="AL16582" s="5"/>
      <c r="AM16582" s="5"/>
      <c r="AW16582" s="5"/>
    </row>
    <row r="16583" spans="38:49">
      <c r="AL16583" s="5"/>
      <c r="AM16583" s="5"/>
      <c r="AW16583" s="5"/>
    </row>
    <row r="16584" spans="38:49">
      <c r="AL16584" s="5"/>
      <c r="AM16584" s="5"/>
      <c r="AW16584" s="5"/>
    </row>
    <row r="16585" spans="38:49">
      <c r="AL16585" s="5"/>
      <c r="AM16585" s="5"/>
      <c r="AW16585" s="5"/>
    </row>
    <row r="16586" spans="38:49">
      <c r="AL16586" s="5"/>
      <c r="AM16586" s="5"/>
      <c r="AW16586" s="5"/>
    </row>
    <row r="16587" spans="38:49">
      <c r="AL16587" s="5"/>
      <c r="AM16587" s="5"/>
      <c r="AW16587" s="5"/>
    </row>
    <row r="16588" spans="38:49">
      <c r="AL16588" s="5"/>
      <c r="AM16588" s="5"/>
      <c r="AW16588" s="5"/>
    </row>
    <row r="16589" spans="38:49">
      <c r="AL16589" s="5"/>
      <c r="AM16589" s="5"/>
      <c r="AW16589" s="5"/>
    </row>
    <row r="16590" spans="38:49">
      <c r="AL16590" s="5"/>
      <c r="AM16590" s="5"/>
      <c r="AW16590" s="5"/>
    </row>
    <row r="16591" spans="38:49">
      <c r="AL16591" s="5"/>
      <c r="AM16591" s="5"/>
      <c r="AW16591" s="5"/>
    </row>
    <row r="16592" spans="38:49">
      <c r="AL16592" s="5"/>
      <c r="AM16592" s="5"/>
      <c r="AW16592" s="5"/>
    </row>
    <row r="16593" spans="38:49">
      <c r="AL16593" s="5"/>
      <c r="AM16593" s="5"/>
      <c r="AW16593" s="5"/>
    </row>
    <row r="16594" spans="38:49">
      <c r="AL16594" s="5"/>
      <c r="AM16594" s="5"/>
      <c r="AW16594" s="5"/>
    </row>
    <row r="16595" spans="38:49">
      <c r="AL16595" s="5"/>
      <c r="AM16595" s="5"/>
      <c r="AW16595" s="5"/>
    </row>
    <row r="16596" spans="38:49">
      <c r="AL16596" s="5"/>
      <c r="AM16596" s="5"/>
      <c r="AW16596" s="5"/>
    </row>
    <row r="16597" spans="38:49">
      <c r="AL16597" s="5"/>
      <c r="AM16597" s="5"/>
      <c r="AW16597" s="5"/>
    </row>
    <row r="16598" spans="38:49">
      <c r="AL16598" s="5"/>
      <c r="AM16598" s="5"/>
      <c r="AW16598" s="5"/>
    </row>
    <row r="16599" spans="38:49">
      <c r="AL16599" s="5"/>
      <c r="AM16599" s="5"/>
      <c r="AW16599" s="5"/>
    </row>
    <row r="16600" spans="38:49">
      <c r="AL16600" s="5"/>
      <c r="AM16600" s="5"/>
      <c r="AW16600" s="5"/>
    </row>
    <row r="16601" spans="38:49">
      <c r="AL16601" s="5"/>
      <c r="AM16601" s="5"/>
      <c r="AW16601" s="5"/>
    </row>
    <row r="16602" spans="38:49">
      <c r="AL16602" s="5"/>
      <c r="AM16602" s="5"/>
      <c r="AW16602" s="5"/>
    </row>
    <row r="16603" spans="38:49">
      <c r="AL16603" s="5"/>
      <c r="AM16603" s="5"/>
      <c r="AW16603" s="5"/>
    </row>
    <row r="16604" spans="38:49">
      <c r="AL16604" s="5"/>
      <c r="AM16604" s="5"/>
      <c r="AW16604" s="5"/>
    </row>
    <row r="16605" spans="38:49">
      <c r="AL16605" s="5"/>
      <c r="AM16605" s="5"/>
      <c r="AW16605" s="5"/>
    </row>
    <row r="16606" spans="38:49">
      <c r="AL16606" s="5"/>
      <c r="AM16606" s="5"/>
      <c r="AW16606" s="5"/>
    </row>
    <row r="16607" spans="38:49">
      <c r="AL16607" s="5"/>
      <c r="AM16607" s="5"/>
      <c r="AW16607" s="5"/>
    </row>
    <row r="16608" spans="38:49">
      <c r="AL16608" s="5"/>
      <c r="AM16608" s="5"/>
      <c r="AW16608" s="5"/>
    </row>
    <row r="16609" spans="38:49">
      <c r="AL16609" s="5"/>
      <c r="AM16609" s="5"/>
      <c r="AW16609" s="5"/>
    </row>
    <row r="16610" spans="38:49">
      <c r="AL16610" s="5"/>
      <c r="AM16610" s="5"/>
      <c r="AW16610" s="5"/>
    </row>
    <row r="16611" spans="38:49">
      <c r="AL16611" s="5"/>
      <c r="AM16611" s="5"/>
      <c r="AW16611" s="5"/>
    </row>
    <row r="16612" spans="38:49">
      <c r="AL16612" s="5"/>
      <c r="AM16612" s="5"/>
      <c r="AW16612" s="5"/>
    </row>
    <row r="16613" spans="38:49">
      <c r="AL16613" s="5"/>
      <c r="AM16613" s="5"/>
      <c r="AW16613" s="5"/>
    </row>
    <row r="16614" spans="38:49">
      <c r="AL16614" s="5"/>
      <c r="AM16614" s="5"/>
      <c r="AW16614" s="5"/>
    </row>
    <row r="16615" spans="38:49">
      <c r="AL16615" s="5"/>
      <c r="AM16615" s="5"/>
      <c r="AW16615" s="5"/>
    </row>
    <row r="16616" spans="38:49">
      <c r="AL16616" s="5"/>
      <c r="AM16616" s="5"/>
      <c r="AW16616" s="5"/>
    </row>
    <row r="16617" spans="38:49">
      <c r="AL16617" s="5"/>
      <c r="AM16617" s="5"/>
      <c r="AW16617" s="5"/>
    </row>
    <row r="16618" spans="38:49">
      <c r="AL16618" s="5"/>
      <c r="AM16618" s="5"/>
      <c r="AW16618" s="5"/>
    </row>
    <row r="16619" spans="38:49">
      <c r="AL16619" s="5"/>
      <c r="AM16619" s="5"/>
      <c r="AW16619" s="5"/>
    </row>
    <row r="16620" spans="38:49">
      <c r="AL16620" s="5"/>
      <c r="AM16620" s="5"/>
      <c r="AW16620" s="5"/>
    </row>
    <row r="16621" spans="38:49">
      <c r="AL16621" s="5"/>
      <c r="AM16621" s="5"/>
      <c r="AW16621" s="5"/>
    </row>
    <row r="16622" spans="38:49">
      <c r="AL16622" s="5"/>
      <c r="AM16622" s="5"/>
      <c r="AW16622" s="5"/>
    </row>
    <row r="16623" spans="38:49">
      <c r="AL16623" s="5"/>
      <c r="AM16623" s="5"/>
      <c r="AW16623" s="5"/>
    </row>
    <row r="16624" spans="38:49">
      <c r="AL16624" s="5"/>
      <c r="AM16624" s="5"/>
      <c r="AW16624" s="5"/>
    </row>
    <row r="16625" spans="38:49">
      <c r="AL16625" s="5"/>
      <c r="AM16625" s="5"/>
      <c r="AW16625" s="5"/>
    </row>
    <row r="16626" spans="38:49">
      <c r="AL16626" s="5"/>
      <c r="AM16626" s="5"/>
      <c r="AW16626" s="5"/>
    </row>
    <row r="16627" spans="38:49">
      <c r="AL16627" s="5"/>
      <c r="AM16627" s="5"/>
      <c r="AW16627" s="5"/>
    </row>
    <row r="16628" spans="38:49">
      <c r="AL16628" s="5"/>
      <c r="AM16628" s="5"/>
      <c r="AW16628" s="5"/>
    </row>
    <row r="16629" spans="38:49">
      <c r="AL16629" s="5"/>
      <c r="AM16629" s="5"/>
      <c r="AW16629" s="5"/>
    </row>
    <row r="16630" spans="38:49">
      <c r="AL16630" s="5"/>
      <c r="AM16630" s="5"/>
      <c r="AW16630" s="5"/>
    </row>
    <row r="16631" spans="38:49">
      <c r="AL16631" s="5"/>
      <c r="AM16631" s="5"/>
      <c r="AW16631" s="5"/>
    </row>
    <row r="16632" spans="38:49">
      <c r="AL16632" s="5"/>
      <c r="AM16632" s="5"/>
      <c r="AW16632" s="5"/>
    </row>
    <row r="16633" spans="38:49">
      <c r="AL16633" s="5"/>
      <c r="AM16633" s="5"/>
      <c r="AW16633" s="5"/>
    </row>
    <row r="16634" spans="38:49">
      <c r="AL16634" s="5"/>
      <c r="AM16634" s="5"/>
      <c r="AW16634" s="5"/>
    </row>
    <row r="16635" spans="38:49">
      <c r="AL16635" s="5"/>
      <c r="AM16635" s="5"/>
      <c r="AW16635" s="5"/>
    </row>
    <row r="16636" spans="38:49">
      <c r="AL16636" s="5"/>
      <c r="AM16636" s="5"/>
      <c r="AW16636" s="5"/>
    </row>
    <row r="16637" spans="38:49">
      <c r="AL16637" s="5"/>
      <c r="AM16637" s="5"/>
      <c r="AW16637" s="5"/>
    </row>
    <row r="16638" spans="38:49">
      <c r="AL16638" s="5"/>
      <c r="AM16638" s="5"/>
      <c r="AW16638" s="5"/>
    </row>
    <row r="16639" spans="38:49">
      <c r="AL16639" s="5"/>
      <c r="AM16639" s="5"/>
      <c r="AW16639" s="5"/>
    </row>
    <row r="16640" spans="38:49">
      <c r="AL16640" s="5"/>
      <c r="AM16640" s="5"/>
      <c r="AW16640" s="5"/>
    </row>
    <row r="16641" spans="38:49">
      <c r="AL16641" s="5"/>
      <c r="AM16641" s="5"/>
      <c r="AW16641" s="5"/>
    </row>
    <row r="16642" spans="38:49">
      <c r="AL16642" s="5"/>
      <c r="AM16642" s="5"/>
      <c r="AW16642" s="5"/>
    </row>
    <row r="16643" spans="38:49">
      <c r="AL16643" s="5"/>
      <c r="AM16643" s="5"/>
      <c r="AW16643" s="5"/>
    </row>
    <row r="16644" spans="38:49">
      <c r="AL16644" s="5"/>
      <c r="AM16644" s="5"/>
      <c r="AW16644" s="5"/>
    </row>
    <row r="16645" spans="38:49">
      <c r="AL16645" s="5"/>
      <c r="AM16645" s="5"/>
      <c r="AW16645" s="5"/>
    </row>
    <row r="16646" spans="38:49">
      <c r="AL16646" s="5"/>
      <c r="AM16646" s="5"/>
      <c r="AW16646" s="5"/>
    </row>
    <row r="16647" spans="38:49">
      <c r="AL16647" s="5"/>
      <c r="AM16647" s="5"/>
      <c r="AW16647" s="5"/>
    </row>
    <row r="16648" spans="38:49">
      <c r="AL16648" s="5"/>
      <c r="AM16648" s="5"/>
      <c r="AW16648" s="5"/>
    </row>
    <row r="16649" spans="38:49">
      <c r="AL16649" s="5"/>
      <c r="AM16649" s="5"/>
      <c r="AW16649" s="5"/>
    </row>
    <row r="16650" spans="38:49">
      <c r="AL16650" s="5"/>
      <c r="AM16650" s="5"/>
      <c r="AW16650" s="5"/>
    </row>
    <row r="16651" spans="38:49">
      <c r="AL16651" s="5"/>
      <c r="AM16651" s="5"/>
      <c r="AW16651" s="5"/>
    </row>
    <row r="16652" spans="38:49">
      <c r="AL16652" s="5"/>
      <c r="AM16652" s="5"/>
      <c r="AW16652" s="5"/>
    </row>
    <row r="16653" spans="38:49">
      <c r="AL16653" s="5"/>
      <c r="AM16653" s="5"/>
      <c r="AW16653" s="5"/>
    </row>
    <row r="16654" spans="38:49">
      <c r="AL16654" s="5"/>
      <c r="AM16654" s="5"/>
      <c r="AW16654" s="5"/>
    </row>
    <row r="16655" spans="38:49">
      <c r="AL16655" s="5"/>
      <c r="AM16655" s="5"/>
      <c r="AW16655" s="5"/>
    </row>
    <row r="16656" spans="38:49">
      <c r="AL16656" s="5"/>
      <c r="AM16656" s="5"/>
      <c r="AW16656" s="5"/>
    </row>
    <row r="16657" spans="38:49">
      <c r="AL16657" s="5"/>
      <c r="AM16657" s="5"/>
      <c r="AW16657" s="5"/>
    </row>
    <row r="16658" spans="38:49">
      <c r="AL16658" s="5"/>
      <c r="AM16658" s="5"/>
      <c r="AW16658" s="5"/>
    </row>
    <row r="16659" spans="38:49">
      <c r="AL16659" s="5"/>
      <c r="AM16659" s="5"/>
      <c r="AW16659" s="5"/>
    </row>
    <row r="16660" spans="38:49">
      <c r="AL16660" s="5"/>
      <c r="AM16660" s="5"/>
      <c r="AW16660" s="5"/>
    </row>
    <row r="16661" spans="38:49">
      <c r="AL16661" s="5"/>
      <c r="AM16661" s="5"/>
      <c r="AW16661" s="5"/>
    </row>
    <row r="16662" spans="38:49">
      <c r="AL16662" s="5"/>
      <c r="AM16662" s="5"/>
      <c r="AW16662" s="5"/>
    </row>
    <row r="16663" spans="38:49">
      <c r="AL16663" s="5"/>
      <c r="AM16663" s="5"/>
      <c r="AW16663" s="5"/>
    </row>
    <row r="16664" spans="38:49">
      <c r="AL16664" s="5"/>
      <c r="AM16664" s="5"/>
      <c r="AW16664" s="5"/>
    </row>
    <row r="16665" spans="38:49">
      <c r="AL16665" s="5"/>
      <c r="AM16665" s="5"/>
      <c r="AW16665" s="5"/>
    </row>
    <row r="16666" spans="38:49">
      <c r="AL16666" s="5"/>
      <c r="AM16666" s="5"/>
      <c r="AW16666" s="5"/>
    </row>
    <row r="16667" spans="38:49">
      <c r="AL16667" s="5"/>
      <c r="AM16667" s="5"/>
      <c r="AW16667" s="5"/>
    </row>
    <row r="16668" spans="38:49">
      <c r="AL16668" s="5"/>
      <c r="AM16668" s="5"/>
      <c r="AW16668" s="5"/>
    </row>
    <row r="16669" spans="38:49">
      <c r="AL16669" s="5"/>
      <c r="AM16669" s="5"/>
      <c r="AW16669" s="5"/>
    </row>
    <row r="16670" spans="38:49">
      <c r="AL16670" s="5"/>
      <c r="AM16670" s="5"/>
      <c r="AW16670" s="5"/>
    </row>
    <row r="16671" spans="38:49">
      <c r="AL16671" s="5"/>
      <c r="AM16671" s="5"/>
      <c r="AW16671" s="5"/>
    </row>
    <row r="16672" spans="38:49">
      <c r="AL16672" s="5"/>
      <c r="AM16672" s="5"/>
      <c r="AW16672" s="5"/>
    </row>
    <row r="16673" spans="38:49">
      <c r="AL16673" s="5"/>
      <c r="AM16673" s="5"/>
      <c r="AW16673" s="5"/>
    </row>
    <row r="16674" spans="38:49">
      <c r="AL16674" s="5"/>
      <c r="AM16674" s="5"/>
      <c r="AW16674" s="5"/>
    </row>
    <row r="16675" spans="38:49">
      <c r="AL16675" s="5"/>
      <c r="AM16675" s="5"/>
      <c r="AW16675" s="5"/>
    </row>
    <row r="16676" spans="38:49">
      <c r="AL16676" s="5"/>
      <c r="AM16676" s="5"/>
      <c r="AW16676" s="5"/>
    </row>
    <row r="16677" spans="38:49">
      <c r="AL16677" s="5"/>
      <c r="AM16677" s="5"/>
      <c r="AW16677" s="5"/>
    </row>
    <row r="16678" spans="38:49">
      <c r="AL16678" s="5"/>
      <c r="AM16678" s="5"/>
      <c r="AW16678" s="5"/>
    </row>
    <row r="16679" spans="38:49">
      <c r="AL16679" s="5"/>
      <c r="AM16679" s="5"/>
      <c r="AW16679" s="5"/>
    </row>
    <row r="16680" spans="38:49">
      <c r="AL16680" s="5"/>
      <c r="AM16680" s="5"/>
      <c r="AW16680" s="5"/>
    </row>
    <row r="16681" spans="38:49">
      <c r="AL16681" s="5"/>
      <c r="AM16681" s="5"/>
      <c r="AW16681" s="5"/>
    </row>
    <row r="16682" spans="38:49">
      <c r="AL16682" s="5"/>
      <c r="AM16682" s="5"/>
      <c r="AW16682" s="5"/>
    </row>
    <row r="16683" spans="38:49">
      <c r="AL16683" s="5"/>
      <c r="AM16683" s="5"/>
      <c r="AW16683" s="5"/>
    </row>
    <row r="16684" spans="38:49">
      <c r="AL16684" s="5"/>
      <c r="AM16684" s="5"/>
      <c r="AW16684" s="5"/>
    </row>
    <row r="16685" spans="38:49">
      <c r="AL16685" s="5"/>
      <c r="AM16685" s="5"/>
      <c r="AW16685" s="5"/>
    </row>
    <row r="16686" spans="38:49">
      <c r="AL16686" s="5"/>
      <c r="AM16686" s="5"/>
      <c r="AW16686" s="5"/>
    </row>
    <row r="16687" spans="38:49">
      <c r="AL16687" s="5"/>
      <c r="AM16687" s="5"/>
      <c r="AW16687" s="5"/>
    </row>
    <row r="16688" spans="38:49">
      <c r="AL16688" s="5"/>
      <c r="AM16688" s="5"/>
      <c r="AW16688" s="5"/>
    </row>
    <row r="16689" spans="38:49">
      <c r="AL16689" s="5"/>
      <c r="AM16689" s="5"/>
      <c r="AW16689" s="5"/>
    </row>
    <row r="16690" spans="38:49">
      <c r="AL16690" s="5"/>
      <c r="AM16690" s="5"/>
      <c r="AW16690" s="5"/>
    </row>
    <row r="16691" spans="38:49">
      <c r="AL16691" s="5"/>
      <c r="AM16691" s="5"/>
      <c r="AW16691" s="5"/>
    </row>
    <row r="16692" spans="38:49">
      <c r="AL16692" s="5"/>
      <c r="AM16692" s="5"/>
      <c r="AW16692" s="5"/>
    </row>
    <row r="16693" spans="38:49">
      <c r="AL16693" s="5"/>
      <c r="AM16693" s="5"/>
      <c r="AW16693" s="5"/>
    </row>
    <row r="16694" spans="38:49">
      <c r="AL16694" s="5"/>
      <c r="AM16694" s="5"/>
      <c r="AW16694" s="5"/>
    </row>
    <row r="16695" spans="38:49">
      <c r="AL16695" s="5"/>
      <c r="AM16695" s="5"/>
      <c r="AW16695" s="5"/>
    </row>
    <row r="16696" spans="38:49">
      <c r="AL16696" s="5"/>
      <c r="AM16696" s="5"/>
      <c r="AW16696" s="5"/>
    </row>
    <row r="16697" spans="38:49">
      <c r="AL16697" s="5"/>
      <c r="AM16697" s="5"/>
      <c r="AW16697" s="5"/>
    </row>
    <row r="16698" spans="38:49">
      <c r="AL16698" s="5"/>
      <c r="AM16698" s="5"/>
      <c r="AW16698" s="5"/>
    </row>
    <row r="16699" spans="38:49">
      <c r="AL16699" s="5"/>
      <c r="AM16699" s="5"/>
      <c r="AW16699" s="5"/>
    </row>
    <row r="16700" spans="38:49">
      <c r="AL16700" s="5"/>
      <c r="AM16700" s="5"/>
      <c r="AW16700" s="5"/>
    </row>
    <row r="16701" spans="38:49">
      <c r="AL16701" s="5"/>
      <c r="AM16701" s="5"/>
      <c r="AW16701" s="5"/>
    </row>
    <row r="16702" spans="38:49">
      <c r="AL16702" s="5"/>
      <c r="AM16702" s="5"/>
      <c r="AW16702" s="5"/>
    </row>
    <row r="16703" spans="38:49">
      <c r="AL16703" s="5"/>
      <c r="AM16703" s="5"/>
      <c r="AW16703" s="5"/>
    </row>
    <row r="16704" spans="38:49">
      <c r="AL16704" s="5"/>
      <c r="AM16704" s="5"/>
      <c r="AW16704" s="5"/>
    </row>
    <row r="16705" spans="38:49">
      <c r="AL16705" s="5"/>
      <c r="AM16705" s="5"/>
      <c r="AW16705" s="5"/>
    </row>
    <row r="16706" spans="38:49">
      <c r="AL16706" s="5"/>
      <c r="AM16706" s="5"/>
      <c r="AW16706" s="5"/>
    </row>
    <row r="16707" spans="38:49">
      <c r="AL16707" s="5"/>
      <c r="AM16707" s="5"/>
      <c r="AW16707" s="5"/>
    </row>
    <row r="16708" spans="38:49">
      <c r="AL16708" s="5"/>
      <c r="AM16708" s="5"/>
      <c r="AW16708" s="5"/>
    </row>
    <row r="16709" spans="38:49">
      <c r="AL16709" s="5"/>
      <c r="AM16709" s="5"/>
      <c r="AW16709" s="5"/>
    </row>
    <row r="16710" spans="38:49">
      <c r="AL16710" s="5"/>
      <c r="AM16710" s="5"/>
      <c r="AW16710" s="5"/>
    </row>
    <row r="16711" spans="38:49">
      <c r="AL16711" s="5"/>
      <c r="AM16711" s="5"/>
      <c r="AW16711" s="5"/>
    </row>
    <row r="16712" spans="38:49">
      <c r="AL16712" s="5"/>
      <c r="AM16712" s="5"/>
      <c r="AW16712" s="5"/>
    </row>
    <row r="16713" spans="38:49">
      <c r="AL16713" s="5"/>
      <c r="AM16713" s="5"/>
      <c r="AW16713" s="5"/>
    </row>
    <row r="16714" spans="38:49">
      <c r="AL16714" s="5"/>
      <c r="AM16714" s="5"/>
      <c r="AW16714" s="5"/>
    </row>
    <row r="16715" spans="38:49">
      <c r="AL16715" s="5"/>
      <c r="AM16715" s="5"/>
      <c r="AW16715" s="5"/>
    </row>
    <row r="16716" spans="38:49">
      <c r="AL16716" s="5"/>
      <c r="AM16716" s="5"/>
      <c r="AW16716" s="5"/>
    </row>
    <row r="16717" spans="38:49">
      <c r="AL16717" s="5"/>
      <c r="AM16717" s="5"/>
      <c r="AW16717" s="5"/>
    </row>
    <row r="16718" spans="38:49">
      <c r="AL16718" s="5"/>
      <c r="AM16718" s="5"/>
      <c r="AW16718" s="5"/>
    </row>
    <row r="16719" spans="38:49">
      <c r="AL16719" s="5"/>
      <c r="AM16719" s="5"/>
      <c r="AW16719" s="5"/>
    </row>
    <row r="16720" spans="38:49">
      <c r="AL16720" s="5"/>
      <c r="AM16720" s="5"/>
      <c r="AW16720" s="5"/>
    </row>
    <row r="16721" spans="38:49">
      <c r="AL16721" s="5"/>
      <c r="AM16721" s="5"/>
      <c r="AW16721" s="5"/>
    </row>
    <row r="16722" spans="38:49">
      <c r="AL16722" s="5"/>
      <c r="AM16722" s="5"/>
      <c r="AW16722" s="5"/>
    </row>
    <row r="16723" spans="38:49">
      <c r="AL16723" s="5"/>
      <c r="AM16723" s="5"/>
      <c r="AW16723" s="5"/>
    </row>
    <row r="16724" spans="38:49">
      <c r="AL16724" s="5"/>
      <c r="AM16724" s="5"/>
      <c r="AW16724" s="5"/>
    </row>
    <row r="16725" spans="38:49">
      <c r="AL16725" s="5"/>
      <c r="AM16725" s="5"/>
      <c r="AW16725" s="5"/>
    </row>
    <row r="16726" spans="38:49">
      <c r="AL16726" s="5"/>
      <c r="AM16726" s="5"/>
      <c r="AW16726" s="5"/>
    </row>
    <row r="16727" spans="38:49">
      <c r="AL16727" s="5"/>
      <c r="AM16727" s="5"/>
      <c r="AW16727" s="5"/>
    </row>
    <row r="16728" spans="38:49">
      <c r="AL16728" s="5"/>
      <c r="AM16728" s="5"/>
      <c r="AW16728" s="5"/>
    </row>
    <row r="16729" spans="38:49">
      <c r="AL16729" s="5"/>
      <c r="AM16729" s="5"/>
      <c r="AW16729" s="5"/>
    </row>
    <row r="16730" spans="38:49">
      <c r="AL16730" s="5"/>
      <c r="AM16730" s="5"/>
      <c r="AW16730" s="5"/>
    </row>
    <row r="16731" spans="38:49">
      <c r="AL16731" s="5"/>
      <c r="AM16731" s="5"/>
      <c r="AW16731" s="5"/>
    </row>
    <row r="16732" spans="38:49">
      <c r="AL16732" s="5"/>
      <c r="AM16732" s="5"/>
      <c r="AW16732" s="5"/>
    </row>
    <row r="16733" spans="38:49">
      <c r="AL16733" s="5"/>
      <c r="AM16733" s="5"/>
      <c r="AW16733" s="5"/>
    </row>
    <row r="16734" spans="38:49">
      <c r="AL16734" s="5"/>
      <c r="AM16734" s="5"/>
      <c r="AW16734" s="5"/>
    </row>
    <row r="16735" spans="38:49">
      <c r="AL16735" s="5"/>
      <c r="AM16735" s="5"/>
      <c r="AW16735" s="5"/>
    </row>
    <row r="16736" spans="38:49">
      <c r="AL16736" s="5"/>
      <c r="AM16736" s="5"/>
      <c r="AW16736" s="5"/>
    </row>
    <row r="16737" spans="38:49">
      <c r="AL16737" s="5"/>
      <c r="AM16737" s="5"/>
      <c r="AW16737" s="5"/>
    </row>
    <row r="16738" spans="38:49">
      <c r="AL16738" s="5"/>
      <c r="AM16738" s="5"/>
      <c r="AW16738" s="5"/>
    </row>
    <row r="16739" spans="38:49">
      <c r="AL16739" s="5"/>
      <c r="AM16739" s="5"/>
      <c r="AW16739" s="5"/>
    </row>
    <row r="16740" spans="38:49">
      <c r="AL16740" s="5"/>
      <c r="AM16740" s="5"/>
      <c r="AW16740" s="5"/>
    </row>
    <row r="16741" spans="38:49">
      <c r="AL16741" s="5"/>
      <c r="AM16741" s="5"/>
      <c r="AW16741" s="5"/>
    </row>
    <row r="16742" spans="38:49">
      <c r="AL16742" s="5"/>
      <c r="AM16742" s="5"/>
      <c r="AW16742" s="5"/>
    </row>
    <row r="16743" spans="38:49">
      <c r="AL16743" s="5"/>
      <c r="AM16743" s="5"/>
      <c r="AW16743" s="5"/>
    </row>
    <row r="16744" spans="38:49">
      <c r="AL16744" s="5"/>
      <c r="AM16744" s="5"/>
      <c r="AW16744" s="5"/>
    </row>
    <row r="16745" spans="38:49">
      <c r="AL16745" s="5"/>
      <c r="AM16745" s="5"/>
      <c r="AW16745" s="5"/>
    </row>
    <row r="16746" spans="38:49">
      <c r="AL16746" s="5"/>
      <c r="AM16746" s="5"/>
      <c r="AW16746" s="5"/>
    </row>
    <row r="16747" spans="38:49">
      <c r="AL16747" s="5"/>
      <c r="AM16747" s="5"/>
      <c r="AW16747" s="5"/>
    </row>
    <row r="16748" spans="38:49">
      <c r="AL16748" s="5"/>
      <c r="AM16748" s="5"/>
      <c r="AW16748" s="5"/>
    </row>
    <row r="16749" spans="38:49">
      <c r="AL16749" s="5"/>
      <c r="AM16749" s="5"/>
      <c r="AW16749" s="5"/>
    </row>
    <row r="16750" spans="38:49">
      <c r="AL16750" s="5"/>
      <c r="AM16750" s="5"/>
      <c r="AW16750" s="5"/>
    </row>
    <row r="16751" spans="38:49">
      <c r="AL16751" s="5"/>
      <c r="AM16751" s="5"/>
      <c r="AW16751" s="5"/>
    </row>
    <row r="16752" spans="38:49">
      <c r="AL16752" s="5"/>
      <c r="AM16752" s="5"/>
      <c r="AW16752" s="5"/>
    </row>
    <row r="16753" spans="38:49">
      <c r="AL16753" s="5"/>
      <c r="AM16753" s="5"/>
      <c r="AW16753" s="5"/>
    </row>
    <row r="16754" spans="38:49">
      <c r="AL16754" s="5"/>
      <c r="AM16754" s="5"/>
      <c r="AW16754" s="5"/>
    </row>
    <row r="16755" spans="38:49">
      <c r="AL16755" s="5"/>
      <c r="AM16755" s="5"/>
      <c r="AW16755" s="5"/>
    </row>
    <row r="16756" spans="38:49">
      <c r="AL16756" s="5"/>
      <c r="AM16756" s="5"/>
      <c r="AW16756" s="5"/>
    </row>
    <row r="16757" spans="38:49">
      <c r="AL16757" s="5"/>
      <c r="AM16757" s="5"/>
      <c r="AW16757" s="5"/>
    </row>
    <row r="16758" spans="38:49">
      <c r="AL16758" s="5"/>
      <c r="AM16758" s="5"/>
      <c r="AW16758" s="5"/>
    </row>
    <row r="16759" spans="38:49">
      <c r="AL16759" s="5"/>
      <c r="AM16759" s="5"/>
      <c r="AW16759" s="5"/>
    </row>
    <row r="16760" spans="38:49">
      <c r="AL16760" s="5"/>
      <c r="AM16760" s="5"/>
      <c r="AW16760" s="5"/>
    </row>
    <row r="16761" spans="38:49">
      <c r="AL16761" s="5"/>
      <c r="AM16761" s="5"/>
      <c r="AW16761" s="5"/>
    </row>
    <row r="16762" spans="38:49">
      <c r="AL16762" s="5"/>
      <c r="AM16762" s="5"/>
      <c r="AW16762" s="5"/>
    </row>
    <row r="16763" spans="38:49">
      <c r="AL16763" s="5"/>
      <c r="AM16763" s="5"/>
      <c r="AW16763" s="5"/>
    </row>
    <row r="16764" spans="38:49">
      <c r="AL16764" s="5"/>
      <c r="AM16764" s="5"/>
      <c r="AW16764" s="5"/>
    </row>
    <row r="16765" spans="38:49">
      <c r="AL16765" s="5"/>
      <c r="AM16765" s="5"/>
      <c r="AW16765" s="5"/>
    </row>
    <row r="16766" spans="38:49">
      <c r="AL16766" s="5"/>
      <c r="AM16766" s="5"/>
      <c r="AW16766" s="5"/>
    </row>
    <row r="16767" spans="38:49">
      <c r="AL16767" s="5"/>
      <c r="AM16767" s="5"/>
      <c r="AW16767" s="5"/>
    </row>
    <row r="16768" spans="38:49">
      <c r="AL16768" s="5"/>
      <c r="AM16768" s="5"/>
      <c r="AW16768" s="5"/>
    </row>
    <row r="16769" spans="38:49">
      <c r="AL16769" s="5"/>
      <c r="AM16769" s="5"/>
      <c r="AW16769" s="5"/>
    </row>
    <row r="16770" spans="38:49">
      <c r="AL16770" s="5"/>
      <c r="AM16770" s="5"/>
      <c r="AW16770" s="5"/>
    </row>
    <row r="16771" spans="38:49">
      <c r="AL16771" s="5"/>
      <c r="AM16771" s="5"/>
      <c r="AW16771" s="5"/>
    </row>
    <row r="16772" spans="38:49">
      <c r="AL16772" s="5"/>
      <c r="AM16772" s="5"/>
      <c r="AW16772" s="5"/>
    </row>
    <row r="16773" spans="38:49">
      <c r="AL16773" s="5"/>
      <c r="AM16773" s="5"/>
      <c r="AW16773" s="5"/>
    </row>
    <row r="16774" spans="38:49">
      <c r="AL16774" s="5"/>
      <c r="AM16774" s="5"/>
      <c r="AW16774" s="5"/>
    </row>
    <row r="16775" spans="38:49">
      <c r="AL16775" s="5"/>
      <c r="AM16775" s="5"/>
      <c r="AW16775" s="5"/>
    </row>
    <row r="16776" spans="38:49">
      <c r="AL16776" s="5"/>
      <c r="AM16776" s="5"/>
      <c r="AW16776" s="5"/>
    </row>
    <row r="16777" spans="38:49">
      <c r="AL16777" s="5"/>
      <c r="AM16777" s="5"/>
      <c r="AW16777" s="5"/>
    </row>
    <row r="16778" spans="38:49">
      <c r="AL16778" s="5"/>
      <c r="AM16778" s="5"/>
      <c r="AW16778" s="5"/>
    </row>
    <row r="16779" spans="38:49">
      <c r="AL16779" s="5"/>
      <c r="AM16779" s="5"/>
      <c r="AW16779" s="5"/>
    </row>
    <row r="16780" spans="38:49">
      <c r="AL16780" s="5"/>
      <c r="AM16780" s="5"/>
      <c r="AW16780" s="5"/>
    </row>
    <row r="16781" spans="38:49">
      <c r="AL16781" s="5"/>
      <c r="AM16781" s="5"/>
      <c r="AW16781" s="5"/>
    </row>
    <row r="16782" spans="38:49">
      <c r="AL16782" s="5"/>
      <c r="AM16782" s="5"/>
      <c r="AW16782" s="5"/>
    </row>
    <row r="16783" spans="38:49">
      <c r="AL16783" s="5"/>
      <c r="AM16783" s="5"/>
      <c r="AW16783" s="5"/>
    </row>
    <row r="16784" spans="38:49">
      <c r="AL16784" s="5"/>
      <c r="AM16784" s="5"/>
      <c r="AW16784" s="5"/>
    </row>
    <row r="16785" spans="38:49">
      <c r="AL16785" s="5"/>
      <c r="AM16785" s="5"/>
      <c r="AW16785" s="5"/>
    </row>
    <row r="16786" spans="38:49">
      <c r="AL16786" s="5"/>
      <c r="AM16786" s="5"/>
      <c r="AW16786" s="5"/>
    </row>
    <row r="16787" spans="38:49">
      <c r="AL16787" s="5"/>
      <c r="AM16787" s="5"/>
      <c r="AW16787" s="5"/>
    </row>
    <row r="16788" spans="38:49">
      <c r="AL16788" s="5"/>
      <c r="AM16788" s="5"/>
      <c r="AW16788" s="5"/>
    </row>
    <row r="16789" spans="38:49">
      <c r="AL16789" s="5"/>
      <c r="AM16789" s="5"/>
      <c r="AW16789" s="5"/>
    </row>
    <row r="16790" spans="38:49">
      <c r="AL16790" s="5"/>
      <c r="AM16790" s="5"/>
      <c r="AW16790" s="5"/>
    </row>
    <row r="16791" spans="38:49">
      <c r="AL16791" s="5"/>
      <c r="AM16791" s="5"/>
      <c r="AW16791" s="5"/>
    </row>
    <row r="16792" spans="38:49">
      <c r="AL16792" s="5"/>
      <c r="AM16792" s="5"/>
      <c r="AW16792" s="5"/>
    </row>
    <row r="16793" spans="38:49">
      <c r="AL16793" s="5"/>
      <c r="AM16793" s="5"/>
      <c r="AW16793" s="5"/>
    </row>
    <row r="16794" spans="38:49">
      <c r="AL16794" s="5"/>
      <c r="AM16794" s="5"/>
      <c r="AW16794" s="5"/>
    </row>
    <row r="16795" spans="38:49">
      <c r="AL16795" s="5"/>
      <c r="AM16795" s="5"/>
      <c r="AW16795" s="5"/>
    </row>
    <row r="16796" spans="38:49">
      <c r="AL16796" s="5"/>
      <c r="AM16796" s="5"/>
      <c r="AW16796" s="5"/>
    </row>
    <row r="16797" spans="38:49">
      <c r="AL16797" s="5"/>
      <c r="AM16797" s="5"/>
      <c r="AW16797" s="5"/>
    </row>
    <row r="16798" spans="38:49">
      <c r="AL16798" s="5"/>
      <c r="AM16798" s="5"/>
      <c r="AW16798" s="5"/>
    </row>
    <row r="16799" spans="38:49">
      <c r="AL16799" s="5"/>
      <c r="AM16799" s="5"/>
      <c r="AW16799" s="5"/>
    </row>
    <row r="16800" spans="38:49">
      <c r="AL16800" s="5"/>
      <c r="AM16800" s="5"/>
      <c r="AW16800" s="5"/>
    </row>
    <row r="16801" spans="38:49">
      <c r="AL16801" s="5"/>
      <c r="AM16801" s="5"/>
      <c r="AW16801" s="5"/>
    </row>
    <row r="16802" spans="38:49">
      <c r="AL16802" s="5"/>
      <c r="AM16802" s="5"/>
      <c r="AW16802" s="5"/>
    </row>
    <row r="16803" spans="38:49">
      <c r="AL16803" s="5"/>
      <c r="AM16803" s="5"/>
      <c r="AW16803" s="5"/>
    </row>
    <row r="16804" spans="38:49">
      <c r="AL16804" s="5"/>
      <c r="AM16804" s="5"/>
      <c r="AW16804" s="5"/>
    </row>
    <row r="16805" spans="38:49">
      <c r="AL16805" s="5"/>
      <c r="AM16805" s="5"/>
      <c r="AW16805" s="5"/>
    </row>
    <row r="16806" spans="38:49">
      <c r="AL16806" s="5"/>
      <c r="AM16806" s="5"/>
      <c r="AW16806" s="5"/>
    </row>
    <row r="16807" spans="38:49">
      <c r="AL16807" s="5"/>
      <c r="AM16807" s="5"/>
      <c r="AW16807" s="5"/>
    </row>
    <row r="16808" spans="38:49">
      <c r="AL16808" s="5"/>
      <c r="AM16808" s="5"/>
      <c r="AW16808" s="5"/>
    </row>
    <row r="16809" spans="38:49">
      <c r="AL16809" s="5"/>
      <c r="AM16809" s="5"/>
      <c r="AW16809" s="5"/>
    </row>
    <row r="16810" spans="38:49">
      <c r="AL16810" s="5"/>
      <c r="AM16810" s="5"/>
      <c r="AW16810" s="5"/>
    </row>
    <row r="16811" spans="38:49">
      <c r="AL16811" s="5"/>
      <c r="AM16811" s="5"/>
      <c r="AW16811" s="5"/>
    </row>
    <row r="16812" spans="38:49">
      <c r="AL16812" s="5"/>
      <c r="AM16812" s="5"/>
      <c r="AW16812" s="5"/>
    </row>
    <row r="16813" spans="38:49">
      <c r="AL16813" s="5"/>
      <c r="AM16813" s="5"/>
      <c r="AW16813" s="5"/>
    </row>
    <row r="16814" spans="38:49">
      <c r="AL16814" s="5"/>
      <c r="AM16814" s="5"/>
      <c r="AW16814" s="5"/>
    </row>
    <row r="16815" spans="38:49">
      <c r="AL16815" s="5"/>
      <c r="AM16815" s="5"/>
      <c r="AW16815" s="5"/>
    </row>
    <row r="16816" spans="38:49">
      <c r="AL16816" s="5"/>
      <c r="AM16816" s="5"/>
      <c r="AW16816" s="5"/>
    </row>
    <row r="16817" spans="38:49">
      <c r="AL16817" s="5"/>
      <c r="AM16817" s="5"/>
      <c r="AW16817" s="5"/>
    </row>
    <row r="16818" spans="38:49">
      <c r="AL16818" s="5"/>
      <c r="AM16818" s="5"/>
      <c r="AW16818" s="5"/>
    </row>
    <row r="16819" spans="38:49">
      <c r="AL16819" s="5"/>
      <c r="AM16819" s="5"/>
      <c r="AW16819" s="5"/>
    </row>
    <row r="16820" spans="38:49">
      <c r="AL16820" s="5"/>
      <c r="AM16820" s="5"/>
      <c r="AW16820" s="5"/>
    </row>
    <row r="16821" spans="38:49">
      <c r="AL16821" s="5"/>
      <c r="AM16821" s="5"/>
      <c r="AW16821" s="5"/>
    </row>
    <row r="16822" spans="38:49">
      <c r="AL16822" s="5"/>
      <c r="AM16822" s="5"/>
      <c r="AW16822" s="5"/>
    </row>
    <row r="16823" spans="38:49">
      <c r="AL16823" s="5"/>
      <c r="AM16823" s="5"/>
      <c r="AW16823" s="5"/>
    </row>
    <row r="16824" spans="38:49">
      <c r="AL16824" s="5"/>
      <c r="AM16824" s="5"/>
      <c r="AW16824" s="5"/>
    </row>
    <row r="16825" spans="38:49">
      <c r="AL16825" s="5"/>
      <c r="AM16825" s="5"/>
      <c r="AW16825" s="5"/>
    </row>
    <row r="16826" spans="38:49">
      <c r="AL16826" s="5"/>
      <c r="AM16826" s="5"/>
      <c r="AW16826" s="5"/>
    </row>
    <row r="16827" spans="38:49">
      <c r="AL16827" s="5"/>
      <c r="AM16827" s="5"/>
      <c r="AW16827" s="5"/>
    </row>
    <row r="16828" spans="38:49">
      <c r="AL16828" s="5"/>
      <c r="AM16828" s="5"/>
      <c r="AW16828" s="5"/>
    </row>
    <row r="16829" spans="38:49">
      <c r="AL16829" s="5"/>
      <c r="AM16829" s="5"/>
      <c r="AW16829" s="5"/>
    </row>
    <row r="16830" spans="38:49">
      <c r="AL16830" s="5"/>
      <c r="AM16830" s="5"/>
      <c r="AW16830" s="5"/>
    </row>
    <row r="16831" spans="38:49">
      <c r="AL16831" s="5"/>
      <c r="AM16831" s="5"/>
      <c r="AW16831" s="5"/>
    </row>
    <row r="16832" spans="38:49">
      <c r="AL16832" s="5"/>
      <c r="AM16832" s="5"/>
      <c r="AW16832" s="5"/>
    </row>
    <row r="16833" spans="38:49">
      <c r="AL16833" s="5"/>
      <c r="AM16833" s="5"/>
      <c r="AW16833" s="5"/>
    </row>
    <row r="16834" spans="38:49">
      <c r="AL16834" s="5"/>
      <c r="AM16834" s="5"/>
      <c r="AW16834" s="5"/>
    </row>
    <row r="16835" spans="38:49">
      <c r="AL16835" s="5"/>
      <c r="AM16835" s="5"/>
      <c r="AW16835" s="5"/>
    </row>
    <row r="16836" spans="38:49">
      <c r="AL16836" s="5"/>
      <c r="AM16836" s="5"/>
      <c r="AW16836" s="5"/>
    </row>
    <row r="16837" spans="38:49">
      <c r="AL16837" s="5"/>
      <c r="AM16837" s="5"/>
      <c r="AW16837" s="5"/>
    </row>
    <row r="16838" spans="38:49">
      <c r="AL16838" s="5"/>
      <c r="AM16838" s="5"/>
      <c r="AW16838" s="5"/>
    </row>
    <row r="16839" spans="38:49">
      <c r="AL16839" s="5"/>
      <c r="AM16839" s="5"/>
      <c r="AW16839" s="5"/>
    </row>
    <row r="16840" spans="38:49">
      <c r="AL16840" s="5"/>
      <c r="AM16840" s="5"/>
      <c r="AW16840" s="5"/>
    </row>
    <row r="16841" spans="38:49">
      <c r="AL16841" s="5"/>
      <c r="AM16841" s="5"/>
      <c r="AW16841" s="5"/>
    </row>
    <row r="16842" spans="38:49">
      <c r="AL16842" s="5"/>
      <c r="AM16842" s="5"/>
      <c r="AW16842" s="5"/>
    </row>
    <row r="16843" spans="38:49">
      <c r="AL16843" s="5"/>
      <c r="AM16843" s="5"/>
      <c r="AW16843" s="5"/>
    </row>
    <row r="16844" spans="38:49">
      <c r="AL16844" s="5"/>
      <c r="AM16844" s="5"/>
      <c r="AW16844" s="5"/>
    </row>
    <row r="16845" spans="38:49">
      <c r="AL16845" s="5"/>
      <c r="AM16845" s="5"/>
      <c r="AW16845" s="5"/>
    </row>
    <row r="16846" spans="38:49">
      <c r="AL16846" s="5"/>
      <c r="AM16846" s="5"/>
      <c r="AW16846" s="5"/>
    </row>
    <row r="16847" spans="38:49">
      <c r="AL16847" s="5"/>
      <c r="AM16847" s="5"/>
      <c r="AW16847" s="5"/>
    </row>
    <row r="16848" spans="38:49">
      <c r="AL16848" s="5"/>
      <c r="AM16848" s="5"/>
      <c r="AW16848" s="5"/>
    </row>
    <row r="16849" spans="38:49">
      <c r="AL16849" s="5"/>
      <c r="AM16849" s="5"/>
      <c r="AW16849" s="5"/>
    </row>
    <row r="16850" spans="38:49">
      <c r="AL16850" s="5"/>
      <c r="AM16850" s="5"/>
      <c r="AW16850" s="5"/>
    </row>
    <row r="16851" spans="38:49">
      <c r="AL16851" s="5"/>
      <c r="AM16851" s="5"/>
      <c r="AW16851" s="5"/>
    </row>
    <row r="16852" spans="38:49">
      <c r="AL16852" s="5"/>
      <c r="AM16852" s="5"/>
      <c r="AW16852" s="5"/>
    </row>
    <row r="16853" spans="38:49">
      <c r="AL16853" s="5"/>
      <c r="AM16853" s="5"/>
      <c r="AW16853" s="5"/>
    </row>
    <row r="16854" spans="38:49">
      <c r="AL16854" s="5"/>
      <c r="AM16854" s="5"/>
      <c r="AW16854" s="5"/>
    </row>
    <row r="16855" spans="38:49">
      <c r="AL16855" s="5"/>
      <c r="AM16855" s="5"/>
      <c r="AW16855" s="5"/>
    </row>
    <row r="16856" spans="38:49">
      <c r="AL16856" s="5"/>
      <c r="AM16856" s="5"/>
      <c r="AW16856" s="5"/>
    </row>
    <row r="16857" spans="38:49">
      <c r="AL16857" s="5"/>
      <c r="AM16857" s="5"/>
      <c r="AW16857" s="5"/>
    </row>
    <row r="16858" spans="38:49">
      <c r="AL16858" s="5"/>
      <c r="AM16858" s="5"/>
      <c r="AW16858" s="5"/>
    </row>
    <row r="16859" spans="38:49">
      <c r="AL16859" s="5"/>
      <c r="AM16859" s="5"/>
      <c r="AW16859" s="5"/>
    </row>
    <row r="16860" spans="38:49">
      <c r="AL16860" s="5"/>
      <c r="AM16860" s="5"/>
      <c r="AW16860" s="5"/>
    </row>
    <row r="16861" spans="38:49">
      <c r="AL16861" s="5"/>
      <c r="AM16861" s="5"/>
      <c r="AW16861" s="5"/>
    </row>
    <row r="16862" spans="38:49">
      <c r="AL16862" s="5"/>
      <c r="AM16862" s="5"/>
      <c r="AW16862" s="5"/>
    </row>
    <row r="16863" spans="38:49">
      <c r="AL16863" s="5"/>
      <c r="AM16863" s="5"/>
      <c r="AW16863" s="5"/>
    </row>
    <row r="16864" spans="38:49">
      <c r="AL16864" s="5"/>
      <c r="AM16864" s="5"/>
      <c r="AW16864" s="5"/>
    </row>
    <row r="16865" spans="38:49">
      <c r="AL16865" s="5"/>
      <c r="AM16865" s="5"/>
      <c r="AW16865" s="5"/>
    </row>
    <row r="16866" spans="38:49">
      <c r="AL16866" s="5"/>
      <c r="AM16866" s="5"/>
      <c r="AW16866" s="5"/>
    </row>
    <row r="16867" spans="38:49">
      <c r="AL16867" s="5"/>
      <c r="AM16867" s="5"/>
      <c r="AW16867" s="5"/>
    </row>
    <row r="16868" spans="38:49">
      <c r="AL16868" s="5"/>
      <c r="AM16868" s="5"/>
      <c r="AW16868" s="5"/>
    </row>
    <row r="16869" spans="38:49">
      <c r="AL16869" s="5"/>
      <c r="AM16869" s="5"/>
      <c r="AW16869" s="5"/>
    </row>
    <row r="16870" spans="38:49">
      <c r="AL16870" s="5"/>
      <c r="AM16870" s="5"/>
      <c r="AW16870" s="5"/>
    </row>
    <row r="16871" spans="38:49">
      <c r="AL16871" s="5"/>
      <c r="AM16871" s="5"/>
      <c r="AW16871" s="5"/>
    </row>
    <row r="16872" spans="38:49">
      <c r="AL16872" s="5"/>
      <c r="AM16872" s="5"/>
      <c r="AW16872" s="5"/>
    </row>
    <row r="16873" spans="38:49">
      <c r="AL16873" s="5"/>
      <c r="AM16873" s="5"/>
      <c r="AW16873" s="5"/>
    </row>
    <row r="16874" spans="38:49">
      <c r="AL16874" s="5"/>
      <c r="AM16874" s="5"/>
      <c r="AW16874" s="5"/>
    </row>
    <row r="16875" spans="38:49">
      <c r="AL16875" s="5"/>
      <c r="AM16875" s="5"/>
      <c r="AW16875" s="5"/>
    </row>
    <row r="16876" spans="38:49">
      <c r="AL16876" s="5"/>
      <c r="AM16876" s="5"/>
      <c r="AW16876" s="5"/>
    </row>
    <row r="16877" spans="38:49">
      <c r="AL16877" s="5"/>
      <c r="AM16877" s="5"/>
      <c r="AW16877" s="5"/>
    </row>
    <row r="16878" spans="38:49">
      <c r="AL16878" s="5"/>
      <c r="AM16878" s="5"/>
      <c r="AW16878" s="5"/>
    </row>
    <row r="16879" spans="38:49">
      <c r="AL16879" s="5"/>
      <c r="AM16879" s="5"/>
      <c r="AW16879" s="5"/>
    </row>
    <row r="16880" spans="38:49">
      <c r="AL16880" s="5"/>
      <c r="AM16880" s="5"/>
      <c r="AW16880" s="5"/>
    </row>
    <row r="16881" spans="38:49">
      <c r="AL16881" s="5"/>
      <c r="AM16881" s="5"/>
      <c r="AW16881" s="5"/>
    </row>
    <row r="16882" spans="38:49">
      <c r="AL16882" s="5"/>
      <c r="AM16882" s="5"/>
      <c r="AW16882" s="5"/>
    </row>
    <row r="16883" spans="38:49">
      <c r="AL16883" s="5"/>
      <c r="AM16883" s="5"/>
      <c r="AW16883" s="5"/>
    </row>
    <row r="16884" spans="38:49">
      <c r="AL16884" s="5"/>
      <c r="AM16884" s="5"/>
      <c r="AW16884" s="5"/>
    </row>
    <row r="16885" spans="38:49">
      <c r="AL16885" s="5"/>
      <c r="AM16885" s="5"/>
      <c r="AW16885" s="5"/>
    </row>
    <row r="16886" spans="38:49">
      <c r="AL16886" s="5"/>
      <c r="AM16886" s="5"/>
      <c r="AW16886" s="5"/>
    </row>
    <row r="16887" spans="38:49">
      <c r="AL16887" s="5"/>
      <c r="AM16887" s="5"/>
      <c r="AW16887" s="5"/>
    </row>
    <row r="16888" spans="38:49">
      <c r="AL16888" s="5"/>
      <c r="AM16888" s="5"/>
      <c r="AW16888" s="5"/>
    </row>
    <row r="16889" spans="38:49">
      <c r="AL16889" s="5"/>
      <c r="AM16889" s="5"/>
      <c r="AW16889" s="5"/>
    </row>
    <row r="16890" spans="38:49">
      <c r="AL16890" s="5"/>
      <c r="AM16890" s="5"/>
      <c r="AW16890" s="5"/>
    </row>
    <row r="16891" spans="38:49">
      <c r="AL16891" s="5"/>
      <c r="AM16891" s="5"/>
      <c r="AW16891" s="5"/>
    </row>
    <row r="16892" spans="38:49">
      <c r="AL16892" s="5"/>
      <c r="AM16892" s="5"/>
      <c r="AW16892" s="5"/>
    </row>
    <row r="16893" spans="38:49">
      <c r="AL16893" s="5"/>
      <c r="AM16893" s="5"/>
      <c r="AW16893" s="5"/>
    </row>
    <row r="16894" spans="38:49">
      <c r="AL16894" s="5"/>
      <c r="AM16894" s="5"/>
      <c r="AW16894" s="5"/>
    </row>
    <row r="16895" spans="38:49">
      <c r="AL16895" s="5"/>
      <c r="AM16895" s="5"/>
      <c r="AW16895" s="5"/>
    </row>
    <row r="16896" spans="38:49">
      <c r="AL16896" s="5"/>
      <c r="AM16896" s="5"/>
      <c r="AW16896" s="5"/>
    </row>
    <row r="16897" spans="38:49">
      <c r="AL16897" s="5"/>
      <c r="AM16897" s="5"/>
      <c r="AW16897" s="5"/>
    </row>
    <row r="16898" spans="38:49">
      <c r="AL16898" s="5"/>
      <c r="AM16898" s="5"/>
      <c r="AW16898" s="5"/>
    </row>
    <row r="16899" spans="38:49">
      <c r="AL16899" s="5"/>
      <c r="AM16899" s="5"/>
      <c r="AW16899" s="5"/>
    </row>
    <row r="16900" spans="38:49">
      <c r="AL16900" s="5"/>
      <c r="AM16900" s="5"/>
      <c r="AW16900" s="5"/>
    </row>
    <row r="16901" spans="38:49">
      <c r="AL16901" s="5"/>
      <c r="AM16901" s="5"/>
      <c r="AW16901" s="5"/>
    </row>
    <row r="16902" spans="38:49">
      <c r="AL16902" s="5"/>
      <c r="AM16902" s="5"/>
      <c r="AW16902" s="5"/>
    </row>
    <row r="16903" spans="38:49">
      <c r="AL16903" s="5"/>
      <c r="AM16903" s="5"/>
      <c r="AW16903" s="5"/>
    </row>
    <row r="16904" spans="38:49">
      <c r="AL16904" s="5"/>
      <c r="AM16904" s="5"/>
      <c r="AW16904" s="5"/>
    </row>
    <row r="16905" spans="38:49">
      <c r="AL16905" s="5"/>
      <c r="AM16905" s="5"/>
      <c r="AW16905" s="5"/>
    </row>
    <row r="16906" spans="38:49">
      <c r="AL16906" s="5"/>
      <c r="AM16906" s="5"/>
      <c r="AW16906" s="5"/>
    </row>
    <row r="16907" spans="38:49">
      <c r="AL16907" s="5"/>
      <c r="AM16907" s="5"/>
      <c r="AW16907" s="5"/>
    </row>
    <row r="16908" spans="38:49">
      <c r="AL16908" s="5"/>
      <c r="AM16908" s="5"/>
      <c r="AW16908" s="5"/>
    </row>
    <row r="16909" spans="38:49">
      <c r="AL16909" s="5"/>
      <c r="AM16909" s="5"/>
      <c r="AW16909" s="5"/>
    </row>
    <row r="16910" spans="38:49">
      <c r="AL16910" s="5"/>
      <c r="AM16910" s="5"/>
      <c r="AW16910" s="5"/>
    </row>
    <row r="16911" spans="38:49">
      <c r="AL16911" s="5"/>
      <c r="AM16911" s="5"/>
      <c r="AW16911" s="5"/>
    </row>
    <row r="16912" spans="38:49">
      <c r="AL16912" s="5"/>
      <c r="AM16912" s="5"/>
      <c r="AW16912" s="5"/>
    </row>
    <row r="16913" spans="38:49">
      <c r="AL16913" s="5"/>
      <c r="AM16913" s="5"/>
      <c r="AW16913" s="5"/>
    </row>
    <row r="16914" spans="38:49">
      <c r="AL16914" s="5"/>
      <c r="AM16914" s="5"/>
      <c r="AW16914" s="5"/>
    </row>
    <row r="16915" spans="38:49">
      <c r="AL16915" s="5"/>
      <c r="AM16915" s="5"/>
      <c r="AW16915" s="5"/>
    </row>
    <row r="16916" spans="38:49">
      <c r="AL16916" s="5"/>
      <c r="AM16916" s="5"/>
      <c r="AW16916" s="5"/>
    </row>
    <row r="16917" spans="38:49">
      <c r="AL16917" s="5"/>
      <c r="AM16917" s="5"/>
      <c r="AW16917" s="5"/>
    </row>
    <row r="16918" spans="38:49">
      <c r="AL16918" s="5"/>
      <c r="AM16918" s="5"/>
      <c r="AW16918" s="5"/>
    </row>
    <row r="16919" spans="38:49">
      <c r="AL16919" s="5"/>
      <c r="AM16919" s="5"/>
      <c r="AW16919" s="5"/>
    </row>
    <row r="16920" spans="38:49">
      <c r="AL16920" s="5"/>
      <c r="AM16920" s="5"/>
      <c r="AW16920" s="5"/>
    </row>
    <row r="16921" spans="38:49">
      <c r="AL16921" s="5"/>
      <c r="AM16921" s="5"/>
      <c r="AW16921" s="5"/>
    </row>
    <row r="16922" spans="38:49">
      <c r="AL16922" s="5"/>
      <c r="AM16922" s="5"/>
      <c r="AW16922" s="5"/>
    </row>
    <row r="16923" spans="38:49">
      <c r="AL16923" s="5"/>
      <c r="AM16923" s="5"/>
      <c r="AW16923" s="5"/>
    </row>
    <row r="16924" spans="38:49">
      <c r="AL16924" s="5"/>
      <c r="AM16924" s="5"/>
      <c r="AW16924" s="5"/>
    </row>
    <row r="16925" spans="38:49">
      <c r="AL16925" s="5"/>
      <c r="AM16925" s="5"/>
      <c r="AW16925" s="5"/>
    </row>
    <row r="16926" spans="38:49">
      <c r="AL16926" s="5"/>
      <c r="AM16926" s="5"/>
      <c r="AW16926" s="5"/>
    </row>
    <row r="16927" spans="38:49">
      <c r="AL16927" s="5"/>
      <c r="AM16927" s="5"/>
      <c r="AW16927" s="5"/>
    </row>
    <row r="16928" spans="38:49">
      <c r="AL16928" s="5"/>
      <c r="AM16928" s="5"/>
      <c r="AW16928" s="5"/>
    </row>
    <row r="16929" spans="38:49">
      <c r="AL16929" s="5"/>
      <c r="AM16929" s="5"/>
      <c r="AW16929" s="5"/>
    </row>
    <row r="16930" spans="38:49">
      <c r="AL16930" s="5"/>
      <c r="AM16930" s="5"/>
      <c r="AW16930" s="5"/>
    </row>
    <row r="16931" spans="38:49">
      <c r="AL16931" s="5"/>
      <c r="AM16931" s="5"/>
      <c r="AW16931" s="5"/>
    </row>
    <row r="16932" spans="38:49">
      <c r="AL16932" s="5"/>
      <c r="AM16932" s="5"/>
      <c r="AW16932" s="5"/>
    </row>
    <row r="16933" spans="38:49">
      <c r="AL16933" s="5"/>
      <c r="AM16933" s="5"/>
      <c r="AW16933" s="5"/>
    </row>
    <row r="16934" spans="38:49">
      <c r="AL16934" s="5"/>
      <c r="AM16934" s="5"/>
      <c r="AW16934" s="5"/>
    </row>
    <row r="16935" spans="38:49">
      <c r="AL16935" s="5"/>
      <c r="AM16935" s="5"/>
      <c r="AW16935" s="5"/>
    </row>
    <row r="16936" spans="38:49">
      <c r="AL16936" s="5"/>
      <c r="AM16936" s="5"/>
      <c r="AW16936" s="5"/>
    </row>
    <row r="16937" spans="38:49">
      <c r="AL16937" s="5"/>
      <c r="AM16937" s="5"/>
      <c r="AW16937" s="5"/>
    </row>
    <row r="16938" spans="38:49">
      <c r="AL16938" s="5"/>
      <c r="AM16938" s="5"/>
      <c r="AW16938" s="5"/>
    </row>
    <row r="16939" spans="38:49">
      <c r="AL16939" s="5"/>
      <c r="AM16939" s="5"/>
      <c r="AW16939" s="5"/>
    </row>
    <row r="16940" spans="38:49">
      <c r="AL16940" s="5"/>
      <c r="AM16940" s="5"/>
      <c r="AW16940" s="5"/>
    </row>
    <row r="16941" spans="38:49">
      <c r="AL16941" s="5"/>
      <c r="AM16941" s="5"/>
      <c r="AW16941" s="5"/>
    </row>
    <row r="16942" spans="38:49">
      <c r="AL16942" s="5"/>
      <c r="AM16942" s="5"/>
      <c r="AW16942" s="5"/>
    </row>
    <row r="16943" spans="38:49">
      <c r="AL16943" s="5"/>
      <c r="AM16943" s="5"/>
      <c r="AW16943" s="5"/>
    </row>
    <row r="16944" spans="38:49">
      <c r="AL16944" s="5"/>
      <c r="AM16944" s="5"/>
      <c r="AW16944" s="5"/>
    </row>
    <row r="16945" spans="38:49">
      <c r="AL16945" s="5"/>
      <c r="AM16945" s="5"/>
      <c r="AW16945" s="5"/>
    </row>
    <row r="16946" spans="38:49">
      <c r="AL16946" s="5"/>
      <c r="AM16946" s="5"/>
      <c r="AW16946" s="5"/>
    </row>
    <row r="16947" spans="38:49">
      <c r="AL16947" s="5"/>
      <c r="AM16947" s="5"/>
      <c r="AW16947" s="5"/>
    </row>
    <row r="16948" spans="38:49">
      <c r="AL16948" s="5"/>
      <c r="AM16948" s="5"/>
      <c r="AW16948" s="5"/>
    </row>
    <row r="16949" spans="38:49">
      <c r="AL16949" s="5"/>
      <c r="AM16949" s="5"/>
      <c r="AW16949" s="5"/>
    </row>
    <row r="16950" spans="38:49">
      <c r="AL16950" s="5"/>
      <c r="AM16950" s="5"/>
      <c r="AW16950" s="5"/>
    </row>
    <row r="16951" spans="38:49">
      <c r="AL16951" s="5"/>
      <c r="AM16951" s="5"/>
      <c r="AW16951" s="5"/>
    </row>
    <row r="16952" spans="38:49">
      <c r="AL16952" s="5"/>
      <c r="AM16952" s="5"/>
      <c r="AW16952" s="5"/>
    </row>
    <row r="16953" spans="38:49">
      <c r="AL16953" s="5"/>
      <c r="AM16953" s="5"/>
      <c r="AW16953" s="5"/>
    </row>
    <row r="16954" spans="38:49">
      <c r="AL16954" s="5"/>
      <c r="AM16954" s="5"/>
      <c r="AW16954" s="5"/>
    </row>
    <row r="16955" spans="38:49">
      <c r="AL16955" s="5"/>
      <c r="AM16955" s="5"/>
      <c r="AW16955" s="5"/>
    </row>
    <row r="16956" spans="38:49">
      <c r="AL16956" s="5"/>
      <c r="AM16956" s="5"/>
      <c r="AW16956" s="5"/>
    </row>
    <row r="16957" spans="38:49">
      <c r="AL16957" s="5"/>
      <c r="AM16957" s="5"/>
      <c r="AW16957" s="5"/>
    </row>
    <row r="16958" spans="38:49">
      <c r="AL16958" s="5"/>
      <c r="AM16958" s="5"/>
      <c r="AW16958" s="5"/>
    </row>
    <row r="16959" spans="38:49">
      <c r="AL16959" s="5"/>
      <c r="AM16959" s="5"/>
      <c r="AW16959" s="5"/>
    </row>
    <row r="16960" spans="38:49">
      <c r="AL16960" s="5"/>
      <c r="AM16960" s="5"/>
      <c r="AW16960" s="5"/>
    </row>
    <row r="16961" spans="38:49">
      <c r="AL16961" s="5"/>
      <c r="AM16961" s="5"/>
      <c r="AW16961" s="5"/>
    </row>
    <row r="16962" spans="38:49">
      <c r="AL16962" s="5"/>
      <c r="AM16962" s="5"/>
      <c r="AW16962" s="5"/>
    </row>
    <row r="16963" spans="38:49">
      <c r="AL16963" s="5"/>
      <c r="AM16963" s="5"/>
      <c r="AW16963" s="5"/>
    </row>
    <row r="16964" spans="38:49">
      <c r="AL16964" s="5"/>
      <c r="AM16964" s="5"/>
      <c r="AW16964" s="5"/>
    </row>
    <row r="16965" spans="38:49">
      <c r="AL16965" s="5"/>
      <c r="AM16965" s="5"/>
      <c r="AW16965" s="5"/>
    </row>
    <row r="16966" spans="38:49">
      <c r="AL16966" s="5"/>
      <c r="AM16966" s="5"/>
      <c r="AW16966" s="5"/>
    </row>
    <row r="16967" spans="38:49">
      <c r="AL16967" s="5"/>
      <c r="AM16967" s="5"/>
      <c r="AW16967" s="5"/>
    </row>
    <row r="16968" spans="38:49">
      <c r="AL16968" s="5"/>
      <c r="AM16968" s="5"/>
      <c r="AW16968" s="5"/>
    </row>
    <row r="16969" spans="38:49">
      <c r="AL16969" s="5"/>
      <c r="AM16969" s="5"/>
      <c r="AW16969" s="5"/>
    </row>
    <row r="16970" spans="38:49">
      <c r="AL16970" s="5"/>
      <c r="AM16970" s="5"/>
      <c r="AW16970" s="5"/>
    </row>
    <row r="16971" spans="38:49">
      <c r="AL16971" s="5"/>
      <c r="AM16971" s="5"/>
      <c r="AW16971" s="5"/>
    </row>
    <row r="16972" spans="38:49">
      <c r="AL16972" s="5"/>
      <c r="AM16972" s="5"/>
      <c r="AW16972" s="5"/>
    </row>
    <row r="16973" spans="38:49">
      <c r="AL16973" s="5"/>
      <c r="AM16973" s="5"/>
      <c r="AW16973" s="5"/>
    </row>
    <row r="16974" spans="38:49">
      <c r="AL16974" s="5"/>
      <c r="AM16974" s="5"/>
      <c r="AW16974" s="5"/>
    </row>
    <row r="16975" spans="38:49">
      <c r="AL16975" s="5"/>
      <c r="AM16975" s="5"/>
      <c r="AW16975" s="5"/>
    </row>
    <row r="16976" spans="38:49">
      <c r="AL16976" s="5"/>
      <c r="AM16976" s="5"/>
      <c r="AW16976" s="5"/>
    </row>
    <row r="16977" spans="38:49">
      <c r="AL16977" s="5"/>
      <c r="AM16977" s="5"/>
      <c r="AW16977" s="5"/>
    </row>
    <row r="16978" spans="38:49">
      <c r="AL16978" s="5"/>
      <c r="AM16978" s="5"/>
      <c r="AW16978" s="5"/>
    </row>
    <row r="16979" spans="38:49">
      <c r="AL16979" s="5"/>
      <c r="AM16979" s="5"/>
      <c r="AW16979" s="5"/>
    </row>
    <row r="16980" spans="38:49">
      <c r="AL16980" s="5"/>
      <c r="AM16980" s="5"/>
      <c r="AW16980" s="5"/>
    </row>
    <row r="16981" spans="38:49">
      <c r="AL16981" s="5"/>
      <c r="AM16981" s="5"/>
      <c r="AW16981" s="5"/>
    </row>
    <row r="16982" spans="38:49">
      <c r="AL16982" s="5"/>
      <c r="AM16982" s="5"/>
      <c r="AW16982" s="5"/>
    </row>
    <row r="16983" spans="38:49">
      <c r="AL16983" s="5"/>
      <c r="AM16983" s="5"/>
      <c r="AW16983" s="5"/>
    </row>
    <row r="16984" spans="38:49">
      <c r="AL16984" s="5"/>
      <c r="AM16984" s="5"/>
      <c r="AW16984" s="5"/>
    </row>
    <row r="16985" spans="38:49">
      <c r="AL16985" s="5"/>
      <c r="AM16985" s="5"/>
      <c r="AW16985" s="5"/>
    </row>
    <row r="16986" spans="38:49">
      <c r="AL16986" s="5"/>
      <c r="AM16986" s="5"/>
      <c r="AW16986" s="5"/>
    </row>
    <row r="16987" spans="38:49">
      <c r="AL16987" s="5"/>
      <c r="AM16987" s="5"/>
      <c r="AW16987" s="5"/>
    </row>
    <row r="16988" spans="38:49">
      <c r="AL16988" s="5"/>
      <c r="AM16988" s="5"/>
      <c r="AW16988" s="5"/>
    </row>
    <row r="16989" spans="38:49">
      <c r="AL16989" s="5"/>
      <c r="AM16989" s="5"/>
      <c r="AW16989" s="5"/>
    </row>
    <row r="16990" spans="38:49">
      <c r="AL16990" s="5"/>
      <c r="AM16990" s="5"/>
      <c r="AW16990" s="5"/>
    </row>
    <row r="16991" spans="38:49">
      <c r="AL16991" s="5"/>
      <c r="AM16991" s="5"/>
      <c r="AW16991" s="5"/>
    </row>
    <row r="16992" spans="38:49">
      <c r="AL16992" s="5"/>
      <c r="AM16992" s="5"/>
      <c r="AW16992" s="5"/>
    </row>
    <row r="16993" spans="38:49">
      <c r="AL16993" s="5"/>
      <c r="AM16993" s="5"/>
      <c r="AW16993" s="5"/>
    </row>
    <row r="16994" spans="38:49">
      <c r="AL16994" s="5"/>
      <c r="AM16994" s="5"/>
      <c r="AW16994" s="5"/>
    </row>
    <row r="16995" spans="38:49">
      <c r="AL16995" s="5"/>
      <c r="AM16995" s="5"/>
      <c r="AW16995" s="5"/>
    </row>
    <row r="16996" spans="38:49">
      <c r="AL16996" s="5"/>
      <c r="AM16996" s="5"/>
      <c r="AW16996" s="5"/>
    </row>
    <row r="16997" spans="38:49">
      <c r="AL16997" s="5"/>
      <c r="AM16997" s="5"/>
      <c r="AW16997" s="5"/>
    </row>
    <row r="16998" spans="38:49">
      <c r="AL16998" s="5"/>
      <c r="AM16998" s="5"/>
      <c r="AW16998" s="5"/>
    </row>
    <row r="16999" spans="38:49">
      <c r="AL16999" s="5"/>
      <c r="AM16999" s="5"/>
      <c r="AW16999" s="5"/>
    </row>
    <row r="17000" spans="38:49">
      <c r="AL17000" s="5"/>
      <c r="AM17000" s="5"/>
      <c r="AW17000" s="5"/>
    </row>
    <row r="17001" spans="38:49">
      <c r="AL17001" s="5"/>
      <c r="AM17001" s="5"/>
      <c r="AW17001" s="5"/>
    </row>
    <row r="17002" spans="38:49">
      <c r="AL17002" s="5"/>
      <c r="AM17002" s="5"/>
      <c r="AW17002" s="5"/>
    </row>
    <row r="17003" spans="38:49">
      <c r="AL17003" s="5"/>
      <c r="AM17003" s="5"/>
      <c r="AW17003" s="5"/>
    </row>
    <row r="17004" spans="38:49">
      <c r="AL17004" s="5"/>
      <c r="AM17004" s="5"/>
      <c r="AW17004" s="5"/>
    </row>
    <row r="17005" spans="38:49">
      <c r="AL17005" s="5"/>
      <c r="AM17005" s="5"/>
      <c r="AW17005" s="5"/>
    </row>
    <row r="17006" spans="38:49">
      <c r="AL17006" s="5"/>
      <c r="AM17006" s="5"/>
      <c r="AW17006" s="5"/>
    </row>
    <row r="17007" spans="38:49">
      <c r="AL17007" s="5"/>
      <c r="AM17007" s="5"/>
      <c r="AW17007" s="5"/>
    </row>
    <row r="17008" spans="38:49">
      <c r="AL17008" s="5"/>
      <c r="AM17008" s="5"/>
      <c r="AW17008" s="5"/>
    </row>
    <row r="17009" spans="38:49">
      <c r="AL17009" s="5"/>
      <c r="AM17009" s="5"/>
      <c r="AW17009" s="5"/>
    </row>
    <row r="17010" spans="38:49">
      <c r="AL17010" s="5"/>
      <c r="AM17010" s="5"/>
      <c r="AW17010" s="5"/>
    </row>
    <row r="17011" spans="38:49">
      <c r="AL17011" s="5"/>
      <c r="AM17011" s="5"/>
      <c r="AW17011" s="5"/>
    </row>
    <row r="17012" spans="38:49">
      <c r="AL17012" s="5"/>
      <c r="AM17012" s="5"/>
      <c r="AW17012" s="5"/>
    </row>
    <row r="17013" spans="38:49">
      <c r="AL17013" s="5"/>
      <c r="AM17013" s="5"/>
      <c r="AW17013" s="5"/>
    </row>
    <row r="17014" spans="38:49">
      <c r="AL17014" s="5"/>
      <c r="AM17014" s="5"/>
      <c r="AW17014" s="5"/>
    </row>
    <row r="17015" spans="38:49">
      <c r="AL17015" s="5"/>
      <c r="AM17015" s="5"/>
      <c r="AW17015" s="5"/>
    </row>
    <row r="17016" spans="38:49">
      <c r="AL17016" s="5"/>
      <c r="AM17016" s="5"/>
      <c r="AW17016" s="5"/>
    </row>
    <row r="17017" spans="38:49">
      <c r="AL17017" s="5"/>
      <c r="AM17017" s="5"/>
      <c r="AW17017" s="5"/>
    </row>
    <row r="17018" spans="38:49">
      <c r="AL17018" s="5"/>
      <c r="AM17018" s="5"/>
      <c r="AW17018" s="5"/>
    </row>
    <row r="17019" spans="38:49">
      <c r="AL17019" s="5"/>
      <c r="AM17019" s="5"/>
      <c r="AW17019" s="5"/>
    </row>
    <row r="17020" spans="38:49">
      <c r="AL17020" s="5"/>
      <c r="AM17020" s="5"/>
      <c r="AW17020" s="5"/>
    </row>
    <row r="17021" spans="38:49">
      <c r="AL17021" s="5"/>
      <c r="AM17021" s="5"/>
      <c r="AW17021" s="5"/>
    </row>
    <row r="17022" spans="38:49">
      <c r="AL17022" s="5"/>
      <c r="AM17022" s="5"/>
      <c r="AW17022" s="5"/>
    </row>
    <row r="17023" spans="38:49">
      <c r="AL17023" s="5"/>
      <c r="AM17023" s="5"/>
      <c r="AW17023" s="5"/>
    </row>
    <row r="17024" spans="38:49">
      <c r="AL17024" s="5"/>
      <c r="AM17024" s="5"/>
      <c r="AW17024" s="5"/>
    </row>
    <row r="17025" spans="38:49">
      <c r="AL17025" s="5"/>
      <c r="AM17025" s="5"/>
      <c r="AW17025" s="5"/>
    </row>
    <row r="17026" spans="38:49">
      <c r="AL17026" s="5"/>
      <c r="AM17026" s="5"/>
      <c r="AW17026" s="5"/>
    </row>
    <row r="17027" spans="38:49">
      <c r="AL17027" s="5"/>
      <c r="AM17027" s="5"/>
      <c r="AW17027" s="5"/>
    </row>
    <row r="17028" spans="38:49">
      <c r="AL17028" s="5"/>
      <c r="AM17028" s="5"/>
      <c r="AW17028" s="5"/>
    </row>
    <row r="17029" spans="38:49">
      <c r="AL17029" s="5"/>
      <c r="AM17029" s="5"/>
      <c r="AW17029" s="5"/>
    </row>
    <row r="17030" spans="38:49">
      <c r="AL17030" s="5"/>
      <c r="AM17030" s="5"/>
      <c r="AW17030" s="5"/>
    </row>
    <row r="17031" spans="38:49">
      <c r="AL17031" s="5"/>
      <c r="AM17031" s="5"/>
      <c r="AW17031" s="5"/>
    </row>
    <row r="17032" spans="38:49">
      <c r="AL17032" s="5"/>
      <c r="AM17032" s="5"/>
      <c r="AW17032" s="5"/>
    </row>
    <row r="17033" spans="38:49">
      <c r="AL17033" s="5"/>
      <c r="AM17033" s="5"/>
      <c r="AW17033" s="5"/>
    </row>
    <row r="17034" spans="38:49">
      <c r="AL17034" s="5"/>
      <c r="AM17034" s="5"/>
      <c r="AW17034" s="5"/>
    </row>
    <row r="17035" spans="38:49">
      <c r="AL17035" s="5"/>
      <c r="AM17035" s="5"/>
      <c r="AW17035" s="5"/>
    </row>
    <row r="17036" spans="38:49">
      <c r="AL17036" s="5"/>
      <c r="AM17036" s="5"/>
      <c r="AW17036" s="5"/>
    </row>
    <row r="17037" spans="38:49">
      <c r="AL17037" s="5"/>
      <c r="AM17037" s="5"/>
      <c r="AW17037" s="5"/>
    </row>
    <row r="17038" spans="38:49">
      <c r="AL17038" s="5"/>
      <c r="AM17038" s="5"/>
      <c r="AW17038" s="5"/>
    </row>
    <row r="17039" spans="38:49">
      <c r="AL17039" s="5"/>
      <c r="AM17039" s="5"/>
      <c r="AW17039" s="5"/>
    </row>
    <row r="17040" spans="38:49">
      <c r="AL17040" s="5"/>
      <c r="AM17040" s="5"/>
      <c r="AW17040" s="5"/>
    </row>
    <row r="17041" spans="38:49">
      <c r="AL17041" s="5"/>
      <c r="AM17041" s="5"/>
      <c r="AW17041" s="5"/>
    </row>
    <row r="17042" spans="38:49">
      <c r="AL17042" s="5"/>
      <c r="AM17042" s="5"/>
      <c r="AW17042" s="5"/>
    </row>
    <row r="17043" spans="38:49">
      <c r="AL17043" s="5"/>
      <c r="AM17043" s="5"/>
      <c r="AW17043" s="5"/>
    </row>
    <row r="17044" spans="38:49">
      <c r="AL17044" s="5"/>
      <c r="AM17044" s="5"/>
      <c r="AW17044" s="5"/>
    </row>
    <row r="17045" spans="38:49">
      <c r="AL17045" s="5"/>
      <c r="AM17045" s="5"/>
      <c r="AW17045" s="5"/>
    </row>
    <row r="17046" spans="38:49">
      <c r="AL17046" s="5"/>
      <c r="AM17046" s="5"/>
      <c r="AW17046" s="5"/>
    </row>
    <row r="17047" spans="38:49">
      <c r="AL17047" s="5"/>
      <c r="AM17047" s="5"/>
      <c r="AW17047" s="5"/>
    </row>
    <row r="17048" spans="38:49">
      <c r="AL17048" s="5"/>
      <c r="AM17048" s="5"/>
      <c r="AW17048" s="5"/>
    </row>
    <row r="17049" spans="38:49">
      <c r="AL17049" s="5"/>
      <c r="AM17049" s="5"/>
      <c r="AW17049" s="5"/>
    </row>
    <row r="17050" spans="38:49">
      <c r="AL17050" s="5"/>
      <c r="AM17050" s="5"/>
      <c r="AW17050" s="5"/>
    </row>
    <row r="17051" spans="38:49">
      <c r="AL17051" s="5"/>
      <c r="AM17051" s="5"/>
      <c r="AW17051" s="5"/>
    </row>
    <row r="17052" spans="38:49">
      <c r="AL17052" s="5"/>
      <c r="AM17052" s="5"/>
      <c r="AW17052" s="5"/>
    </row>
    <row r="17053" spans="38:49">
      <c r="AL17053" s="5"/>
      <c r="AM17053" s="5"/>
      <c r="AW17053" s="5"/>
    </row>
    <row r="17054" spans="38:49">
      <c r="AL17054" s="5"/>
      <c r="AM17054" s="5"/>
      <c r="AW17054" s="5"/>
    </row>
    <row r="17055" spans="38:49">
      <c r="AL17055" s="5"/>
      <c r="AM17055" s="5"/>
      <c r="AW17055" s="5"/>
    </row>
    <row r="17056" spans="38:49">
      <c r="AL17056" s="5"/>
      <c r="AM17056" s="5"/>
      <c r="AW17056" s="5"/>
    </row>
    <row r="17057" spans="38:49">
      <c r="AL17057" s="5"/>
      <c r="AM17057" s="5"/>
      <c r="AW17057" s="5"/>
    </row>
    <row r="17058" spans="38:49">
      <c r="AL17058" s="5"/>
      <c r="AM17058" s="5"/>
      <c r="AW17058" s="5"/>
    </row>
    <row r="17059" spans="38:49">
      <c r="AL17059" s="5"/>
      <c r="AM17059" s="5"/>
      <c r="AW17059" s="5"/>
    </row>
    <row r="17060" spans="38:49">
      <c r="AL17060" s="5"/>
      <c r="AM17060" s="5"/>
      <c r="AW17060" s="5"/>
    </row>
    <row r="17061" spans="38:49">
      <c r="AL17061" s="5"/>
      <c r="AM17061" s="5"/>
      <c r="AW17061" s="5"/>
    </row>
    <row r="17062" spans="38:49">
      <c r="AL17062" s="5"/>
      <c r="AM17062" s="5"/>
      <c r="AW17062" s="5"/>
    </row>
    <row r="17063" spans="38:49">
      <c r="AL17063" s="5"/>
      <c r="AM17063" s="5"/>
      <c r="AW17063" s="5"/>
    </row>
    <row r="17064" spans="38:49">
      <c r="AL17064" s="5"/>
      <c r="AM17064" s="5"/>
      <c r="AW17064" s="5"/>
    </row>
    <row r="17065" spans="38:49">
      <c r="AL17065" s="5"/>
      <c r="AM17065" s="5"/>
      <c r="AW17065" s="5"/>
    </row>
    <row r="17066" spans="38:49">
      <c r="AL17066" s="5"/>
      <c r="AM17066" s="5"/>
      <c r="AW17066" s="5"/>
    </row>
    <row r="17067" spans="38:49">
      <c r="AL17067" s="5"/>
      <c r="AM17067" s="5"/>
      <c r="AW17067" s="5"/>
    </row>
    <row r="17068" spans="38:49">
      <c r="AL17068" s="5"/>
      <c r="AM17068" s="5"/>
      <c r="AW17068" s="5"/>
    </row>
    <row r="17069" spans="38:49">
      <c r="AL17069" s="5"/>
      <c r="AM17069" s="5"/>
      <c r="AW17069" s="5"/>
    </row>
    <row r="17070" spans="38:49">
      <c r="AL17070" s="5"/>
      <c r="AM17070" s="5"/>
      <c r="AW17070" s="5"/>
    </row>
    <row r="17071" spans="38:49">
      <c r="AL17071" s="5"/>
      <c r="AM17071" s="5"/>
      <c r="AW17071" s="5"/>
    </row>
    <row r="17072" spans="38:49">
      <c r="AL17072" s="5"/>
      <c r="AM17072" s="5"/>
      <c r="AW17072" s="5"/>
    </row>
    <row r="17073" spans="38:49">
      <c r="AL17073" s="5"/>
      <c r="AM17073" s="5"/>
      <c r="AW17073" s="5"/>
    </row>
    <row r="17074" spans="38:49">
      <c r="AL17074" s="5"/>
      <c r="AM17074" s="5"/>
      <c r="AW17074" s="5"/>
    </row>
    <row r="17075" spans="38:49">
      <c r="AL17075" s="5"/>
      <c r="AM17075" s="5"/>
      <c r="AW17075" s="5"/>
    </row>
    <row r="17076" spans="38:49">
      <c r="AL17076" s="5"/>
      <c r="AM17076" s="5"/>
      <c r="AW17076" s="5"/>
    </row>
    <row r="17077" spans="38:49">
      <c r="AL17077" s="5"/>
      <c r="AM17077" s="5"/>
      <c r="AW17077" s="5"/>
    </row>
    <row r="17078" spans="38:49">
      <c r="AL17078" s="5"/>
      <c r="AM17078" s="5"/>
      <c r="AW17078" s="5"/>
    </row>
    <row r="17079" spans="38:49">
      <c r="AL17079" s="5"/>
      <c r="AM17079" s="5"/>
      <c r="AW17079" s="5"/>
    </row>
    <row r="17080" spans="38:49">
      <c r="AL17080" s="5"/>
      <c r="AM17080" s="5"/>
      <c r="AW17080" s="5"/>
    </row>
    <row r="17081" spans="38:49">
      <c r="AL17081" s="5"/>
      <c r="AM17081" s="5"/>
      <c r="AW17081" s="5"/>
    </row>
    <row r="17082" spans="38:49">
      <c r="AL17082" s="5"/>
      <c r="AM17082" s="5"/>
      <c r="AW17082" s="5"/>
    </row>
    <row r="17083" spans="38:49">
      <c r="AL17083" s="5"/>
      <c r="AM17083" s="5"/>
      <c r="AW17083" s="5"/>
    </row>
    <row r="17084" spans="38:49">
      <c r="AL17084" s="5"/>
      <c r="AM17084" s="5"/>
      <c r="AW17084" s="5"/>
    </row>
    <row r="17085" spans="38:49">
      <c r="AL17085" s="5"/>
      <c r="AM17085" s="5"/>
      <c r="AW17085" s="5"/>
    </row>
    <row r="17086" spans="38:49">
      <c r="AL17086" s="5"/>
      <c r="AM17086" s="5"/>
      <c r="AW17086" s="5"/>
    </row>
    <row r="17087" spans="38:49">
      <c r="AL17087" s="5"/>
      <c r="AM17087" s="5"/>
      <c r="AW17087" s="5"/>
    </row>
    <row r="17088" spans="38:49">
      <c r="AL17088" s="5"/>
      <c r="AM17088" s="5"/>
      <c r="AW17088" s="5"/>
    </row>
    <row r="17089" spans="38:49">
      <c r="AL17089" s="5"/>
      <c r="AM17089" s="5"/>
      <c r="AW17089" s="5"/>
    </row>
    <row r="17090" spans="38:49">
      <c r="AL17090" s="5"/>
      <c r="AM17090" s="5"/>
      <c r="AW17090" s="5"/>
    </row>
    <row r="17091" spans="38:49">
      <c r="AL17091" s="5"/>
      <c r="AM17091" s="5"/>
      <c r="AW17091" s="5"/>
    </row>
    <row r="17092" spans="38:49">
      <c r="AL17092" s="5"/>
      <c r="AM17092" s="5"/>
      <c r="AW17092" s="5"/>
    </row>
    <row r="17093" spans="38:49">
      <c r="AL17093" s="5"/>
      <c r="AM17093" s="5"/>
      <c r="AW17093" s="5"/>
    </row>
    <row r="17094" spans="38:49">
      <c r="AL17094" s="5"/>
      <c r="AM17094" s="5"/>
      <c r="AW17094" s="5"/>
    </row>
    <row r="17095" spans="38:49">
      <c r="AL17095" s="5"/>
      <c r="AM17095" s="5"/>
      <c r="AW17095" s="5"/>
    </row>
    <row r="17096" spans="38:49">
      <c r="AL17096" s="5"/>
      <c r="AM17096" s="5"/>
      <c r="AW17096" s="5"/>
    </row>
    <row r="17097" spans="38:49">
      <c r="AL17097" s="5"/>
      <c r="AM17097" s="5"/>
      <c r="AW17097" s="5"/>
    </row>
    <row r="17098" spans="38:49">
      <c r="AL17098" s="5"/>
      <c r="AM17098" s="5"/>
      <c r="AW17098" s="5"/>
    </row>
    <row r="17099" spans="38:49">
      <c r="AL17099" s="5"/>
      <c r="AM17099" s="5"/>
      <c r="AW17099" s="5"/>
    </row>
    <row r="17100" spans="38:49">
      <c r="AL17100" s="5"/>
      <c r="AM17100" s="5"/>
      <c r="AW17100" s="5"/>
    </row>
    <row r="17101" spans="38:49">
      <c r="AL17101" s="5"/>
      <c r="AM17101" s="5"/>
      <c r="AW17101" s="5"/>
    </row>
    <row r="17102" spans="38:49">
      <c r="AL17102" s="5"/>
      <c r="AM17102" s="5"/>
      <c r="AW17102" s="5"/>
    </row>
    <row r="17103" spans="38:49">
      <c r="AL17103" s="5"/>
      <c r="AM17103" s="5"/>
      <c r="AW17103" s="5"/>
    </row>
    <row r="17104" spans="38:49">
      <c r="AL17104" s="5"/>
      <c r="AM17104" s="5"/>
      <c r="AW17104" s="5"/>
    </row>
    <row r="17105" spans="38:49">
      <c r="AL17105" s="5"/>
      <c r="AM17105" s="5"/>
      <c r="AW17105" s="5"/>
    </row>
    <row r="17106" spans="38:49">
      <c r="AL17106" s="5"/>
      <c r="AM17106" s="5"/>
      <c r="AW17106" s="5"/>
    </row>
    <row r="17107" spans="38:49">
      <c r="AL17107" s="5"/>
      <c r="AM17107" s="5"/>
      <c r="AW17107" s="5"/>
    </row>
    <row r="17108" spans="38:49">
      <c r="AL17108" s="5"/>
      <c r="AM17108" s="5"/>
      <c r="AW17108" s="5"/>
    </row>
    <row r="17109" spans="38:49">
      <c r="AL17109" s="5"/>
      <c r="AM17109" s="5"/>
      <c r="AW17109" s="5"/>
    </row>
    <row r="17110" spans="38:49">
      <c r="AL17110" s="5"/>
      <c r="AM17110" s="5"/>
      <c r="AW17110" s="5"/>
    </row>
    <row r="17111" spans="38:49">
      <c r="AL17111" s="5"/>
      <c r="AM17111" s="5"/>
      <c r="AW17111" s="5"/>
    </row>
    <row r="17112" spans="38:49">
      <c r="AL17112" s="5"/>
      <c r="AM17112" s="5"/>
      <c r="AW17112" s="5"/>
    </row>
    <row r="17113" spans="38:49">
      <c r="AL17113" s="5"/>
      <c r="AM17113" s="5"/>
      <c r="AW17113" s="5"/>
    </row>
    <row r="17114" spans="38:49">
      <c r="AL17114" s="5"/>
      <c r="AM17114" s="5"/>
      <c r="AW17114" s="5"/>
    </row>
    <row r="17115" spans="38:49">
      <c r="AL17115" s="5"/>
      <c r="AM17115" s="5"/>
      <c r="AW17115" s="5"/>
    </row>
    <row r="17116" spans="38:49">
      <c r="AL17116" s="5"/>
      <c r="AM17116" s="5"/>
      <c r="AW17116" s="5"/>
    </row>
    <row r="17117" spans="38:49">
      <c r="AL17117" s="5"/>
      <c r="AM17117" s="5"/>
      <c r="AW17117" s="5"/>
    </row>
    <row r="17118" spans="38:49">
      <c r="AL17118" s="5"/>
      <c r="AM17118" s="5"/>
      <c r="AW17118" s="5"/>
    </row>
    <row r="17119" spans="38:49">
      <c r="AL17119" s="5"/>
      <c r="AM17119" s="5"/>
      <c r="AW17119" s="5"/>
    </row>
    <row r="17120" spans="38:49">
      <c r="AL17120" s="5"/>
      <c r="AM17120" s="5"/>
      <c r="AW17120" s="5"/>
    </row>
    <row r="17121" spans="38:49">
      <c r="AL17121" s="5"/>
      <c r="AM17121" s="5"/>
      <c r="AW17121" s="5"/>
    </row>
    <row r="17122" spans="38:49">
      <c r="AL17122" s="5"/>
      <c r="AM17122" s="5"/>
      <c r="AW17122" s="5"/>
    </row>
    <row r="17123" spans="38:49">
      <c r="AL17123" s="5"/>
      <c r="AM17123" s="5"/>
      <c r="AW17123" s="5"/>
    </row>
    <row r="17124" spans="38:49">
      <c r="AL17124" s="5"/>
      <c r="AM17124" s="5"/>
      <c r="AW17124" s="5"/>
    </row>
    <row r="17125" spans="38:49">
      <c r="AL17125" s="5"/>
      <c r="AM17125" s="5"/>
      <c r="AW17125" s="5"/>
    </row>
    <row r="17126" spans="38:49">
      <c r="AL17126" s="5"/>
      <c r="AM17126" s="5"/>
      <c r="AW17126" s="5"/>
    </row>
    <row r="17127" spans="38:49">
      <c r="AL17127" s="5"/>
      <c r="AM17127" s="5"/>
      <c r="AW17127" s="5"/>
    </row>
    <row r="17128" spans="38:49">
      <c r="AL17128" s="5"/>
      <c r="AM17128" s="5"/>
      <c r="AW17128" s="5"/>
    </row>
    <row r="17129" spans="38:49">
      <c r="AL17129" s="5"/>
      <c r="AM17129" s="5"/>
      <c r="AW17129" s="5"/>
    </row>
    <row r="17130" spans="38:49">
      <c r="AL17130" s="5"/>
      <c r="AM17130" s="5"/>
      <c r="AW17130" s="5"/>
    </row>
    <row r="17131" spans="38:49">
      <c r="AL17131" s="5"/>
      <c r="AM17131" s="5"/>
      <c r="AW17131" s="5"/>
    </row>
    <row r="17132" spans="38:49">
      <c r="AL17132" s="5"/>
      <c r="AM17132" s="5"/>
      <c r="AW17132" s="5"/>
    </row>
    <row r="17133" spans="38:49">
      <c r="AL17133" s="5"/>
      <c r="AM17133" s="5"/>
      <c r="AW17133" s="5"/>
    </row>
    <row r="17134" spans="38:49">
      <c r="AL17134" s="5"/>
      <c r="AM17134" s="5"/>
      <c r="AW17134" s="5"/>
    </row>
    <row r="17135" spans="38:49">
      <c r="AL17135" s="5"/>
      <c r="AM17135" s="5"/>
      <c r="AW17135" s="5"/>
    </row>
    <row r="17136" spans="38:49">
      <c r="AL17136" s="5"/>
      <c r="AM17136" s="5"/>
      <c r="AW17136" s="5"/>
    </row>
    <row r="17137" spans="38:49">
      <c r="AL17137" s="5"/>
      <c r="AM17137" s="5"/>
      <c r="AW17137" s="5"/>
    </row>
    <row r="17138" spans="38:49">
      <c r="AL17138" s="5"/>
      <c r="AM17138" s="5"/>
      <c r="AW17138" s="5"/>
    </row>
    <row r="17139" spans="38:49">
      <c r="AL17139" s="5"/>
      <c r="AM17139" s="5"/>
      <c r="AW17139" s="5"/>
    </row>
    <row r="17140" spans="38:49">
      <c r="AL17140" s="5"/>
      <c r="AM17140" s="5"/>
      <c r="AW17140" s="5"/>
    </row>
    <row r="17141" spans="38:49">
      <c r="AL17141" s="5"/>
      <c r="AM17141" s="5"/>
      <c r="AW17141" s="5"/>
    </row>
    <row r="17142" spans="38:49">
      <c r="AL17142" s="5"/>
      <c r="AM17142" s="5"/>
      <c r="AW17142" s="5"/>
    </row>
    <row r="17143" spans="38:49">
      <c r="AL17143" s="5"/>
      <c r="AM17143" s="5"/>
      <c r="AW17143" s="5"/>
    </row>
    <row r="17144" spans="38:49">
      <c r="AL17144" s="5"/>
      <c r="AM17144" s="5"/>
      <c r="AW17144" s="5"/>
    </row>
    <row r="17145" spans="38:49">
      <c r="AL17145" s="5"/>
      <c r="AM17145" s="5"/>
      <c r="AW17145" s="5"/>
    </row>
    <row r="17146" spans="38:49">
      <c r="AL17146" s="5"/>
      <c r="AM17146" s="5"/>
      <c r="AW17146" s="5"/>
    </row>
    <row r="17147" spans="38:49">
      <c r="AL17147" s="5"/>
      <c r="AM17147" s="5"/>
      <c r="AW17147" s="5"/>
    </row>
    <row r="17148" spans="38:49">
      <c r="AL17148" s="5"/>
      <c r="AM17148" s="5"/>
      <c r="AW17148" s="5"/>
    </row>
    <row r="17149" spans="38:49">
      <c r="AL17149" s="5"/>
      <c r="AM17149" s="5"/>
      <c r="AW17149" s="5"/>
    </row>
    <row r="17150" spans="38:49">
      <c r="AL17150" s="5"/>
      <c r="AM17150" s="5"/>
      <c r="AW17150" s="5"/>
    </row>
    <row r="17151" spans="38:49">
      <c r="AL17151" s="5"/>
      <c r="AM17151" s="5"/>
      <c r="AW17151" s="5"/>
    </row>
    <row r="17152" spans="38:49">
      <c r="AL17152" s="5"/>
      <c r="AM17152" s="5"/>
      <c r="AW17152" s="5"/>
    </row>
    <row r="17153" spans="38:49">
      <c r="AL17153" s="5"/>
      <c r="AM17153" s="5"/>
      <c r="AW17153" s="5"/>
    </row>
    <row r="17154" spans="38:49">
      <c r="AL17154" s="5"/>
      <c r="AM17154" s="5"/>
      <c r="AW17154" s="5"/>
    </row>
    <row r="17155" spans="38:49">
      <c r="AL17155" s="5"/>
      <c r="AM17155" s="5"/>
      <c r="AW17155" s="5"/>
    </row>
    <row r="17156" spans="38:49">
      <c r="AL17156" s="5"/>
      <c r="AM17156" s="5"/>
      <c r="AW17156" s="5"/>
    </row>
    <row r="17157" spans="38:49">
      <c r="AL17157" s="5"/>
      <c r="AM17157" s="5"/>
      <c r="AW17157" s="5"/>
    </row>
    <row r="17158" spans="38:49">
      <c r="AL17158" s="5"/>
      <c r="AM17158" s="5"/>
      <c r="AW17158" s="5"/>
    </row>
    <row r="17159" spans="38:49">
      <c r="AL17159" s="5"/>
      <c r="AM17159" s="5"/>
      <c r="AW17159" s="5"/>
    </row>
    <row r="17160" spans="38:49">
      <c r="AL17160" s="5"/>
      <c r="AM17160" s="5"/>
      <c r="AW17160" s="5"/>
    </row>
    <row r="17161" spans="38:49">
      <c r="AL17161" s="5"/>
      <c r="AM17161" s="5"/>
      <c r="AW17161" s="5"/>
    </row>
    <row r="17162" spans="38:49">
      <c r="AL17162" s="5"/>
      <c r="AM17162" s="5"/>
      <c r="AW17162" s="5"/>
    </row>
    <row r="17163" spans="38:49">
      <c r="AL17163" s="5"/>
      <c r="AM17163" s="5"/>
      <c r="AW17163" s="5"/>
    </row>
    <row r="17164" spans="38:49">
      <c r="AL17164" s="5"/>
      <c r="AM17164" s="5"/>
      <c r="AW17164" s="5"/>
    </row>
    <row r="17165" spans="38:49">
      <c r="AL17165" s="5"/>
      <c r="AM17165" s="5"/>
      <c r="AW17165" s="5"/>
    </row>
    <row r="17166" spans="38:49">
      <c r="AL17166" s="5"/>
      <c r="AM17166" s="5"/>
      <c r="AW17166" s="5"/>
    </row>
    <row r="17167" spans="38:49">
      <c r="AL17167" s="5"/>
      <c r="AM17167" s="5"/>
      <c r="AW17167" s="5"/>
    </row>
    <row r="17168" spans="38:49">
      <c r="AL17168" s="5"/>
      <c r="AM17168" s="5"/>
      <c r="AW17168" s="5"/>
    </row>
    <row r="17169" spans="38:49">
      <c r="AL17169" s="5"/>
      <c r="AM17169" s="5"/>
      <c r="AW17169" s="5"/>
    </row>
    <row r="17170" spans="38:49">
      <c r="AL17170" s="5"/>
      <c r="AM17170" s="5"/>
      <c r="AW17170" s="5"/>
    </row>
    <row r="17171" spans="38:49">
      <c r="AL17171" s="5"/>
      <c r="AM17171" s="5"/>
      <c r="AW17171" s="5"/>
    </row>
    <row r="17172" spans="38:49">
      <c r="AL17172" s="5"/>
      <c r="AM17172" s="5"/>
      <c r="AW17172" s="5"/>
    </row>
    <row r="17173" spans="38:49">
      <c r="AL17173" s="5"/>
      <c r="AM17173" s="5"/>
      <c r="AW17173" s="5"/>
    </row>
    <row r="17174" spans="38:49">
      <c r="AL17174" s="5"/>
      <c r="AM17174" s="5"/>
      <c r="AW17174" s="5"/>
    </row>
    <row r="17175" spans="38:49">
      <c r="AL17175" s="5"/>
      <c r="AM17175" s="5"/>
      <c r="AW17175" s="5"/>
    </row>
    <row r="17176" spans="38:49">
      <c r="AL17176" s="5"/>
      <c r="AM17176" s="5"/>
      <c r="AW17176" s="5"/>
    </row>
    <row r="17177" spans="38:49">
      <c r="AL17177" s="5"/>
      <c r="AM17177" s="5"/>
      <c r="AW17177" s="5"/>
    </row>
    <row r="17178" spans="38:49">
      <c r="AL17178" s="5"/>
      <c r="AM17178" s="5"/>
      <c r="AW17178" s="5"/>
    </row>
    <row r="17179" spans="38:49">
      <c r="AL17179" s="5"/>
      <c r="AM17179" s="5"/>
      <c r="AW17179" s="5"/>
    </row>
    <row r="17180" spans="38:49">
      <c r="AL17180" s="5"/>
      <c r="AM17180" s="5"/>
      <c r="AW17180" s="5"/>
    </row>
    <row r="17181" spans="38:49">
      <c r="AL17181" s="5"/>
      <c r="AM17181" s="5"/>
      <c r="AW17181" s="5"/>
    </row>
    <row r="17182" spans="38:49">
      <c r="AL17182" s="5"/>
      <c r="AM17182" s="5"/>
      <c r="AW17182" s="5"/>
    </row>
    <row r="17183" spans="38:49">
      <c r="AL17183" s="5"/>
      <c r="AM17183" s="5"/>
      <c r="AW17183" s="5"/>
    </row>
    <row r="17184" spans="38:49">
      <c r="AL17184" s="5"/>
      <c r="AM17184" s="5"/>
      <c r="AW17184" s="5"/>
    </row>
    <row r="17185" spans="38:49">
      <c r="AL17185" s="5"/>
      <c r="AM17185" s="5"/>
      <c r="AW17185" s="5"/>
    </row>
    <row r="17186" spans="38:49">
      <c r="AL17186" s="5"/>
      <c r="AM17186" s="5"/>
      <c r="AW17186" s="5"/>
    </row>
    <row r="17187" spans="38:49">
      <c r="AL17187" s="5"/>
      <c r="AM17187" s="5"/>
      <c r="AW17187" s="5"/>
    </row>
    <row r="17188" spans="38:49">
      <c r="AL17188" s="5"/>
      <c r="AM17188" s="5"/>
      <c r="AW17188" s="5"/>
    </row>
    <row r="17189" spans="38:49">
      <c r="AL17189" s="5"/>
      <c r="AM17189" s="5"/>
      <c r="AW17189" s="5"/>
    </row>
    <row r="17190" spans="38:49">
      <c r="AL17190" s="5"/>
      <c r="AM17190" s="5"/>
      <c r="AW17190" s="5"/>
    </row>
    <row r="17191" spans="38:49">
      <c r="AL17191" s="5"/>
      <c r="AM17191" s="5"/>
      <c r="AW17191" s="5"/>
    </row>
    <row r="17192" spans="38:49">
      <c r="AL17192" s="5"/>
      <c r="AM17192" s="5"/>
      <c r="AW17192" s="5"/>
    </row>
    <row r="17193" spans="38:49">
      <c r="AL17193" s="5"/>
      <c r="AM17193" s="5"/>
      <c r="AW17193" s="5"/>
    </row>
    <row r="17194" spans="38:49">
      <c r="AL17194" s="5"/>
      <c r="AM17194" s="5"/>
      <c r="AW17194" s="5"/>
    </row>
    <row r="17195" spans="38:49">
      <c r="AL17195" s="5"/>
      <c r="AM17195" s="5"/>
      <c r="AW17195" s="5"/>
    </row>
    <row r="17196" spans="38:49">
      <c r="AL17196" s="5"/>
      <c r="AM17196" s="5"/>
      <c r="AW17196" s="5"/>
    </row>
    <row r="17197" spans="38:49">
      <c r="AL17197" s="5"/>
      <c r="AM17197" s="5"/>
      <c r="AW17197" s="5"/>
    </row>
    <row r="17198" spans="38:49">
      <c r="AL17198" s="5"/>
      <c r="AM17198" s="5"/>
      <c r="AW17198" s="5"/>
    </row>
    <row r="17199" spans="38:49">
      <c r="AL17199" s="5"/>
      <c r="AM17199" s="5"/>
      <c r="AW17199" s="5"/>
    </row>
    <row r="17200" spans="38:49">
      <c r="AL17200" s="5"/>
      <c r="AM17200" s="5"/>
      <c r="AW17200" s="5"/>
    </row>
    <row r="17201" spans="38:49">
      <c r="AL17201" s="5"/>
      <c r="AM17201" s="5"/>
      <c r="AW17201" s="5"/>
    </row>
    <row r="17202" spans="38:49">
      <c r="AL17202" s="5"/>
      <c r="AM17202" s="5"/>
      <c r="AW17202" s="5"/>
    </row>
    <row r="17203" spans="38:49">
      <c r="AL17203" s="5"/>
      <c r="AM17203" s="5"/>
      <c r="AW17203" s="5"/>
    </row>
    <row r="17204" spans="38:49">
      <c r="AL17204" s="5"/>
      <c r="AM17204" s="5"/>
      <c r="AW17204" s="5"/>
    </row>
    <row r="17205" spans="38:49">
      <c r="AL17205" s="5"/>
      <c r="AM17205" s="5"/>
      <c r="AW17205" s="5"/>
    </row>
    <row r="17206" spans="38:49">
      <c r="AL17206" s="5"/>
      <c r="AM17206" s="5"/>
      <c r="AW17206" s="5"/>
    </row>
    <row r="17207" spans="38:49">
      <c r="AL17207" s="5"/>
      <c r="AM17207" s="5"/>
      <c r="AW17207" s="5"/>
    </row>
    <row r="17208" spans="38:49">
      <c r="AL17208" s="5"/>
      <c r="AM17208" s="5"/>
      <c r="AW17208" s="5"/>
    </row>
    <row r="17209" spans="38:49">
      <c r="AL17209" s="5"/>
      <c r="AM17209" s="5"/>
      <c r="AW17209" s="5"/>
    </row>
    <row r="17210" spans="38:49">
      <c r="AL17210" s="5"/>
      <c r="AM17210" s="5"/>
      <c r="AW17210" s="5"/>
    </row>
    <row r="17211" spans="38:49">
      <c r="AL17211" s="5"/>
      <c r="AM17211" s="5"/>
      <c r="AW17211" s="5"/>
    </row>
    <row r="17212" spans="38:49">
      <c r="AL17212" s="5"/>
      <c r="AM17212" s="5"/>
      <c r="AW17212" s="5"/>
    </row>
    <row r="17213" spans="38:49">
      <c r="AL17213" s="5"/>
      <c r="AM17213" s="5"/>
      <c r="AW17213" s="5"/>
    </row>
    <row r="17214" spans="38:49">
      <c r="AL17214" s="5"/>
      <c r="AM17214" s="5"/>
      <c r="AW17214" s="5"/>
    </row>
    <row r="17215" spans="38:49">
      <c r="AL17215" s="5"/>
      <c r="AM17215" s="5"/>
      <c r="AW17215" s="5"/>
    </row>
    <row r="17216" spans="38:49">
      <c r="AL17216" s="5"/>
      <c r="AM17216" s="5"/>
      <c r="AW17216" s="5"/>
    </row>
    <row r="17217" spans="38:49">
      <c r="AL17217" s="5"/>
      <c r="AM17217" s="5"/>
      <c r="AW17217" s="5"/>
    </row>
    <row r="17218" spans="38:49">
      <c r="AL17218" s="5"/>
      <c r="AM17218" s="5"/>
      <c r="AW17218" s="5"/>
    </row>
    <row r="17219" spans="38:49">
      <c r="AL17219" s="5"/>
      <c r="AM17219" s="5"/>
      <c r="AW17219" s="5"/>
    </row>
    <row r="17220" spans="38:49">
      <c r="AL17220" s="5"/>
      <c r="AM17220" s="5"/>
      <c r="AW17220" s="5"/>
    </row>
    <row r="17221" spans="38:49">
      <c r="AL17221" s="5"/>
      <c r="AM17221" s="5"/>
      <c r="AW17221" s="5"/>
    </row>
    <row r="17222" spans="38:49">
      <c r="AL17222" s="5"/>
      <c r="AM17222" s="5"/>
      <c r="AW17222" s="5"/>
    </row>
    <row r="17223" spans="38:49">
      <c r="AL17223" s="5"/>
      <c r="AM17223" s="5"/>
      <c r="AW17223" s="5"/>
    </row>
    <row r="17224" spans="38:49">
      <c r="AL17224" s="5"/>
      <c r="AM17224" s="5"/>
      <c r="AW17224" s="5"/>
    </row>
    <row r="17225" spans="38:49">
      <c r="AL17225" s="5"/>
      <c r="AM17225" s="5"/>
      <c r="AW17225" s="5"/>
    </row>
    <row r="17226" spans="38:49">
      <c r="AL17226" s="5"/>
      <c r="AM17226" s="5"/>
      <c r="AW17226" s="5"/>
    </row>
    <row r="17227" spans="38:49">
      <c r="AL17227" s="5"/>
      <c r="AM17227" s="5"/>
      <c r="AW17227" s="5"/>
    </row>
    <row r="17228" spans="38:49">
      <c r="AL17228" s="5"/>
      <c r="AM17228" s="5"/>
      <c r="AW17228" s="5"/>
    </row>
    <row r="17229" spans="38:49">
      <c r="AL17229" s="5"/>
      <c r="AM17229" s="5"/>
      <c r="AW17229" s="5"/>
    </row>
    <row r="17230" spans="38:49">
      <c r="AL17230" s="5"/>
      <c r="AM17230" s="5"/>
      <c r="AW17230" s="5"/>
    </row>
    <row r="17231" spans="38:49">
      <c r="AL17231" s="5"/>
      <c r="AM17231" s="5"/>
      <c r="AW17231" s="5"/>
    </row>
    <row r="17232" spans="38:49">
      <c r="AL17232" s="5"/>
      <c r="AM17232" s="5"/>
      <c r="AW17232" s="5"/>
    </row>
    <row r="17233" spans="38:49">
      <c r="AL17233" s="5"/>
      <c r="AM17233" s="5"/>
      <c r="AW17233" s="5"/>
    </row>
    <row r="17234" spans="38:49">
      <c r="AL17234" s="5"/>
      <c r="AM17234" s="5"/>
      <c r="AW17234" s="5"/>
    </row>
    <row r="17235" spans="38:49">
      <c r="AL17235" s="5"/>
      <c r="AM17235" s="5"/>
      <c r="AW17235" s="5"/>
    </row>
    <row r="17236" spans="38:49">
      <c r="AL17236" s="5"/>
      <c r="AM17236" s="5"/>
      <c r="AW17236" s="5"/>
    </row>
    <row r="17237" spans="38:49">
      <c r="AL17237" s="5"/>
      <c r="AM17237" s="5"/>
      <c r="AW17237" s="5"/>
    </row>
    <row r="17238" spans="38:49">
      <c r="AL17238" s="5"/>
      <c r="AM17238" s="5"/>
      <c r="AW17238" s="5"/>
    </row>
    <row r="17239" spans="38:49">
      <c r="AL17239" s="5"/>
      <c r="AM17239" s="5"/>
      <c r="AW17239" s="5"/>
    </row>
    <row r="17240" spans="38:49">
      <c r="AL17240" s="5"/>
      <c r="AM17240" s="5"/>
      <c r="AW17240" s="5"/>
    </row>
    <row r="17241" spans="38:49">
      <c r="AL17241" s="5"/>
      <c r="AM17241" s="5"/>
      <c r="AW17241" s="5"/>
    </row>
    <row r="17242" spans="38:49">
      <c r="AL17242" s="5"/>
      <c r="AM17242" s="5"/>
      <c r="AW17242" s="5"/>
    </row>
    <row r="17243" spans="38:49">
      <c r="AL17243" s="5"/>
      <c r="AM17243" s="5"/>
      <c r="AW17243" s="5"/>
    </row>
    <row r="17244" spans="38:49">
      <c r="AL17244" s="5"/>
      <c r="AM17244" s="5"/>
      <c r="AW17244" s="5"/>
    </row>
    <row r="17245" spans="38:49">
      <c r="AL17245" s="5"/>
      <c r="AM17245" s="5"/>
      <c r="AW17245" s="5"/>
    </row>
    <row r="17246" spans="38:49">
      <c r="AL17246" s="5"/>
      <c r="AM17246" s="5"/>
      <c r="AW17246" s="5"/>
    </row>
    <row r="17247" spans="38:49">
      <c r="AL17247" s="5"/>
      <c r="AM17247" s="5"/>
      <c r="AW17247" s="5"/>
    </row>
    <row r="17248" spans="38:49">
      <c r="AL17248" s="5"/>
      <c r="AM17248" s="5"/>
      <c r="AW17248" s="5"/>
    </row>
    <row r="17249" spans="38:49">
      <c r="AL17249" s="5"/>
      <c r="AM17249" s="5"/>
      <c r="AW17249" s="5"/>
    </row>
    <row r="17250" spans="38:49">
      <c r="AL17250" s="5"/>
      <c r="AM17250" s="5"/>
      <c r="AW17250" s="5"/>
    </row>
    <row r="17251" spans="38:49">
      <c r="AL17251" s="5"/>
      <c r="AM17251" s="5"/>
      <c r="AW17251" s="5"/>
    </row>
    <row r="17252" spans="38:49">
      <c r="AL17252" s="5"/>
      <c r="AM17252" s="5"/>
      <c r="AW17252" s="5"/>
    </row>
    <row r="17253" spans="38:49">
      <c r="AL17253" s="5"/>
      <c r="AM17253" s="5"/>
      <c r="AW17253" s="5"/>
    </row>
    <row r="17254" spans="38:49">
      <c r="AL17254" s="5"/>
      <c r="AM17254" s="5"/>
      <c r="AW17254" s="5"/>
    </row>
    <row r="17255" spans="38:49">
      <c r="AL17255" s="5"/>
      <c r="AM17255" s="5"/>
      <c r="AW17255" s="5"/>
    </row>
    <row r="17256" spans="38:49">
      <c r="AL17256" s="5"/>
      <c r="AM17256" s="5"/>
      <c r="AW17256" s="5"/>
    </row>
    <row r="17257" spans="38:49">
      <c r="AL17257" s="5"/>
      <c r="AM17257" s="5"/>
      <c r="AW17257" s="5"/>
    </row>
    <row r="17258" spans="38:49">
      <c r="AL17258" s="5"/>
      <c r="AM17258" s="5"/>
      <c r="AW17258" s="5"/>
    </row>
    <row r="17259" spans="38:49">
      <c r="AL17259" s="5"/>
      <c r="AM17259" s="5"/>
      <c r="AW17259" s="5"/>
    </row>
    <row r="17260" spans="38:49">
      <c r="AL17260" s="5"/>
      <c r="AM17260" s="5"/>
      <c r="AW17260" s="5"/>
    </row>
    <row r="17261" spans="38:49">
      <c r="AL17261" s="5"/>
      <c r="AM17261" s="5"/>
      <c r="AW17261" s="5"/>
    </row>
    <row r="17262" spans="38:49">
      <c r="AL17262" s="5"/>
      <c r="AM17262" s="5"/>
      <c r="AW17262" s="5"/>
    </row>
    <row r="17263" spans="38:49">
      <c r="AL17263" s="5"/>
      <c r="AM17263" s="5"/>
      <c r="AW17263" s="5"/>
    </row>
    <row r="17264" spans="38:49">
      <c r="AL17264" s="5"/>
      <c r="AM17264" s="5"/>
      <c r="AW17264" s="5"/>
    </row>
    <row r="17265" spans="38:49">
      <c r="AL17265" s="5"/>
      <c r="AM17265" s="5"/>
      <c r="AW17265" s="5"/>
    </row>
    <row r="17266" spans="38:49">
      <c r="AL17266" s="5"/>
      <c r="AM17266" s="5"/>
      <c r="AW17266" s="5"/>
    </row>
    <row r="17267" spans="38:49">
      <c r="AL17267" s="5"/>
      <c r="AM17267" s="5"/>
      <c r="AW17267" s="5"/>
    </row>
    <row r="17268" spans="38:49">
      <c r="AL17268" s="5"/>
      <c r="AM17268" s="5"/>
      <c r="AW17268" s="5"/>
    </row>
    <row r="17269" spans="38:49">
      <c r="AL17269" s="5"/>
      <c r="AM17269" s="5"/>
      <c r="AW17269" s="5"/>
    </row>
    <row r="17270" spans="38:49">
      <c r="AL17270" s="5"/>
      <c r="AM17270" s="5"/>
      <c r="AW17270" s="5"/>
    </row>
    <row r="17271" spans="38:49">
      <c r="AL17271" s="5"/>
      <c r="AM17271" s="5"/>
      <c r="AW17271" s="5"/>
    </row>
    <row r="17272" spans="38:49">
      <c r="AL17272" s="5"/>
      <c r="AM17272" s="5"/>
      <c r="AW17272" s="5"/>
    </row>
    <row r="17273" spans="38:49">
      <c r="AL17273" s="5"/>
      <c r="AM17273" s="5"/>
      <c r="AW17273" s="5"/>
    </row>
    <row r="17274" spans="38:49">
      <c r="AL17274" s="5"/>
      <c r="AM17274" s="5"/>
      <c r="AW17274" s="5"/>
    </row>
    <row r="17275" spans="38:49">
      <c r="AL17275" s="5"/>
      <c r="AM17275" s="5"/>
      <c r="AW17275" s="5"/>
    </row>
    <row r="17276" spans="38:49">
      <c r="AL17276" s="5"/>
      <c r="AM17276" s="5"/>
      <c r="AW17276" s="5"/>
    </row>
    <row r="17277" spans="38:49">
      <c r="AL17277" s="5"/>
      <c r="AM17277" s="5"/>
      <c r="AW17277" s="5"/>
    </row>
    <row r="17278" spans="38:49">
      <c r="AL17278" s="5"/>
      <c r="AM17278" s="5"/>
      <c r="AW17278" s="5"/>
    </row>
    <row r="17279" spans="38:49">
      <c r="AL17279" s="5"/>
      <c r="AM17279" s="5"/>
      <c r="AW17279" s="5"/>
    </row>
    <row r="17280" spans="38:49">
      <c r="AL17280" s="5"/>
      <c r="AM17280" s="5"/>
      <c r="AW17280" s="5"/>
    </row>
    <row r="17281" spans="38:49">
      <c r="AL17281" s="5"/>
      <c r="AM17281" s="5"/>
      <c r="AW17281" s="5"/>
    </row>
    <row r="17282" spans="38:49">
      <c r="AL17282" s="5"/>
      <c r="AM17282" s="5"/>
      <c r="AW17282" s="5"/>
    </row>
    <row r="17283" spans="38:49">
      <c r="AL17283" s="5"/>
      <c r="AM17283" s="5"/>
      <c r="AW17283" s="5"/>
    </row>
    <row r="17284" spans="38:49">
      <c r="AL17284" s="5"/>
      <c r="AM17284" s="5"/>
      <c r="AW17284" s="5"/>
    </row>
    <row r="17285" spans="38:49">
      <c r="AL17285" s="5"/>
      <c r="AM17285" s="5"/>
      <c r="AW17285" s="5"/>
    </row>
    <row r="17286" spans="38:49">
      <c r="AL17286" s="5"/>
      <c r="AM17286" s="5"/>
      <c r="AW17286" s="5"/>
    </row>
    <row r="17287" spans="38:49">
      <c r="AL17287" s="5"/>
      <c r="AM17287" s="5"/>
      <c r="AW17287" s="5"/>
    </row>
    <row r="17288" spans="38:49">
      <c r="AL17288" s="5"/>
      <c r="AM17288" s="5"/>
      <c r="AW17288" s="5"/>
    </row>
    <row r="17289" spans="38:49">
      <c r="AL17289" s="5"/>
      <c r="AM17289" s="5"/>
      <c r="AW17289" s="5"/>
    </row>
    <row r="17290" spans="38:49">
      <c r="AL17290" s="5"/>
      <c r="AM17290" s="5"/>
      <c r="AW17290" s="5"/>
    </row>
    <row r="17291" spans="38:49">
      <c r="AL17291" s="5"/>
      <c r="AM17291" s="5"/>
      <c r="AW17291" s="5"/>
    </row>
    <row r="17292" spans="38:49">
      <c r="AL17292" s="5"/>
      <c r="AM17292" s="5"/>
      <c r="AW17292" s="5"/>
    </row>
    <row r="17293" spans="38:49">
      <c r="AL17293" s="5"/>
      <c r="AM17293" s="5"/>
      <c r="AW17293" s="5"/>
    </row>
    <row r="17294" spans="38:49">
      <c r="AL17294" s="5"/>
      <c r="AM17294" s="5"/>
      <c r="AW17294" s="5"/>
    </row>
    <row r="17295" spans="38:49">
      <c r="AL17295" s="5"/>
      <c r="AM17295" s="5"/>
      <c r="AW17295" s="5"/>
    </row>
    <row r="17296" spans="38:49">
      <c r="AL17296" s="5"/>
      <c r="AM17296" s="5"/>
      <c r="AW17296" s="5"/>
    </row>
    <row r="17297" spans="38:49">
      <c r="AL17297" s="5"/>
      <c r="AM17297" s="5"/>
      <c r="AW17297" s="5"/>
    </row>
    <row r="17298" spans="38:49">
      <c r="AL17298" s="5"/>
      <c r="AM17298" s="5"/>
      <c r="AW17298" s="5"/>
    </row>
    <row r="17299" spans="38:49">
      <c r="AL17299" s="5"/>
      <c r="AM17299" s="5"/>
      <c r="AW17299" s="5"/>
    </row>
    <row r="17300" spans="38:49">
      <c r="AL17300" s="5"/>
      <c r="AM17300" s="5"/>
      <c r="AW17300" s="5"/>
    </row>
    <row r="17301" spans="38:49">
      <c r="AL17301" s="5"/>
      <c r="AM17301" s="5"/>
      <c r="AW17301" s="5"/>
    </row>
    <row r="17302" spans="38:49">
      <c r="AL17302" s="5"/>
      <c r="AM17302" s="5"/>
      <c r="AW17302" s="5"/>
    </row>
    <row r="17303" spans="38:49">
      <c r="AL17303" s="5"/>
      <c r="AM17303" s="5"/>
      <c r="AW17303" s="5"/>
    </row>
    <row r="17304" spans="38:49">
      <c r="AL17304" s="5"/>
      <c r="AM17304" s="5"/>
      <c r="AW17304" s="5"/>
    </row>
    <row r="17305" spans="38:49">
      <c r="AL17305" s="5"/>
      <c r="AM17305" s="5"/>
      <c r="AW17305" s="5"/>
    </row>
    <row r="17306" spans="38:49">
      <c r="AL17306" s="5"/>
      <c r="AM17306" s="5"/>
      <c r="AW17306" s="5"/>
    </row>
    <row r="17307" spans="38:49">
      <c r="AL17307" s="5"/>
      <c r="AM17307" s="5"/>
      <c r="AW17307" s="5"/>
    </row>
    <row r="17308" spans="38:49">
      <c r="AL17308" s="5"/>
      <c r="AM17308" s="5"/>
      <c r="AW17308" s="5"/>
    </row>
    <row r="17309" spans="38:49">
      <c r="AL17309" s="5"/>
      <c r="AM17309" s="5"/>
      <c r="AW17309" s="5"/>
    </row>
    <row r="17310" spans="38:49">
      <c r="AL17310" s="5"/>
      <c r="AM17310" s="5"/>
      <c r="AW17310" s="5"/>
    </row>
    <row r="17311" spans="38:49">
      <c r="AL17311" s="5"/>
      <c r="AM17311" s="5"/>
      <c r="AW17311" s="5"/>
    </row>
    <row r="17312" spans="38:49">
      <c r="AL17312" s="5"/>
      <c r="AM17312" s="5"/>
      <c r="AW17312" s="5"/>
    </row>
    <row r="17313" spans="38:49">
      <c r="AL17313" s="5"/>
      <c r="AM17313" s="5"/>
      <c r="AW17313" s="5"/>
    </row>
    <row r="17314" spans="38:49">
      <c r="AL17314" s="5"/>
      <c r="AM17314" s="5"/>
      <c r="AW17314" s="5"/>
    </row>
    <row r="17315" spans="38:49">
      <c r="AL17315" s="5"/>
      <c r="AM17315" s="5"/>
      <c r="AW17315" s="5"/>
    </row>
    <row r="17316" spans="38:49">
      <c r="AL17316" s="5"/>
      <c r="AM17316" s="5"/>
      <c r="AW17316" s="5"/>
    </row>
    <row r="17317" spans="38:49">
      <c r="AL17317" s="5"/>
      <c r="AM17317" s="5"/>
      <c r="AW17317" s="5"/>
    </row>
    <row r="17318" spans="38:49">
      <c r="AL17318" s="5"/>
      <c r="AM17318" s="5"/>
      <c r="AW17318" s="5"/>
    </row>
    <row r="17319" spans="38:49">
      <c r="AL17319" s="5"/>
      <c r="AM17319" s="5"/>
      <c r="AW17319" s="5"/>
    </row>
    <row r="17320" spans="38:49">
      <c r="AL17320" s="5"/>
      <c r="AM17320" s="5"/>
      <c r="AW17320" s="5"/>
    </row>
    <row r="17321" spans="38:49">
      <c r="AL17321" s="5"/>
      <c r="AM17321" s="5"/>
      <c r="AW17321" s="5"/>
    </row>
    <row r="17322" spans="38:49">
      <c r="AL17322" s="5"/>
      <c r="AM17322" s="5"/>
      <c r="AW17322" s="5"/>
    </row>
    <row r="17323" spans="38:49">
      <c r="AL17323" s="5"/>
      <c r="AM17323" s="5"/>
      <c r="AW17323" s="5"/>
    </row>
    <row r="17324" spans="38:49">
      <c r="AL17324" s="5"/>
      <c r="AM17324" s="5"/>
      <c r="AW17324" s="5"/>
    </row>
    <row r="17325" spans="38:49">
      <c r="AL17325" s="5"/>
      <c r="AM17325" s="5"/>
      <c r="AW17325" s="5"/>
    </row>
    <row r="17326" spans="38:49">
      <c r="AL17326" s="5"/>
      <c r="AM17326" s="5"/>
      <c r="AW17326" s="5"/>
    </row>
    <row r="17327" spans="38:49">
      <c r="AL17327" s="5"/>
      <c r="AM17327" s="5"/>
      <c r="AW17327" s="5"/>
    </row>
    <row r="17328" spans="38:49">
      <c r="AL17328" s="5"/>
      <c r="AM17328" s="5"/>
      <c r="AW17328" s="5"/>
    </row>
    <row r="17329" spans="38:49">
      <c r="AL17329" s="5"/>
      <c r="AM17329" s="5"/>
      <c r="AW17329" s="5"/>
    </row>
    <row r="17330" spans="38:49">
      <c r="AL17330" s="5"/>
      <c r="AM17330" s="5"/>
      <c r="AW17330" s="5"/>
    </row>
    <row r="17331" spans="38:49">
      <c r="AL17331" s="5"/>
      <c r="AM17331" s="5"/>
      <c r="AW17331" s="5"/>
    </row>
    <row r="17332" spans="38:49">
      <c r="AL17332" s="5"/>
      <c r="AM17332" s="5"/>
      <c r="AW17332" s="5"/>
    </row>
    <row r="17333" spans="38:49">
      <c r="AL17333" s="5"/>
      <c r="AM17333" s="5"/>
      <c r="AW17333" s="5"/>
    </row>
    <row r="17334" spans="38:49">
      <c r="AL17334" s="5"/>
      <c r="AM17334" s="5"/>
      <c r="AW17334" s="5"/>
    </row>
    <row r="17335" spans="38:49">
      <c r="AL17335" s="5"/>
      <c r="AM17335" s="5"/>
      <c r="AW17335" s="5"/>
    </row>
    <row r="17336" spans="38:49">
      <c r="AL17336" s="5"/>
      <c r="AM17336" s="5"/>
      <c r="AW17336" s="5"/>
    </row>
    <row r="17337" spans="38:49">
      <c r="AL17337" s="5"/>
      <c r="AM17337" s="5"/>
      <c r="AW17337" s="5"/>
    </row>
    <row r="17338" spans="38:49">
      <c r="AL17338" s="5"/>
      <c r="AM17338" s="5"/>
      <c r="AW17338" s="5"/>
    </row>
    <row r="17339" spans="38:49">
      <c r="AL17339" s="5"/>
      <c r="AM17339" s="5"/>
      <c r="AW17339" s="5"/>
    </row>
    <row r="17340" spans="38:49">
      <c r="AL17340" s="5"/>
      <c r="AM17340" s="5"/>
      <c r="AW17340" s="5"/>
    </row>
    <row r="17341" spans="38:49">
      <c r="AL17341" s="5"/>
      <c r="AM17341" s="5"/>
      <c r="AW17341" s="5"/>
    </row>
    <row r="17342" spans="38:49">
      <c r="AL17342" s="5"/>
      <c r="AM17342" s="5"/>
      <c r="AW17342" s="5"/>
    </row>
    <row r="17343" spans="38:49">
      <c r="AL17343" s="5"/>
      <c r="AM17343" s="5"/>
      <c r="AW17343" s="5"/>
    </row>
    <row r="17344" spans="38:49">
      <c r="AL17344" s="5"/>
      <c r="AM17344" s="5"/>
      <c r="AW17344" s="5"/>
    </row>
    <row r="17345" spans="38:49">
      <c r="AL17345" s="5"/>
      <c r="AM17345" s="5"/>
      <c r="AW17345" s="5"/>
    </row>
    <row r="17346" spans="38:49">
      <c r="AL17346" s="5"/>
      <c r="AM17346" s="5"/>
      <c r="AW17346" s="5"/>
    </row>
    <row r="17347" spans="38:49">
      <c r="AL17347" s="5"/>
      <c r="AM17347" s="5"/>
      <c r="AW17347" s="5"/>
    </row>
    <row r="17348" spans="38:49">
      <c r="AL17348" s="5"/>
      <c r="AM17348" s="5"/>
      <c r="AW17348" s="5"/>
    </row>
    <row r="17349" spans="38:49">
      <c r="AL17349" s="5"/>
      <c r="AM17349" s="5"/>
      <c r="AW17349" s="5"/>
    </row>
    <row r="17350" spans="38:49">
      <c r="AL17350" s="5"/>
      <c r="AM17350" s="5"/>
      <c r="AW17350" s="5"/>
    </row>
    <row r="17351" spans="38:49">
      <c r="AL17351" s="5"/>
      <c r="AM17351" s="5"/>
      <c r="AW17351" s="5"/>
    </row>
    <row r="17352" spans="38:49">
      <c r="AL17352" s="5"/>
      <c r="AM17352" s="5"/>
      <c r="AW17352" s="5"/>
    </row>
    <row r="17353" spans="38:49">
      <c r="AL17353" s="5"/>
      <c r="AM17353" s="5"/>
      <c r="AW17353" s="5"/>
    </row>
    <row r="17354" spans="38:49">
      <c r="AL17354" s="5"/>
      <c r="AM17354" s="5"/>
      <c r="AW17354" s="5"/>
    </row>
    <row r="17355" spans="38:49">
      <c r="AL17355" s="5"/>
      <c r="AM17355" s="5"/>
      <c r="AW17355" s="5"/>
    </row>
    <row r="17356" spans="38:49">
      <c r="AL17356" s="5"/>
      <c r="AM17356" s="5"/>
      <c r="AW17356" s="5"/>
    </row>
    <row r="17357" spans="38:49">
      <c r="AL17357" s="5"/>
      <c r="AM17357" s="5"/>
      <c r="AW17357" s="5"/>
    </row>
    <row r="17358" spans="38:49">
      <c r="AL17358" s="5"/>
      <c r="AM17358" s="5"/>
      <c r="AW17358" s="5"/>
    </row>
    <row r="17359" spans="38:49">
      <c r="AL17359" s="5"/>
      <c r="AM17359" s="5"/>
      <c r="AW17359" s="5"/>
    </row>
    <row r="17360" spans="38:49">
      <c r="AL17360" s="5"/>
      <c r="AM17360" s="5"/>
      <c r="AW17360" s="5"/>
    </row>
    <row r="17361" spans="38:49">
      <c r="AL17361" s="5"/>
      <c r="AM17361" s="5"/>
      <c r="AW17361" s="5"/>
    </row>
    <row r="17362" spans="38:49">
      <c r="AL17362" s="5"/>
      <c r="AM17362" s="5"/>
      <c r="AW17362" s="5"/>
    </row>
    <row r="17363" spans="38:49">
      <c r="AL17363" s="5"/>
      <c r="AM17363" s="5"/>
      <c r="AW17363" s="5"/>
    </row>
    <row r="17364" spans="38:49">
      <c r="AL17364" s="5"/>
      <c r="AM17364" s="5"/>
      <c r="AW17364" s="5"/>
    </row>
    <row r="17365" spans="38:49">
      <c r="AL17365" s="5"/>
      <c r="AM17365" s="5"/>
      <c r="AW17365" s="5"/>
    </row>
    <row r="17366" spans="38:49">
      <c r="AL17366" s="5"/>
      <c r="AM17366" s="5"/>
      <c r="AW17366" s="5"/>
    </row>
    <row r="17367" spans="38:49">
      <c r="AL17367" s="5"/>
      <c r="AM17367" s="5"/>
      <c r="AW17367" s="5"/>
    </row>
    <row r="17368" spans="38:49">
      <c r="AL17368" s="5"/>
      <c r="AM17368" s="5"/>
      <c r="AW17368" s="5"/>
    </row>
    <row r="17369" spans="38:49">
      <c r="AL17369" s="5"/>
      <c r="AM17369" s="5"/>
      <c r="AW17369" s="5"/>
    </row>
    <row r="17370" spans="38:49">
      <c r="AL17370" s="5"/>
      <c r="AM17370" s="5"/>
      <c r="AW17370" s="5"/>
    </row>
    <row r="17371" spans="38:49">
      <c r="AL17371" s="5"/>
      <c r="AM17371" s="5"/>
      <c r="AW17371" s="5"/>
    </row>
    <row r="17372" spans="38:49">
      <c r="AL17372" s="5"/>
      <c r="AM17372" s="5"/>
      <c r="AW17372" s="5"/>
    </row>
    <row r="17373" spans="38:49">
      <c r="AL17373" s="5"/>
      <c r="AM17373" s="5"/>
      <c r="AW17373" s="5"/>
    </row>
    <row r="17374" spans="38:49">
      <c r="AL17374" s="5"/>
      <c r="AM17374" s="5"/>
      <c r="AW17374" s="5"/>
    </row>
    <row r="17375" spans="38:49">
      <c r="AL17375" s="5"/>
      <c r="AM17375" s="5"/>
      <c r="AW17375" s="5"/>
    </row>
    <row r="17376" spans="38:49">
      <c r="AL17376" s="5"/>
      <c r="AM17376" s="5"/>
      <c r="AW17376" s="5"/>
    </row>
    <row r="17377" spans="38:49">
      <c r="AL17377" s="5"/>
      <c r="AM17377" s="5"/>
      <c r="AW17377" s="5"/>
    </row>
    <row r="17378" spans="38:49">
      <c r="AL17378" s="5"/>
      <c r="AM17378" s="5"/>
      <c r="AW17378" s="5"/>
    </row>
    <row r="17379" spans="38:49">
      <c r="AL17379" s="5"/>
      <c r="AM17379" s="5"/>
      <c r="AW17379" s="5"/>
    </row>
    <row r="17380" spans="38:49">
      <c r="AL17380" s="5"/>
      <c r="AM17380" s="5"/>
      <c r="AW17380" s="5"/>
    </row>
    <row r="17381" spans="38:49">
      <c r="AL17381" s="5"/>
      <c r="AM17381" s="5"/>
      <c r="AW17381" s="5"/>
    </row>
    <row r="17382" spans="38:49">
      <c r="AL17382" s="5"/>
      <c r="AM17382" s="5"/>
      <c r="AW17382" s="5"/>
    </row>
    <row r="17383" spans="38:49">
      <c r="AL17383" s="5"/>
      <c r="AM17383" s="5"/>
      <c r="AW17383" s="5"/>
    </row>
    <row r="17384" spans="38:49">
      <c r="AL17384" s="5"/>
      <c r="AM17384" s="5"/>
      <c r="AW17384" s="5"/>
    </row>
    <row r="17385" spans="38:49">
      <c r="AL17385" s="5"/>
      <c r="AM17385" s="5"/>
      <c r="AW17385" s="5"/>
    </row>
    <row r="17386" spans="38:49">
      <c r="AL17386" s="5"/>
      <c r="AM17386" s="5"/>
      <c r="AW17386" s="5"/>
    </row>
    <row r="17387" spans="38:49">
      <c r="AL17387" s="5"/>
      <c r="AM17387" s="5"/>
      <c r="AW17387" s="5"/>
    </row>
    <row r="17388" spans="38:49">
      <c r="AL17388" s="5"/>
      <c r="AM17388" s="5"/>
      <c r="AW17388" s="5"/>
    </row>
    <row r="17389" spans="38:49">
      <c r="AL17389" s="5"/>
      <c r="AM17389" s="5"/>
      <c r="AW17389" s="5"/>
    </row>
    <row r="17390" spans="38:49">
      <c r="AL17390" s="5"/>
      <c r="AM17390" s="5"/>
      <c r="AW17390" s="5"/>
    </row>
    <row r="17391" spans="38:49">
      <c r="AL17391" s="5"/>
      <c r="AM17391" s="5"/>
      <c r="AW17391" s="5"/>
    </row>
    <row r="17392" spans="38:49">
      <c r="AL17392" s="5"/>
      <c r="AM17392" s="5"/>
      <c r="AW17392" s="5"/>
    </row>
    <row r="17393" spans="38:49">
      <c r="AL17393" s="5"/>
      <c r="AM17393" s="5"/>
      <c r="AW17393" s="5"/>
    </row>
    <row r="17394" spans="38:49">
      <c r="AL17394" s="5"/>
      <c r="AM17394" s="5"/>
      <c r="AW17394" s="5"/>
    </row>
    <row r="17395" spans="38:49">
      <c r="AL17395" s="5"/>
      <c r="AM17395" s="5"/>
      <c r="AW17395" s="5"/>
    </row>
    <row r="17396" spans="38:49">
      <c r="AL17396" s="5"/>
      <c r="AM17396" s="5"/>
      <c r="AW17396" s="5"/>
    </row>
    <row r="17397" spans="38:49">
      <c r="AL17397" s="5"/>
      <c r="AM17397" s="5"/>
      <c r="AW17397" s="5"/>
    </row>
    <row r="17398" spans="38:49">
      <c r="AL17398" s="5"/>
      <c r="AM17398" s="5"/>
      <c r="AW17398" s="5"/>
    </row>
    <row r="17399" spans="38:49">
      <c r="AL17399" s="5"/>
      <c r="AM17399" s="5"/>
      <c r="AW17399" s="5"/>
    </row>
    <row r="17400" spans="38:49">
      <c r="AL17400" s="5"/>
      <c r="AM17400" s="5"/>
      <c r="AW17400" s="5"/>
    </row>
    <row r="17401" spans="38:49">
      <c r="AL17401" s="5"/>
      <c r="AM17401" s="5"/>
      <c r="AW17401" s="5"/>
    </row>
    <row r="17402" spans="38:49">
      <c r="AL17402" s="5"/>
      <c r="AM17402" s="5"/>
      <c r="AW17402" s="5"/>
    </row>
    <row r="17403" spans="38:49">
      <c r="AL17403" s="5"/>
      <c r="AM17403" s="5"/>
      <c r="AW17403" s="5"/>
    </row>
    <row r="17404" spans="38:49">
      <c r="AL17404" s="5"/>
      <c r="AM17404" s="5"/>
      <c r="AW17404" s="5"/>
    </row>
    <row r="17405" spans="38:49">
      <c r="AL17405" s="5"/>
      <c r="AM17405" s="5"/>
      <c r="AW17405" s="5"/>
    </row>
    <row r="17406" spans="38:49">
      <c r="AL17406" s="5"/>
      <c r="AM17406" s="5"/>
      <c r="AW17406" s="5"/>
    </row>
    <row r="17407" spans="38:49">
      <c r="AL17407" s="5"/>
      <c r="AM17407" s="5"/>
      <c r="AW17407" s="5"/>
    </row>
    <row r="17408" spans="38:49">
      <c r="AL17408" s="5"/>
      <c r="AM17408" s="5"/>
      <c r="AW17408" s="5"/>
    </row>
    <row r="17409" spans="38:49">
      <c r="AL17409" s="5"/>
      <c r="AM17409" s="5"/>
      <c r="AW17409" s="5"/>
    </row>
    <row r="17410" spans="38:49">
      <c r="AL17410" s="5"/>
      <c r="AM17410" s="5"/>
      <c r="AW17410" s="5"/>
    </row>
    <row r="17411" spans="38:49">
      <c r="AL17411" s="5"/>
      <c r="AM17411" s="5"/>
      <c r="AW17411" s="5"/>
    </row>
    <row r="17412" spans="38:49">
      <c r="AL17412" s="5"/>
      <c r="AM17412" s="5"/>
      <c r="AW17412" s="5"/>
    </row>
    <row r="17413" spans="38:49">
      <c r="AL17413" s="5"/>
      <c r="AM17413" s="5"/>
      <c r="AW17413" s="5"/>
    </row>
    <row r="17414" spans="38:49">
      <c r="AL17414" s="5"/>
      <c r="AM17414" s="5"/>
      <c r="AW17414" s="5"/>
    </row>
    <row r="17415" spans="38:49">
      <c r="AL17415" s="5"/>
      <c r="AM17415" s="5"/>
      <c r="AW17415" s="5"/>
    </row>
    <row r="17416" spans="38:49">
      <c r="AL17416" s="5"/>
      <c r="AM17416" s="5"/>
      <c r="AW17416" s="5"/>
    </row>
    <row r="17417" spans="38:49">
      <c r="AL17417" s="5"/>
      <c r="AM17417" s="5"/>
      <c r="AW17417" s="5"/>
    </row>
    <row r="17418" spans="38:49">
      <c r="AL17418" s="5"/>
      <c r="AM17418" s="5"/>
      <c r="AW17418" s="5"/>
    </row>
    <row r="17419" spans="38:49">
      <c r="AL17419" s="5"/>
      <c r="AM17419" s="5"/>
      <c r="AW17419" s="5"/>
    </row>
    <row r="17420" spans="38:49">
      <c r="AL17420" s="5"/>
      <c r="AM17420" s="5"/>
      <c r="AW17420" s="5"/>
    </row>
    <row r="17421" spans="38:49">
      <c r="AL17421" s="5"/>
      <c r="AM17421" s="5"/>
      <c r="AW17421" s="5"/>
    </row>
    <row r="17422" spans="38:49">
      <c r="AL17422" s="5"/>
      <c r="AM17422" s="5"/>
      <c r="AW17422" s="5"/>
    </row>
    <row r="17423" spans="38:49">
      <c r="AL17423" s="5"/>
      <c r="AM17423" s="5"/>
      <c r="AW17423" s="5"/>
    </row>
    <row r="17424" spans="38:49">
      <c r="AL17424" s="5"/>
      <c r="AM17424" s="5"/>
      <c r="AW17424" s="5"/>
    </row>
    <row r="17425" spans="38:49">
      <c r="AL17425" s="5"/>
      <c r="AM17425" s="5"/>
      <c r="AW17425" s="5"/>
    </row>
    <row r="17426" spans="38:49">
      <c r="AL17426" s="5"/>
      <c r="AM17426" s="5"/>
      <c r="AW17426" s="5"/>
    </row>
    <row r="17427" spans="38:49">
      <c r="AL17427" s="5"/>
      <c r="AM17427" s="5"/>
      <c r="AW17427" s="5"/>
    </row>
    <row r="17428" spans="38:49">
      <c r="AL17428" s="5"/>
      <c r="AM17428" s="5"/>
      <c r="AW17428" s="5"/>
    </row>
    <row r="17429" spans="38:49">
      <c r="AL17429" s="5"/>
      <c r="AM17429" s="5"/>
      <c r="AW17429" s="5"/>
    </row>
    <row r="17430" spans="38:49">
      <c r="AL17430" s="5"/>
      <c r="AM17430" s="5"/>
      <c r="AW17430" s="5"/>
    </row>
    <row r="17431" spans="38:49">
      <c r="AL17431" s="5"/>
      <c r="AM17431" s="5"/>
      <c r="AW17431" s="5"/>
    </row>
    <row r="17432" spans="38:49">
      <c r="AL17432" s="5"/>
      <c r="AM17432" s="5"/>
      <c r="AW17432" s="5"/>
    </row>
    <row r="17433" spans="38:49">
      <c r="AL17433" s="5"/>
      <c r="AM17433" s="5"/>
      <c r="AW17433" s="5"/>
    </row>
    <row r="17434" spans="38:49">
      <c r="AL17434" s="5"/>
      <c r="AM17434" s="5"/>
      <c r="AW17434" s="5"/>
    </row>
    <row r="17435" spans="38:49">
      <c r="AL17435" s="5"/>
      <c r="AM17435" s="5"/>
      <c r="AW17435" s="5"/>
    </row>
    <row r="17436" spans="38:49">
      <c r="AL17436" s="5"/>
      <c r="AM17436" s="5"/>
      <c r="AW17436" s="5"/>
    </row>
    <row r="17437" spans="38:49">
      <c r="AL17437" s="5"/>
      <c r="AM17437" s="5"/>
      <c r="AW17437" s="5"/>
    </row>
    <row r="17438" spans="38:49">
      <c r="AL17438" s="5"/>
      <c r="AM17438" s="5"/>
      <c r="AW17438" s="5"/>
    </row>
    <row r="17439" spans="38:49">
      <c r="AL17439" s="5"/>
      <c r="AM17439" s="5"/>
      <c r="AW17439" s="5"/>
    </row>
    <row r="17440" spans="38:49">
      <c r="AL17440" s="5"/>
      <c r="AM17440" s="5"/>
      <c r="AW17440" s="5"/>
    </row>
    <row r="17441" spans="38:49">
      <c r="AL17441" s="5"/>
      <c r="AM17441" s="5"/>
      <c r="AW17441" s="5"/>
    </row>
    <row r="17442" spans="38:49">
      <c r="AL17442" s="5"/>
      <c r="AM17442" s="5"/>
      <c r="AW17442" s="5"/>
    </row>
    <row r="17443" spans="38:49">
      <c r="AL17443" s="5"/>
      <c r="AM17443" s="5"/>
      <c r="AW17443" s="5"/>
    </row>
    <row r="17444" spans="38:49">
      <c r="AL17444" s="5"/>
      <c r="AM17444" s="5"/>
      <c r="AW17444" s="5"/>
    </row>
    <row r="17445" spans="38:49">
      <c r="AL17445" s="5"/>
      <c r="AM17445" s="5"/>
      <c r="AW17445" s="5"/>
    </row>
    <row r="17446" spans="38:49">
      <c r="AL17446" s="5"/>
      <c r="AM17446" s="5"/>
      <c r="AW17446" s="5"/>
    </row>
    <row r="17447" spans="38:49">
      <c r="AL17447" s="5"/>
      <c r="AM17447" s="5"/>
      <c r="AW17447" s="5"/>
    </row>
    <row r="17448" spans="38:49">
      <c r="AL17448" s="5"/>
      <c r="AM17448" s="5"/>
      <c r="AW17448" s="5"/>
    </row>
    <row r="17449" spans="38:49">
      <c r="AL17449" s="5"/>
      <c r="AM17449" s="5"/>
      <c r="AW17449" s="5"/>
    </row>
    <row r="17450" spans="38:49">
      <c r="AL17450" s="5"/>
      <c r="AM17450" s="5"/>
      <c r="AW17450" s="5"/>
    </row>
    <row r="17451" spans="38:49">
      <c r="AL17451" s="5"/>
      <c r="AM17451" s="5"/>
      <c r="AW17451" s="5"/>
    </row>
    <row r="17452" spans="38:49">
      <c r="AL17452" s="5"/>
      <c r="AM17452" s="5"/>
      <c r="AW17452" s="5"/>
    </row>
    <row r="17453" spans="38:49">
      <c r="AL17453" s="5"/>
      <c r="AM17453" s="5"/>
      <c r="AW17453" s="5"/>
    </row>
    <row r="17454" spans="38:49">
      <c r="AL17454" s="5"/>
      <c r="AM17454" s="5"/>
      <c r="AW17454" s="5"/>
    </row>
    <row r="17455" spans="38:49">
      <c r="AL17455" s="5"/>
      <c r="AM17455" s="5"/>
      <c r="AW17455" s="5"/>
    </row>
    <row r="17456" spans="38:49">
      <c r="AL17456" s="5"/>
      <c r="AM17456" s="5"/>
      <c r="AW17456" s="5"/>
    </row>
    <row r="17457" spans="38:49">
      <c r="AL17457" s="5"/>
      <c r="AM17457" s="5"/>
      <c r="AW17457" s="5"/>
    </row>
    <row r="17458" spans="38:49">
      <c r="AL17458" s="5"/>
      <c r="AM17458" s="5"/>
      <c r="AW17458" s="5"/>
    </row>
    <row r="17459" spans="38:49">
      <c r="AL17459" s="5"/>
      <c r="AM17459" s="5"/>
      <c r="AW17459" s="5"/>
    </row>
    <row r="17460" spans="38:49">
      <c r="AL17460" s="5"/>
      <c r="AM17460" s="5"/>
      <c r="AW17460" s="5"/>
    </row>
    <row r="17461" spans="38:49">
      <c r="AL17461" s="5"/>
      <c r="AM17461" s="5"/>
      <c r="AW17461" s="5"/>
    </row>
    <row r="17462" spans="38:49">
      <c r="AL17462" s="5"/>
      <c r="AM17462" s="5"/>
      <c r="AW17462" s="5"/>
    </row>
    <row r="17463" spans="38:49">
      <c r="AL17463" s="5"/>
      <c r="AM17463" s="5"/>
      <c r="AW17463" s="5"/>
    </row>
    <row r="17464" spans="38:49">
      <c r="AL17464" s="5"/>
      <c r="AM17464" s="5"/>
      <c r="AW17464" s="5"/>
    </row>
    <row r="17465" spans="38:49">
      <c r="AL17465" s="5"/>
      <c r="AM17465" s="5"/>
      <c r="AW17465" s="5"/>
    </row>
    <row r="17466" spans="38:49">
      <c r="AL17466" s="5"/>
      <c r="AM17466" s="5"/>
      <c r="AW17466" s="5"/>
    </row>
    <row r="17467" spans="38:49">
      <c r="AL17467" s="5"/>
      <c r="AM17467" s="5"/>
      <c r="AW17467" s="5"/>
    </row>
    <row r="17468" spans="38:49">
      <c r="AL17468" s="5"/>
      <c r="AM17468" s="5"/>
      <c r="AW17468" s="5"/>
    </row>
    <row r="17469" spans="38:49">
      <c r="AL17469" s="5"/>
      <c r="AM17469" s="5"/>
      <c r="AW17469" s="5"/>
    </row>
    <row r="17470" spans="38:49">
      <c r="AL17470" s="5"/>
      <c r="AM17470" s="5"/>
      <c r="AW17470" s="5"/>
    </row>
    <row r="17471" spans="38:49">
      <c r="AL17471" s="5"/>
      <c r="AM17471" s="5"/>
      <c r="AW17471" s="5"/>
    </row>
    <row r="17472" spans="38:49">
      <c r="AL17472" s="5"/>
      <c r="AM17472" s="5"/>
      <c r="AW17472" s="5"/>
    </row>
    <row r="17473" spans="38:49">
      <c r="AL17473" s="5"/>
      <c r="AM17473" s="5"/>
      <c r="AW17473" s="5"/>
    </row>
    <row r="17474" spans="38:49">
      <c r="AL17474" s="5"/>
      <c r="AM17474" s="5"/>
      <c r="AW17474" s="5"/>
    </row>
    <row r="17475" spans="38:49">
      <c r="AL17475" s="5"/>
      <c r="AM17475" s="5"/>
      <c r="AW17475" s="5"/>
    </row>
    <row r="17476" spans="38:49">
      <c r="AL17476" s="5"/>
      <c r="AM17476" s="5"/>
      <c r="AW17476" s="5"/>
    </row>
    <row r="17477" spans="38:49">
      <c r="AL17477" s="5"/>
      <c r="AM17477" s="5"/>
      <c r="AW17477" s="5"/>
    </row>
    <row r="17478" spans="38:49">
      <c r="AL17478" s="5"/>
      <c r="AM17478" s="5"/>
      <c r="AW17478" s="5"/>
    </row>
    <row r="17479" spans="38:49">
      <c r="AL17479" s="5"/>
      <c r="AM17479" s="5"/>
      <c r="AW17479" s="5"/>
    </row>
    <row r="17480" spans="38:49">
      <c r="AL17480" s="5"/>
      <c r="AM17480" s="5"/>
      <c r="AW17480" s="5"/>
    </row>
    <row r="17481" spans="38:49">
      <c r="AL17481" s="5"/>
      <c r="AM17481" s="5"/>
      <c r="AW17481" s="5"/>
    </row>
    <row r="17482" spans="38:49">
      <c r="AL17482" s="5"/>
      <c r="AM17482" s="5"/>
      <c r="AW17482" s="5"/>
    </row>
    <row r="17483" spans="38:49">
      <c r="AL17483" s="5"/>
      <c r="AM17483" s="5"/>
      <c r="AW17483" s="5"/>
    </row>
    <row r="17484" spans="38:49">
      <c r="AL17484" s="5"/>
      <c r="AM17484" s="5"/>
      <c r="AW17484" s="5"/>
    </row>
    <row r="17485" spans="38:49">
      <c r="AL17485" s="5"/>
      <c r="AM17485" s="5"/>
      <c r="AW17485" s="5"/>
    </row>
    <row r="17486" spans="38:49">
      <c r="AL17486" s="5"/>
      <c r="AM17486" s="5"/>
      <c r="AW17486" s="5"/>
    </row>
    <row r="17487" spans="38:49">
      <c r="AL17487" s="5"/>
      <c r="AM17487" s="5"/>
      <c r="AW17487" s="5"/>
    </row>
    <row r="17488" spans="38:49">
      <c r="AL17488" s="5"/>
      <c r="AM17488" s="5"/>
      <c r="AW17488" s="5"/>
    </row>
    <row r="17489" spans="38:49">
      <c r="AL17489" s="5"/>
      <c r="AM17489" s="5"/>
      <c r="AW17489" s="5"/>
    </row>
    <row r="17490" spans="38:49">
      <c r="AL17490" s="5"/>
      <c r="AM17490" s="5"/>
      <c r="AW17490" s="5"/>
    </row>
    <row r="17491" spans="38:49">
      <c r="AL17491" s="5"/>
      <c r="AM17491" s="5"/>
      <c r="AW17491" s="5"/>
    </row>
    <row r="17492" spans="38:49">
      <c r="AL17492" s="5"/>
      <c r="AM17492" s="5"/>
      <c r="AW17492" s="5"/>
    </row>
    <row r="17493" spans="38:49">
      <c r="AL17493" s="5"/>
      <c r="AM17493" s="5"/>
      <c r="AW17493" s="5"/>
    </row>
    <row r="17494" spans="38:49">
      <c r="AL17494" s="5"/>
      <c r="AM17494" s="5"/>
      <c r="AW17494" s="5"/>
    </row>
    <row r="17495" spans="38:49">
      <c r="AL17495" s="5"/>
      <c r="AM17495" s="5"/>
      <c r="AW17495" s="5"/>
    </row>
    <row r="17496" spans="38:49">
      <c r="AL17496" s="5"/>
      <c r="AM17496" s="5"/>
      <c r="AW17496" s="5"/>
    </row>
    <row r="17497" spans="38:49">
      <c r="AL17497" s="5"/>
      <c r="AM17497" s="5"/>
      <c r="AW17497" s="5"/>
    </row>
    <row r="17498" spans="38:49">
      <c r="AL17498" s="5"/>
      <c r="AM17498" s="5"/>
      <c r="AW17498" s="5"/>
    </row>
    <row r="17499" spans="38:49">
      <c r="AL17499" s="5"/>
      <c r="AM17499" s="5"/>
      <c r="AW17499" s="5"/>
    </row>
    <row r="17500" spans="38:49">
      <c r="AL17500" s="5"/>
      <c r="AM17500" s="5"/>
      <c r="AW17500" s="5"/>
    </row>
    <row r="17501" spans="38:49">
      <c r="AL17501" s="5"/>
      <c r="AM17501" s="5"/>
      <c r="AW17501" s="5"/>
    </row>
    <row r="17502" spans="38:49">
      <c r="AL17502" s="5"/>
      <c r="AM17502" s="5"/>
      <c r="AW17502" s="5"/>
    </row>
    <row r="17503" spans="38:49">
      <c r="AL17503" s="5"/>
      <c r="AM17503" s="5"/>
      <c r="AW17503" s="5"/>
    </row>
    <row r="17504" spans="38:49">
      <c r="AL17504" s="5"/>
      <c r="AM17504" s="5"/>
      <c r="AW17504" s="5"/>
    </row>
    <row r="17505" spans="38:49">
      <c r="AL17505" s="5"/>
      <c r="AM17505" s="5"/>
      <c r="AW17505" s="5"/>
    </row>
    <row r="17506" spans="38:49">
      <c r="AL17506" s="5"/>
      <c r="AM17506" s="5"/>
      <c r="AW17506" s="5"/>
    </row>
    <row r="17507" spans="38:49">
      <c r="AL17507" s="5"/>
      <c r="AM17507" s="5"/>
      <c r="AW17507" s="5"/>
    </row>
    <row r="17508" spans="38:49">
      <c r="AL17508" s="5"/>
      <c r="AM17508" s="5"/>
      <c r="AW17508" s="5"/>
    </row>
    <row r="17509" spans="38:49">
      <c r="AL17509" s="5"/>
      <c r="AM17509" s="5"/>
      <c r="AW17509" s="5"/>
    </row>
    <row r="17510" spans="38:49">
      <c r="AL17510" s="5"/>
      <c r="AM17510" s="5"/>
      <c r="AW17510" s="5"/>
    </row>
    <row r="17511" spans="38:49">
      <c r="AL17511" s="5"/>
      <c r="AM17511" s="5"/>
      <c r="AW17511" s="5"/>
    </row>
    <row r="17512" spans="38:49">
      <c r="AL17512" s="5"/>
      <c r="AM17512" s="5"/>
      <c r="AW17512" s="5"/>
    </row>
    <row r="17513" spans="38:49">
      <c r="AL17513" s="5"/>
      <c r="AM17513" s="5"/>
      <c r="AW17513" s="5"/>
    </row>
    <row r="17514" spans="38:49">
      <c r="AL17514" s="5"/>
      <c r="AM17514" s="5"/>
      <c r="AW17514" s="5"/>
    </row>
    <row r="17515" spans="38:49">
      <c r="AL17515" s="5"/>
      <c r="AM17515" s="5"/>
      <c r="AW17515" s="5"/>
    </row>
    <row r="17516" spans="38:49">
      <c r="AL17516" s="5"/>
      <c r="AM17516" s="5"/>
      <c r="AW17516" s="5"/>
    </row>
    <row r="17517" spans="38:49">
      <c r="AL17517" s="5"/>
      <c r="AM17517" s="5"/>
      <c r="AW17517" s="5"/>
    </row>
    <row r="17518" spans="38:49">
      <c r="AL17518" s="5"/>
      <c r="AM17518" s="5"/>
      <c r="AW17518" s="5"/>
    </row>
    <row r="17519" spans="38:49">
      <c r="AL17519" s="5"/>
      <c r="AM17519" s="5"/>
      <c r="AW17519" s="5"/>
    </row>
    <row r="17520" spans="38:49">
      <c r="AL17520" s="5"/>
      <c r="AM17520" s="5"/>
      <c r="AW17520" s="5"/>
    </row>
    <row r="17521" spans="38:49">
      <c r="AL17521" s="5"/>
      <c r="AM17521" s="5"/>
      <c r="AW17521" s="5"/>
    </row>
    <row r="17522" spans="38:49">
      <c r="AL17522" s="5"/>
      <c r="AM17522" s="5"/>
      <c r="AW17522" s="5"/>
    </row>
    <row r="17523" spans="38:49">
      <c r="AL17523" s="5"/>
      <c r="AM17523" s="5"/>
      <c r="AW17523" s="5"/>
    </row>
    <row r="17524" spans="38:49">
      <c r="AL17524" s="5"/>
      <c r="AM17524" s="5"/>
      <c r="AW17524" s="5"/>
    </row>
    <row r="17525" spans="38:49">
      <c r="AL17525" s="5"/>
      <c r="AM17525" s="5"/>
      <c r="AW17525" s="5"/>
    </row>
    <row r="17526" spans="38:49">
      <c r="AL17526" s="5"/>
      <c r="AM17526" s="5"/>
      <c r="AW17526" s="5"/>
    </row>
    <row r="17527" spans="38:49">
      <c r="AL17527" s="5"/>
      <c r="AM17527" s="5"/>
      <c r="AW17527" s="5"/>
    </row>
    <row r="17528" spans="38:49">
      <c r="AL17528" s="5"/>
      <c r="AM17528" s="5"/>
      <c r="AW17528" s="5"/>
    </row>
    <row r="17529" spans="38:49">
      <c r="AL17529" s="5"/>
      <c r="AM17529" s="5"/>
      <c r="AW17529" s="5"/>
    </row>
    <row r="17530" spans="38:49">
      <c r="AL17530" s="5"/>
      <c r="AM17530" s="5"/>
      <c r="AW17530" s="5"/>
    </row>
    <row r="17531" spans="38:49">
      <c r="AL17531" s="5"/>
      <c r="AM17531" s="5"/>
      <c r="AW17531" s="5"/>
    </row>
    <row r="17532" spans="38:49">
      <c r="AL17532" s="5"/>
      <c r="AM17532" s="5"/>
      <c r="AW17532" s="5"/>
    </row>
    <row r="17533" spans="38:49">
      <c r="AL17533" s="5"/>
      <c r="AM17533" s="5"/>
      <c r="AW17533" s="5"/>
    </row>
    <row r="17534" spans="38:49">
      <c r="AL17534" s="5"/>
      <c r="AM17534" s="5"/>
      <c r="AW17534" s="5"/>
    </row>
    <row r="17535" spans="38:49">
      <c r="AL17535" s="5"/>
      <c r="AM17535" s="5"/>
      <c r="AW17535" s="5"/>
    </row>
    <row r="17536" spans="38:49">
      <c r="AL17536" s="5"/>
      <c r="AM17536" s="5"/>
      <c r="AW17536" s="5"/>
    </row>
    <row r="17537" spans="38:49">
      <c r="AL17537" s="5"/>
      <c r="AM17537" s="5"/>
      <c r="AW17537" s="5"/>
    </row>
    <row r="17538" spans="38:49">
      <c r="AL17538" s="5"/>
      <c r="AM17538" s="5"/>
      <c r="AW17538" s="5"/>
    </row>
    <row r="17539" spans="38:49">
      <c r="AL17539" s="5"/>
      <c r="AM17539" s="5"/>
      <c r="AW17539" s="5"/>
    </row>
    <row r="17540" spans="38:49">
      <c r="AL17540" s="5"/>
      <c r="AM17540" s="5"/>
      <c r="AW17540" s="5"/>
    </row>
    <row r="17541" spans="38:49">
      <c r="AL17541" s="5"/>
      <c r="AM17541" s="5"/>
      <c r="AW17541" s="5"/>
    </row>
    <row r="17542" spans="38:49">
      <c r="AL17542" s="5"/>
      <c r="AM17542" s="5"/>
      <c r="AW17542" s="5"/>
    </row>
    <row r="17543" spans="38:49">
      <c r="AL17543" s="5"/>
      <c r="AM17543" s="5"/>
      <c r="AW17543" s="5"/>
    </row>
    <row r="17544" spans="38:49">
      <c r="AL17544" s="5"/>
      <c r="AM17544" s="5"/>
      <c r="AW17544" s="5"/>
    </row>
    <row r="17545" spans="38:49">
      <c r="AL17545" s="5"/>
      <c r="AM17545" s="5"/>
      <c r="AW17545" s="5"/>
    </row>
    <row r="17546" spans="38:49">
      <c r="AL17546" s="5"/>
      <c r="AM17546" s="5"/>
      <c r="AW17546" s="5"/>
    </row>
    <row r="17547" spans="38:49">
      <c r="AL17547" s="5"/>
      <c r="AM17547" s="5"/>
      <c r="AW17547" s="5"/>
    </row>
    <row r="17548" spans="38:49">
      <c r="AL17548" s="5"/>
      <c r="AM17548" s="5"/>
      <c r="AW17548" s="5"/>
    </row>
    <row r="17549" spans="38:49">
      <c r="AL17549" s="5"/>
      <c r="AM17549" s="5"/>
      <c r="AW17549" s="5"/>
    </row>
    <row r="17550" spans="38:49">
      <c r="AL17550" s="5"/>
      <c r="AM17550" s="5"/>
      <c r="AW17550" s="5"/>
    </row>
    <row r="17551" spans="38:49">
      <c r="AL17551" s="5"/>
      <c r="AM17551" s="5"/>
      <c r="AW17551" s="5"/>
    </row>
    <row r="17552" spans="38:49">
      <c r="AL17552" s="5"/>
      <c r="AM17552" s="5"/>
      <c r="AW17552" s="5"/>
    </row>
    <row r="17553" spans="38:49">
      <c r="AL17553" s="5"/>
      <c r="AM17553" s="5"/>
      <c r="AW17553" s="5"/>
    </row>
    <row r="17554" spans="38:49">
      <c r="AL17554" s="5"/>
      <c r="AM17554" s="5"/>
      <c r="AW17554" s="5"/>
    </row>
    <row r="17555" spans="38:49">
      <c r="AL17555" s="5"/>
      <c r="AM17555" s="5"/>
      <c r="AW17555" s="5"/>
    </row>
    <row r="17556" spans="38:49">
      <c r="AL17556" s="5"/>
      <c r="AM17556" s="5"/>
      <c r="AW17556" s="5"/>
    </row>
    <row r="17557" spans="38:49">
      <c r="AL17557" s="5"/>
      <c r="AM17557" s="5"/>
      <c r="AW17557" s="5"/>
    </row>
    <row r="17558" spans="38:49">
      <c r="AL17558" s="5"/>
      <c r="AM17558" s="5"/>
      <c r="AW17558" s="5"/>
    </row>
    <row r="17559" spans="38:49">
      <c r="AL17559" s="5"/>
      <c r="AM17559" s="5"/>
      <c r="AW17559" s="5"/>
    </row>
    <row r="17560" spans="38:49">
      <c r="AL17560" s="5"/>
      <c r="AM17560" s="5"/>
      <c r="AW17560" s="5"/>
    </row>
    <row r="17561" spans="38:49">
      <c r="AL17561" s="5"/>
      <c r="AM17561" s="5"/>
      <c r="AW17561" s="5"/>
    </row>
    <row r="17562" spans="38:49">
      <c r="AL17562" s="5"/>
      <c r="AM17562" s="5"/>
      <c r="AW17562" s="5"/>
    </row>
    <row r="17563" spans="38:49">
      <c r="AL17563" s="5"/>
      <c r="AM17563" s="5"/>
      <c r="AW17563" s="5"/>
    </row>
    <row r="17564" spans="38:49">
      <c r="AL17564" s="5"/>
      <c r="AM17564" s="5"/>
      <c r="AW17564" s="5"/>
    </row>
    <row r="17565" spans="38:49">
      <c r="AL17565" s="5"/>
      <c r="AM17565" s="5"/>
      <c r="AW17565" s="5"/>
    </row>
    <row r="17566" spans="38:49">
      <c r="AL17566" s="5"/>
      <c r="AM17566" s="5"/>
      <c r="AW17566" s="5"/>
    </row>
    <row r="17567" spans="38:49">
      <c r="AL17567" s="5"/>
      <c r="AM17567" s="5"/>
      <c r="AW17567" s="5"/>
    </row>
    <row r="17568" spans="38:49">
      <c r="AL17568" s="5"/>
      <c r="AM17568" s="5"/>
      <c r="AW17568" s="5"/>
    </row>
    <row r="17569" spans="38:49">
      <c r="AL17569" s="5"/>
      <c r="AM17569" s="5"/>
      <c r="AW17569" s="5"/>
    </row>
    <row r="17570" spans="38:49">
      <c r="AL17570" s="5"/>
      <c r="AM17570" s="5"/>
      <c r="AW17570" s="5"/>
    </row>
    <row r="17571" spans="38:49">
      <c r="AL17571" s="5"/>
      <c r="AM17571" s="5"/>
      <c r="AW17571" s="5"/>
    </row>
    <row r="17572" spans="38:49">
      <c r="AL17572" s="5"/>
      <c r="AM17572" s="5"/>
      <c r="AW17572" s="5"/>
    </row>
    <row r="17573" spans="38:49">
      <c r="AL17573" s="5"/>
      <c r="AM17573" s="5"/>
      <c r="AW17573" s="5"/>
    </row>
    <row r="17574" spans="38:49">
      <c r="AL17574" s="5"/>
      <c r="AM17574" s="5"/>
      <c r="AW17574" s="5"/>
    </row>
    <row r="17575" spans="38:49">
      <c r="AL17575" s="5"/>
      <c r="AM17575" s="5"/>
      <c r="AW17575" s="5"/>
    </row>
    <row r="17576" spans="38:49">
      <c r="AL17576" s="5"/>
      <c r="AM17576" s="5"/>
      <c r="AW17576" s="5"/>
    </row>
    <row r="17577" spans="38:49">
      <c r="AL17577" s="5"/>
      <c r="AM17577" s="5"/>
      <c r="AW17577" s="5"/>
    </row>
    <row r="17578" spans="38:49">
      <c r="AL17578" s="5"/>
      <c r="AM17578" s="5"/>
      <c r="AW17578" s="5"/>
    </row>
    <row r="17579" spans="38:49">
      <c r="AL17579" s="5"/>
      <c r="AM17579" s="5"/>
      <c r="AW17579" s="5"/>
    </row>
    <row r="17580" spans="38:49">
      <c r="AL17580" s="5"/>
      <c r="AM17580" s="5"/>
      <c r="AW17580" s="5"/>
    </row>
    <row r="17581" spans="38:49">
      <c r="AL17581" s="5"/>
      <c r="AM17581" s="5"/>
      <c r="AW17581" s="5"/>
    </row>
    <row r="17582" spans="38:49">
      <c r="AL17582" s="5"/>
      <c r="AM17582" s="5"/>
      <c r="AW17582" s="5"/>
    </row>
    <row r="17583" spans="38:49">
      <c r="AL17583" s="5"/>
      <c r="AM17583" s="5"/>
      <c r="AW17583" s="5"/>
    </row>
    <row r="17584" spans="38:49">
      <c r="AL17584" s="5"/>
      <c r="AM17584" s="5"/>
      <c r="AW17584" s="5"/>
    </row>
    <row r="17585" spans="38:49">
      <c r="AL17585" s="5"/>
      <c r="AM17585" s="5"/>
      <c r="AW17585" s="5"/>
    </row>
    <row r="17586" spans="38:49">
      <c r="AL17586" s="5"/>
      <c r="AM17586" s="5"/>
      <c r="AW17586" s="5"/>
    </row>
    <row r="17587" spans="38:49">
      <c r="AL17587" s="5"/>
      <c r="AM17587" s="5"/>
      <c r="AW17587" s="5"/>
    </row>
    <row r="17588" spans="38:49">
      <c r="AL17588" s="5"/>
      <c r="AM17588" s="5"/>
      <c r="AW17588" s="5"/>
    </row>
    <row r="17589" spans="38:49">
      <c r="AL17589" s="5"/>
      <c r="AM17589" s="5"/>
      <c r="AW17589" s="5"/>
    </row>
    <row r="17590" spans="38:49">
      <c r="AL17590" s="5"/>
      <c r="AM17590" s="5"/>
      <c r="AW17590" s="5"/>
    </row>
    <row r="17591" spans="38:49">
      <c r="AL17591" s="5"/>
      <c r="AM17591" s="5"/>
      <c r="AW17591" s="5"/>
    </row>
    <row r="17592" spans="38:49">
      <c r="AL17592" s="5"/>
      <c r="AM17592" s="5"/>
      <c r="AW17592" s="5"/>
    </row>
    <row r="17593" spans="38:49">
      <c r="AL17593" s="5"/>
      <c r="AM17593" s="5"/>
      <c r="AW17593" s="5"/>
    </row>
    <row r="17594" spans="38:49">
      <c r="AL17594" s="5"/>
      <c r="AM17594" s="5"/>
      <c r="AW17594" s="5"/>
    </row>
    <row r="17595" spans="38:49">
      <c r="AL17595" s="5"/>
      <c r="AM17595" s="5"/>
      <c r="AW17595" s="5"/>
    </row>
    <row r="17596" spans="38:49">
      <c r="AL17596" s="5"/>
      <c r="AM17596" s="5"/>
      <c r="AW17596" s="5"/>
    </row>
    <row r="17597" spans="38:49">
      <c r="AL17597" s="5"/>
      <c r="AM17597" s="5"/>
      <c r="AW17597" s="5"/>
    </row>
    <row r="17598" spans="38:49">
      <c r="AL17598" s="5"/>
      <c r="AM17598" s="5"/>
      <c r="AW17598" s="5"/>
    </row>
    <row r="17599" spans="38:49">
      <c r="AL17599" s="5"/>
      <c r="AM17599" s="5"/>
      <c r="AW17599" s="5"/>
    </row>
    <row r="17600" spans="38:49">
      <c r="AL17600" s="5"/>
      <c r="AM17600" s="5"/>
      <c r="AW17600" s="5"/>
    </row>
    <row r="17601" spans="38:49">
      <c r="AL17601" s="5"/>
      <c r="AM17601" s="5"/>
      <c r="AW17601" s="5"/>
    </row>
    <row r="17602" spans="38:49">
      <c r="AL17602" s="5"/>
      <c r="AM17602" s="5"/>
      <c r="AW17602" s="5"/>
    </row>
    <row r="17603" spans="38:49">
      <c r="AL17603" s="5"/>
      <c r="AM17603" s="5"/>
      <c r="AW17603" s="5"/>
    </row>
    <row r="17604" spans="38:49">
      <c r="AL17604" s="5"/>
      <c r="AM17604" s="5"/>
      <c r="AW17604" s="5"/>
    </row>
    <row r="17605" spans="38:49">
      <c r="AL17605" s="5"/>
      <c r="AM17605" s="5"/>
      <c r="AW17605" s="5"/>
    </row>
    <row r="17606" spans="38:49">
      <c r="AL17606" s="5"/>
      <c r="AM17606" s="5"/>
      <c r="AW17606" s="5"/>
    </row>
    <row r="17607" spans="38:49">
      <c r="AL17607" s="5"/>
      <c r="AM17607" s="5"/>
      <c r="AW17607" s="5"/>
    </row>
    <row r="17608" spans="38:49">
      <c r="AL17608" s="5"/>
      <c r="AM17608" s="5"/>
      <c r="AW17608" s="5"/>
    </row>
    <row r="17609" spans="38:49">
      <c r="AL17609" s="5"/>
      <c r="AM17609" s="5"/>
      <c r="AW17609" s="5"/>
    </row>
    <row r="17610" spans="38:49">
      <c r="AL17610" s="5"/>
      <c r="AM17610" s="5"/>
      <c r="AW17610" s="5"/>
    </row>
    <row r="17611" spans="38:49">
      <c r="AL17611" s="5"/>
      <c r="AM17611" s="5"/>
      <c r="AW17611" s="5"/>
    </row>
    <row r="17612" spans="38:49">
      <c r="AL17612" s="5"/>
      <c r="AM17612" s="5"/>
      <c r="AW17612" s="5"/>
    </row>
    <row r="17613" spans="38:49">
      <c r="AL17613" s="5"/>
      <c r="AM17613" s="5"/>
      <c r="AW17613" s="5"/>
    </row>
    <row r="17614" spans="38:49">
      <c r="AL17614" s="5"/>
      <c r="AM17614" s="5"/>
      <c r="AW17614" s="5"/>
    </row>
    <row r="17615" spans="38:49">
      <c r="AL17615" s="5"/>
      <c r="AM17615" s="5"/>
      <c r="AW17615" s="5"/>
    </row>
    <row r="17616" spans="38:49">
      <c r="AL17616" s="5"/>
      <c r="AM17616" s="5"/>
      <c r="AW17616" s="5"/>
    </row>
    <row r="17617" spans="38:49">
      <c r="AL17617" s="5"/>
      <c r="AM17617" s="5"/>
      <c r="AW17617" s="5"/>
    </row>
    <row r="17618" spans="38:49">
      <c r="AL17618" s="5"/>
      <c r="AM17618" s="5"/>
      <c r="AW17618" s="5"/>
    </row>
    <row r="17619" spans="38:49">
      <c r="AL17619" s="5"/>
      <c r="AM17619" s="5"/>
      <c r="AW17619" s="5"/>
    </row>
    <row r="17620" spans="38:49">
      <c r="AL17620" s="5"/>
      <c r="AM17620" s="5"/>
      <c r="AW17620" s="5"/>
    </row>
    <row r="17621" spans="38:49">
      <c r="AL17621" s="5"/>
      <c r="AM17621" s="5"/>
      <c r="AW17621" s="5"/>
    </row>
    <row r="17622" spans="38:49">
      <c r="AL17622" s="5"/>
      <c r="AM17622" s="5"/>
      <c r="AW17622" s="5"/>
    </row>
    <row r="17623" spans="38:49">
      <c r="AL17623" s="5"/>
      <c r="AM17623" s="5"/>
      <c r="AW17623" s="5"/>
    </row>
    <row r="17624" spans="38:49">
      <c r="AL17624" s="5"/>
      <c r="AM17624" s="5"/>
      <c r="AW17624" s="5"/>
    </row>
    <row r="17625" spans="38:49">
      <c r="AL17625" s="5"/>
      <c r="AM17625" s="5"/>
      <c r="AW17625" s="5"/>
    </row>
    <row r="17626" spans="38:49">
      <c r="AL17626" s="5"/>
      <c r="AM17626" s="5"/>
      <c r="AW17626" s="5"/>
    </row>
    <row r="17627" spans="38:49">
      <c r="AL17627" s="5"/>
      <c r="AM17627" s="5"/>
      <c r="AW17627" s="5"/>
    </row>
    <row r="17628" spans="38:49">
      <c r="AL17628" s="5"/>
      <c r="AM17628" s="5"/>
      <c r="AW17628" s="5"/>
    </row>
    <row r="17629" spans="38:49">
      <c r="AL17629" s="5"/>
      <c r="AM17629" s="5"/>
      <c r="AW17629" s="5"/>
    </row>
    <row r="17630" spans="38:49">
      <c r="AL17630" s="5"/>
      <c r="AM17630" s="5"/>
      <c r="AW17630" s="5"/>
    </row>
    <row r="17631" spans="38:49">
      <c r="AL17631" s="5"/>
      <c r="AM17631" s="5"/>
      <c r="AW17631" s="5"/>
    </row>
    <row r="17632" spans="38:49">
      <c r="AL17632" s="5"/>
      <c r="AM17632" s="5"/>
      <c r="AW17632" s="5"/>
    </row>
    <row r="17633" spans="38:49">
      <c r="AL17633" s="5"/>
      <c r="AM17633" s="5"/>
      <c r="AW17633" s="5"/>
    </row>
    <row r="17634" spans="38:49">
      <c r="AL17634" s="5"/>
      <c r="AM17634" s="5"/>
      <c r="AW17634" s="5"/>
    </row>
    <row r="17635" spans="38:49">
      <c r="AL17635" s="5"/>
      <c r="AM17635" s="5"/>
      <c r="AW17635" s="5"/>
    </row>
    <row r="17636" spans="38:49">
      <c r="AL17636" s="5"/>
      <c r="AM17636" s="5"/>
      <c r="AW17636" s="5"/>
    </row>
    <row r="17637" spans="38:49">
      <c r="AL17637" s="5"/>
      <c r="AM17637" s="5"/>
      <c r="AW17637" s="5"/>
    </row>
    <row r="17638" spans="38:49">
      <c r="AL17638" s="5"/>
      <c r="AM17638" s="5"/>
      <c r="AW17638" s="5"/>
    </row>
    <row r="17639" spans="38:49">
      <c r="AL17639" s="5"/>
      <c r="AM17639" s="5"/>
      <c r="AW17639" s="5"/>
    </row>
    <row r="17640" spans="38:49">
      <c r="AL17640" s="5"/>
      <c r="AM17640" s="5"/>
      <c r="AW17640" s="5"/>
    </row>
    <row r="17641" spans="38:49">
      <c r="AL17641" s="5"/>
      <c r="AM17641" s="5"/>
      <c r="AW17641" s="5"/>
    </row>
    <row r="17642" spans="38:49">
      <c r="AL17642" s="5"/>
      <c r="AM17642" s="5"/>
      <c r="AW17642" s="5"/>
    </row>
    <row r="17643" spans="38:49">
      <c r="AL17643" s="5"/>
      <c r="AM17643" s="5"/>
      <c r="AW17643" s="5"/>
    </row>
    <row r="17644" spans="38:49">
      <c r="AL17644" s="5"/>
      <c r="AM17644" s="5"/>
      <c r="AW17644" s="5"/>
    </row>
    <row r="17645" spans="38:49">
      <c r="AL17645" s="5"/>
      <c r="AM17645" s="5"/>
      <c r="AW17645" s="5"/>
    </row>
    <row r="17646" spans="38:49">
      <c r="AL17646" s="5"/>
      <c r="AM17646" s="5"/>
      <c r="AW17646" s="5"/>
    </row>
    <row r="17647" spans="38:49">
      <c r="AL17647" s="5"/>
      <c r="AM17647" s="5"/>
      <c r="AW17647" s="5"/>
    </row>
    <row r="17648" spans="38:49">
      <c r="AL17648" s="5"/>
      <c r="AM17648" s="5"/>
      <c r="AW17648" s="5"/>
    </row>
    <row r="17649" spans="38:49">
      <c r="AL17649" s="5"/>
      <c r="AM17649" s="5"/>
      <c r="AW17649" s="5"/>
    </row>
    <row r="17650" spans="38:49">
      <c r="AL17650" s="5"/>
      <c r="AM17650" s="5"/>
      <c r="AW17650" s="5"/>
    </row>
    <row r="17651" spans="38:49">
      <c r="AL17651" s="5"/>
      <c r="AM17651" s="5"/>
      <c r="AW17651" s="5"/>
    </row>
    <row r="17652" spans="38:49">
      <c r="AL17652" s="5"/>
      <c r="AM17652" s="5"/>
      <c r="AW17652" s="5"/>
    </row>
    <row r="17653" spans="38:49">
      <c r="AL17653" s="5"/>
      <c r="AM17653" s="5"/>
      <c r="AW17653" s="5"/>
    </row>
    <row r="17654" spans="38:49">
      <c r="AL17654" s="5"/>
      <c r="AM17654" s="5"/>
      <c r="AW17654" s="5"/>
    </row>
    <row r="17655" spans="38:49">
      <c r="AL17655" s="5"/>
      <c r="AM17655" s="5"/>
      <c r="AW17655" s="5"/>
    </row>
    <row r="17656" spans="38:49">
      <c r="AL17656" s="5"/>
      <c r="AM17656" s="5"/>
      <c r="AW17656" s="5"/>
    </row>
    <row r="17657" spans="38:49">
      <c r="AL17657" s="5"/>
      <c r="AM17657" s="5"/>
      <c r="AW17657" s="5"/>
    </row>
    <row r="17658" spans="38:49">
      <c r="AL17658" s="5"/>
      <c r="AM17658" s="5"/>
      <c r="AW17658" s="5"/>
    </row>
    <row r="17659" spans="38:49">
      <c r="AL17659" s="5"/>
      <c r="AM17659" s="5"/>
      <c r="AW17659" s="5"/>
    </row>
    <row r="17660" spans="38:49">
      <c r="AL17660" s="5"/>
      <c r="AM17660" s="5"/>
      <c r="AW17660" s="5"/>
    </row>
    <row r="17661" spans="38:49">
      <c r="AL17661" s="5"/>
      <c r="AM17661" s="5"/>
      <c r="AW17661" s="5"/>
    </row>
    <row r="17662" spans="38:49">
      <c r="AL17662" s="5"/>
      <c r="AM17662" s="5"/>
      <c r="AW17662" s="5"/>
    </row>
    <row r="17663" spans="38:49">
      <c r="AL17663" s="5"/>
      <c r="AM17663" s="5"/>
      <c r="AW17663" s="5"/>
    </row>
    <row r="17664" spans="38:49">
      <c r="AL17664" s="5"/>
      <c r="AM17664" s="5"/>
      <c r="AW17664" s="5"/>
    </row>
    <row r="17665" spans="38:49">
      <c r="AL17665" s="5"/>
      <c r="AM17665" s="5"/>
      <c r="AW17665" s="5"/>
    </row>
    <row r="17666" spans="38:49">
      <c r="AL17666" s="5"/>
      <c r="AM17666" s="5"/>
      <c r="AW17666" s="5"/>
    </row>
    <row r="17667" spans="38:49">
      <c r="AL17667" s="5"/>
      <c r="AM17667" s="5"/>
      <c r="AW17667" s="5"/>
    </row>
    <row r="17668" spans="38:49">
      <c r="AL17668" s="5"/>
      <c r="AM17668" s="5"/>
      <c r="AW17668" s="5"/>
    </row>
    <row r="17669" spans="38:49">
      <c r="AL17669" s="5"/>
      <c r="AM17669" s="5"/>
      <c r="AW17669" s="5"/>
    </row>
    <row r="17670" spans="38:49">
      <c r="AL17670" s="5"/>
      <c r="AM17670" s="5"/>
      <c r="AW17670" s="5"/>
    </row>
    <row r="17671" spans="38:49">
      <c r="AL17671" s="5"/>
      <c r="AM17671" s="5"/>
      <c r="AW17671" s="5"/>
    </row>
    <row r="17672" spans="38:49">
      <c r="AL17672" s="5"/>
      <c r="AM17672" s="5"/>
      <c r="AW17672" s="5"/>
    </row>
    <row r="17673" spans="38:49">
      <c r="AL17673" s="5"/>
      <c r="AM17673" s="5"/>
      <c r="AW17673" s="5"/>
    </row>
    <row r="17674" spans="38:49">
      <c r="AL17674" s="5"/>
      <c r="AM17674" s="5"/>
      <c r="AW17674" s="5"/>
    </row>
    <row r="17675" spans="38:49">
      <c r="AL17675" s="5"/>
      <c r="AM17675" s="5"/>
      <c r="AW17675" s="5"/>
    </row>
    <row r="17676" spans="38:49">
      <c r="AL17676" s="5"/>
      <c r="AM17676" s="5"/>
      <c r="AW17676" s="5"/>
    </row>
    <row r="17677" spans="38:49">
      <c r="AL17677" s="5"/>
      <c r="AM17677" s="5"/>
      <c r="AW17677" s="5"/>
    </row>
    <row r="17678" spans="38:49">
      <c r="AL17678" s="5"/>
      <c r="AM17678" s="5"/>
      <c r="AW17678" s="5"/>
    </row>
    <row r="17679" spans="38:49">
      <c r="AL17679" s="5"/>
      <c r="AM17679" s="5"/>
      <c r="AW17679" s="5"/>
    </row>
    <row r="17680" spans="38:49">
      <c r="AL17680" s="5"/>
      <c r="AM17680" s="5"/>
      <c r="AW17680" s="5"/>
    </row>
    <row r="17681" spans="38:49">
      <c r="AL17681" s="5"/>
      <c r="AM17681" s="5"/>
      <c r="AW17681" s="5"/>
    </row>
    <row r="17682" spans="38:49">
      <c r="AL17682" s="5"/>
      <c r="AM17682" s="5"/>
      <c r="AW17682" s="5"/>
    </row>
    <row r="17683" spans="38:49">
      <c r="AL17683" s="5"/>
      <c r="AM17683" s="5"/>
      <c r="AW17683" s="5"/>
    </row>
    <row r="17684" spans="38:49">
      <c r="AL17684" s="5"/>
      <c r="AM17684" s="5"/>
      <c r="AW17684" s="5"/>
    </row>
    <row r="17685" spans="38:49">
      <c r="AL17685" s="5"/>
      <c r="AM17685" s="5"/>
      <c r="AW17685" s="5"/>
    </row>
    <row r="17686" spans="38:49">
      <c r="AL17686" s="5"/>
      <c r="AM17686" s="5"/>
      <c r="AW17686" s="5"/>
    </row>
    <row r="17687" spans="38:49">
      <c r="AL17687" s="5"/>
      <c r="AM17687" s="5"/>
      <c r="AW17687" s="5"/>
    </row>
    <row r="17688" spans="38:49">
      <c r="AL17688" s="5"/>
      <c r="AM17688" s="5"/>
      <c r="AW17688" s="5"/>
    </row>
    <row r="17689" spans="38:49">
      <c r="AL17689" s="5"/>
      <c r="AM17689" s="5"/>
      <c r="AW17689" s="5"/>
    </row>
    <row r="17690" spans="38:49">
      <c r="AL17690" s="5"/>
      <c r="AM17690" s="5"/>
      <c r="AW17690" s="5"/>
    </row>
    <row r="17691" spans="38:49">
      <c r="AL17691" s="5"/>
      <c r="AM17691" s="5"/>
      <c r="AW17691" s="5"/>
    </row>
    <row r="17692" spans="38:49">
      <c r="AL17692" s="5"/>
      <c r="AM17692" s="5"/>
      <c r="AW17692" s="5"/>
    </row>
    <row r="17693" spans="38:49">
      <c r="AL17693" s="5"/>
      <c r="AM17693" s="5"/>
      <c r="AW17693" s="5"/>
    </row>
    <row r="17694" spans="38:49">
      <c r="AL17694" s="5"/>
      <c r="AM17694" s="5"/>
      <c r="AW17694" s="5"/>
    </row>
    <row r="17695" spans="38:49">
      <c r="AL17695" s="5"/>
      <c r="AM17695" s="5"/>
      <c r="AW17695" s="5"/>
    </row>
    <row r="17696" spans="38:49">
      <c r="AL17696" s="5"/>
      <c r="AM17696" s="5"/>
      <c r="AW17696" s="5"/>
    </row>
    <row r="17697" spans="38:49">
      <c r="AL17697" s="5"/>
      <c r="AM17697" s="5"/>
      <c r="AW17697" s="5"/>
    </row>
    <row r="17698" spans="38:49">
      <c r="AL17698" s="5"/>
      <c r="AM17698" s="5"/>
      <c r="AW17698" s="5"/>
    </row>
    <row r="17699" spans="38:49">
      <c r="AL17699" s="5"/>
      <c r="AM17699" s="5"/>
      <c r="AW17699" s="5"/>
    </row>
    <row r="17700" spans="38:49">
      <c r="AL17700" s="5"/>
      <c r="AM17700" s="5"/>
      <c r="AW17700" s="5"/>
    </row>
    <row r="17701" spans="38:49">
      <c r="AL17701" s="5"/>
      <c r="AM17701" s="5"/>
      <c r="AW17701" s="5"/>
    </row>
    <row r="17702" spans="38:49">
      <c r="AL17702" s="5"/>
      <c r="AM17702" s="5"/>
      <c r="AW17702" s="5"/>
    </row>
    <row r="17703" spans="38:49">
      <c r="AL17703" s="5"/>
      <c r="AM17703" s="5"/>
      <c r="AW17703" s="5"/>
    </row>
    <row r="17704" spans="38:49">
      <c r="AL17704" s="5"/>
      <c r="AM17704" s="5"/>
      <c r="AW17704" s="5"/>
    </row>
    <row r="17705" spans="38:49">
      <c r="AL17705" s="5"/>
      <c r="AM17705" s="5"/>
      <c r="AW17705" s="5"/>
    </row>
    <row r="17706" spans="38:49">
      <c r="AL17706" s="5"/>
      <c r="AM17706" s="5"/>
      <c r="AW17706" s="5"/>
    </row>
    <row r="17707" spans="38:49">
      <c r="AL17707" s="5"/>
      <c r="AM17707" s="5"/>
      <c r="AW17707" s="5"/>
    </row>
    <row r="17708" spans="38:49">
      <c r="AL17708" s="5"/>
      <c r="AM17708" s="5"/>
      <c r="AW17708" s="5"/>
    </row>
    <row r="17709" spans="38:49">
      <c r="AL17709" s="5"/>
      <c r="AM17709" s="5"/>
      <c r="AW17709" s="5"/>
    </row>
    <row r="17710" spans="38:49">
      <c r="AL17710" s="5"/>
      <c r="AM17710" s="5"/>
      <c r="AW17710" s="5"/>
    </row>
    <row r="17711" spans="38:49">
      <c r="AL17711" s="5"/>
      <c r="AM17711" s="5"/>
      <c r="AW17711" s="5"/>
    </row>
    <row r="17712" spans="38:49">
      <c r="AL17712" s="5"/>
      <c r="AM17712" s="5"/>
      <c r="AW17712" s="5"/>
    </row>
    <row r="17713" spans="38:49">
      <c r="AL17713" s="5"/>
      <c r="AM17713" s="5"/>
      <c r="AW17713" s="5"/>
    </row>
    <row r="17714" spans="38:49">
      <c r="AL17714" s="5"/>
      <c r="AM17714" s="5"/>
      <c r="AW17714" s="5"/>
    </row>
    <row r="17715" spans="38:49">
      <c r="AL17715" s="5"/>
      <c r="AM17715" s="5"/>
      <c r="AW17715" s="5"/>
    </row>
    <row r="17716" spans="38:49">
      <c r="AL17716" s="5"/>
      <c r="AM17716" s="5"/>
      <c r="AW17716" s="5"/>
    </row>
    <row r="17717" spans="38:49">
      <c r="AL17717" s="5"/>
      <c r="AM17717" s="5"/>
      <c r="AW17717" s="5"/>
    </row>
    <row r="17718" spans="38:49">
      <c r="AL17718" s="5"/>
      <c r="AM17718" s="5"/>
      <c r="AW17718" s="5"/>
    </row>
    <row r="17719" spans="38:49">
      <c r="AL17719" s="5"/>
      <c r="AM17719" s="5"/>
      <c r="AW17719" s="5"/>
    </row>
    <row r="17720" spans="38:49">
      <c r="AL17720" s="5"/>
      <c r="AM17720" s="5"/>
      <c r="AW17720" s="5"/>
    </row>
    <row r="17721" spans="38:49">
      <c r="AL17721" s="5"/>
      <c r="AM17721" s="5"/>
      <c r="AW17721" s="5"/>
    </row>
    <row r="17722" spans="38:49">
      <c r="AL17722" s="5"/>
      <c r="AM17722" s="5"/>
      <c r="AW17722" s="5"/>
    </row>
    <row r="17723" spans="38:49">
      <c r="AL17723" s="5"/>
      <c r="AM17723" s="5"/>
      <c r="AW17723" s="5"/>
    </row>
    <row r="17724" spans="38:49">
      <c r="AL17724" s="5"/>
      <c r="AM17724" s="5"/>
      <c r="AW17724" s="5"/>
    </row>
    <row r="17725" spans="38:49">
      <c r="AL17725" s="5"/>
      <c r="AM17725" s="5"/>
      <c r="AW17725" s="5"/>
    </row>
    <row r="17726" spans="38:49">
      <c r="AL17726" s="5"/>
      <c r="AM17726" s="5"/>
      <c r="AW17726" s="5"/>
    </row>
    <row r="17727" spans="38:49">
      <c r="AL17727" s="5"/>
      <c r="AM17727" s="5"/>
      <c r="AW17727" s="5"/>
    </row>
    <row r="17728" spans="38:49">
      <c r="AL17728" s="5"/>
      <c r="AM17728" s="5"/>
      <c r="AW17728" s="5"/>
    </row>
    <row r="17729" spans="38:49">
      <c r="AL17729" s="5"/>
      <c r="AM17729" s="5"/>
      <c r="AW17729" s="5"/>
    </row>
    <row r="17730" spans="38:49">
      <c r="AL17730" s="5"/>
      <c r="AM17730" s="5"/>
      <c r="AW17730" s="5"/>
    </row>
    <row r="17731" spans="38:49">
      <c r="AL17731" s="5"/>
      <c r="AM17731" s="5"/>
      <c r="AW17731" s="5"/>
    </row>
    <row r="17732" spans="38:49">
      <c r="AL17732" s="5"/>
      <c r="AM17732" s="5"/>
      <c r="AW17732" s="5"/>
    </row>
    <row r="17733" spans="38:49">
      <c r="AL17733" s="5"/>
      <c r="AM17733" s="5"/>
      <c r="AW17733" s="5"/>
    </row>
    <row r="17734" spans="38:49">
      <c r="AL17734" s="5"/>
      <c r="AM17734" s="5"/>
      <c r="AW17734" s="5"/>
    </row>
    <row r="17735" spans="38:49">
      <c r="AL17735" s="5"/>
      <c r="AM17735" s="5"/>
      <c r="AW17735" s="5"/>
    </row>
    <row r="17736" spans="38:49">
      <c r="AL17736" s="5"/>
      <c r="AM17736" s="5"/>
      <c r="AW17736" s="5"/>
    </row>
    <row r="17737" spans="38:49">
      <c r="AL17737" s="5"/>
      <c r="AM17737" s="5"/>
      <c r="AW17737" s="5"/>
    </row>
    <row r="17738" spans="38:49">
      <c r="AL17738" s="5"/>
      <c r="AM17738" s="5"/>
      <c r="AW17738" s="5"/>
    </row>
    <row r="17739" spans="38:49">
      <c r="AL17739" s="5"/>
      <c r="AM17739" s="5"/>
      <c r="AW17739" s="5"/>
    </row>
    <row r="17740" spans="38:49">
      <c r="AL17740" s="5"/>
      <c r="AM17740" s="5"/>
      <c r="AW17740" s="5"/>
    </row>
    <row r="17741" spans="38:49">
      <c r="AL17741" s="5"/>
      <c r="AM17741" s="5"/>
      <c r="AW17741" s="5"/>
    </row>
    <row r="17742" spans="38:49">
      <c r="AL17742" s="5"/>
      <c r="AM17742" s="5"/>
      <c r="AW17742" s="5"/>
    </row>
    <row r="17743" spans="38:49">
      <c r="AL17743" s="5"/>
      <c r="AM17743" s="5"/>
      <c r="AW17743" s="5"/>
    </row>
    <row r="17744" spans="38:49">
      <c r="AL17744" s="5"/>
      <c r="AM17744" s="5"/>
      <c r="AW17744" s="5"/>
    </row>
    <row r="17745" spans="38:49">
      <c r="AL17745" s="5"/>
      <c r="AM17745" s="5"/>
      <c r="AW17745" s="5"/>
    </row>
    <row r="17746" spans="38:49">
      <c r="AL17746" s="5"/>
      <c r="AM17746" s="5"/>
      <c r="AW17746" s="5"/>
    </row>
    <row r="17747" spans="38:49">
      <c r="AL17747" s="5"/>
      <c r="AM17747" s="5"/>
      <c r="AW17747" s="5"/>
    </row>
    <row r="17748" spans="38:49">
      <c r="AL17748" s="5"/>
      <c r="AM17748" s="5"/>
      <c r="AW17748" s="5"/>
    </row>
    <row r="17749" spans="38:49">
      <c r="AL17749" s="5"/>
      <c r="AM17749" s="5"/>
      <c r="AW17749" s="5"/>
    </row>
    <row r="17750" spans="38:49">
      <c r="AL17750" s="5"/>
      <c r="AM17750" s="5"/>
      <c r="AW17750" s="5"/>
    </row>
    <row r="17751" spans="38:49">
      <c r="AL17751" s="5"/>
      <c r="AM17751" s="5"/>
      <c r="AW17751" s="5"/>
    </row>
    <row r="17752" spans="38:49">
      <c r="AL17752" s="5"/>
      <c r="AM17752" s="5"/>
      <c r="AW17752" s="5"/>
    </row>
    <row r="17753" spans="38:49">
      <c r="AL17753" s="5"/>
      <c r="AM17753" s="5"/>
      <c r="AW17753" s="5"/>
    </row>
    <row r="17754" spans="38:49">
      <c r="AL17754" s="5"/>
      <c r="AM17754" s="5"/>
      <c r="AW17754" s="5"/>
    </row>
    <row r="17755" spans="38:49">
      <c r="AL17755" s="5"/>
      <c r="AM17755" s="5"/>
      <c r="AW17755" s="5"/>
    </row>
    <row r="17756" spans="38:49">
      <c r="AL17756" s="5"/>
      <c r="AM17756" s="5"/>
      <c r="AW17756" s="5"/>
    </row>
    <row r="17757" spans="38:49">
      <c r="AL17757" s="5"/>
      <c r="AM17757" s="5"/>
      <c r="AW17757" s="5"/>
    </row>
    <row r="17758" spans="38:49">
      <c r="AL17758" s="5"/>
      <c r="AM17758" s="5"/>
      <c r="AW17758" s="5"/>
    </row>
    <row r="17759" spans="38:49">
      <c r="AL17759" s="5"/>
      <c r="AM17759" s="5"/>
      <c r="AW17759" s="5"/>
    </row>
    <row r="17760" spans="38:49">
      <c r="AL17760" s="5"/>
      <c r="AM17760" s="5"/>
      <c r="AW17760" s="5"/>
    </row>
    <row r="17761" spans="38:49">
      <c r="AL17761" s="5"/>
      <c r="AM17761" s="5"/>
      <c r="AW17761" s="5"/>
    </row>
    <row r="17762" spans="38:49">
      <c r="AL17762" s="5"/>
      <c r="AM17762" s="5"/>
      <c r="AW17762" s="5"/>
    </row>
    <row r="17763" spans="38:49">
      <c r="AL17763" s="5"/>
      <c r="AM17763" s="5"/>
      <c r="AW17763" s="5"/>
    </row>
    <row r="17764" spans="38:49">
      <c r="AL17764" s="5"/>
      <c r="AM17764" s="5"/>
      <c r="AW17764" s="5"/>
    </row>
    <row r="17765" spans="38:49">
      <c r="AL17765" s="5"/>
      <c r="AM17765" s="5"/>
      <c r="AW17765" s="5"/>
    </row>
    <row r="17766" spans="38:49">
      <c r="AL17766" s="5"/>
      <c r="AM17766" s="5"/>
      <c r="AW17766" s="5"/>
    </row>
    <row r="17767" spans="38:49">
      <c r="AL17767" s="5"/>
      <c r="AM17767" s="5"/>
      <c r="AW17767" s="5"/>
    </row>
    <row r="17768" spans="38:49">
      <c r="AL17768" s="5"/>
      <c r="AM17768" s="5"/>
      <c r="AW17768" s="5"/>
    </row>
    <row r="17769" spans="38:49">
      <c r="AL17769" s="5"/>
      <c r="AM17769" s="5"/>
      <c r="AW17769" s="5"/>
    </row>
    <row r="17770" spans="38:49">
      <c r="AL17770" s="5"/>
      <c r="AM17770" s="5"/>
      <c r="AW17770" s="5"/>
    </row>
    <row r="17771" spans="38:49">
      <c r="AL17771" s="5"/>
      <c r="AM17771" s="5"/>
      <c r="AW17771" s="5"/>
    </row>
    <row r="17772" spans="38:49">
      <c r="AL17772" s="5"/>
      <c r="AM17772" s="5"/>
      <c r="AW17772" s="5"/>
    </row>
    <row r="17773" spans="38:49">
      <c r="AL17773" s="5"/>
      <c r="AM17773" s="5"/>
      <c r="AW17773" s="5"/>
    </row>
    <row r="17774" spans="38:49">
      <c r="AL17774" s="5"/>
      <c r="AM17774" s="5"/>
      <c r="AW17774" s="5"/>
    </row>
    <row r="17775" spans="38:49">
      <c r="AL17775" s="5"/>
      <c r="AM17775" s="5"/>
      <c r="AW17775" s="5"/>
    </row>
    <row r="17776" spans="38:49">
      <c r="AL17776" s="5"/>
      <c r="AM17776" s="5"/>
      <c r="AW17776" s="5"/>
    </row>
    <row r="17777" spans="38:49">
      <c r="AL17777" s="5"/>
      <c r="AM17777" s="5"/>
      <c r="AW17777" s="5"/>
    </row>
    <row r="17778" spans="38:49">
      <c r="AL17778" s="5"/>
      <c r="AM17778" s="5"/>
      <c r="AW17778" s="5"/>
    </row>
    <row r="17779" spans="38:49">
      <c r="AL17779" s="5"/>
      <c r="AM17779" s="5"/>
      <c r="AW17779" s="5"/>
    </row>
    <row r="17780" spans="38:49">
      <c r="AL17780" s="5"/>
      <c r="AM17780" s="5"/>
      <c r="AW17780" s="5"/>
    </row>
    <row r="17781" spans="38:49">
      <c r="AL17781" s="5"/>
      <c r="AM17781" s="5"/>
      <c r="AW17781" s="5"/>
    </row>
    <row r="17782" spans="38:49">
      <c r="AL17782" s="5"/>
      <c r="AM17782" s="5"/>
      <c r="AW17782" s="5"/>
    </row>
    <row r="17783" spans="38:49">
      <c r="AL17783" s="5"/>
      <c r="AM17783" s="5"/>
      <c r="AW17783" s="5"/>
    </row>
    <row r="17784" spans="38:49">
      <c r="AL17784" s="5"/>
      <c r="AM17784" s="5"/>
      <c r="AW17784" s="5"/>
    </row>
    <row r="17785" spans="38:49">
      <c r="AL17785" s="5"/>
      <c r="AM17785" s="5"/>
      <c r="AW17785" s="5"/>
    </row>
    <row r="17786" spans="38:49">
      <c r="AL17786" s="5"/>
      <c r="AM17786" s="5"/>
      <c r="AW17786" s="5"/>
    </row>
    <row r="17787" spans="38:49">
      <c r="AL17787" s="5"/>
      <c r="AM17787" s="5"/>
      <c r="AW17787" s="5"/>
    </row>
    <row r="17788" spans="38:49">
      <c r="AL17788" s="5"/>
      <c r="AM17788" s="5"/>
      <c r="AW17788" s="5"/>
    </row>
    <row r="17789" spans="38:49">
      <c r="AL17789" s="5"/>
      <c r="AM17789" s="5"/>
      <c r="AW17789" s="5"/>
    </row>
    <row r="17790" spans="38:49">
      <c r="AL17790" s="5"/>
      <c r="AM17790" s="5"/>
      <c r="AW17790" s="5"/>
    </row>
    <row r="17791" spans="38:49">
      <c r="AL17791" s="5"/>
      <c r="AM17791" s="5"/>
      <c r="AW17791" s="5"/>
    </row>
    <row r="17792" spans="38:49">
      <c r="AL17792" s="5"/>
      <c r="AM17792" s="5"/>
      <c r="AW17792" s="5"/>
    </row>
    <row r="17793" spans="38:49">
      <c r="AL17793" s="5"/>
      <c r="AM17793" s="5"/>
      <c r="AW17793" s="5"/>
    </row>
    <row r="17794" spans="38:49">
      <c r="AL17794" s="5"/>
      <c r="AM17794" s="5"/>
      <c r="AW17794" s="5"/>
    </row>
    <row r="17795" spans="38:49">
      <c r="AL17795" s="5"/>
      <c r="AM17795" s="5"/>
      <c r="AW17795" s="5"/>
    </row>
    <row r="17796" spans="38:49">
      <c r="AL17796" s="5"/>
      <c r="AM17796" s="5"/>
      <c r="AW17796" s="5"/>
    </row>
    <row r="17797" spans="38:49">
      <c r="AL17797" s="5"/>
      <c r="AM17797" s="5"/>
      <c r="AW17797" s="5"/>
    </row>
    <row r="17798" spans="38:49">
      <c r="AL17798" s="5"/>
      <c r="AM17798" s="5"/>
      <c r="AW17798" s="5"/>
    </row>
    <row r="17799" spans="38:49">
      <c r="AL17799" s="5"/>
      <c r="AM17799" s="5"/>
      <c r="AW17799" s="5"/>
    </row>
    <row r="17800" spans="38:49">
      <c r="AL17800" s="5"/>
      <c r="AM17800" s="5"/>
      <c r="AW17800" s="5"/>
    </row>
    <row r="17801" spans="38:49">
      <c r="AL17801" s="5"/>
      <c r="AM17801" s="5"/>
      <c r="AW17801" s="5"/>
    </row>
    <row r="17802" spans="38:49">
      <c r="AL17802" s="5"/>
      <c r="AM17802" s="5"/>
      <c r="AW17802" s="5"/>
    </row>
    <row r="17803" spans="38:49">
      <c r="AL17803" s="5"/>
      <c r="AM17803" s="5"/>
      <c r="AW17803" s="5"/>
    </row>
    <row r="17804" spans="38:49">
      <c r="AL17804" s="5"/>
      <c r="AM17804" s="5"/>
      <c r="AW17804" s="5"/>
    </row>
    <row r="17805" spans="38:49">
      <c r="AL17805" s="5"/>
      <c r="AM17805" s="5"/>
      <c r="AW17805" s="5"/>
    </row>
    <row r="17806" spans="38:49">
      <c r="AL17806" s="5"/>
      <c r="AM17806" s="5"/>
      <c r="AW17806" s="5"/>
    </row>
    <row r="17807" spans="38:49">
      <c r="AL17807" s="5"/>
      <c r="AM17807" s="5"/>
      <c r="AW17807" s="5"/>
    </row>
    <row r="17808" spans="38:49">
      <c r="AL17808" s="5"/>
      <c r="AM17808" s="5"/>
      <c r="AW17808" s="5"/>
    </row>
    <row r="17809" spans="38:49">
      <c r="AL17809" s="5"/>
      <c r="AM17809" s="5"/>
      <c r="AW17809" s="5"/>
    </row>
    <row r="17810" spans="38:49">
      <c r="AL17810" s="5"/>
      <c r="AM17810" s="5"/>
      <c r="AW17810" s="5"/>
    </row>
    <row r="17811" spans="38:49">
      <c r="AL17811" s="5"/>
      <c r="AM17811" s="5"/>
      <c r="AW17811" s="5"/>
    </row>
    <row r="17812" spans="38:49">
      <c r="AL17812" s="5"/>
      <c r="AM17812" s="5"/>
      <c r="AW17812" s="5"/>
    </row>
    <row r="17813" spans="38:49">
      <c r="AL17813" s="5"/>
      <c r="AM17813" s="5"/>
      <c r="AW17813" s="5"/>
    </row>
    <row r="17814" spans="38:49">
      <c r="AL17814" s="5"/>
      <c r="AM17814" s="5"/>
      <c r="AW17814" s="5"/>
    </row>
    <row r="17815" spans="38:49">
      <c r="AL17815" s="5"/>
      <c r="AM17815" s="5"/>
      <c r="AW17815" s="5"/>
    </row>
    <row r="17816" spans="38:49">
      <c r="AL17816" s="5"/>
      <c r="AM17816" s="5"/>
      <c r="AW17816" s="5"/>
    </row>
    <row r="17817" spans="38:49">
      <c r="AL17817" s="5"/>
      <c r="AM17817" s="5"/>
      <c r="AW17817" s="5"/>
    </row>
    <row r="17818" spans="38:49">
      <c r="AL17818" s="5"/>
      <c r="AM17818" s="5"/>
      <c r="AW17818" s="5"/>
    </row>
    <row r="17819" spans="38:49">
      <c r="AL17819" s="5"/>
      <c r="AM17819" s="5"/>
      <c r="AW17819" s="5"/>
    </row>
    <row r="17820" spans="38:49">
      <c r="AL17820" s="5"/>
      <c r="AM17820" s="5"/>
      <c r="AW17820" s="5"/>
    </row>
    <row r="17821" spans="38:49">
      <c r="AL17821" s="5"/>
      <c r="AM17821" s="5"/>
      <c r="AW17821" s="5"/>
    </row>
    <row r="17822" spans="38:49">
      <c r="AL17822" s="5"/>
      <c r="AM17822" s="5"/>
      <c r="AW17822" s="5"/>
    </row>
    <row r="17823" spans="38:49">
      <c r="AL17823" s="5"/>
      <c r="AM17823" s="5"/>
      <c r="AW17823" s="5"/>
    </row>
    <row r="17824" spans="38:49">
      <c r="AL17824" s="5"/>
      <c r="AM17824" s="5"/>
      <c r="AW17824" s="5"/>
    </row>
    <row r="17825" spans="38:49">
      <c r="AL17825" s="5"/>
      <c r="AM17825" s="5"/>
      <c r="AW17825" s="5"/>
    </row>
    <row r="17826" spans="38:49">
      <c r="AL17826" s="5"/>
      <c r="AM17826" s="5"/>
      <c r="AW17826" s="5"/>
    </row>
    <row r="17827" spans="38:49">
      <c r="AL17827" s="5"/>
      <c r="AM17827" s="5"/>
      <c r="AW17827" s="5"/>
    </row>
    <row r="17828" spans="38:49">
      <c r="AL17828" s="5"/>
      <c r="AM17828" s="5"/>
      <c r="AW17828" s="5"/>
    </row>
    <row r="17829" spans="38:49">
      <c r="AL17829" s="5"/>
      <c r="AM17829" s="5"/>
      <c r="AW17829" s="5"/>
    </row>
    <row r="17830" spans="38:49">
      <c r="AL17830" s="5"/>
      <c r="AM17830" s="5"/>
      <c r="AW17830" s="5"/>
    </row>
    <row r="17831" spans="38:49">
      <c r="AL17831" s="5"/>
      <c r="AM17831" s="5"/>
      <c r="AW17831" s="5"/>
    </row>
    <row r="17832" spans="38:49">
      <c r="AL17832" s="5"/>
      <c r="AM17832" s="5"/>
      <c r="AW17832" s="5"/>
    </row>
    <row r="17833" spans="38:49">
      <c r="AL17833" s="5"/>
      <c r="AM17833" s="5"/>
      <c r="AW17833" s="5"/>
    </row>
    <row r="17834" spans="38:49">
      <c r="AL17834" s="5"/>
      <c r="AM17834" s="5"/>
      <c r="AW17834" s="5"/>
    </row>
    <row r="17835" spans="38:49">
      <c r="AL17835" s="5"/>
      <c r="AM17835" s="5"/>
      <c r="AW17835" s="5"/>
    </row>
    <row r="17836" spans="38:49">
      <c r="AL17836" s="5"/>
      <c r="AM17836" s="5"/>
      <c r="AW17836" s="5"/>
    </row>
    <row r="17837" spans="38:49">
      <c r="AL17837" s="5"/>
      <c r="AM17837" s="5"/>
      <c r="AW17837" s="5"/>
    </row>
    <row r="17838" spans="38:49">
      <c r="AL17838" s="5"/>
      <c r="AM17838" s="5"/>
      <c r="AW17838" s="5"/>
    </row>
    <row r="17839" spans="38:49">
      <c r="AL17839" s="5"/>
      <c r="AM17839" s="5"/>
      <c r="AW17839" s="5"/>
    </row>
    <row r="17840" spans="38:49">
      <c r="AL17840" s="5"/>
      <c r="AM17840" s="5"/>
      <c r="AW17840" s="5"/>
    </row>
    <row r="17841" spans="38:49">
      <c r="AL17841" s="5"/>
      <c r="AM17841" s="5"/>
      <c r="AW17841" s="5"/>
    </row>
    <row r="17842" spans="38:49">
      <c r="AL17842" s="5"/>
      <c r="AM17842" s="5"/>
      <c r="AW17842" s="5"/>
    </row>
    <row r="17843" spans="38:49">
      <c r="AL17843" s="5"/>
      <c r="AM17843" s="5"/>
      <c r="AW17843" s="5"/>
    </row>
    <row r="17844" spans="38:49">
      <c r="AL17844" s="5"/>
      <c r="AM17844" s="5"/>
      <c r="AW17844" s="5"/>
    </row>
    <row r="17845" spans="38:49">
      <c r="AL17845" s="5"/>
      <c r="AM17845" s="5"/>
      <c r="AW17845" s="5"/>
    </row>
    <row r="17846" spans="38:49">
      <c r="AL17846" s="5"/>
      <c r="AM17846" s="5"/>
      <c r="AW17846" s="5"/>
    </row>
    <row r="17847" spans="38:49">
      <c r="AL17847" s="5"/>
      <c r="AM17847" s="5"/>
      <c r="AW17847" s="5"/>
    </row>
    <row r="17848" spans="38:49">
      <c r="AL17848" s="5"/>
      <c r="AM17848" s="5"/>
      <c r="AW17848" s="5"/>
    </row>
    <row r="17849" spans="38:49">
      <c r="AL17849" s="5"/>
      <c r="AM17849" s="5"/>
      <c r="AW17849" s="5"/>
    </row>
    <row r="17850" spans="38:49">
      <c r="AL17850" s="5"/>
      <c r="AM17850" s="5"/>
      <c r="AW17850" s="5"/>
    </row>
    <row r="17851" spans="38:49">
      <c r="AL17851" s="5"/>
      <c r="AM17851" s="5"/>
      <c r="AW17851" s="5"/>
    </row>
    <row r="17852" spans="38:49">
      <c r="AL17852" s="5"/>
      <c r="AM17852" s="5"/>
      <c r="AW17852" s="5"/>
    </row>
    <row r="17853" spans="38:49">
      <c r="AL17853" s="5"/>
      <c r="AM17853" s="5"/>
      <c r="AW17853" s="5"/>
    </row>
    <row r="17854" spans="38:49">
      <c r="AL17854" s="5"/>
      <c r="AM17854" s="5"/>
      <c r="AW17854" s="5"/>
    </row>
    <row r="17855" spans="38:49">
      <c r="AL17855" s="5"/>
      <c r="AM17855" s="5"/>
      <c r="AW17855" s="5"/>
    </row>
    <row r="17856" spans="38:49">
      <c r="AL17856" s="5"/>
      <c r="AM17856" s="5"/>
      <c r="AW17856" s="5"/>
    </row>
    <row r="17857" spans="38:49">
      <c r="AL17857" s="5"/>
      <c r="AM17857" s="5"/>
      <c r="AW17857" s="5"/>
    </row>
    <row r="17858" spans="38:49">
      <c r="AL17858" s="5"/>
      <c r="AM17858" s="5"/>
      <c r="AW17858" s="5"/>
    </row>
    <row r="17859" spans="38:49">
      <c r="AL17859" s="5"/>
      <c r="AM17859" s="5"/>
      <c r="AW17859" s="5"/>
    </row>
    <row r="17860" spans="38:49">
      <c r="AL17860" s="5"/>
      <c r="AM17860" s="5"/>
      <c r="AW17860" s="5"/>
    </row>
    <row r="17861" spans="38:49">
      <c r="AL17861" s="5"/>
      <c r="AM17861" s="5"/>
      <c r="AW17861" s="5"/>
    </row>
    <row r="17862" spans="38:49">
      <c r="AL17862" s="5"/>
      <c r="AM17862" s="5"/>
      <c r="AW17862" s="5"/>
    </row>
    <row r="17863" spans="38:49">
      <c r="AL17863" s="5"/>
      <c r="AM17863" s="5"/>
      <c r="AW17863" s="5"/>
    </row>
    <row r="17864" spans="38:49">
      <c r="AL17864" s="5"/>
      <c r="AM17864" s="5"/>
      <c r="AW17864" s="5"/>
    </row>
    <row r="17865" spans="38:49">
      <c r="AL17865" s="5"/>
      <c r="AM17865" s="5"/>
      <c r="AW17865" s="5"/>
    </row>
    <row r="17866" spans="38:49">
      <c r="AL17866" s="5"/>
      <c r="AM17866" s="5"/>
      <c r="AW17866" s="5"/>
    </row>
    <row r="17867" spans="38:49">
      <c r="AL17867" s="5"/>
      <c r="AM17867" s="5"/>
      <c r="AW17867" s="5"/>
    </row>
    <row r="17868" spans="38:49">
      <c r="AL17868" s="5"/>
      <c r="AM17868" s="5"/>
      <c r="AW17868" s="5"/>
    </row>
    <row r="17869" spans="38:49">
      <c r="AL17869" s="5"/>
      <c r="AM17869" s="5"/>
      <c r="AW17869" s="5"/>
    </row>
    <row r="17870" spans="38:49">
      <c r="AL17870" s="5"/>
      <c r="AM17870" s="5"/>
      <c r="AW17870" s="5"/>
    </row>
    <row r="17871" spans="38:49">
      <c r="AL17871" s="5"/>
      <c r="AM17871" s="5"/>
      <c r="AW17871" s="5"/>
    </row>
    <row r="17872" spans="38:49">
      <c r="AL17872" s="5"/>
      <c r="AM17872" s="5"/>
      <c r="AW17872" s="5"/>
    </row>
    <row r="17873" spans="38:49">
      <c r="AL17873" s="5"/>
      <c r="AM17873" s="5"/>
      <c r="AW17873" s="5"/>
    </row>
    <row r="17874" spans="38:49">
      <c r="AL17874" s="5"/>
      <c r="AM17874" s="5"/>
      <c r="AW17874" s="5"/>
    </row>
    <row r="17875" spans="38:49">
      <c r="AL17875" s="5"/>
      <c r="AM17875" s="5"/>
      <c r="AW17875" s="5"/>
    </row>
    <row r="17876" spans="38:49">
      <c r="AL17876" s="5"/>
      <c r="AM17876" s="5"/>
      <c r="AW17876" s="5"/>
    </row>
    <row r="17877" spans="38:49">
      <c r="AL17877" s="5"/>
      <c r="AM17877" s="5"/>
      <c r="AW17877" s="5"/>
    </row>
    <row r="17878" spans="38:49">
      <c r="AL17878" s="5"/>
      <c r="AM17878" s="5"/>
      <c r="AW17878" s="5"/>
    </row>
    <row r="17879" spans="38:49">
      <c r="AL17879" s="5"/>
      <c r="AM17879" s="5"/>
      <c r="AW17879" s="5"/>
    </row>
    <row r="17880" spans="38:49">
      <c r="AL17880" s="5"/>
      <c r="AM17880" s="5"/>
      <c r="AW17880" s="5"/>
    </row>
    <row r="17881" spans="38:49">
      <c r="AL17881" s="5"/>
      <c r="AM17881" s="5"/>
      <c r="AW17881" s="5"/>
    </row>
    <row r="17882" spans="38:49">
      <c r="AL17882" s="5"/>
      <c r="AM17882" s="5"/>
      <c r="AW17882" s="5"/>
    </row>
    <row r="17883" spans="38:49">
      <c r="AL17883" s="5"/>
      <c r="AM17883" s="5"/>
      <c r="AW17883" s="5"/>
    </row>
    <row r="17884" spans="38:49">
      <c r="AL17884" s="5"/>
      <c r="AM17884" s="5"/>
      <c r="AW17884" s="5"/>
    </row>
    <row r="17885" spans="38:49">
      <c r="AL17885" s="5"/>
      <c r="AM17885" s="5"/>
      <c r="AW17885" s="5"/>
    </row>
    <row r="17886" spans="38:49">
      <c r="AL17886" s="5"/>
      <c r="AM17886" s="5"/>
      <c r="AW17886" s="5"/>
    </row>
    <row r="17887" spans="38:49">
      <c r="AL17887" s="5"/>
      <c r="AM17887" s="5"/>
      <c r="AW17887" s="5"/>
    </row>
    <row r="17888" spans="38:49">
      <c r="AL17888" s="5"/>
      <c r="AM17888" s="5"/>
      <c r="AW17888" s="5"/>
    </row>
    <row r="17889" spans="38:49">
      <c r="AL17889" s="5"/>
      <c r="AM17889" s="5"/>
      <c r="AW17889" s="5"/>
    </row>
    <row r="17890" spans="38:49">
      <c r="AL17890" s="5"/>
      <c r="AM17890" s="5"/>
      <c r="AW17890" s="5"/>
    </row>
    <row r="17891" spans="38:49">
      <c r="AL17891" s="5"/>
      <c r="AM17891" s="5"/>
      <c r="AW17891" s="5"/>
    </row>
    <row r="17892" spans="38:49">
      <c r="AL17892" s="5"/>
      <c r="AM17892" s="5"/>
      <c r="AW17892" s="5"/>
    </row>
    <row r="17893" spans="38:49">
      <c r="AL17893" s="5"/>
      <c r="AM17893" s="5"/>
      <c r="AW17893" s="5"/>
    </row>
    <row r="17894" spans="38:49">
      <c r="AL17894" s="5"/>
      <c r="AM17894" s="5"/>
      <c r="AW17894" s="5"/>
    </row>
    <row r="17895" spans="38:49">
      <c r="AL17895" s="5"/>
      <c r="AM17895" s="5"/>
      <c r="AW17895" s="5"/>
    </row>
    <row r="17896" spans="38:49">
      <c r="AL17896" s="5"/>
      <c r="AM17896" s="5"/>
      <c r="AW17896" s="5"/>
    </row>
    <row r="17897" spans="38:49">
      <c r="AL17897" s="5"/>
      <c r="AM17897" s="5"/>
      <c r="AW17897" s="5"/>
    </row>
    <row r="17898" spans="38:49">
      <c r="AL17898" s="5"/>
      <c r="AM17898" s="5"/>
      <c r="AW17898" s="5"/>
    </row>
    <row r="17899" spans="38:49">
      <c r="AL17899" s="5"/>
      <c r="AM17899" s="5"/>
      <c r="AW17899" s="5"/>
    </row>
    <row r="17900" spans="38:49">
      <c r="AL17900" s="5"/>
      <c r="AM17900" s="5"/>
      <c r="AW17900" s="5"/>
    </row>
    <row r="17901" spans="38:49">
      <c r="AL17901" s="5"/>
      <c r="AM17901" s="5"/>
      <c r="AW17901" s="5"/>
    </row>
    <row r="17902" spans="38:49">
      <c r="AL17902" s="5"/>
      <c r="AM17902" s="5"/>
      <c r="AW17902" s="5"/>
    </row>
    <row r="17903" spans="38:49">
      <c r="AL17903" s="5"/>
      <c r="AM17903" s="5"/>
      <c r="AW17903" s="5"/>
    </row>
    <row r="17904" spans="38:49">
      <c r="AL17904" s="5"/>
      <c r="AM17904" s="5"/>
      <c r="AW17904" s="5"/>
    </row>
    <row r="17905" spans="38:49">
      <c r="AL17905" s="5"/>
      <c r="AM17905" s="5"/>
      <c r="AW17905" s="5"/>
    </row>
    <row r="17906" spans="38:49">
      <c r="AL17906" s="5"/>
      <c r="AM17906" s="5"/>
      <c r="AW17906" s="5"/>
    </row>
    <row r="17907" spans="38:49">
      <c r="AL17907" s="5"/>
      <c r="AM17907" s="5"/>
      <c r="AW17907" s="5"/>
    </row>
    <row r="17908" spans="38:49">
      <c r="AL17908" s="5"/>
      <c r="AM17908" s="5"/>
      <c r="AW17908" s="5"/>
    </row>
    <row r="17909" spans="38:49">
      <c r="AL17909" s="5"/>
      <c r="AM17909" s="5"/>
      <c r="AW17909" s="5"/>
    </row>
    <row r="17910" spans="38:49">
      <c r="AL17910" s="5"/>
      <c r="AM17910" s="5"/>
      <c r="AW17910" s="5"/>
    </row>
    <row r="17911" spans="38:49">
      <c r="AL17911" s="5"/>
      <c r="AM17911" s="5"/>
      <c r="AW17911" s="5"/>
    </row>
    <row r="17912" spans="38:49">
      <c r="AL17912" s="5"/>
      <c r="AM17912" s="5"/>
      <c r="AW17912" s="5"/>
    </row>
    <row r="17913" spans="38:49">
      <c r="AL17913" s="5"/>
      <c r="AM17913" s="5"/>
      <c r="AW17913" s="5"/>
    </row>
    <row r="17914" spans="38:49">
      <c r="AL17914" s="5"/>
      <c r="AM17914" s="5"/>
      <c r="AW17914" s="5"/>
    </row>
    <row r="17915" spans="38:49">
      <c r="AL17915" s="5"/>
      <c r="AM17915" s="5"/>
      <c r="AW17915" s="5"/>
    </row>
    <row r="17916" spans="38:49">
      <c r="AL17916" s="5"/>
      <c r="AM17916" s="5"/>
      <c r="AW17916" s="5"/>
    </row>
    <row r="17917" spans="38:49">
      <c r="AL17917" s="5"/>
      <c r="AM17917" s="5"/>
      <c r="AW17917" s="5"/>
    </row>
    <row r="17918" spans="38:49">
      <c r="AL17918" s="5"/>
      <c r="AM17918" s="5"/>
      <c r="AW17918" s="5"/>
    </row>
    <row r="17919" spans="38:49">
      <c r="AL17919" s="5"/>
      <c r="AM17919" s="5"/>
      <c r="AW17919" s="5"/>
    </row>
    <row r="17920" spans="38:49">
      <c r="AL17920" s="5"/>
      <c r="AM17920" s="5"/>
      <c r="AW17920" s="5"/>
    </row>
    <row r="17921" spans="38:49">
      <c r="AL17921" s="5"/>
      <c r="AM17921" s="5"/>
      <c r="AW17921" s="5"/>
    </row>
    <row r="17922" spans="38:49">
      <c r="AL17922" s="5"/>
      <c r="AM17922" s="5"/>
      <c r="AW17922" s="5"/>
    </row>
    <row r="17923" spans="38:49">
      <c r="AL17923" s="5"/>
      <c r="AM17923" s="5"/>
      <c r="AW17923" s="5"/>
    </row>
    <row r="17924" spans="38:49">
      <c r="AL17924" s="5"/>
      <c r="AM17924" s="5"/>
      <c r="AW17924" s="5"/>
    </row>
    <row r="17925" spans="38:49">
      <c r="AL17925" s="5"/>
      <c r="AM17925" s="5"/>
      <c r="AW17925" s="5"/>
    </row>
    <row r="17926" spans="38:49">
      <c r="AL17926" s="5"/>
      <c r="AM17926" s="5"/>
      <c r="AW17926" s="5"/>
    </row>
    <row r="17927" spans="38:49">
      <c r="AL17927" s="5"/>
      <c r="AM17927" s="5"/>
      <c r="AW17927" s="5"/>
    </row>
    <row r="17928" spans="38:49">
      <c r="AL17928" s="5"/>
      <c r="AM17928" s="5"/>
      <c r="AW17928" s="5"/>
    </row>
    <row r="17929" spans="38:49">
      <c r="AL17929" s="5"/>
      <c r="AM17929" s="5"/>
      <c r="AW17929" s="5"/>
    </row>
    <row r="17930" spans="38:49">
      <c r="AL17930" s="5"/>
      <c r="AM17930" s="5"/>
      <c r="AW17930" s="5"/>
    </row>
    <row r="17931" spans="38:49">
      <c r="AL17931" s="5"/>
      <c r="AM17931" s="5"/>
      <c r="AW17931" s="5"/>
    </row>
    <row r="17932" spans="38:49">
      <c r="AL17932" s="5"/>
      <c r="AM17932" s="5"/>
      <c r="AW17932" s="5"/>
    </row>
    <row r="17933" spans="38:49">
      <c r="AL17933" s="5"/>
      <c r="AM17933" s="5"/>
      <c r="AW17933" s="5"/>
    </row>
    <row r="17934" spans="38:49">
      <c r="AL17934" s="5"/>
      <c r="AM17934" s="5"/>
      <c r="AW17934" s="5"/>
    </row>
    <row r="17935" spans="38:49">
      <c r="AL17935" s="5"/>
      <c r="AM17935" s="5"/>
      <c r="AW17935" s="5"/>
    </row>
    <row r="17936" spans="38:49">
      <c r="AL17936" s="5"/>
      <c r="AM17936" s="5"/>
      <c r="AW17936" s="5"/>
    </row>
    <row r="17937" spans="38:49">
      <c r="AL17937" s="5"/>
      <c r="AM17937" s="5"/>
      <c r="AW17937" s="5"/>
    </row>
    <row r="17938" spans="38:49">
      <c r="AL17938" s="5"/>
      <c r="AM17938" s="5"/>
      <c r="AW17938" s="5"/>
    </row>
    <row r="17939" spans="38:49">
      <c r="AL17939" s="5"/>
      <c r="AM17939" s="5"/>
      <c r="AW17939" s="5"/>
    </row>
    <row r="17940" spans="38:49">
      <c r="AL17940" s="5"/>
      <c r="AM17940" s="5"/>
      <c r="AW17940" s="5"/>
    </row>
    <row r="17941" spans="38:49">
      <c r="AL17941" s="5"/>
      <c r="AM17941" s="5"/>
      <c r="AW17941" s="5"/>
    </row>
    <row r="17942" spans="38:49">
      <c r="AL17942" s="5"/>
      <c r="AM17942" s="5"/>
      <c r="AW17942" s="5"/>
    </row>
    <row r="17943" spans="38:49">
      <c r="AL17943" s="5"/>
      <c r="AM17943" s="5"/>
      <c r="AW17943" s="5"/>
    </row>
    <row r="17944" spans="38:49">
      <c r="AL17944" s="5"/>
      <c r="AM17944" s="5"/>
      <c r="AW17944" s="5"/>
    </row>
    <row r="17945" spans="38:49">
      <c r="AL17945" s="5"/>
      <c r="AM17945" s="5"/>
      <c r="AW17945" s="5"/>
    </row>
    <row r="17946" spans="38:49">
      <c r="AL17946" s="5"/>
      <c r="AM17946" s="5"/>
      <c r="AW17946" s="5"/>
    </row>
    <row r="17947" spans="38:49">
      <c r="AL17947" s="5"/>
      <c r="AM17947" s="5"/>
      <c r="AW17947" s="5"/>
    </row>
    <row r="17948" spans="38:49">
      <c r="AL17948" s="5"/>
      <c r="AM17948" s="5"/>
      <c r="AW17948" s="5"/>
    </row>
    <row r="17949" spans="38:49">
      <c r="AL17949" s="5"/>
      <c r="AM17949" s="5"/>
      <c r="AW17949" s="5"/>
    </row>
    <row r="17950" spans="38:49">
      <c r="AL17950" s="5"/>
      <c r="AM17950" s="5"/>
      <c r="AW17950" s="5"/>
    </row>
    <row r="17951" spans="38:49">
      <c r="AL17951" s="5"/>
      <c r="AM17951" s="5"/>
      <c r="AW17951" s="5"/>
    </row>
    <row r="17952" spans="38:49">
      <c r="AL17952" s="5"/>
      <c r="AM17952" s="5"/>
      <c r="AW17952" s="5"/>
    </row>
    <row r="17953" spans="38:49">
      <c r="AL17953" s="5"/>
      <c r="AM17953" s="5"/>
      <c r="AW17953" s="5"/>
    </row>
    <row r="17954" spans="38:49">
      <c r="AL17954" s="5"/>
      <c r="AM17954" s="5"/>
      <c r="AW17954" s="5"/>
    </row>
    <row r="17955" spans="38:49">
      <c r="AL17955" s="5"/>
      <c r="AM17955" s="5"/>
      <c r="AW17955" s="5"/>
    </row>
    <row r="17956" spans="38:49">
      <c r="AL17956" s="5"/>
      <c r="AM17956" s="5"/>
      <c r="AW17956" s="5"/>
    </row>
    <row r="17957" spans="38:49">
      <c r="AL17957" s="5"/>
      <c r="AM17957" s="5"/>
      <c r="AW17957" s="5"/>
    </row>
    <row r="17958" spans="38:49">
      <c r="AL17958" s="5"/>
      <c r="AM17958" s="5"/>
      <c r="AW17958" s="5"/>
    </row>
    <row r="17959" spans="38:49">
      <c r="AL17959" s="5"/>
      <c r="AM17959" s="5"/>
      <c r="AW17959" s="5"/>
    </row>
    <row r="17960" spans="38:49">
      <c r="AL17960" s="5"/>
      <c r="AM17960" s="5"/>
      <c r="AW17960" s="5"/>
    </row>
    <row r="17961" spans="38:49">
      <c r="AL17961" s="5"/>
      <c r="AM17961" s="5"/>
      <c r="AW17961" s="5"/>
    </row>
    <row r="17962" spans="38:49">
      <c r="AL17962" s="5"/>
      <c r="AM17962" s="5"/>
      <c r="AW17962" s="5"/>
    </row>
    <row r="17963" spans="38:49">
      <c r="AL17963" s="5"/>
      <c r="AM17963" s="5"/>
      <c r="AW17963" s="5"/>
    </row>
    <row r="17964" spans="38:49">
      <c r="AL17964" s="5"/>
      <c r="AM17964" s="5"/>
      <c r="AW17964" s="5"/>
    </row>
    <row r="17965" spans="38:49">
      <c r="AL17965" s="5"/>
      <c r="AM17965" s="5"/>
      <c r="AW17965" s="5"/>
    </row>
    <row r="17966" spans="38:49">
      <c r="AL17966" s="5"/>
      <c r="AM17966" s="5"/>
      <c r="AW17966" s="5"/>
    </row>
    <row r="17967" spans="38:49">
      <c r="AL17967" s="5"/>
      <c r="AM17967" s="5"/>
      <c r="AW17967" s="5"/>
    </row>
    <row r="17968" spans="38:49">
      <c r="AL17968" s="5"/>
      <c r="AM17968" s="5"/>
      <c r="AW17968" s="5"/>
    </row>
    <row r="17969" spans="38:49">
      <c r="AL17969" s="5"/>
      <c r="AM17969" s="5"/>
      <c r="AW17969" s="5"/>
    </row>
    <row r="17970" spans="38:49">
      <c r="AL17970" s="5"/>
      <c r="AM17970" s="5"/>
      <c r="AW17970" s="5"/>
    </row>
    <row r="17971" spans="38:49">
      <c r="AL17971" s="5"/>
      <c r="AM17971" s="5"/>
      <c r="AW17971" s="5"/>
    </row>
    <row r="17972" spans="38:49">
      <c r="AL17972" s="5"/>
      <c r="AM17972" s="5"/>
      <c r="AW17972" s="5"/>
    </row>
    <row r="17973" spans="38:49">
      <c r="AL17973" s="5"/>
      <c r="AM17973" s="5"/>
      <c r="AW17973" s="5"/>
    </row>
    <row r="17974" spans="38:49">
      <c r="AL17974" s="5"/>
      <c r="AM17974" s="5"/>
      <c r="AW17974" s="5"/>
    </row>
    <row r="17975" spans="38:49">
      <c r="AL17975" s="5"/>
      <c r="AM17975" s="5"/>
      <c r="AW17975" s="5"/>
    </row>
    <row r="17976" spans="38:49">
      <c r="AL17976" s="5"/>
      <c r="AM17976" s="5"/>
      <c r="AW17976" s="5"/>
    </row>
    <row r="17977" spans="38:49">
      <c r="AL17977" s="5"/>
      <c r="AM17977" s="5"/>
      <c r="AW17977" s="5"/>
    </row>
    <row r="17978" spans="38:49">
      <c r="AL17978" s="5"/>
      <c r="AM17978" s="5"/>
      <c r="AW17978" s="5"/>
    </row>
    <row r="17979" spans="38:49">
      <c r="AL17979" s="5"/>
      <c r="AM17979" s="5"/>
      <c r="AW17979" s="5"/>
    </row>
    <row r="17980" spans="38:49">
      <c r="AL17980" s="5"/>
      <c r="AM17980" s="5"/>
      <c r="AW17980" s="5"/>
    </row>
    <row r="17981" spans="38:49">
      <c r="AL17981" s="5"/>
      <c r="AM17981" s="5"/>
      <c r="AW17981" s="5"/>
    </row>
    <row r="17982" spans="38:49">
      <c r="AL17982" s="5"/>
      <c r="AM17982" s="5"/>
      <c r="AW17982" s="5"/>
    </row>
    <row r="17983" spans="38:49">
      <c r="AL17983" s="5"/>
      <c r="AM17983" s="5"/>
      <c r="AW17983" s="5"/>
    </row>
    <row r="17984" spans="38:49">
      <c r="AL17984" s="5"/>
      <c r="AM17984" s="5"/>
      <c r="AW17984" s="5"/>
    </row>
    <row r="17985" spans="38:49">
      <c r="AL17985" s="5"/>
      <c r="AM17985" s="5"/>
      <c r="AW17985" s="5"/>
    </row>
    <row r="17986" spans="38:49">
      <c r="AL17986" s="5"/>
      <c r="AM17986" s="5"/>
      <c r="AW17986" s="5"/>
    </row>
    <row r="17987" spans="38:49">
      <c r="AL17987" s="5"/>
      <c r="AM17987" s="5"/>
      <c r="AW17987" s="5"/>
    </row>
    <row r="17988" spans="38:49">
      <c r="AL17988" s="5"/>
      <c r="AM17988" s="5"/>
      <c r="AW17988" s="5"/>
    </row>
    <row r="17989" spans="38:49">
      <c r="AL17989" s="5"/>
      <c r="AM17989" s="5"/>
      <c r="AW17989" s="5"/>
    </row>
    <row r="17990" spans="38:49">
      <c r="AL17990" s="5"/>
      <c r="AM17990" s="5"/>
      <c r="AW17990" s="5"/>
    </row>
    <row r="17991" spans="38:49">
      <c r="AL17991" s="5"/>
      <c r="AM17991" s="5"/>
      <c r="AW17991" s="5"/>
    </row>
    <row r="17992" spans="38:49">
      <c r="AL17992" s="5"/>
      <c r="AM17992" s="5"/>
      <c r="AW17992" s="5"/>
    </row>
    <row r="17993" spans="38:49">
      <c r="AL17993" s="5"/>
      <c r="AM17993" s="5"/>
      <c r="AW17993" s="5"/>
    </row>
    <row r="17994" spans="38:49">
      <c r="AL17994" s="5"/>
      <c r="AM17994" s="5"/>
      <c r="AW17994" s="5"/>
    </row>
    <row r="17995" spans="38:49">
      <c r="AL17995" s="5"/>
      <c r="AM17995" s="5"/>
      <c r="AW17995" s="5"/>
    </row>
    <row r="17996" spans="38:49">
      <c r="AL17996" s="5"/>
      <c r="AM17996" s="5"/>
      <c r="AW17996" s="5"/>
    </row>
    <row r="17997" spans="38:49">
      <c r="AL17997" s="5"/>
      <c r="AM17997" s="5"/>
      <c r="AW17997" s="5"/>
    </row>
    <row r="17998" spans="38:49">
      <c r="AL17998" s="5"/>
      <c r="AM17998" s="5"/>
      <c r="AW17998" s="5"/>
    </row>
    <row r="17999" spans="38:49">
      <c r="AL17999" s="5"/>
      <c r="AM17999" s="5"/>
      <c r="AW17999" s="5"/>
    </row>
    <row r="18000" spans="38:49">
      <c r="AL18000" s="5"/>
      <c r="AM18000" s="5"/>
      <c r="AW18000" s="5"/>
    </row>
    <row r="18001" spans="38:49">
      <c r="AL18001" s="5"/>
      <c r="AM18001" s="5"/>
      <c r="AW18001" s="5"/>
    </row>
    <row r="18002" spans="38:49">
      <c r="AL18002" s="5"/>
      <c r="AM18002" s="5"/>
      <c r="AW18002" s="5"/>
    </row>
    <row r="18003" spans="38:49">
      <c r="AL18003" s="5"/>
      <c r="AM18003" s="5"/>
      <c r="AW18003" s="5"/>
    </row>
    <row r="18004" spans="38:49">
      <c r="AL18004" s="5"/>
      <c r="AM18004" s="5"/>
      <c r="AW18004" s="5"/>
    </row>
    <row r="18005" spans="38:49">
      <c r="AL18005" s="5"/>
      <c r="AM18005" s="5"/>
      <c r="AW18005" s="5"/>
    </row>
    <row r="18006" spans="38:49">
      <c r="AL18006" s="5"/>
      <c r="AM18006" s="5"/>
      <c r="AW18006" s="5"/>
    </row>
    <row r="18007" spans="38:49">
      <c r="AL18007" s="5"/>
      <c r="AM18007" s="5"/>
      <c r="AW18007" s="5"/>
    </row>
    <row r="18008" spans="38:49">
      <c r="AL18008" s="5"/>
      <c r="AM18008" s="5"/>
      <c r="AW18008" s="5"/>
    </row>
    <row r="18009" spans="38:49">
      <c r="AL18009" s="5"/>
      <c r="AM18009" s="5"/>
      <c r="AW18009" s="5"/>
    </row>
    <row r="18010" spans="38:49">
      <c r="AL18010" s="5"/>
      <c r="AM18010" s="5"/>
      <c r="AW18010" s="5"/>
    </row>
    <row r="18011" spans="38:49">
      <c r="AL18011" s="5"/>
      <c r="AM18011" s="5"/>
      <c r="AW18011" s="5"/>
    </row>
    <row r="18012" spans="38:49">
      <c r="AL18012" s="5"/>
      <c r="AM18012" s="5"/>
      <c r="AW18012" s="5"/>
    </row>
    <row r="18013" spans="38:49">
      <c r="AL18013" s="5"/>
      <c r="AM18013" s="5"/>
      <c r="AW18013" s="5"/>
    </row>
    <row r="18014" spans="38:49">
      <c r="AL18014" s="5"/>
      <c r="AM18014" s="5"/>
      <c r="AW18014" s="5"/>
    </row>
    <row r="18015" spans="38:49">
      <c r="AL18015" s="5"/>
      <c r="AM18015" s="5"/>
      <c r="AW18015" s="5"/>
    </row>
    <row r="18016" spans="38:49">
      <c r="AL18016" s="5"/>
      <c r="AM18016" s="5"/>
      <c r="AW18016" s="5"/>
    </row>
    <row r="18017" spans="38:49">
      <c r="AL18017" s="5"/>
      <c r="AM18017" s="5"/>
      <c r="AW18017" s="5"/>
    </row>
    <row r="18018" spans="38:49">
      <c r="AL18018" s="5"/>
      <c r="AM18018" s="5"/>
      <c r="AW18018" s="5"/>
    </row>
    <row r="18019" spans="38:49">
      <c r="AL18019" s="5"/>
      <c r="AM18019" s="5"/>
      <c r="AW18019" s="5"/>
    </row>
    <row r="18020" spans="38:49">
      <c r="AL18020" s="5"/>
      <c r="AM18020" s="5"/>
      <c r="AW18020" s="5"/>
    </row>
    <row r="18021" spans="38:49">
      <c r="AL18021" s="5"/>
      <c r="AM18021" s="5"/>
      <c r="AW18021" s="5"/>
    </row>
    <row r="18022" spans="38:49">
      <c r="AL18022" s="5"/>
      <c r="AM18022" s="5"/>
      <c r="AW18022" s="5"/>
    </row>
    <row r="18023" spans="38:49">
      <c r="AL18023" s="5"/>
      <c r="AM18023" s="5"/>
      <c r="AW18023" s="5"/>
    </row>
    <row r="18024" spans="38:49">
      <c r="AL18024" s="5"/>
      <c r="AM18024" s="5"/>
      <c r="AW18024" s="5"/>
    </row>
    <row r="18025" spans="38:49">
      <c r="AL18025" s="5"/>
      <c r="AM18025" s="5"/>
      <c r="AW18025" s="5"/>
    </row>
    <row r="18026" spans="38:49">
      <c r="AL18026" s="5"/>
      <c r="AM18026" s="5"/>
      <c r="AW18026" s="5"/>
    </row>
    <row r="18027" spans="38:49">
      <c r="AL18027" s="5"/>
      <c r="AM18027" s="5"/>
      <c r="AW18027" s="5"/>
    </row>
    <row r="18028" spans="38:49">
      <c r="AL18028" s="5"/>
      <c r="AM18028" s="5"/>
      <c r="AW18028" s="5"/>
    </row>
    <row r="18029" spans="38:49">
      <c r="AL18029" s="5"/>
      <c r="AM18029" s="5"/>
      <c r="AW18029" s="5"/>
    </row>
    <row r="18030" spans="38:49">
      <c r="AL18030" s="5"/>
      <c r="AM18030" s="5"/>
      <c r="AW18030" s="5"/>
    </row>
    <row r="18031" spans="38:49">
      <c r="AL18031" s="5"/>
      <c r="AM18031" s="5"/>
      <c r="AW18031" s="5"/>
    </row>
    <row r="18032" spans="38:49">
      <c r="AL18032" s="5"/>
      <c r="AM18032" s="5"/>
      <c r="AW18032" s="5"/>
    </row>
    <row r="18033" spans="38:49">
      <c r="AL18033" s="5"/>
      <c r="AM18033" s="5"/>
      <c r="AW18033" s="5"/>
    </row>
    <row r="18034" spans="38:49">
      <c r="AL18034" s="5"/>
      <c r="AM18034" s="5"/>
      <c r="AW18034" s="5"/>
    </row>
    <row r="18035" spans="38:49">
      <c r="AL18035" s="5"/>
      <c r="AM18035" s="5"/>
      <c r="AW18035" s="5"/>
    </row>
    <row r="18036" spans="38:49">
      <c r="AL18036" s="5"/>
      <c r="AM18036" s="5"/>
      <c r="AW18036" s="5"/>
    </row>
    <row r="18037" spans="38:49">
      <c r="AL18037" s="5"/>
      <c r="AM18037" s="5"/>
      <c r="AW18037" s="5"/>
    </row>
    <row r="18038" spans="38:49">
      <c r="AL18038" s="5"/>
      <c r="AM18038" s="5"/>
      <c r="AW18038" s="5"/>
    </row>
    <row r="18039" spans="38:49">
      <c r="AL18039" s="5"/>
      <c r="AM18039" s="5"/>
      <c r="AW18039" s="5"/>
    </row>
    <row r="18040" spans="38:49">
      <c r="AL18040" s="5"/>
      <c r="AM18040" s="5"/>
      <c r="AW18040" s="5"/>
    </row>
    <row r="18041" spans="38:49">
      <c r="AL18041" s="5"/>
      <c r="AM18041" s="5"/>
      <c r="AW18041" s="5"/>
    </row>
    <row r="18042" spans="38:49">
      <c r="AL18042" s="5"/>
      <c r="AM18042" s="5"/>
      <c r="AW18042" s="5"/>
    </row>
    <row r="18043" spans="38:49">
      <c r="AL18043" s="5"/>
      <c r="AM18043" s="5"/>
      <c r="AW18043" s="5"/>
    </row>
    <row r="18044" spans="38:49">
      <c r="AL18044" s="5"/>
      <c r="AM18044" s="5"/>
      <c r="AW18044" s="5"/>
    </row>
    <row r="18045" spans="38:49">
      <c r="AL18045" s="5"/>
      <c r="AM18045" s="5"/>
      <c r="AW18045" s="5"/>
    </row>
    <row r="18046" spans="38:49">
      <c r="AL18046" s="5"/>
      <c r="AM18046" s="5"/>
      <c r="AW18046" s="5"/>
    </row>
    <row r="18047" spans="38:49">
      <c r="AL18047" s="5"/>
      <c r="AM18047" s="5"/>
      <c r="AW18047" s="5"/>
    </row>
    <row r="18048" spans="38:49">
      <c r="AL18048" s="5"/>
      <c r="AM18048" s="5"/>
      <c r="AW18048" s="5"/>
    </row>
    <row r="18049" spans="38:49">
      <c r="AL18049" s="5"/>
      <c r="AM18049" s="5"/>
      <c r="AW18049" s="5"/>
    </row>
    <row r="18050" spans="38:49">
      <c r="AL18050" s="5"/>
      <c r="AM18050" s="5"/>
      <c r="AW18050" s="5"/>
    </row>
    <row r="18051" spans="38:49">
      <c r="AL18051" s="5"/>
      <c r="AM18051" s="5"/>
      <c r="AW18051" s="5"/>
    </row>
    <row r="18052" spans="38:49">
      <c r="AL18052" s="5"/>
      <c r="AM18052" s="5"/>
      <c r="AW18052" s="5"/>
    </row>
    <row r="18053" spans="38:49">
      <c r="AL18053" s="5"/>
      <c r="AM18053" s="5"/>
      <c r="AW18053" s="5"/>
    </row>
    <row r="18054" spans="38:49">
      <c r="AL18054" s="5"/>
      <c r="AM18054" s="5"/>
      <c r="AW18054" s="5"/>
    </row>
    <row r="18055" spans="38:49">
      <c r="AL18055" s="5"/>
      <c r="AM18055" s="5"/>
      <c r="AW18055" s="5"/>
    </row>
    <row r="18056" spans="38:49">
      <c r="AL18056" s="5"/>
      <c r="AM18056" s="5"/>
      <c r="AW18056" s="5"/>
    </row>
    <row r="18057" spans="38:49">
      <c r="AL18057" s="5"/>
      <c r="AM18057" s="5"/>
      <c r="AW18057" s="5"/>
    </row>
    <row r="18058" spans="38:49">
      <c r="AL18058" s="5"/>
      <c r="AM18058" s="5"/>
      <c r="AW18058" s="5"/>
    </row>
    <row r="18059" spans="38:49">
      <c r="AL18059" s="5"/>
      <c r="AM18059" s="5"/>
      <c r="AW18059" s="5"/>
    </row>
    <row r="18060" spans="38:49">
      <c r="AL18060" s="5"/>
      <c r="AM18060" s="5"/>
      <c r="AW18060" s="5"/>
    </row>
    <row r="18061" spans="38:49">
      <c r="AL18061" s="5"/>
      <c r="AM18061" s="5"/>
      <c r="AW18061" s="5"/>
    </row>
    <row r="18062" spans="38:49">
      <c r="AL18062" s="5"/>
      <c r="AM18062" s="5"/>
      <c r="AW18062" s="5"/>
    </row>
    <row r="18063" spans="38:49">
      <c r="AL18063" s="5"/>
      <c r="AM18063" s="5"/>
      <c r="AW18063" s="5"/>
    </row>
    <row r="18064" spans="38:49">
      <c r="AL18064" s="5"/>
      <c r="AM18064" s="5"/>
      <c r="AW18064" s="5"/>
    </row>
    <row r="18065" spans="38:49">
      <c r="AL18065" s="5"/>
      <c r="AM18065" s="5"/>
      <c r="AW18065" s="5"/>
    </row>
    <row r="18066" spans="38:49">
      <c r="AL18066" s="5"/>
      <c r="AM18066" s="5"/>
      <c r="AW18066" s="5"/>
    </row>
    <row r="18067" spans="38:49">
      <c r="AL18067" s="5"/>
      <c r="AM18067" s="5"/>
      <c r="AW18067" s="5"/>
    </row>
    <row r="18068" spans="38:49">
      <c r="AL18068" s="5"/>
      <c r="AM18068" s="5"/>
      <c r="AW18068" s="5"/>
    </row>
    <row r="18069" spans="38:49">
      <c r="AL18069" s="5"/>
      <c r="AM18069" s="5"/>
      <c r="AW18069" s="5"/>
    </row>
    <row r="18070" spans="38:49">
      <c r="AL18070" s="5"/>
      <c r="AM18070" s="5"/>
      <c r="AW18070" s="5"/>
    </row>
    <row r="18071" spans="38:49">
      <c r="AL18071" s="5"/>
      <c r="AM18071" s="5"/>
      <c r="AW18071" s="5"/>
    </row>
    <row r="18072" spans="38:49">
      <c r="AL18072" s="5"/>
      <c r="AM18072" s="5"/>
      <c r="AW18072" s="5"/>
    </row>
    <row r="18073" spans="38:49">
      <c r="AL18073" s="5"/>
      <c r="AM18073" s="5"/>
      <c r="AW18073" s="5"/>
    </row>
    <row r="18074" spans="38:49">
      <c r="AL18074" s="5"/>
      <c r="AM18074" s="5"/>
      <c r="AW18074" s="5"/>
    </row>
    <row r="18075" spans="38:49">
      <c r="AL18075" s="5"/>
      <c r="AM18075" s="5"/>
      <c r="AW18075" s="5"/>
    </row>
    <row r="18076" spans="38:49">
      <c r="AL18076" s="5"/>
      <c r="AM18076" s="5"/>
      <c r="AW18076" s="5"/>
    </row>
    <row r="18077" spans="38:49">
      <c r="AL18077" s="5"/>
      <c r="AM18077" s="5"/>
      <c r="AW18077" s="5"/>
    </row>
    <row r="18078" spans="38:49">
      <c r="AL18078" s="5"/>
      <c r="AM18078" s="5"/>
      <c r="AW18078" s="5"/>
    </row>
    <row r="18079" spans="38:49">
      <c r="AL18079" s="5"/>
      <c r="AM18079" s="5"/>
      <c r="AW18079" s="5"/>
    </row>
    <row r="18080" spans="38:49">
      <c r="AL18080" s="5"/>
      <c r="AM18080" s="5"/>
      <c r="AW18080" s="5"/>
    </row>
    <row r="18081" spans="38:49">
      <c r="AL18081" s="5"/>
      <c r="AM18081" s="5"/>
      <c r="AW18081" s="5"/>
    </row>
    <row r="18082" spans="38:49">
      <c r="AL18082" s="5"/>
      <c r="AM18082" s="5"/>
      <c r="AW18082" s="5"/>
    </row>
    <row r="18083" spans="38:49">
      <c r="AL18083" s="5"/>
      <c r="AM18083" s="5"/>
      <c r="AW18083" s="5"/>
    </row>
    <row r="18084" spans="38:49">
      <c r="AL18084" s="5"/>
      <c r="AM18084" s="5"/>
      <c r="AW18084" s="5"/>
    </row>
    <row r="18085" spans="38:49">
      <c r="AL18085" s="5"/>
      <c r="AM18085" s="5"/>
      <c r="AW18085" s="5"/>
    </row>
    <row r="18086" spans="38:49">
      <c r="AL18086" s="5"/>
      <c r="AM18086" s="5"/>
      <c r="AW18086" s="5"/>
    </row>
    <row r="18087" spans="38:49">
      <c r="AL18087" s="5"/>
      <c r="AM18087" s="5"/>
      <c r="AW18087" s="5"/>
    </row>
    <row r="18088" spans="38:49">
      <c r="AL18088" s="5"/>
      <c r="AM18088" s="5"/>
      <c r="AW18088" s="5"/>
    </row>
    <row r="18089" spans="38:49">
      <c r="AL18089" s="5"/>
      <c r="AM18089" s="5"/>
      <c r="AW18089" s="5"/>
    </row>
    <row r="18090" spans="38:49">
      <c r="AL18090" s="5"/>
      <c r="AM18090" s="5"/>
      <c r="AW18090" s="5"/>
    </row>
    <row r="18091" spans="38:49">
      <c r="AL18091" s="5"/>
      <c r="AM18091" s="5"/>
      <c r="AW18091" s="5"/>
    </row>
    <row r="18092" spans="38:49">
      <c r="AL18092" s="5"/>
      <c r="AM18092" s="5"/>
      <c r="AW18092" s="5"/>
    </row>
    <row r="18093" spans="38:49">
      <c r="AL18093" s="5"/>
      <c r="AM18093" s="5"/>
      <c r="AW18093" s="5"/>
    </row>
    <row r="18094" spans="38:49">
      <c r="AL18094" s="5"/>
      <c r="AM18094" s="5"/>
      <c r="AW18094" s="5"/>
    </row>
    <row r="18095" spans="38:49">
      <c r="AL18095" s="5"/>
      <c r="AM18095" s="5"/>
      <c r="AW18095" s="5"/>
    </row>
    <row r="18096" spans="38:49">
      <c r="AL18096" s="5"/>
      <c r="AM18096" s="5"/>
      <c r="AW18096" s="5"/>
    </row>
    <row r="18097" spans="38:49">
      <c r="AL18097" s="5"/>
      <c r="AM18097" s="5"/>
      <c r="AW18097" s="5"/>
    </row>
    <row r="18098" spans="38:49">
      <c r="AL18098" s="5"/>
      <c r="AM18098" s="5"/>
      <c r="AW18098" s="5"/>
    </row>
    <row r="18099" spans="38:49">
      <c r="AL18099" s="5"/>
      <c r="AM18099" s="5"/>
      <c r="AW18099" s="5"/>
    </row>
    <row r="18100" spans="38:49">
      <c r="AL18100" s="5"/>
      <c r="AM18100" s="5"/>
      <c r="AW18100" s="5"/>
    </row>
    <row r="18101" spans="38:49">
      <c r="AL18101" s="5"/>
      <c r="AM18101" s="5"/>
      <c r="AW18101" s="5"/>
    </row>
    <row r="18102" spans="38:49">
      <c r="AL18102" s="5"/>
      <c r="AM18102" s="5"/>
      <c r="AW18102" s="5"/>
    </row>
    <row r="18103" spans="38:49">
      <c r="AL18103" s="5"/>
      <c r="AM18103" s="5"/>
      <c r="AW18103" s="5"/>
    </row>
    <row r="18104" spans="38:49">
      <c r="AL18104" s="5"/>
      <c r="AM18104" s="5"/>
      <c r="AW18104" s="5"/>
    </row>
    <row r="18105" spans="38:49">
      <c r="AL18105" s="5"/>
      <c r="AM18105" s="5"/>
      <c r="AW18105" s="5"/>
    </row>
    <row r="18106" spans="38:49">
      <c r="AL18106" s="5"/>
      <c r="AM18106" s="5"/>
      <c r="AW18106" s="5"/>
    </row>
    <row r="18107" spans="38:49">
      <c r="AL18107" s="5"/>
      <c r="AM18107" s="5"/>
      <c r="AW18107" s="5"/>
    </row>
    <row r="18108" spans="38:49">
      <c r="AL18108" s="5"/>
      <c r="AM18108" s="5"/>
      <c r="AW18108" s="5"/>
    </row>
    <row r="18109" spans="38:49">
      <c r="AL18109" s="5"/>
      <c r="AM18109" s="5"/>
      <c r="AW18109" s="5"/>
    </row>
    <row r="18110" spans="38:49">
      <c r="AL18110" s="5"/>
      <c r="AM18110" s="5"/>
      <c r="AW18110" s="5"/>
    </row>
    <row r="18111" spans="38:49">
      <c r="AL18111" s="5"/>
      <c r="AM18111" s="5"/>
      <c r="AW18111" s="5"/>
    </row>
    <row r="18112" spans="38:49">
      <c r="AL18112" s="5"/>
      <c r="AM18112" s="5"/>
      <c r="AW18112" s="5"/>
    </row>
    <row r="18113" spans="38:49">
      <c r="AL18113" s="5"/>
      <c r="AM18113" s="5"/>
      <c r="AW18113" s="5"/>
    </row>
    <row r="18114" spans="38:49">
      <c r="AL18114" s="5"/>
      <c r="AM18114" s="5"/>
      <c r="AW18114" s="5"/>
    </row>
    <row r="18115" spans="38:49">
      <c r="AL18115" s="5"/>
      <c r="AM18115" s="5"/>
      <c r="AW18115" s="5"/>
    </row>
    <row r="18116" spans="38:49">
      <c r="AL18116" s="5"/>
      <c r="AM18116" s="5"/>
      <c r="AW18116" s="5"/>
    </row>
    <row r="18117" spans="38:49">
      <c r="AL18117" s="5"/>
      <c r="AM18117" s="5"/>
      <c r="AW18117" s="5"/>
    </row>
    <row r="18118" spans="38:49">
      <c r="AL18118" s="5"/>
      <c r="AM18118" s="5"/>
      <c r="AW18118" s="5"/>
    </row>
    <row r="18119" spans="38:49">
      <c r="AL18119" s="5"/>
      <c r="AM18119" s="5"/>
      <c r="AW18119" s="5"/>
    </row>
    <row r="18120" spans="38:49">
      <c r="AL18120" s="5"/>
      <c r="AM18120" s="5"/>
      <c r="AW18120" s="5"/>
    </row>
    <row r="18121" spans="38:49">
      <c r="AL18121" s="5"/>
      <c r="AM18121" s="5"/>
      <c r="AW18121" s="5"/>
    </row>
    <row r="18122" spans="38:49">
      <c r="AL18122" s="5"/>
      <c r="AM18122" s="5"/>
      <c r="AW18122" s="5"/>
    </row>
    <row r="18123" spans="38:49">
      <c r="AL18123" s="5"/>
      <c r="AM18123" s="5"/>
      <c r="AW18123" s="5"/>
    </row>
    <row r="18124" spans="38:49">
      <c r="AL18124" s="5"/>
      <c r="AM18124" s="5"/>
      <c r="AW18124" s="5"/>
    </row>
    <row r="18125" spans="38:49">
      <c r="AL18125" s="5"/>
      <c r="AM18125" s="5"/>
      <c r="AW18125" s="5"/>
    </row>
    <row r="18126" spans="38:49">
      <c r="AL18126" s="5"/>
      <c r="AM18126" s="5"/>
      <c r="AW18126" s="5"/>
    </row>
    <row r="18127" spans="38:49">
      <c r="AL18127" s="5"/>
      <c r="AM18127" s="5"/>
      <c r="AW18127" s="5"/>
    </row>
    <row r="18128" spans="38:49">
      <c r="AL18128" s="5"/>
      <c r="AM18128" s="5"/>
      <c r="AW18128" s="5"/>
    </row>
    <row r="18129" spans="38:49">
      <c r="AL18129" s="5"/>
      <c r="AM18129" s="5"/>
      <c r="AW18129" s="5"/>
    </row>
    <row r="18130" spans="38:49">
      <c r="AL18130" s="5"/>
      <c r="AM18130" s="5"/>
      <c r="AW18130" s="5"/>
    </row>
    <row r="18131" spans="38:49">
      <c r="AL18131" s="5"/>
      <c r="AM18131" s="5"/>
      <c r="AW18131" s="5"/>
    </row>
    <row r="18132" spans="38:49">
      <c r="AL18132" s="5"/>
      <c r="AM18132" s="5"/>
      <c r="AW18132" s="5"/>
    </row>
    <row r="18133" spans="38:49">
      <c r="AL18133" s="5"/>
      <c r="AM18133" s="5"/>
      <c r="AW18133" s="5"/>
    </row>
    <row r="18134" spans="38:49">
      <c r="AL18134" s="5"/>
      <c r="AM18134" s="5"/>
      <c r="AW18134" s="5"/>
    </row>
    <row r="18135" spans="38:49">
      <c r="AL18135" s="5"/>
      <c r="AM18135" s="5"/>
      <c r="AW18135" s="5"/>
    </row>
    <row r="18136" spans="38:49">
      <c r="AL18136" s="5"/>
      <c r="AM18136" s="5"/>
      <c r="AW18136" s="5"/>
    </row>
    <row r="18137" spans="38:49">
      <c r="AL18137" s="5"/>
      <c r="AM18137" s="5"/>
      <c r="AW18137" s="5"/>
    </row>
    <row r="18138" spans="38:49">
      <c r="AL18138" s="5"/>
      <c r="AM18138" s="5"/>
      <c r="AW18138" s="5"/>
    </row>
    <row r="18139" spans="38:49">
      <c r="AL18139" s="5"/>
      <c r="AM18139" s="5"/>
      <c r="AW18139" s="5"/>
    </row>
    <row r="18140" spans="38:49">
      <c r="AL18140" s="5"/>
      <c r="AM18140" s="5"/>
      <c r="AW18140" s="5"/>
    </row>
    <row r="18141" spans="38:49">
      <c r="AL18141" s="5"/>
      <c r="AM18141" s="5"/>
      <c r="AW18141" s="5"/>
    </row>
    <row r="18142" spans="38:49">
      <c r="AL18142" s="5"/>
      <c r="AM18142" s="5"/>
      <c r="AW18142" s="5"/>
    </row>
    <row r="18143" spans="38:49">
      <c r="AL18143" s="5"/>
      <c r="AM18143" s="5"/>
      <c r="AW18143" s="5"/>
    </row>
    <row r="18144" spans="38:49">
      <c r="AL18144" s="5"/>
      <c r="AM18144" s="5"/>
      <c r="AW18144" s="5"/>
    </row>
    <row r="18145" spans="38:49">
      <c r="AL18145" s="5"/>
      <c r="AM18145" s="5"/>
      <c r="AW18145" s="5"/>
    </row>
    <row r="18146" spans="38:49">
      <c r="AL18146" s="5"/>
      <c r="AM18146" s="5"/>
      <c r="AW18146" s="5"/>
    </row>
    <row r="18147" spans="38:49">
      <c r="AL18147" s="5"/>
      <c r="AM18147" s="5"/>
      <c r="AW18147" s="5"/>
    </row>
    <row r="18148" spans="38:49">
      <c r="AL18148" s="5"/>
      <c r="AM18148" s="5"/>
      <c r="AW18148" s="5"/>
    </row>
    <row r="18149" spans="38:49">
      <c r="AL18149" s="5"/>
      <c r="AM18149" s="5"/>
      <c r="AW18149" s="5"/>
    </row>
    <row r="18150" spans="38:49">
      <c r="AL18150" s="5"/>
      <c r="AM18150" s="5"/>
      <c r="AW18150" s="5"/>
    </row>
    <row r="18151" spans="38:49">
      <c r="AL18151" s="5"/>
      <c r="AM18151" s="5"/>
      <c r="AW18151" s="5"/>
    </row>
    <row r="18152" spans="38:49">
      <c r="AL18152" s="5"/>
      <c r="AM18152" s="5"/>
      <c r="AW18152" s="5"/>
    </row>
    <row r="18153" spans="38:49">
      <c r="AL18153" s="5"/>
      <c r="AM18153" s="5"/>
      <c r="AW18153" s="5"/>
    </row>
    <row r="18154" spans="38:49">
      <c r="AL18154" s="5"/>
      <c r="AM18154" s="5"/>
      <c r="AW18154" s="5"/>
    </row>
    <row r="18155" spans="38:49">
      <c r="AL18155" s="5"/>
      <c r="AM18155" s="5"/>
      <c r="AW18155" s="5"/>
    </row>
    <row r="18156" spans="38:49">
      <c r="AL18156" s="5"/>
      <c r="AM18156" s="5"/>
      <c r="AW18156" s="5"/>
    </row>
    <row r="18157" spans="38:49">
      <c r="AL18157" s="5"/>
      <c r="AM18157" s="5"/>
      <c r="AW18157" s="5"/>
    </row>
    <row r="18158" spans="38:49">
      <c r="AL18158" s="5"/>
      <c r="AM18158" s="5"/>
      <c r="AW18158" s="5"/>
    </row>
    <row r="18159" spans="38:49">
      <c r="AL18159" s="5"/>
      <c r="AM18159" s="5"/>
      <c r="AW18159" s="5"/>
    </row>
    <row r="18160" spans="38:49">
      <c r="AL18160" s="5"/>
      <c r="AM18160" s="5"/>
      <c r="AW18160" s="5"/>
    </row>
    <row r="18161" spans="38:49">
      <c r="AL18161" s="5"/>
      <c r="AM18161" s="5"/>
      <c r="AW18161" s="5"/>
    </row>
    <row r="18162" spans="38:49">
      <c r="AL18162" s="5"/>
      <c r="AM18162" s="5"/>
      <c r="AW18162" s="5"/>
    </row>
    <row r="18163" spans="38:49">
      <c r="AL18163" s="5"/>
      <c r="AM18163" s="5"/>
      <c r="AW18163" s="5"/>
    </row>
    <row r="18164" spans="38:49">
      <c r="AL18164" s="5"/>
      <c r="AM18164" s="5"/>
      <c r="AW18164" s="5"/>
    </row>
    <row r="18165" spans="38:49">
      <c r="AL18165" s="5"/>
      <c r="AM18165" s="5"/>
      <c r="AW18165" s="5"/>
    </row>
    <row r="18166" spans="38:49">
      <c r="AL18166" s="5"/>
      <c r="AM18166" s="5"/>
      <c r="AW18166" s="5"/>
    </row>
    <row r="18167" spans="38:49">
      <c r="AL18167" s="5"/>
      <c r="AM18167" s="5"/>
      <c r="AW18167" s="5"/>
    </row>
    <row r="18168" spans="38:49">
      <c r="AL18168" s="5"/>
      <c r="AM18168" s="5"/>
      <c r="AW18168" s="5"/>
    </row>
    <row r="18169" spans="38:49">
      <c r="AL18169" s="5"/>
      <c r="AM18169" s="5"/>
      <c r="AW18169" s="5"/>
    </row>
    <row r="18170" spans="38:49">
      <c r="AL18170" s="5"/>
      <c r="AM18170" s="5"/>
      <c r="AW18170" s="5"/>
    </row>
    <row r="18171" spans="38:49">
      <c r="AL18171" s="5"/>
      <c r="AM18171" s="5"/>
      <c r="AW18171" s="5"/>
    </row>
    <row r="18172" spans="38:49">
      <c r="AL18172" s="5"/>
      <c r="AM18172" s="5"/>
      <c r="AW18172" s="5"/>
    </row>
    <row r="18173" spans="38:49">
      <c r="AL18173" s="5"/>
      <c r="AM18173" s="5"/>
      <c r="AW18173" s="5"/>
    </row>
    <row r="18174" spans="38:49">
      <c r="AL18174" s="5"/>
      <c r="AM18174" s="5"/>
      <c r="AW18174" s="5"/>
    </row>
    <row r="18175" spans="38:49">
      <c r="AL18175" s="5"/>
      <c r="AM18175" s="5"/>
      <c r="AW18175" s="5"/>
    </row>
    <row r="18176" spans="38:49">
      <c r="AL18176" s="5"/>
      <c r="AM18176" s="5"/>
      <c r="AW18176" s="5"/>
    </row>
    <row r="18177" spans="38:49">
      <c r="AL18177" s="5"/>
      <c r="AM18177" s="5"/>
      <c r="AW18177" s="5"/>
    </row>
    <row r="18178" spans="38:49">
      <c r="AL18178" s="5"/>
      <c r="AM18178" s="5"/>
      <c r="AW18178" s="5"/>
    </row>
    <row r="18179" spans="38:49">
      <c r="AL18179" s="5"/>
      <c r="AM18179" s="5"/>
      <c r="AW18179" s="5"/>
    </row>
    <row r="18180" spans="38:49">
      <c r="AL18180" s="5"/>
      <c r="AM18180" s="5"/>
      <c r="AW18180" s="5"/>
    </row>
    <row r="18181" spans="38:49">
      <c r="AL18181" s="5"/>
      <c r="AM18181" s="5"/>
      <c r="AW18181" s="5"/>
    </row>
    <row r="18182" spans="38:49">
      <c r="AL18182" s="5"/>
      <c r="AM18182" s="5"/>
      <c r="AW18182" s="5"/>
    </row>
    <row r="18183" spans="38:49">
      <c r="AL18183" s="5"/>
      <c r="AM18183" s="5"/>
      <c r="AW18183" s="5"/>
    </row>
    <row r="18184" spans="38:49">
      <c r="AL18184" s="5"/>
      <c r="AM18184" s="5"/>
      <c r="AW18184" s="5"/>
    </row>
    <row r="18185" spans="38:49">
      <c r="AL18185" s="5"/>
      <c r="AM18185" s="5"/>
      <c r="AW18185" s="5"/>
    </row>
    <row r="18186" spans="38:49">
      <c r="AL18186" s="5"/>
      <c r="AM18186" s="5"/>
      <c r="AW18186" s="5"/>
    </row>
    <row r="18187" spans="38:49">
      <c r="AL18187" s="5"/>
      <c r="AM18187" s="5"/>
      <c r="AW18187" s="5"/>
    </row>
    <row r="18188" spans="38:49">
      <c r="AL18188" s="5"/>
      <c r="AM18188" s="5"/>
      <c r="AW18188" s="5"/>
    </row>
    <row r="18189" spans="38:49">
      <c r="AL18189" s="5"/>
      <c r="AM18189" s="5"/>
      <c r="AW18189" s="5"/>
    </row>
    <row r="18190" spans="38:49">
      <c r="AL18190" s="5"/>
      <c r="AM18190" s="5"/>
      <c r="AW18190" s="5"/>
    </row>
    <row r="18191" spans="38:49">
      <c r="AL18191" s="5"/>
      <c r="AM18191" s="5"/>
      <c r="AW18191" s="5"/>
    </row>
    <row r="18192" spans="38:49">
      <c r="AL18192" s="5"/>
      <c r="AM18192" s="5"/>
      <c r="AW18192" s="5"/>
    </row>
    <row r="18193" spans="38:49">
      <c r="AL18193" s="5"/>
      <c r="AM18193" s="5"/>
      <c r="AW18193" s="5"/>
    </row>
    <row r="18194" spans="38:49">
      <c r="AL18194" s="5"/>
      <c r="AM18194" s="5"/>
      <c r="AW18194" s="5"/>
    </row>
    <row r="18195" spans="38:49">
      <c r="AL18195" s="5"/>
      <c r="AM18195" s="5"/>
      <c r="AW18195" s="5"/>
    </row>
    <row r="18196" spans="38:49">
      <c r="AL18196" s="5"/>
      <c r="AM18196" s="5"/>
      <c r="AW18196" s="5"/>
    </row>
    <row r="18197" spans="38:49">
      <c r="AL18197" s="5"/>
      <c r="AM18197" s="5"/>
      <c r="AW18197" s="5"/>
    </row>
    <row r="18198" spans="38:49">
      <c r="AL18198" s="5"/>
      <c r="AM18198" s="5"/>
      <c r="AW18198" s="5"/>
    </row>
    <row r="18199" spans="38:49">
      <c r="AL18199" s="5"/>
      <c r="AM18199" s="5"/>
      <c r="AW18199" s="5"/>
    </row>
    <row r="18200" spans="38:49">
      <c r="AL18200" s="5"/>
      <c r="AM18200" s="5"/>
      <c r="AW18200" s="5"/>
    </row>
    <row r="18201" spans="38:49">
      <c r="AL18201" s="5"/>
      <c r="AM18201" s="5"/>
      <c r="AW18201" s="5"/>
    </row>
    <row r="18202" spans="38:49">
      <c r="AL18202" s="5"/>
      <c r="AM18202" s="5"/>
      <c r="AW18202" s="5"/>
    </row>
    <row r="18203" spans="38:49">
      <c r="AL18203" s="5"/>
      <c r="AM18203" s="5"/>
      <c r="AW18203" s="5"/>
    </row>
    <row r="18204" spans="38:49">
      <c r="AL18204" s="5"/>
      <c r="AM18204" s="5"/>
      <c r="AW18204" s="5"/>
    </row>
    <row r="18205" spans="38:49">
      <c r="AL18205" s="5"/>
      <c r="AM18205" s="5"/>
      <c r="AW18205" s="5"/>
    </row>
    <row r="18206" spans="38:49">
      <c r="AL18206" s="5"/>
      <c r="AM18206" s="5"/>
      <c r="AW18206" s="5"/>
    </row>
    <row r="18207" spans="38:49">
      <c r="AL18207" s="5"/>
      <c r="AM18207" s="5"/>
      <c r="AW18207" s="5"/>
    </row>
    <row r="18208" spans="38:49">
      <c r="AL18208" s="5"/>
      <c r="AM18208" s="5"/>
      <c r="AW18208" s="5"/>
    </row>
    <row r="18209" spans="38:49">
      <c r="AL18209" s="5"/>
      <c r="AM18209" s="5"/>
      <c r="AW18209" s="5"/>
    </row>
    <row r="18210" spans="38:49">
      <c r="AL18210" s="5"/>
      <c r="AM18210" s="5"/>
      <c r="AW18210" s="5"/>
    </row>
    <row r="18211" spans="38:49">
      <c r="AL18211" s="5"/>
      <c r="AM18211" s="5"/>
      <c r="AW18211" s="5"/>
    </row>
    <row r="18212" spans="38:49">
      <c r="AL18212" s="5"/>
      <c r="AM18212" s="5"/>
      <c r="AW18212" s="5"/>
    </row>
    <row r="18213" spans="38:49">
      <c r="AL18213" s="5"/>
      <c r="AM18213" s="5"/>
      <c r="AW18213" s="5"/>
    </row>
    <row r="18214" spans="38:49">
      <c r="AL18214" s="5"/>
      <c r="AM18214" s="5"/>
      <c r="AW18214" s="5"/>
    </row>
    <row r="18215" spans="38:49">
      <c r="AL18215" s="5"/>
      <c r="AM18215" s="5"/>
      <c r="AW18215" s="5"/>
    </row>
    <row r="18216" spans="38:49">
      <c r="AL18216" s="5"/>
      <c r="AM18216" s="5"/>
      <c r="AW18216" s="5"/>
    </row>
    <row r="18217" spans="38:49">
      <c r="AL18217" s="5"/>
      <c r="AM18217" s="5"/>
      <c r="AW18217" s="5"/>
    </row>
    <row r="18218" spans="38:49">
      <c r="AL18218" s="5"/>
      <c r="AM18218" s="5"/>
      <c r="AW18218" s="5"/>
    </row>
    <row r="18219" spans="38:49">
      <c r="AL18219" s="5"/>
      <c r="AM18219" s="5"/>
      <c r="AW18219" s="5"/>
    </row>
    <row r="18220" spans="38:49">
      <c r="AL18220" s="5"/>
      <c r="AM18220" s="5"/>
      <c r="AW18220" s="5"/>
    </row>
    <row r="18221" spans="38:49">
      <c r="AL18221" s="5"/>
      <c r="AM18221" s="5"/>
      <c r="AW18221" s="5"/>
    </row>
    <row r="18222" spans="38:49">
      <c r="AL18222" s="5"/>
      <c r="AM18222" s="5"/>
      <c r="AW18222" s="5"/>
    </row>
    <row r="18223" spans="38:49">
      <c r="AL18223" s="5"/>
      <c r="AM18223" s="5"/>
      <c r="AW18223" s="5"/>
    </row>
    <row r="18224" spans="38:49">
      <c r="AL18224" s="5"/>
      <c r="AM18224" s="5"/>
      <c r="AW18224" s="5"/>
    </row>
    <row r="18225" spans="38:49">
      <c r="AL18225" s="5"/>
      <c r="AM18225" s="5"/>
      <c r="AW18225" s="5"/>
    </row>
    <row r="18226" spans="38:49">
      <c r="AL18226" s="5"/>
      <c r="AM18226" s="5"/>
      <c r="AW18226" s="5"/>
    </row>
    <row r="18227" spans="38:49">
      <c r="AL18227" s="5"/>
      <c r="AM18227" s="5"/>
      <c r="AW18227" s="5"/>
    </row>
    <row r="18228" spans="38:49">
      <c r="AL18228" s="5"/>
      <c r="AM18228" s="5"/>
      <c r="AW18228" s="5"/>
    </row>
    <row r="18229" spans="38:49">
      <c r="AL18229" s="5"/>
      <c r="AM18229" s="5"/>
      <c r="AW18229" s="5"/>
    </row>
    <row r="18230" spans="38:49">
      <c r="AL18230" s="5"/>
      <c r="AM18230" s="5"/>
      <c r="AW18230" s="5"/>
    </row>
    <row r="18231" spans="38:49">
      <c r="AL18231" s="5"/>
      <c r="AM18231" s="5"/>
      <c r="AW18231" s="5"/>
    </row>
    <row r="18232" spans="38:49">
      <c r="AL18232" s="5"/>
      <c r="AM18232" s="5"/>
      <c r="AW18232" s="5"/>
    </row>
    <row r="18233" spans="38:49">
      <c r="AL18233" s="5"/>
      <c r="AM18233" s="5"/>
      <c r="AW18233" s="5"/>
    </row>
    <row r="18234" spans="38:49">
      <c r="AL18234" s="5"/>
      <c r="AM18234" s="5"/>
      <c r="AW18234" s="5"/>
    </row>
    <row r="18235" spans="38:49">
      <c r="AL18235" s="5"/>
      <c r="AM18235" s="5"/>
      <c r="AW18235" s="5"/>
    </row>
    <row r="18236" spans="38:49">
      <c r="AL18236" s="5"/>
      <c r="AM18236" s="5"/>
      <c r="AW18236" s="5"/>
    </row>
    <row r="18237" spans="38:49">
      <c r="AL18237" s="5"/>
      <c r="AM18237" s="5"/>
      <c r="AW18237" s="5"/>
    </row>
    <row r="18238" spans="38:49">
      <c r="AL18238" s="5"/>
      <c r="AM18238" s="5"/>
      <c r="AW18238" s="5"/>
    </row>
    <row r="18239" spans="38:49">
      <c r="AL18239" s="5"/>
      <c r="AM18239" s="5"/>
      <c r="AW18239" s="5"/>
    </row>
    <row r="18240" spans="38:49">
      <c r="AL18240" s="5"/>
      <c r="AM18240" s="5"/>
      <c r="AW18240" s="5"/>
    </row>
    <row r="18241" spans="38:49">
      <c r="AL18241" s="5"/>
      <c r="AM18241" s="5"/>
      <c r="AW18241" s="5"/>
    </row>
    <row r="18242" spans="38:49">
      <c r="AL18242" s="5"/>
      <c r="AM18242" s="5"/>
      <c r="AW18242" s="5"/>
    </row>
    <row r="18243" spans="38:49">
      <c r="AL18243" s="5"/>
      <c r="AM18243" s="5"/>
      <c r="AW18243" s="5"/>
    </row>
    <row r="18244" spans="38:49">
      <c r="AL18244" s="5"/>
      <c r="AM18244" s="5"/>
      <c r="AW18244" s="5"/>
    </row>
    <row r="18245" spans="38:49">
      <c r="AL18245" s="5"/>
      <c r="AM18245" s="5"/>
      <c r="AW18245" s="5"/>
    </row>
    <row r="18246" spans="38:49">
      <c r="AL18246" s="5"/>
      <c r="AM18246" s="5"/>
      <c r="AW18246" s="5"/>
    </row>
    <row r="18247" spans="38:49">
      <c r="AL18247" s="5"/>
      <c r="AM18247" s="5"/>
      <c r="AW18247" s="5"/>
    </row>
    <row r="18248" spans="38:49">
      <c r="AL18248" s="5"/>
      <c r="AM18248" s="5"/>
      <c r="AW18248" s="5"/>
    </row>
    <row r="18249" spans="38:49">
      <c r="AL18249" s="5"/>
      <c r="AM18249" s="5"/>
      <c r="AW18249" s="5"/>
    </row>
    <row r="18250" spans="38:49">
      <c r="AL18250" s="5"/>
      <c r="AM18250" s="5"/>
      <c r="AW18250" s="5"/>
    </row>
    <row r="18251" spans="38:49">
      <c r="AL18251" s="5"/>
      <c r="AM18251" s="5"/>
      <c r="AW18251" s="5"/>
    </row>
    <row r="18252" spans="38:49">
      <c r="AL18252" s="5"/>
      <c r="AM18252" s="5"/>
      <c r="AW18252" s="5"/>
    </row>
    <row r="18253" spans="38:49">
      <c r="AL18253" s="5"/>
      <c r="AM18253" s="5"/>
      <c r="AW18253" s="5"/>
    </row>
    <row r="18254" spans="38:49">
      <c r="AL18254" s="5"/>
      <c r="AM18254" s="5"/>
      <c r="AW18254" s="5"/>
    </row>
    <row r="18255" spans="38:49">
      <c r="AL18255" s="5"/>
      <c r="AM18255" s="5"/>
      <c r="AW18255" s="5"/>
    </row>
    <row r="18256" spans="38:49">
      <c r="AL18256" s="5"/>
      <c r="AM18256" s="5"/>
      <c r="AW18256" s="5"/>
    </row>
    <row r="18257" spans="38:49">
      <c r="AL18257" s="5"/>
      <c r="AM18257" s="5"/>
      <c r="AW18257" s="5"/>
    </row>
    <row r="18258" spans="38:49">
      <c r="AL18258" s="5"/>
      <c r="AM18258" s="5"/>
      <c r="AW18258" s="5"/>
    </row>
    <row r="18259" spans="38:49">
      <c r="AL18259" s="5"/>
      <c r="AM18259" s="5"/>
      <c r="AW18259" s="5"/>
    </row>
    <row r="18260" spans="38:49">
      <c r="AL18260" s="5"/>
      <c r="AM18260" s="5"/>
      <c r="AW18260" s="5"/>
    </row>
    <row r="18261" spans="38:49">
      <c r="AL18261" s="5"/>
      <c r="AM18261" s="5"/>
      <c r="AW18261" s="5"/>
    </row>
    <row r="18262" spans="38:49">
      <c r="AL18262" s="5"/>
      <c r="AM18262" s="5"/>
      <c r="AW18262" s="5"/>
    </row>
    <row r="18263" spans="38:49">
      <c r="AL18263" s="5"/>
      <c r="AM18263" s="5"/>
      <c r="AW18263" s="5"/>
    </row>
    <row r="18264" spans="38:49">
      <c r="AL18264" s="5"/>
      <c r="AM18264" s="5"/>
      <c r="AW18264" s="5"/>
    </row>
    <row r="18265" spans="38:49">
      <c r="AL18265" s="5"/>
      <c r="AM18265" s="5"/>
      <c r="AW18265" s="5"/>
    </row>
    <row r="18266" spans="38:49">
      <c r="AL18266" s="5"/>
      <c r="AM18266" s="5"/>
      <c r="AW18266" s="5"/>
    </row>
    <row r="18267" spans="38:49">
      <c r="AL18267" s="5"/>
      <c r="AM18267" s="5"/>
      <c r="AW18267" s="5"/>
    </row>
    <row r="18268" spans="38:49">
      <c r="AL18268" s="5"/>
      <c r="AM18268" s="5"/>
      <c r="AW18268" s="5"/>
    </row>
    <row r="18269" spans="38:49">
      <c r="AL18269" s="5"/>
      <c r="AM18269" s="5"/>
      <c r="AW18269" s="5"/>
    </row>
    <row r="18270" spans="38:49">
      <c r="AL18270" s="5"/>
      <c r="AM18270" s="5"/>
      <c r="AW18270" s="5"/>
    </row>
    <row r="18271" spans="38:49">
      <c r="AL18271" s="5"/>
      <c r="AM18271" s="5"/>
      <c r="AW18271" s="5"/>
    </row>
    <row r="18272" spans="38:49">
      <c r="AL18272" s="5"/>
      <c r="AM18272" s="5"/>
      <c r="AW18272" s="5"/>
    </row>
    <row r="18273" spans="38:49">
      <c r="AL18273" s="5"/>
      <c r="AM18273" s="5"/>
      <c r="AW18273" s="5"/>
    </row>
    <row r="18274" spans="38:49">
      <c r="AL18274" s="5"/>
      <c r="AM18274" s="5"/>
      <c r="AW18274" s="5"/>
    </row>
    <row r="18275" spans="38:49">
      <c r="AL18275" s="5"/>
      <c r="AM18275" s="5"/>
      <c r="AW18275" s="5"/>
    </row>
    <row r="18276" spans="38:49">
      <c r="AL18276" s="5"/>
      <c r="AM18276" s="5"/>
      <c r="AW18276" s="5"/>
    </row>
    <row r="18277" spans="38:49">
      <c r="AL18277" s="5"/>
      <c r="AM18277" s="5"/>
      <c r="AW18277" s="5"/>
    </row>
    <row r="18278" spans="38:49">
      <c r="AL18278" s="5"/>
      <c r="AM18278" s="5"/>
      <c r="AW18278" s="5"/>
    </row>
    <row r="18279" spans="38:49">
      <c r="AL18279" s="5"/>
      <c r="AM18279" s="5"/>
      <c r="AW18279" s="5"/>
    </row>
    <row r="18280" spans="38:49">
      <c r="AL18280" s="5"/>
      <c r="AM18280" s="5"/>
      <c r="AW18280" s="5"/>
    </row>
    <row r="18281" spans="38:49">
      <c r="AL18281" s="5"/>
      <c r="AM18281" s="5"/>
      <c r="AW18281" s="5"/>
    </row>
    <row r="18282" spans="38:49">
      <c r="AL18282" s="5"/>
      <c r="AM18282" s="5"/>
      <c r="AW18282" s="5"/>
    </row>
    <row r="18283" spans="38:49">
      <c r="AL18283" s="5"/>
      <c r="AM18283" s="5"/>
      <c r="AW18283" s="5"/>
    </row>
    <row r="18284" spans="38:49">
      <c r="AL18284" s="5"/>
      <c r="AM18284" s="5"/>
      <c r="AW18284" s="5"/>
    </row>
    <row r="18285" spans="38:49">
      <c r="AL18285" s="5"/>
      <c r="AM18285" s="5"/>
      <c r="AW18285" s="5"/>
    </row>
    <row r="18286" spans="38:49">
      <c r="AL18286" s="5"/>
      <c r="AM18286" s="5"/>
      <c r="AW18286" s="5"/>
    </row>
    <row r="18287" spans="38:49">
      <c r="AL18287" s="5"/>
      <c r="AM18287" s="5"/>
      <c r="AW18287" s="5"/>
    </row>
    <row r="18288" spans="38:49">
      <c r="AL18288" s="5"/>
      <c r="AM18288" s="5"/>
      <c r="AW18288" s="5"/>
    </row>
    <row r="18289" spans="38:49">
      <c r="AL18289" s="5"/>
      <c r="AM18289" s="5"/>
      <c r="AW18289" s="5"/>
    </row>
    <row r="18290" spans="38:49">
      <c r="AL18290" s="5"/>
      <c r="AM18290" s="5"/>
      <c r="AW18290" s="5"/>
    </row>
    <row r="18291" spans="38:49">
      <c r="AL18291" s="5"/>
      <c r="AM18291" s="5"/>
      <c r="AW18291" s="5"/>
    </row>
    <row r="18292" spans="38:49">
      <c r="AL18292" s="5"/>
      <c r="AM18292" s="5"/>
      <c r="AW18292" s="5"/>
    </row>
    <row r="18293" spans="38:49">
      <c r="AL18293" s="5"/>
      <c r="AM18293" s="5"/>
      <c r="AW18293" s="5"/>
    </row>
    <row r="18294" spans="38:49">
      <c r="AL18294" s="5"/>
      <c r="AM18294" s="5"/>
      <c r="AW18294" s="5"/>
    </row>
    <row r="18295" spans="38:49">
      <c r="AL18295" s="5"/>
      <c r="AM18295" s="5"/>
      <c r="AW18295" s="5"/>
    </row>
    <row r="18296" spans="38:49">
      <c r="AL18296" s="5"/>
      <c r="AM18296" s="5"/>
      <c r="AW18296" s="5"/>
    </row>
    <row r="18297" spans="38:49">
      <c r="AL18297" s="5"/>
      <c r="AM18297" s="5"/>
      <c r="AW18297" s="5"/>
    </row>
    <row r="18298" spans="38:49">
      <c r="AL18298" s="5"/>
      <c r="AM18298" s="5"/>
      <c r="AW18298" s="5"/>
    </row>
    <row r="18299" spans="38:49">
      <c r="AL18299" s="5"/>
      <c r="AM18299" s="5"/>
      <c r="AW18299" s="5"/>
    </row>
    <row r="18300" spans="38:49">
      <c r="AL18300" s="5"/>
      <c r="AM18300" s="5"/>
      <c r="AW18300" s="5"/>
    </row>
    <row r="18301" spans="38:49">
      <c r="AL18301" s="5"/>
      <c r="AM18301" s="5"/>
      <c r="AW18301" s="5"/>
    </row>
    <row r="18302" spans="38:49">
      <c r="AL18302" s="5"/>
      <c r="AM18302" s="5"/>
      <c r="AW18302" s="5"/>
    </row>
    <row r="18303" spans="38:49">
      <c r="AL18303" s="5"/>
      <c r="AM18303" s="5"/>
      <c r="AW18303" s="5"/>
    </row>
    <row r="18304" spans="38:49">
      <c r="AL18304" s="5"/>
      <c r="AM18304" s="5"/>
      <c r="AW18304" s="5"/>
    </row>
    <row r="18305" spans="38:49">
      <c r="AL18305" s="5"/>
      <c r="AM18305" s="5"/>
      <c r="AW18305" s="5"/>
    </row>
    <row r="18306" spans="38:49">
      <c r="AL18306" s="5"/>
      <c r="AM18306" s="5"/>
      <c r="AW18306" s="5"/>
    </row>
    <row r="18307" spans="38:49">
      <c r="AL18307" s="5"/>
      <c r="AM18307" s="5"/>
      <c r="AW18307" s="5"/>
    </row>
    <row r="18308" spans="38:49">
      <c r="AL18308" s="5"/>
      <c r="AM18308" s="5"/>
      <c r="AW18308" s="5"/>
    </row>
    <row r="18309" spans="38:49">
      <c r="AL18309" s="5"/>
      <c r="AM18309" s="5"/>
      <c r="AW18309" s="5"/>
    </row>
    <row r="18310" spans="38:49">
      <c r="AL18310" s="5"/>
      <c r="AM18310" s="5"/>
      <c r="AW18310" s="5"/>
    </row>
    <row r="18311" spans="38:49">
      <c r="AL18311" s="5"/>
      <c r="AM18311" s="5"/>
      <c r="AW18311" s="5"/>
    </row>
    <row r="18312" spans="38:49">
      <c r="AL18312" s="5"/>
      <c r="AM18312" s="5"/>
      <c r="AW18312" s="5"/>
    </row>
    <row r="18313" spans="38:49">
      <c r="AL18313" s="5"/>
      <c r="AM18313" s="5"/>
      <c r="AW18313" s="5"/>
    </row>
    <row r="18314" spans="38:49">
      <c r="AL18314" s="5"/>
      <c r="AM18314" s="5"/>
      <c r="AW18314" s="5"/>
    </row>
    <row r="18315" spans="38:49">
      <c r="AL18315" s="5"/>
      <c r="AM18315" s="5"/>
      <c r="AW18315" s="5"/>
    </row>
    <row r="18316" spans="38:49">
      <c r="AL18316" s="5"/>
      <c r="AM18316" s="5"/>
      <c r="AW18316" s="5"/>
    </row>
    <row r="18317" spans="38:49">
      <c r="AL18317" s="5"/>
      <c r="AM18317" s="5"/>
      <c r="AW18317" s="5"/>
    </row>
    <row r="18318" spans="38:49">
      <c r="AL18318" s="5"/>
      <c r="AM18318" s="5"/>
      <c r="AW18318" s="5"/>
    </row>
    <row r="18319" spans="38:49">
      <c r="AL18319" s="5"/>
      <c r="AM18319" s="5"/>
      <c r="AW18319" s="5"/>
    </row>
    <row r="18320" spans="38:49">
      <c r="AL18320" s="5"/>
      <c r="AM18320" s="5"/>
      <c r="AW18320" s="5"/>
    </row>
    <row r="18321" spans="38:49">
      <c r="AL18321" s="5"/>
      <c r="AM18321" s="5"/>
      <c r="AW18321" s="5"/>
    </row>
    <row r="18322" spans="38:49">
      <c r="AL18322" s="5"/>
      <c r="AM18322" s="5"/>
      <c r="AW18322" s="5"/>
    </row>
    <row r="18323" spans="38:49">
      <c r="AL18323" s="5"/>
      <c r="AM18323" s="5"/>
      <c r="AW18323" s="5"/>
    </row>
    <row r="18324" spans="38:49">
      <c r="AL18324" s="5"/>
      <c r="AM18324" s="5"/>
      <c r="AW18324" s="5"/>
    </row>
    <row r="18325" spans="38:49">
      <c r="AL18325" s="5"/>
      <c r="AM18325" s="5"/>
      <c r="AW18325" s="5"/>
    </row>
    <row r="18326" spans="38:49">
      <c r="AL18326" s="5"/>
      <c r="AM18326" s="5"/>
      <c r="AW18326" s="5"/>
    </row>
    <row r="18327" spans="38:49">
      <c r="AL18327" s="5"/>
      <c r="AM18327" s="5"/>
      <c r="AW18327" s="5"/>
    </row>
    <row r="18328" spans="38:49">
      <c r="AL18328" s="5"/>
      <c r="AM18328" s="5"/>
      <c r="AW18328" s="5"/>
    </row>
    <row r="18329" spans="38:49">
      <c r="AL18329" s="5"/>
      <c r="AM18329" s="5"/>
      <c r="AW18329" s="5"/>
    </row>
    <row r="18330" spans="38:49">
      <c r="AL18330" s="5"/>
      <c r="AM18330" s="5"/>
      <c r="AW18330" s="5"/>
    </row>
    <row r="18331" spans="38:49">
      <c r="AL18331" s="5"/>
      <c r="AM18331" s="5"/>
      <c r="AW18331" s="5"/>
    </row>
    <row r="18332" spans="38:49">
      <c r="AL18332" s="5"/>
      <c r="AM18332" s="5"/>
      <c r="AW18332" s="5"/>
    </row>
    <row r="18333" spans="38:49">
      <c r="AL18333" s="5"/>
      <c r="AM18333" s="5"/>
      <c r="AW18333" s="5"/>
    </row>
    <row r="18334" spans="38:49">
      <c r="AL18334" s="5"/>
      <c r="AM18334" s="5"/>
      <c r="AW18334" s="5"/>
    </row>
    <row r="18335" spans="38:49">
      <c r="AL18335" s="5"/>
      <c r="AM18335" s="5"/>
      <c r="AW18335" s="5"/>
    </row>
    <row r="18336" spans="38:49">
      <c r="AL18336" s="5"/>
      <c r="AM18336" s="5"/>
      <c r="AW18336" s="5"/>
    </row>
    <row r="18337" spans="38:49">
      <c r="AL18337" s="5"/>
      <c r="AM18337" s="5"/>
      <c r="AW18337" s="5"/>
    </row>
    <row r="18338" spans="38:49">
      <c r="AL18338" s="5"/>
      <c r="AM18338" s="5"/>
      <c r="AW18338" s="5"/>
    </row>
    <row r="18339" spans="38:49">
      <c r="AL18339" s="5"/>
      <c r="AM18339" s="5"/>
      <c r="AW18339" s="5"/>
    </row>
    <row r="18340" spans="38:49">
      <c r="AL18340" s="5"/>
      <c r="AM18340" s="5"/>
      <c r="AW18340" s="5"/>
    </row>
    <row r="18341" spans="38:49">
      <c r="AL18341" s="5"/>
      <c r="AM18341" s="5"/>
      <c r="AW18341" s="5"/>
    </row>
    <row r="18342" spans="38:49">
      <c r="AL18342" s="5"/>
      <c r="AM18342" s="5"/>
      <c r="AW18342" s="5"/>
    </row>
    <row r="18343" spans="38:49">
      <c r="AL18343" s="5"/>
      <c r="AM18343" s="5"/>
      <c r="AW18343" s="5"/>
    </row>
    <row r="18344" spans="38:49">
      <c r="AL18344" s="5"/>
      <c r="AM18344" s="5"/>
      <c r="AW18344" s="5"/>
    </row>
    <row r="18345" spans="38:49">
      <c r="AL18345" s="5"/>
      <c r="AM18345" s="5"/>
      <c r="AW18345" s="5"/>
    </row>
    <row r="18346" spans="38:49">
      <c r="AL18346" s="5"/>
      <c r="AM18346" s="5"/>
      <c r="AW18346" s="5"/>
    </row>
    <row r="18347" spans="38:49">
      <c r="AL18347" s="5"/>
      <c r="AM18347" s="5"/>
      <c r="AW18347" s="5"/>
    </row>
    <row r="18348" spans="38:49">
      <c r="AL18348" s="5"/>
      <c r="AM18348" s="5"/>
      <c r="AW18348" s="5"/>
    </row>
    <row r="18349" spans="38:49">
      <c r="AL18349" s="5"/>
      <c r="AM18349" s="5"/>
      <c r="AW18349" s="5"/>
    </row>
    <row r="18350" spans="38:49">
      <c r="AL18350" s="5"/>
      <c r="AM18350" s="5"/>
      <c r="AW18350" s="5"/>
    </row>
    <row r="18351" spans="38:49">
      <c r="AL18351" s="5"/>
      <c r="AM18351" s="5"/>
      <c r="AW18351" s="5"/>
    </row>
    <row r="18352" spans="38:49">
      <c r="AL18352" s="5"/>
      <c r="AM18352" s="5"/>
      <c r="AW18352" s="5"/>
    </row>
    <row r="18353" spans="38:49">
      <c r="AL18353" s="5"/>
      <c r="AM18353" s="5"/>
      <c r="AW18353" s="5"/>
    </row>
    <row r="18354" spans="38:49">
      <c r="AL18354" s="5"/>
      <c r="AM18354" s="5"/>
      <c r="AW18354" s="5"/>
    </row>
    <row r="18355" spans="38:49">
      <c r="AL18355" s="5"/>
      <c r="AM18355" s="5"/>
      <c r="AW18355" s="5"/>
    </row>
    <row r="18356" spans="38:49">
      <c r="AL18356" s="5"/>
      <c r="AM18356" s="5"/>
      <c r="AW18356" s="5"/>
    </row>
    <row r="18357" spans="38:49">
      <c r="AL18357" s="5"/>
      <c r="AM18357" s="5"/>
      <c r="AW18357" s="5"/>
    </row>
    <row r="18358" spans="38:49">
      <c r="AL18358" s="5"/>
      <c r="AM18358" s="5"/>
      <c r="AW18358" s="5"/>
    </row>
    <row r="18359" spans="38:49">
      <c r="AL18359" s="5"/>
      <c r="AM18359" s="5"/>
      <c r="AW18359" s="5"/>
    </row>
    <row r="18360" spans="38:49">
      <c r="AL18360" s="5"/>
      <c r="AM18360" s="5"/>
      <c r="AW18360" s="5"/>
    </row>
    <row r="18361" spans="38:49">
      <c r="AL18361" s="5"/>
      <c r="AM18361" s="5"/>
      <c r="AW18361" s="5"/>
    </row>
    <row r="18362" spans="38:49">
      <c r="AL18362" s="5"/>
      <c r="AM18362" s="5"/>
      <c r="AW18362" s="5"/>
    </row>
    <row r="18363" spans="38:49">
      <c r="AL18363" s="5"/>
      <c r="AM18363" s="5"/>
      <c r="AW18363" s="5"/>
    </row>
    <row r="18364" spans="38:49">
      <c r="AL18364" s="5"/>
      <c r="AM18364" s="5"/>
      <c r="AW18364" s="5"/>
    </row>
    <row r="18365" spans="38:49">
      <c r="AL18365" s="5"/>
      <c r="AM18365" s="5"/>
      <c r="AW18365" s="5"/>
    </row>
    <row r="18366" spans="38:49">
      <c r="AL18366" s="5"/>
      <c r="AM18366" s="5"/>
      <c r="AW18366" s="5"/>
    </row>
    <row r="18367" spans="38:49">
      <c r="AL18367" s="5"/>
      <c r="AM18367" s="5"/>
      <c r="AW18367" s="5"/>
    </row>
    <row r="18368" spans="38:49">
      <c r="AL18368" s="5"/>
      <c r="AM18368" s="5"/>
      <c r="AW18368" s="5"/>
    </row>
    <row r="18369" spans="38:49">
      <c r="AL18369" s="5"/>
      <c r="AM18369" s="5"/>
      <c r="AW18369" s="5"/>
    </row>
    <row r="18370" spans="38:49">
      <c r="AL18370" s="5"/>
      <c r="AM18370" s="5"/>
      <c r="AW18370" s="5"/>
    </row>
    <row r="18371" spans="38:49">
      <c r="AL18371" s="5"/>
      <c r="AM18371" s="5"/>
      <c r="AW18371" s="5"/>
    </row>
    <row r="18372" spans="38:49">
      <c r="AL18372" s="5"/>
      <c r="AM18372" s="5"/>
      <c r="AW18372" s="5"/>
    </row>
    <row r="18373" spans="38:49">
      <c r="AL18373" s="5"/>
      <c r="AM18373" s="5"/>
      <c r="AW18373" s="5"/>
    </row>
    <row r="18374" spans="38:49">
      <c r="AL18374" s="5"/>
      <c r="AM18374" s="5"/>
      <c r="AW18374" s="5"/>
    </row>
    <row r="18375" spans="38:49">
      <c r="AL18375" s="5"/>
      <c r="AM18375" s="5"/>
      <c r="AW18375" s="5"/>
    </row>
    <row r="18376" spans="38:49">
      <c r="AL18376" s="5"/>
      <c r="AM18376" s="5"/>
      <c r="AW18376" s="5"/>
    </row>
    <row r="18377" spans="38:49">
      <c r="AL18377" s="5"/>
      <c r="AM18377" s="5"/>
      <c r="AW18377" s="5"/>
    </row>
    <row r="18378" spans="38:49">
      <c r="AL18378" s="5"/>
      <c r="AM18378" s="5"/>
      <c r="AW18378" s="5"/>
    </row>
    <row r="18379" spans="38:49">
      <c r="AL18379" s="5"/>
      <c r="AM18379" s="5"/>
      <c r="AW18379" s="5"/>
    </row>
    <row r="18380" spans="38:49">
      <c r="AL18380" s="5"/>
      <c r="AM18380" s="5"/>
      <c r="AW18380" s="5"/>
    </row>
    <row r="18381" spans="38:49">
      <c r="AL18381" s="5"/>
      <c r="AM18381" s="5"/>
      <c r="AW18381" s="5"/>
    </row>
    <row r="18382" spans="38:49">
      <c r="AL18382" s="5"/>
      <c r="AM18382" s="5"/>
      <c r="AW18382" s="5"/>
    </row>
    <row r="18383" spans="38:49">
      <c r="AL18383" s="5"/>
      <c r="AM18383" s="5"/>
      <c r="AW18383" s="5"/>
    </row>
    <row r="18384" spans="38:49">
      <c r="AL18384" s="5"/>
      <c r="AM18384" s="5"/>
      <c r="AW18384" s="5"/>
    </row>
    <row r="18385" spans="38:49">
      <c r="AL18385" s="5"/>
      <c r="AM18385" s="5"/>
      <c r="AW18385" s="5"/>
    </row>
    <row r="18386" spans="38:49">
      <c r="AL18386" s="5"/>
      <c r="AM18386" s="5"/>
      <c r="AW18386" s="5"/>
    </row>
    <row r="18387" spans="38:49">
      <c r="AL18387" s="5"/>
      <c r="AM18387" s="5"/>
      <c r="AW18387" s="5"/>
    </row>
    <row r="18388" spans="38:49">
      <c r="AL18388" s="5"/>
      <c r="AM18388" s="5"/>
      <c r="AW18388" s="5"/>
    </row>
    <row r="18389" spans="38:49">
      <c r="AL18389" s="5"/>
      <c r="AM18389" s="5"/>
      <c r="AW18389" s="5"/>
    </row>
    <row r="18390" spans="38:49">
      <c r="AL18390" s="5"/>
      <c r="AM18390" s="5"/>
      <c r="AW18390" s="5"/>
    </row>
    <row r="18391" spans="38:49">
      <c r="AL18391" s="5"/>
      <c r="AM18391" s="5"/>
      <c r="AW18391" s="5"/>
    </row>
    <row r="18392" spans="38:49">
      <c r="AL18392" s="5"/>
      <c r="AM18392" s="5"/>
      <c r="AW18392" s="5"/>
    </row>
    <row r="18393" spans="38:49">
      <c r="AL18393" s="5"/>
      <c r="AM18393" s="5"/>
      <c r="AW18393" s="5"/>
    </row>
    <row r="18394" spans="38:49">
      <c r="AL18394" s="5"/>
      <c r="AM18394" s="5"/>
      <c r="AW18394" s="5"/>
    </row>
    <row r="18395" spans="38:49">
      <c r="AL18395" s="5"/>
      <c r="AM18395" s="5"/>
      <c r="AW18395" s="5"/>
    </row>
    <row r="18396" spans="38:49">
      <c r="AL18396" s="5"/>
      <c r="AM18396" s="5"/>
      <c r="AW18396" s="5"/>
    </row>
    <row r="18397" spans="38:49">
      <c r="AL18397" s="5"/>
      <c r="AM18397" s="5"/>
      <c r="AW18397" s="5"/>
    </row>
    <row r="18398" spans="38:49">
      <c r="AL18398" s="5"/>
      <c r="AM18398" s="5"/>
      <c r="AW18398" s="5"/>
    </row>
    <row r="18399" spans="38:49">
      <c r="AL18399" s="5"/>
      <c r="AM18399" s="5"/>
      <c r="AW18399" s="5"/>
    </row>
    <row r="18400" spans="38:49">
      <c r="AL18400" s="5"/>
      <c r="AM18400" s="5"/>
      <c r="AW18400" s="5"/>
    </row>
    <row r="18401" spans="38:49">
      <c r="AL18401" s="5"/>
      <c r="AM18401" s="5"/>
      <c r="AW18401" s="5"/>
    </row>
    <row r="18402" spans="38:49">
      <c r="AL18402" s="5"/>
      <c r="AM18402" s="5"/>
      <c r="AW18402" s="5"/>
    </row>
    <row r="18403" spans="38:49">
      <c r="AL18403" s="5"/>
      <c r="AM18403" s="5"/>
      <c r="AW18403" s="5"/>
    </row>
    <row r="18404" spans="38:49">
      <c r="AL18404" s="5"/>
      <c r="AM18404" s="5"/>
      <c r="AW18404" s="5"/>
    </row>
    <row r="18405" spans="38:49">
      <c r="AL18405" s="5"/>
      <c r="AM18405" s="5"/>
      <c r="AW18405" s="5"/>
    </row>
    <row r="18406" spans="38:49">
      <c r="AL18406" s="5"/>
      <c r="AM18406" s="5"/>
      <c r="AW18406" s="5"/>
    </row>
    <row r="18407" spans="38:49">
      <c r="AL18407" s="5"/>
      <c r="AM18407" s="5"/>
      <c r="AW18407" s="5"/>
    </row>
    <row r="18408" spans="38:49">
      <c r="AL18408" s="5"/>
      <c r="AM18408" s="5"/>
      <c r="AW18408" s="5"/>
    </row>
    <row r="18409" spans="38:49">
      <c r="AL18409" s="5"/>
      <c r="AM18409" s="5"/>
      <c r="AW18409" s="5"/>
    </row>
    <row r="18410" spans="38:49">
      <c r="AL18410" s="5"/>
      <c r="AM18410" s="5"/>
      <c r="AW18410" s="5"/>
    </row>
    <row r="18411" spans="38:49">
      <c r="AL18411" s="5"/>
      <c r="AM18411" s="5"/>
      <c r="AW18411" s="5"/>
    </row>
    <row r="18412" spans="38:49">
      <c r="AL18412" s="5"/>
      <c r="AM18412" s="5"/>
      <c r="AW18412" s="5"/>
    </row>
    <row r="18413" spans="38:49">
      <c r="AL18413" s="5"/>
      <c r="AM18413" s="5"/>
      <c r="AW18413" s="5"/>
    </row>
    <row r="18414" spans="38:49">
      <c r="AL18414" s="5"/>
      <c r="AM18414" s="5"/>
      <c r="AW18414" s="5"/>
    </row>
    <row r="18415" spans="38:49">
      <c r="AL18415" s="5"/>
      <c r="AM18415" s="5"/>
      <c r="AW18415" s="5"/>
    </row>
    <row r="18416" spans="38:49">
      <c r="AL18416" s="5"/>
      <c r="AM18416" s="5"/>
      <c r="AW18416" s="5"/>
    </row>
    <row r="18417" spans="38:49">
      <c r="AL18417" s="5"/>
      <c r="AM18417" s="5"/>
      <c r="AW18417" s="5"/>
    </row>
    <row r="18418" spans="38:49">
      <c r="AL18418" s="5"/>
      <c r="AM18418" s="5"/>
      <c r="AW18418" s="5"/>
    </row>
    <row r="18419" spans="38:49">
      <c r="AL18419" s="5"/>
      <c r="AM18419" s="5"/>
      <c r="AW18419" s="5"/>
    </row>
    <row r="18420" spans="38:49">
      <c r="AL18420" s="5"/>
      <c r="AM18420" s="5"/>
      <c r="AW18420" s="5"/>
    </row>
    <row r="18421" spans="38:49">
      <c r="AL18421" s="5"/>
      <c r="AM18421" s="5"/>
      <c r="AW18421" s="5"/>
    </row>
    <row r="18422" spans="38:49">
      <c r="AL18422" s="5"/>
      <c r="AM18422" s="5"/>
      <c r="AW18422" s="5"/>
    </row>
    <row r="18423" spans="38:49">
      <c r="AL18423" s="5"/>
      <c r="AM18423" s="5"/>
      <c r="AW18423" s="5"/>
    </row>
    <row r="18424" spans="38:49">
      <c r="AL18424" s="5"/>
      <c r="AM18424" s="5"/>
      <c r="AW18424" s="5"/>
    </row>
    <row r="18425" spans="38:49">
      <c r="AL18425" s="5"/>
      <c r="AM18425" s="5"/>
      <c r="AW18425" s="5"/>
    </row>
    <row r="18426" spans="38:49">
      <c r="AL18426" s="5"/>
      <c r="AM18426" s="5"/>
      <c r="AW18426" s="5"/>
    </row>
    <row r="18427" spans="38:49">
      <c r="AL18427" s="5"/>
      <c r="AM18427" s="5"/>
      <c r="AW18427" s="5"/>
    </row>
    <row r="18428" spans="38:49">
      <c r="AL18428" s="5"/>
      <c r="AM18428" s="5"/>
      <c r="AW18428" s="5"/>
    </row>
    <row r="18429" spans="38:49">
      <c r="AL18429" s="5"/>
      <c r="AM18429" s="5"/>
      <c r="AW18429" s="5"/>
    </row>
    <row r="18430" spans="38:49">
      <c r="AL18430" s="5"/>
      <c r="AM18430" s="5"/>
      <c r="AW18430" s="5"/>
    </row>
    <row r="18431" spans="38:49">
      <c r="AL18431" s="5"/>
      <c r="AM18431" s="5"/>
      <c r="AW18431" s="5"/>
    </row>
    <row r="18432" spans="38:49">
      <c r="AL18432" s="5"/>
      <c r="AM18432" s="5"/>
      <c r="AW18432" s="5"/>
    </row>
    <row r="18433" spans="38:49">
      <c r="AL18433" s="5"/>
      <c r="AM18433" s="5"/>
      <c r="AW18433" s="5"/>
    </row>
    <row r="18434" spans="38:49">
      <c r="AL18434" s="5"/>
      <c r="AM18434" s="5"/>
      <c r="AW18434" s="5"/>
    </row>
    <row r="18435" spans="38:49">
      <c r="AL18435" s="5"/>
      <c r="AM18435" s="5"/>
      <c r="AW18435" s="5"/>
    </row>
    <row r="18436" spans="38:49">
      <c r="AL18436" s="5"/>
      <c r="AM18436" s="5"/>
      <c r="AW18436" s="5"/>
    </row>
    <row r="18437" spans="38:49">
      <c r="AL18437" s="5"/>
      <c r="AM18437" s="5"/>
      <c r="AW18437" s="5"/>
    </row>
    <row r="18438" spans="38:49">
      <c r="AL18438" s="5"/>
      <c r="AM18438" s="5"/>
      <c r="AW18438" s="5"/>
    </row>
    <row r="18439" spans="38:49">
      <c r="AL18439" s="5"/>
      <c r="AM18439" s="5"/>
      <c r="AW18439" s="5"/>
    </row>
    <row r="18440" spans="38:49">
      <c r="AL18440" s="5"/>
      <c r="AM18440" s="5"/>
      <c r="AW18440" s="5"/>
    </row>
    <row r="18441" spans="38:49">
      <c r="AL18441" s="5"/>
      <c r="AM18441" s="5"/>
      <c r="AW18441" s="5"/>
    </row>
    <row r="18442" spans="38:49">
      <c r="AL18442" s="5"/>
      <c r="AM18442" s="5"/>
      <c r="AW18442" s="5"/>
    </row>
    <row r="18443" spans="38:49">
      <c r="AL18443" s="5"/>
      <c r="AM18443" s="5"/>
      <c r="AW18443" s="5"/>
    </row>
    <row r="18444" spans="38:49">
      <c r="AL18444" s="5"/>
      <c r="AM18444" s="5"/>
      <c r="AW18444" s="5"/>
    </row>
    <row r="18445" spans="38:49">
      <c r="AL18445" s="5"/>
      <c r="AM18445" s="5"/>
      <c r="AW18445" s="5"/>
    </row>
    <row r="18446" spans="38:49">
      <c r="AL18446" s="5"/>
      <c r="AM18446" s="5"/>
      <c r="AW18446" s="5"/>
    </row>
    <row r="18447" spans="38:49">
      <c r="AL18447" s="5"/>
      <c r="AM18447" s="5"/>
      <c r="AW18447" s="5"/>
    </row>
    <row r="18448" spans="38:49">
      <c r="AL18448" s="5"/>
      <c r="AM18448" s="5"/>
      <c r="AW18448" s="5"/>
    </row>
    <row r="18449" spans="38:49">
      <c r="AL18449" s="5"/>
      <c r="AM18449" s="5"/>
      <c r="AW18449" s="5"/>
    </row>
    <row r="18450" spans="38:49">
      <c r="AL18450" s="5"/>
      <c r="AM18450" s="5"/>
      <c r="AW18450" s="5"/>
    </row>
    <row r="18451" spans="38:49">
      <c r="AL18451" s="5"/>
      <c r="AM18451" s="5"/>
      <c r="AW18451" s="5"/>
    </row>
    <row r="18452" spans="38:49">
      <c r="AL18452" s="5"/>
      <c r="AM18452" s="5"/>
      <c r="AW18452" s="5"/>
    </row>
    <row r="18453" spans="38:49">
      <c r="AL18453" s="5"/>
      <c r="AM18453" s="5"/>
      <c r="AW18453" s="5"/>
    </row>
    <row r="18454" spans="38:49">
      <c r="AL18454" s="5"/>
      <c r="AM18454" s="5"/>
      <c r="AW18454" s="5"/>
    </row>
    <row r="18455" spans="38:49">
      <c r="AL18455" s="5"/>
      <c r="AM18455" s="5"/>
      <c r="AW18455" s="5"/>
    </row>
    <row r="18456" spans="38:49">
      <c r="AL18456" s="5"/>
      <c r="AM18456" s="5"/>
      <c r="AW18456" s="5"/>
    </row>
    <row r="18457" spans="38:49">
      <c r="AL18457" s="5"/>
      <c r="AM18457" s="5"/>
      <c r="AW18457" s="5"/>
    </row>
    <row r="18458" spans="38:49">
      <c r="AL18458" s="5"/>
      <c r="AM18458" s="5"/>
      <c r="AW18458" s="5"/>
    </row>
    <row r="18459" spans="38:49">
      <c r="AL18459" s="5"/>
      <c r="AM18459" s="5"/>
      <c r="AW18459" s="5"/>
    </row>
    <row r="18460" spans="38:49">
      <c r="AL18460" s="5"/>
      <c r="AM18460" s="5"/>
      <c r="AW18460" s="5"/>
    </row>
    <row r="18461" spans="38:49">
      <c r="AL18461" s="5"/>
      <c r="AM18461" s="5"/>
      <c r="AW18461" s="5"/>
    </row>
    <row r="18462" spans="38:49">
      <c r="AL18462" s="5"/>
      <c r="AM18462" s="5"/>
      <c r="AW18462" s="5"/>
    </row>
    <row r="18463" spans="38:49">
      <c r="AL18463" s="5"/>
      <c r="AM18463" s="5"/>
      <c r="AW18463" s="5"/>
    </row>
    <row r="18464" spans="38:49">
      <c r="AL18464" s="5"/>
      <c r="AM18464" s="5"/>
      <c r="AW18464" s="5"/>
    </row>
    <row r="18465" spans="38:49">
      <c r="AL18465" s="5"/>
      <c r="AM18465" s="5"/>
      <c r="AW18465" s="5"/>
    </row>
    <row r="18466" spans="38:49">
      <c r="AL18466" s="5"/>
      <c r="AM18466" s="5"/>
      <c r="AW18466" s="5"/>
    </row>
    <row r="18467" spans="38:49">
      <c r="AL18467" s="5"/>
      <c r="AM18467" s="5"/>
      <c r="AW18467" s="5"/>
    </row>
    <row r="18468" spans="38:49">
      <c r="AL18468" s="5"/>
      <c r="AM18468" s="5"/>
      <c r="AW18468" s="5"/>
    </row>
    <row r="18469" spans="38:49">
      <c r="AL18469" s="5"/>
      <c r="AM18469" s="5"/>
      <c r="AW18469" s="5"/>
    </row>
    <row r="18470" spans="38:49">
      <c r="AL18470" s="5"/>
      <c r="AM18470" s="5"/>
      <c r="AW18470" s="5"/>
    </row>
    <row r="18471" spans="38:49">
      <c r="AL18471" s="5"/>
      <c r="AM18471" s="5"/>
      <c r="AW18471" s="5"/>
    </row>
    <row r="18472" spans="38:49">
      <c r="AL18472" s="5"/>
      <c r="AM18472" s="5"/>
      <c r="AW18472" s="5"/>
    </row>
    <row r="18473" spans="38:49">
      <c r="AL18473" s="5"/>
      <c r="AM18473" s="5"/>
      <c r="AW18473" s="5"/>
    </row>
    <row r="18474" spans="38:49">
      <c r="AL18474" s="5"/>
      <c r="AM18474" s="5"/>
      <c r="AW18474" s="5"/>
    </row>
    <row r="18475" spans="38:49">
      <c r="AL18475" s="5"/>
      <c r="AM18475" s="5"/>
      <c r="AW18475" s="5"/>
    </row>
    <row r="18476" spans="38:49">
      <c r="AL18476" s="5"/>
      <c r="AM18476" s="5"/>
      <c r="AW18476" s="5"/>
    </row>
    <row r="18477" spans="38:49">
      <c r="AL18477" s="5"/>
      <c r="AM18477" s="5"/>
      <c r="AW18477" s="5"/>
    </row>
    <row r="18478" spans="38:49">
      <c r="AL18478" s="5"/>
      <c r="AM18478" s="5"/>
      <c r="AW18478" s="5"/>
    </row>
    <row r="18479" spans="38:49">
      <c r="AL18479" s="5"/>
      <c r="AM18479" s="5"/>
      <c r="AW18479" s="5"/>
    </row>
    <row r="18480" spans="38:49">
      <c r="AL18480" s="5"/>
      <c r="AM18480" s="5"/>
      <c r="AW18480" s="5"/>
    </row>
    <row r="18481" spans="38:49">
      <c r="AL18481" s="5"/>
      <c r="AM18481" s="5"/>
      <c r="AW18481" s="5"/>
    </row>
    <row r="18482" spans="38:49">
      <c r="AL18482" s="5"/>
      <c r="AM18482" s="5"/>
      <c r="AW18482" s="5"/>
    </row>
    <row r="18483" spans="38:49">
      <c r="AL18483" s="5"/>
      <c r="AM18483" s="5"/>
      <c r="AW18483" s="5"/>
    </row>
    <row r="18484" spans="38:49">
      <c r="AL18484" s="5"/>
      <c r="AM18484" s="5"/>
      <c r="AW18484" s="5"/>
    </row>
    <row r="18485" spans="38:49">
      <c r="AL18485" s="5"/>
      <c r="AM18485" s="5"/>
      <c r="AW18485" s="5"/>
    </row>
    <row r="18486" spans="38:49">
      <c r="AL18486" s="5"/>
      <c r="AM18486" s="5"/>
      <c r="AW18486" s="5"/>
    </row>
    <row r="18487" spans="38:49">
      <c r="AL18487" s="5"/>
      <c r="AM18487" s="5"/>
      <c r="AW18487" s="5"/>
    </row>
    <row r="18488" spans="38:49">
      <c r="AL18488" s="5"/>
      <c r="AM18488" s="5"/>
      <c r="AW18488" s="5"/>
    </row>
    <row r="18489" spans="38:49">
      <c r="AL18489" s="5"/>
      <c r="AM18489" s="5"/>
      <c r="AW18489" s="5"/>
    </row>
    <row r="18490" spans="38:49">
      <c r="AL18490" s="5"/>
      <c r="AM18490" s="5"/>
      <c r="AW18490" s="5"/>
    </row>
    <row r="18491" spans="38:49">
      <c r="AL18491" s="5"/>
      <c r="AM18491" s="5"/>
      <c r="AW18491" s="5"/>
    </row>
    <row r="18492" spans="38:49">
      <c r="AL18492" s="5"/>
      <c r="AM18492" s="5"/>
      <c r="AW18492" s="5"/>
    </row>
    <row r="18493" spans="38:49">
      <c r="AL18493" s="5"/>
      <c r="AM18493" s="5"/>
      <c r="AW18493" s="5"/>
    </row>
    <row r="18494" spans="38:49">
      <c r="AL18494" s="5"/>
      <c r="AM18494" s="5"/>
      <c r="AW18494" s="5"/>
    </row>
    <row r="18495" spans="38:49">
      <c r="AL18495" s="5"/>
      <c r="AM18495" s="5"/>
      <c r="AW18495" s="5"/>
    </row>
    <row r="18496" spans="38:49">
      <c r="AL18496" s="5"/>
      <c r="AM18496" s="5"/>
      <c r="AW18496" s="5"/>
    </row>
    <row r="18497" spans="38:49">
      <c r="AL18497" s="5"/>
      <c r="AM18497" s="5"/>
      <c r="AW18497" s="5"/>
    </row>
    <row r="18498" spans="38:49">
      <c r="AL18498" s="5"/>
      <c r="AM18498" s="5"/>
      <c r="AW18498" s="5"/>
    </row>
    <row r="18499" spans="38:49">
      <c r="AL18499" s="5"/>
      <c r="AM18499" s="5"/>
      <c r="AW18499" s="5"/>
    </row>
    <row r="18500" spans="38:49">
      <c r="AL18500" s="5"/>
      <c r="AM18500" s="5"/>
      <c r="AW18500" s="5"/>
    </row>
    <row r="18501" spans="38:49">
      <c r="AL18501" s="5"/>
      <c r="AM18501" s="5"/>
      <c r="AW18501" s="5"/>
    </row>
    <row r="18502" spans="38:49">
      <c r="AL18502" s="5"/>
      <c r="AM18502" s="5"/>
      <c r="AW18502" s="5"/>
    </row>
    <row r="18503" spans="38:49">
      <c r="AL18503" s="5"/>
      <c r="AM18503" s="5"/>
      <c r="AW18503" s="5"/>
    </row>
    <row r="18504" spans="38:49">
      <c r="AL18504" s="5"/>
      <c r="AM18504" s="5"/>
      <c r="AW18504" s="5"/>
    </row>
    <row r="18505" spans="38:49">
      <c r="AL18505" s="5"/>
      <c r="AM18505" s="5"/>
      <c r="AW18505" s="5"/>
    </row>
    <row r="18506" spans="38:49">
      <c r="AL18506" s="5"/>
      <c r="AM18506" s="5"/>
      <c r="AW18506" s="5"/>
    </row>
    <row r="18507" spans="38:49">
      <c r="AL18507" s="5"/>
      <c r="AM18507" s="5"/>
      <c r="AW18507" s="5"/>
    </row>
    <row r="18508" spans="38:49">
      <c r="AL18508" s="5"/>
      <c r="AM18508" s="5"/>
      <c r="AW18508" s="5"/>
    </row>
    <row r="18509" spans="38:49">
      <c r="AL18509" s="5"/>
      <c r="AM18509" s="5"/>
      <c r="AW18509" s="5"/>
    </row>
    <row r="18510" spans="38:49">
      <c r="AL18510" s="5"/>
      <c r="AM18510" s="5"/>
      <c r="AW18510" s="5"/>
    </row>
    <row r="18511" spans="38:49">
      <c r="AL18511" s="5"/>
      <c r="AM18511" s="5"/>
      <c r="AW18511" s="5"/>
    </row>
    <row r="18512" spans="38:49">
      <c r="AL18512" s="5"/>
      <c r="AM18512" s="5"/>
      <c r="AW18512" s="5"/>
    </row>
    <row r="18513" spans="38:49">
      <c r="AL18513" s="5"/>
      <c r="AM18513" s="5"/>
      <c r="AW18513" s="5"/>
    </row>
    <row r="18514" spans="38:49">
      <c r="AL18514" s="5"/>
      <c r="AM18514" s="5"/>
      <c r="AW18514" s="5"/>
    </row>
    <row r="18515" spans="38:49">
      <c r="AL18515" s="5"/>
      <c r="AM18515" s="5"/>
      <c r="AW18515" s="5"/>
    </row>
    <row r="18516" spans="38:49">
      <c r="AL18516" s="5"/>
      <c r="AM18516" s="5"/>
      <c r="AW18516" s="5"/>
    </row>
    <row r="18517" spans="38:49">
      <c r="AL18517" s="5"/>
      <c r="AM18517" s="5"/>
      <c r="AW18517" s="5"/>
    </row>
    <row r="18518" spans="38:49">
      <c r="AL18518" s="5"/>
      <c r="AM18518" s="5"/>
      <c r="AW18518" s="5"/>
    </row>
    <row r="18519" spans="38:49">
      <c r="AL18519" s="5"/>
      <c r="AM18519" s="5"/>
      <c r="AW18519" s="5"/>
    </row>
    <row r="18520" spans="38:49">
      <c r="AL18520" s="5"/>
      <c r="AM18520" s="5"/>
      <c r="AW18520" s="5"/>
    </row>
    <row r="18521" spans="38:49">
      <c r="AL18521" s="5"/>
      <c r="AM18521" s="5"/>
      <c r="AW18521" s="5"/>
    </row>
    <row r="18522" spans="38:49">
      <c r="AL18522" s="5"/>
      <c r="AM18522" s="5"/>
      <c r="AW18522" s="5"/>
    </row>
    <row r="18523" spans="38:49">
      <c r="AL18523" s="5"/>
      <c r="AM18523" s="5"/>
      <c r="AW18523" s="5"/>
    </row>
    <row r="18524" spans="38:49">
      <c r="AL18524" s="5"/>
      <c r="AM18524" s="5"/>
      <c r="AW18524" s="5"/>
    </row>
    <row r="18525" spans="38:49">
      <c r="AL18525" s="5"/>
      <c r="AM18525" s="5"/>
      <c r="AW18525" s="5"/>
    </row>
    <row r="18526" spans="38:49">
      <c r="AL18526" s="5"/>
      <c r="AM18526" s="5"/>
      <c r="AW18526" s="5"/>
    </row>
    <row r="18527" spans="38:49">
      <c r="AL18527" s="5"/>
      <c r="AM18527" s="5"/>
      <c r="AW18527" s="5"/>
    </row>
    <row r="18528" spans="38:49">
      <c r="AL18528" s="5"/>
      <c r="AM18528" s="5"/>
      <c r="AW18528" s="5"/>
    </row>
    <row r="18529" spans="38:49">
      <c r="AL18529" s="5"/>
      <c r="AM18529" s="5"/>
      <c r="AW18529" s="5"/>
    </row>
    <row r="18530" spans="38:49">
      <c r="AL18530" s="5"/>
      <c r="AM18530" s="5"/>
      <c r="AW18530" s="5"/>
    </row>
    <row r="18531" spans="38:49">
      <c r="AL18531" s="5"/>
      <c r="AM18531" s="5"/>
      <c r="AW18531" s="5"/>
    </row>
    <row r="18532" spans="38:49">
      <c r="AL18532" s="5"/>
      <c r="AM18532" s="5"/>
      <c r="AW18532" s="5"/>
    </row>
    <row r="18533" spans="38:49">
      <c r="AL18533" s="5"/>
      <c r="AM18533" s="5"/>
      <c r="AW18533" s="5"/>
    </row>
    <row r="18534" spans="38:49">
      <c r="AL18534" s="5"/>
      <c r="AM18534" s="5"/>
      <c r="AW18534" s="5"/>
    </row>
    <row r="18535" spans="38:49">
      <c r="AL18535" s="5"/>
      <c r="AM18535" s="5"/>
      <c r="AW18535" s="5"/>
    </row>
    <row r="18536" spans="38:49">
      <c r="AL18536" s="5"/>
      <c r="AM18536" s="5"/>
      <c r="AW18536" s="5"/>
    </row>
    <row r="18537" spans="38:49">
      <c r="AL18537" s="5"/>
      <c r="AM18537" s="5"/>
      <c r="AW18537" s="5"/>
    </row>
    <row r="18538" spans="38:49">
      <c r="AL18538" s="5"/>
      <c r="AM18538" s="5"/>
      <c r="AW18538" s="5"/>
    </row>
    <row r="18539" spans="38:49">
      <c r="AL18539" s="5"/>
      <c r="AM18539" s="5"/>
      <c r="AW18539" s="5"/>
    </row>
    <row r="18540" spans="38:49">
      <c r="AL18540" s="5"/>
      <c r="AM18540" s="5"/>
      <c r="AW18540" s="5"/>
    </row>
    <row r="18541" spans="38:49">
      <c r="AL18541" s="5"/>
      <c r="AM18541" s="5"/>
      <c r="AW18541" s="5"/>
    </row>
    <row r="18542" spans="38:49">
      <c r="AL18542" s="5"/>
      <c r="AM18542" s="5"/>
      <c r="AW18542" s="5"/>
    </row>
    <row r="18543" spans="38:49">
      <c r="AL18543" s="5"/>
      <c r="AM18543" s="5"/>
      <c r="AW18543" s="5"/>
    </row>
    <row r="18544" spans="38:49">
      <c r="AL18544" s="5"/>
      <c r="AM18544" s="5"/>
      <c r="AW18544" s="5"/>
    </row>
    <row r="18545" spans="38:49">
      <c r="AL18545" s="5"/>
      <c r="AM18545" s="5"/>
      <c r="AW18545" s="5"/>
    </row>
    <row r="18546" spans="38:49">
      <c r="AL18546" s="5"/>
      <c r="AM18546" s="5"/>
      <c r="AW18546" s="5"/>
    </row>
    <row r="18547" spans="38:49">
      <c r="AL18547" s="5"/>
      <c r="AM18547" s="5"/>
      <c r="AW18547" s="5"/>
    </row>
    <row r="18548" spans="38:49">
      <c r="AL18548" s="5"/>
      <c r="AM18548" s="5"/>
      <c r="AW18548" s="5"/>
    </row>
    <row r="18549" spans="38:49">
      <c r="AL18549" s="5"/>
      <c r="AM18549" s="5"/>
      <c r="AW18549" s="5"/>
    </row>
    <row r="18550" spans="38:49">
      <c r="AL18550" s="5"/>
      <c r="AM18550" s="5"/>
      <c r="AW18550" s="5"/>
    </row>
    <row r="18551" spans="38:49">
      <c r="AL18551" s="5"/>
      <c r="AM18551" s="5"/>
      <c r="AW18551" s="5"/>
    </row>
    <row r="18552" spans="38:49">
      <c r="AL18552" s="5"/>
      <c r="AM18552" s="5"/>
      <c r="AW18552" s="5"/>
    </row>
    <row r="18553" spans="38:49">
      <c r="AL18553" s="5"/>
      <c r="AM18553" s="5"/>
      <c r="AW18553" s="5"/>
    </row>
    <row r="18554" spans="38:49">
      <c r="AL18554" s="5"/>
      <c r="AM18554" s="5"/>
      <c r="AW18554" s="5"/>
    </row>
    <row r="18555" spans="38:49">
      <c r="AL18555" s="5"/>
      <c r="AM18555" s="5"/>
      <c r="AW18555" s="5"/>
    </row>
    <row r="18556" spans="38:49">
      <c r="AL18556" s="5"/>
      <c r="AM18556" s="5"/>
      <c r="AW18556" s="5"/>
    </row>
    <row r="18557" spans="38:49">
      <c r="AL18557" s="5"/>
      <c r="AM18557" s="5"/>
      <c r="AW18557" s="5"/>
    </row>
    <row r="18558" spans="38:49">
      <c r="AL18558" s="5"/>
      <c r="AM18558" s="5"/>
      <c r="AW18558" s="5"/>
    </row>
    <row r="18559" spans="38:49">
      <c r="AL18559" s="5"/>
      <c r="AM18559" s="5"/>
      <c r="AW18559" s="5"/>
    </row>
    <row r="18560" spans="38:49">
      <c r="AL18560" s="5"/>
      <c r="AM18560" s="5"/>
      <c r="AW18560" s="5"/>
    </row>
    <row r="18561" spans="38:49">
      <c r="AL18561" s="5"/>
      <c r="AM18561" s="5"/>
      <c r="AW18561" s="5"/>
    </row>
    <row r="18562" spans="38:49">
      <c r="AL18562" s="5"/>
      <c r="AM18562" s="5"/>
      <c r="AW18562" s="5"/>
    </row>
    <row r="18563" spans="38:49">
      <c r="AL18563" s="5"/>
      <c r="AM18563" s="5"/>
      <c r="AW18563" s="5"/>
    </row>
    <row r="18564" spans="38:49">
      <c r="AL18564" s="5"/>
      <c r="AM18564" s="5"/>
      <c r="AW18564" s="5"/>
    </row>
    <row r="18565" spans="38:49">
      <c r="AL18565" s="5"/>
      <c r="AM18565" s="5"/>
      <c r="AW18565" s="5"/>
    </row>
    <row r="18566" spans="38:49">
      <c r="AL18566" s="5"/>
      <c r="AM18566" s="5"/>
      <c r="AW18566" s="5"/>
    </row>
    <row r="18567" spans="38:49">
      <c r="AL18567" s="5"/>
      <c r="AM18567" s="5"/>
      <c r="AW18567" s="5"/>
    </row>
    <row r="18568" spans="38:49">
      <c r="AL18568" s="5"/>
      <c r="AM18568" s="5"/>
      <c r="AW18568" s="5"/>
    </row>
    <row r="18569" spans="38:49">
      <c r="AL18569" s="5"/>
      <c r="AM18569" s="5"/>
      <c r="AW18569" s="5"/>
    </row>
    <row r="18570" spans="38:49">
      <c r="AL18570" s="5"/>
      <c r="AM18570" s="5"/>
      <c r="AW18570" s="5"/>
    </row>
    <row r="18571" spans="38:49">
      <c r="AL18571" s="5"/>
      <c r="AM18571" s="5"/>
      <c r="AW18571" s="5"/>
    </row>
    <row r="18572" spans="38:49">
      <c r="AL18572" s="5"/>
      <c r="AM18572" s="5"/>
      <c r="AW18572" s="5"/>
    </row>
    <row r="18573" spans="38:49">
      <c r="AL18573" s="5"/>
      <c r="AM18573" s="5"/>
      <c r="AW18573" s="5"/>
    </row>
    <row r="18574" spans="38:49">
      <c r="AL18574" s="5"/>
      <c r="AM18574" s="5"/>
      <c r="AW18574" s="5"/>
    </row>
    <row r="18575" spans="38:49">
      <c r="AL18575" s="5"/>
      <c r="AM18575" s="5"/>
      <c r="AW18575" s="5"/>
    </row>
    <row r="18576" spans="38:49">
      <c r="AL18576" s="5"/>
      <c r="AM18576" s="5"/>
      <c r="AW18576" s="5"/>
    </row>
    <row r="18577" spans="38:49">
      <c r="AL18577" s="5"/>
      <c r="AM18577" s="5"/>
      <c r="AW18577" s="5"/>
    </row>
    <row r="18578" spans="38:49">
      <c r="AL18578" s="5"/>
      <c r="AM18578" s="5"/>
      <c r="AW18578" s="5"/>
    </row>
    <row r="18579" spans="38:49">
      <c r="AL18579" s="5"/>
      <c r="AM18579" s="5"/>
      <c r="AW18579" s="5"/>
    </row>
    <row r="18580" spans="38:49">
      <c r="AL18580" s="5"/>
      <c r="AM18580" s="5"/>
      <c r="AW18580" s="5"/>
    </row>
    <row r="18581" spans="38:49">
      <c r="AL18581" s="5"/>
      <c r="AM18581" s="5"/>
      <c r="AW18581" s="5"/>
    </row>
    <row r="18582" spans="38:49">
      <c r="AL18582" s="5"/>
      <c r="AM18582" s="5"/>
      <c r="AW18582" s="5"/>
    </row>
    <row r="18583" spans="38:49">
      <c r="AL18583" s="5"/>
      <c r="AM18583" s="5"/>
      <c r="AW18583" s="5"/>
    </row>
    <row r="18584" spans="38:49">
      <c r="AL18584" s="5"/>
      <c r="AM18584" s="5"/>
      <c r="AW18584" s="5"/>
    </row>
    <row r="18585" spans="38:49">
      <c r="AL18585" s="5"/>
      <c r="AM18585" s="5"/>
      <c r="AW18585" s="5"/>
    </row>
    <row r="18586" spans="38:49">
      <c r="AL18586" s="5"/>
      <c r="AM18586" s="5"/>
      <c r="AW18586" s="5"/>
    </row>
    <row r="18587" spans="38:49">
      <c r="AL18587" s="5"/>
      <c r="AM18587" s="5"/>
      <c r="AW18587" s="5"/>
    </row>
    <row r="18588" spans="38:49">
      <c r="AL18588" s="5"/>
      <c r="AM18588" s="5"/>
      <c r="AW18588" s="5"/>
    </row>
    <row r="18589" spans="38:49">
      <c r="AL18589" s="5"/>
      <c r="AM18589" s="5"/>
      <c r="AW18589" s="5"/>
    </row>
    <row r="18590" spans="38:49">
      <c r="AL18590" s="5"/>
      <c r="AM18590" s="5"/>
      <c r="AW18590" s="5"/>
    </row>
    <row r="18591" spans="38:49">
      <c r="AL18591" s="5"/>
      <c r="AM18591" s="5"/>
      <c r="AW18591" s="5"/>
    </row>
    <row r="18592" spans="38:49">
      <c r="AL18592" s="5"/>
      <c r="AM18592" s="5"/>
      <c r="AW18592" s="5"/>
    </row>
    <row r="18593" spans="38:49">
      <c r="AL18593" s="5"/>
      <c r="AM18593" s="5"/>
      <c r="AW18593" s="5"/>
    </row>
    <row r="18594" spans="38:49">
      <c r="AL18594" s="5"/>
      <c r="AM18594" s="5"/>
      <c r="AW18594" s="5"/>
    </row>
    <row r="18595" spans="38:49">
      <c r="AL18595" s="5"/>
      <c r="AM18595" s="5"/>
      <c r="AW18595" s="5"/>
    </row>
    <row r="18596" spans="38:49">
      <c r="AL18596" s="5"/>
      <c r="AM18596" s="5"/>
      <c r="AW18596" s="5"/>
    </row>
    <row r="18597" spans="38:49">
      <c r="AL18597" s="5"/>
      <c r="AM18597" s="5"/>
      <c r="AW18597" s="5"/>
    </row>
    <row r="18598" spans="38:49">
      <c r="AL18598" s="5"/>
      <c r="AM18598" s="5"/>
      <c r="AW18598" s="5"/>
    </row>
    <row r="18599" spans="38:49">
      <c r="AL18599" s="5"/>
      <c r="AM18599" s="5"/>
      <c r="AW18599" s="5"/>
    </row>
    <row r="18600" spans="38:49">
      <c r="AL18600" s="5"/>
      <c r="AM18600" s="5"/>
      <c r="AW18600" s="5"/>
    </row>
    <row r="18601" spans="38:49">
      <c r="AL18601" s="5"/>
      <c r="AM18601" s="5"/>
      <c r="AW18601" s="5"/>
    </row>
    <row r="18602" spans="38:49">
      <c r="AL18602" s="5"/>
      <c r="AM18602" s="5"/>
      <c r="AW18602" s="5"/>
    </row>
    <row r="18603" spans="38:49">
      <c r="AL18603" s="5"/>
      <c r="AM18603" s="5"/>
      <c r="AW18603" s="5"/>
    </row>
    <row r="18604" spans="38:49">
      <c r="AL18604" s="5"/>
      <c r="AM18604" s="5"/>
      <c r="AW18604" s="5"/>
    </row>
    <row r="18605" spans="38:49">
      <c r="AL18605" s="5"/>
      <c r="AM18605" s="5"/>
      <c r="AW18605" s="5"/>
    </row>
    <row r="18606" spans="38:49">
      <c r="AL18606" s="5"/>
      <c r="AM18606" s="5"/>
      <c r="AW18606" s="5"/>
    </row>
    <row r="18607" spans="38:49">
      <c r="AL18607" s="5"/>
      <c r="AM18607" s="5"/>
      <c r="AW18607" s="5"/>
    </row>
    <row r="18608" spans="38:49">
      <c r="AL18608" s="5"/>
      <c r="AM18608" s="5"/>
      <c r="AW18608" s="5"/>
    </row>
    <row r="18609" spans="38:49">
      <c r="AL18609" s="5"/>
      <c r="AM18609" s="5"/>
      <c r="AW18609" s="5"/>
    </row>
    <row r="18610" spans="38:49">
      <c r="AL18610" s="5"/>
      <c r="AM18610" s="5"/>
      <c r="AW18610" s="5"/>
    </row>
    <row r="18611" spans="38:49">
      <c r="AL18611" s="5"/>
      <c r="AM18611" s="5"/>
      <c r="AW18611" s="5"/>
    </row>
    <row r="18612" spans="38:49">
      <c r="AL18612" s="5"/>
      <c r="AM18612" s="5"/>
      <c r="AW18612" s="5"/>
    </row>
    <row r="18613" spans="38:49">
      <c r="AL18613" s="5"/>
      <c r="AM18613" s="5"/>
      <c r="AW18613" s="5"/>
    </row>
    <row r="18614" spans="38:49">
      <c r="AL18614" s="5"/>
      <c r="AM18614" s="5"/>
      <c r="AW18614" s="5"/>
    </row>
    <row r="18615" spans="38:49">
      <c r="AL18615" s="5"/>
      <c r="AM18615" s="5"/>
      <c r="AW18615" s="5"/>
    </row>
    <row r="18616" spans="38:49">
      <c r="AL18616" s="5"/>
      <c r="AM18616" s="5"/>
      <c r="AW18616" s="5"/>
    </row>
    <row r="18617" spans="38:49">
      <c r="AL18617" s="5"/>
      <c r="AM18617" s="5"/>
      <c r="AW18617" s="5"/>
    </row>
    <row r="18618" spans="38:49">
      <c r="AL18618" s="5"/>
      <c r="AM18618" s="5"/>
      <c r="AW18618" s="5"/>
    </row>
    <row r="18619" spans="38:49">
      <c r="AL18619" s="5"/>
      <c r="AM18619" s="5"/>
      <c r="AW18619" s="5"/>
    </row>
    <row r="18620" spans="38:49">
      <c r="AL18620" s="5"/>
      <c r="AM18620" s="5"/>
      <c r="AW18620" s="5"/>
    </row>
    <row r="18621" spans="38:49">
      <c r="AL18621" s="5"/>
      <c r="AM18621" s="5"/>
      <c r="AW18621" s="5"/>
    </row>
    <row r="18622" spans="38:49">
      <c r="AL18622" s="5"/>
      <c r="AM18622" s="5"/>
      <c r="AW18622" s="5"/>
    </row>
    <row r="18623" spans="38:49">
      <c r="AL18623" s="5"/>
      <c r="AM18623" s="5"/>
      <c r="AW18623" s="5"/>
    </row>
    <row r="18624" spans="38:49">
      <c r="AL18624" s="5"/>
      <c r="AM18624" s="5"/>
      <c r="AW18624" s="5"/>
    </row>
    <row r="18625" spans="38:49">
      <c r="AL18625" s="5"/>
      <c r="AM18625" s="5"/>
      <c r="AW18625" s="5"/>
    </row>
    <row r="18626" spans="38:49">
      <c r="AL18626" s="5"/>
      <c r="AM18626" s="5"/>
      <c r="AW18626" s="5"/>
    </row>
    <row r="18627" spans="38:49">
      <c r="AL18627" s="5"/>
      <c r="AM18627" s="5"/>
      <c r="AW18627" s="5"/>
    </row>
    <row r="18628" spans="38:49">
      <c r="AL18628" s="5"/>
      <c r="AM18628" s="5"/>
      <c r="AW18628" s="5"/>
    </row>
    <row r="18629" spans="38:49">
      <c r="AL18629" s="5"/>
      <c r="AM18629" s="5"/>
      <c r="AW18629" s="5"/>
    </row>
    <row r="18630" spans="38:49">
      <c r="AL18630" s="5"/>
      <c r="AM18630" s="5"/>
      <c r="AW18630" s="5"/>
    </row>
    <row r="18631" spans="38:49">
      <c r="AL18631" s="5"/>
      <c r="AM18631" s="5"/>
      <c r="AW18631" s="5"/>
    </row>
    <row r="18632" spans="38:49">
      <c r="AL18632" s="5"/>
      <c r="AM18632" s="5"/>
      <c r="AW18632" s="5"/>
    </row>
    <row r="18633" spans="38:49">
      <c r="AL18633" s="5"/>
      <c r="AM18633" s="5"/>
      <c r="AW18633" s="5"/>
    </row>
    <row r="18634" spans="38:49">
      <c r="AL18634" s="5"/>
      <c r="AM18634" s="5"/>
      <c r="AW18634" s="5"/>
    </row>
    <row r="18635" spans="38:49">
      <c r="AL18635" s="5"/>
      <c r="AM18635" s="5"/>
      <c r="AW18635" s="5"/>
    </row>
    <row r="18636" spans="38:49">
      <c r="AL18636" s="5"/>
      <c r="AM18636" s="5"/>
      <c r="AW18636" s="5"/>
    </row>
    <row r="18637" spans="38:49">
      <c r="AL18637" s="5"/>
      <c r="AM18637" s="5"/>
      <c r="AW18637" s="5"/>
    </row>
    <row r="18638" spans="38:49">
      <c r="AL18638" s="5"/>
      <c r="AM18638" s="5"/>
      <c r="AW18638" s="5"/>
    </row>
    <row r="18639" spans="38:49">
      <c r="AL18639" s="5"/>
      <c r="AM18639" s="5"/>
      <c r="AW18639" s="5"/>
    </row>
    <row r="18640" spans="38:49">
      <c r="AL18640" s="5"/>
      <c r="AM18640" s="5"/>
      <c r="AW18640" s="5"/>
    </row>
    <row r="18641" spans="38:49">
      <c r="AL18641" s="5"/>
      <c r="AM18641" s="5"/>
      <c r="AW18641" s="5"/>
    </row>
    <row r="18642" spans="38:49">
      <c r="AL18642" s="5"/>
      <c r="AM18642" s="5"/>
      <c r="AW18642" s="5"/>
    </row>
    <row r="18643" spans="38:49">
      <c r="AL18643" s="5"/>
      <c r="AM18643" s="5"/>
      <c r="AW18643" s="5"/>
    </row>
    <row r="18644" spans="38:49">
      <c r="AL18644" s="5"/>
      <c r="AM18644" s="5"/>
      <c r="AW18644" s="5"/>
    </row>
    <row r="18645" spans="38:49">
      <c r="AL18645" s="5"/>
      <c r="AM18645" s="5"/>
      <c r="AW18645" s="5"/>
    </row>
    <row r="18646" spans="38:49">
      <c r="AL18646" s="5"/>
      <c r="AM18646" s="5"/>
      <c r="AW18646" s="5"/>
    </row>
    <row r="18647" spans="38:49">
      <c r="AL18647" s="5"/>
      <c r="AM18647" s="5"/>
      <c r="AW18647" s="5"/>
    </row>
    <row r="18648" spans="38:49">
      <c r="AL18648" s="5"/>
      <c r="AM18648" s="5"/>
      <c r="AW18648" s="5"/>
    </row>
    <row r="18649" spans="38:49">
      <c r="AL18649" s="5"/>
      <c r="AM18649" s="5"/>
      <c r="AW18649" s="5"/>
    </row>
    <row r="18650" spans="38:49">
      <c r="AL18650" s="5"/>
      <c r="AM18650" s="5"/>
      <c r="AW18650" s="5"/>
    </row>
    <row r="18651" spans="38:49">
      <c r="AL18651" s="5"/>
      <c r="AM18651" s="5"/>
      <c r="AW18651" s="5"/>
    </row>
    <row r="18652" spans="38:49">
      <c r="AL18652" s="5"/>
      <c r="AM18652" s="5"/>
      <c r="AW18652" s="5"/>
    </row>
    <row r="18653" spans="38:49">
      <c r="AL18653" s="5"/>
      <c r="AM18653" s="5"/>
      <c r="AW18653" s="5"/>
    </row>
    <row r="18654" spans="38:49">
      <c r="AL18654" s="5"/>
      <c r="AM18654" s="5"/>
      <c r="AW18654" s="5"/>
    </row>
    <row r="18655" spans="38:49">
      <c r="AL18655" s="5"/>
      <c r="AM18655" s="5"/>
      <c r="AW18655" s="5"/>
    </row>
    <row r="18656" spans="38:49">
      <c r="AL18656" s="5"/>
      <c r="AM18656" s="5"/>
      <c r="AW18656" s="5"/>
    </row>
    <row r="18657" spans="38:49">
      <c r="AL18657" s="5"/>
      <c r="AM18657" s="5"/>
      <c r="AW18657" s="5"/>
    </row>
    <row r="18658" spans="38:49">
      <c r="AL18658" s="5"/>
      <c r="AM18658" s="5"/>
      <c r="AW18658" s="5"/>
    </row>
    <row r="18659" spans="38:49">
      <c r="AL18659" s="5"/>
      <c r="AM18659" s="5"/>
      <c r="AW18659" s="5"/>
    </row>
    <row r="18660" spans="38:49">
      <c r="AL18660" s="5"/>
      <c r="AM18660" s="5"/>
      <c r="AW18660" s="5"/>
    </row>
    <row r="18661" spans="38:49">
      <c r="AL18661" s="5"/>
      <c r="AM18661" s="5"/>
      <c r="AW18661" s="5"/>
    </row>
    <row r="18662" spans="38:49">
      <c r="AL18662" s="5"/>
      <c r="AM18662" s="5"/>
      <c r="AW18662" s="5"/>
    </row>
    <row r="18663" spans="38:49">
      <c r="AL18663" s="5"/>
      <c r="AM18663" s="5"/>
      <c r="AW18663" s="5"/>
    </row>
    <row r="18664" spans="38:49">
      <c r="AL18664" s="5"/>
      <c r="AM18664" s="5"/>
      <c r="AW18664" s="5"/>
    </row>
    <row r="18665" spans="38:49">
      <c r="AL18665" s="5"/>
      <c r="AM18665" s="5"/>
      <c r="AW18665" s="5"/>
    </row>
    <row r="18666" spans="38:49">
      <c r="AL18666" s="5"/>
      <c r="AM18666" s="5"/>
      <c r="AW18666" s="5"/>
    </row>
    <row r="18667" spans="38:49">
      <c r="AL18667" s="5"/>
      <c r="AM18667" s="5"/>
      <c r="AW18667" s="5"/>
    </row>
    <row r="18668" spans="38:49">
      <c r="AL18668" s="5"/>
      <c r="AM18668" s="5"/>
      <c r="AW18668" s="5"/>
    </row>
    <row r="18669" spans="38:49">
      <c r="AL18669" s="5"/>
      <c r="AM18669" s="5"/>
      <c r="AW18669" s="5"/>
    </row>
    <row r="18670" spans="38:49">
      <c r="AL18670" s="5"/>
      <c r="AM18670" s="5"/>
      <c r="AW18670" s="5"/>
    </row>
    <row r="18671" spans="38:49">
      <c r="AL18671" s="5"/>
      <c r="AM18671" s="5"/>
      <c r="AW18671" s="5"/>
    </row>
    <row r="18672" spans="38:49">
      <c r="AL18672" s="5"/>
      <c r="AM18672" s="5"/>
      <c r="AW18672" s="5"/>
    </row>
    <row r="18673" spans="38:49">
      <c r="AL18673" s="5"/>
      <c r="AM18673" s="5"/>
      <c r="AW18673" s="5"/>
    </row>
    <row r="18674" spans="38:49">
      <c r="AL18674" s="5"/>
      <c r="AM18674" s="5"/>
      <c r="AW18674" s="5"/>
    </row>
    <row r="18675" spans="38:49">
      <c r="AL18675" s="5"/>
      <c r="AM18675" s="5"/>
      <c r="AW18675" s="5"/>
    </row>
    <row r="18676" spans="38:49">
      <c r="AL18676" s="5"/>
      <c r="AM18676" s="5"/>
      <c r="AW18676" s="5"/>
    </row>
    <row r="18677" spans="38:49">
      <c r="AL18677" s="5"/>
      <c r="AM18677" s="5"/>
      <c r="AW18677" s="5"/>
    </row>
    <row r="18678" spans="38:49">
      <c r="AL18678" s="5"/>
      <c r="AM18678" s="5"/>
      <c r="AW18678" s="5"/>
    </row>
    <row r="18679" spans="38:49">
      <c r="AL18679" s="5"/>
      <c r="AM18679" s="5"/>
      <c r="AW18679" s="5"/>
    </row>
    <row r="18680" spans="38:49">
      <c r="AL18680" s="5"/>
      <c r="AM18680" s="5"/>
      <c r="AW18680" s="5"/>
    </row>
    <row r="18681" spans="38:49">
      <c r="AL18681" s="5"/>
      <c r="AM18681" s="5"/>
      <c r="AW18681" s="5"/>
    </row>
    <row r="18682" spans="38:49">
      <c r="AL18682" s="5"/>
      <c r="AM18682" s="5"/>
      <c r="AW18682" s="5"/>
    </row>
    <row r="18683" spans="38:49">
      <c r="AL18683" s="5"/>
      <c r="AM18683" s="5"/>
      <c r="AW18683" s="5"/>
    </row>
    <row r="18684" spans="38:49">
      <c r="AL18684" s="5"/>
      <c r="AM18684" s="5"/>
      <c r="AW18684" s="5"/>
    </row>
    <row r="18685" spans="38:49">
      <c r="AL18685" s="5"/>
      <c r="AM18685" s="5"/>
      <c r="AW18685" s="5"/>
    </row>
    <row r="18686" spans="38:49">
      <c r="AL18686" s="5"/>
      <c r="AM18686" s="5"/>
      <c r="AW18686" s="5"/>
    </row>
    <row r="18687" spans="38:49">
      <c r="AL18687" s="5"/>
      <c r="AM18687" s="5"/>
      <c r="AW18687" s="5"/>
    </row>
    <row r="18688" spans="38:49">
      <c r="AL18688" s="5"/>
      <c r="AM18688" s="5"/>
      <c r="AW18688" s="5"/>
    </row>
    <row r="18689" spans="38:49">
      <c r="AL18689" s="5"/>
      <c r="AM18689" s="5"/>
      <c r="AW18689" s="5"/>
    </row>
    <row r="18690" spans="38:49">
      <c r="AL18690" s="5"/>
      <c r="AM18690" s="5"/>
      <c r="AW18690" s="5"/>
    </row>
    <row r="18691" spans="38:49">
      <c r="AL18691" s="5"/>
      <c r="AM18691" s="5"/>
      <c r="AW18691" s="5"/>
    </row>
    <row r="18692" spans="38:49">
      <c r="AL18692" s="5"/>
      <c r="AM18692" s="5"/>
      <c r="AW18692" s="5"/>
    </row>
    <row r="18693" spans="38:49">
      <c r="AL18693" s="5"/>
      <c r="AM18693" s="5"/>
      <c r="AW18693" s="5"/>
    </row>
    <row r="18694" spans="38:49">
      <c r="AL18694" s="5"/>
      <c r="AM18694" s="5"/>
      <c r="AW18694" s="5"/>
    </row>
    <row r="18695" spans="38:49">
      <c r="AL18695" s="5"/>
      <c r="AM18695" s="5"/>
      <c r="AW18695" s="5"/>
    </row>
    <row r="18696" spans="38:49">
      <c r="AL18696" s="5"/>
      <c r="AM18696" s="5"/>
      <c r="AW18696" s="5"/>
    </row>
    <row r="18697" spans="38:49">
      <c r="AL18697" s="5"/>
      <c r="AM18697" s="5"/>
      <c r="AW18697" s="5"/>
    </row>
    <row r="18698" spans="38:49">
      <c r="AL18698" s="5"/>
      <c r="AM18698" s="5"/>
      <c r="AW18698" s="5"/>
    </row>
    <row r="18699" spans="38:49">
      <c r="AL18699" s="5"/>
      <c r="AM18699" s="5"/>
      <c r="AW18699" s="5"/>
    </row>
    <row r="18700" spans="38:49">
      <c r="AL18700" s="5"/>
      <c r="AM18700" s="5"/>
      <c r="AW18700" s="5"/>
    </row>
    <row r="18701" spans="38:49">
      <c r="AL18701" s="5"/>
      <c r="AM18701" s="5"/>
      <c r="AW18701" s="5"/>
    </row>
    <row r="18702" spans="38:49">
      <c r="AL18702" s="5"/>
      <c r="AM18702" s="5"/>
      <c r="AW18702" s="5"/>
    </row>
    <row r="18703" spans="38:49">
      <c r="AL18703" s="5"/>
      <c r="AM18703" s="5"/>
      <c r="AW18703" s="5"/>
    </row>
    <row r="18704" spans="38:49">
      <c r="AL18704" s="5"/>
      <c r="AM18704" s="5"/>
      <c r="AW18704" s="5"/>
    </row>
    <row r="18705" spans="38:49">
      <c r="AL18705" s="5"/>
      <c r="AM18705" s="5"/>
      <c r="AW18705" s="5"/>
    </row>
    <row r="18706" spans="38:49">
      <c r="AL18706" s="5"/>
      <c r="AM18706" s="5"/>
      <c r="AW18706" s="5"/>
    </row>
    <row r="18707" spans="38:49">
      <c r="AL18707" s="5"/>
      <c r="AM18707" s="5"/>
      <c r="AW18707" s="5"/>
    </row>
    <row r="18708" spans="38:49">
      <c r="AL18708" s="5"/>
      <c r="AM18708" s="5"/>
      <c r="AW18708" s="5"/>
    </row>
    <row r="18709" spans="38:49">
      <c r="AL18709" s="5"/>
      <c r="AM18709" s="5"/>
      <c r="AW18709" s="5"/>
    </row>
    <row r="18710" spans="38:49">
      <c r="AL18710" s="5"/>
      <c r="AM18710" s="5"/>
      <c r="AW18710" s="5"/>
    </row>
    <row r="18711" spans="38:49">
      <c r="AL18711" s="5"/>
      <c r="AM18711" s="5"/>
      <c r="AW18711" s="5"/>
    </row>
    <row r="18712" spans="38:49">
      <c r="AL18712" s="5"/>
      <c r="AM18712" s="5"/>
      <c r="AW18712" s="5"/>
    </row>
    <row r="18713" spans="38:49">
      <c r="AL18713" s="5"/>
      <c r="AM18713" s="5"/>
      <c r="AW18713" s="5"/>
    </row>
    <row r="18714" spans="38:49">
      <c r="AL18714" s="5"/>
      <c r="AM18714" s="5"/>
      <c r="AW18714" s="5"/>
    </row>
    <row r="18715" spans="38:49">
      <c r="AL18715" s="5"/>
      <c r="AM18715" s="5"/>
      <c r="AW18715" s="5"/>
    </row>
    <row r="18716" spans="38:49">
      <c r="AL18716" s="5"/>
      <c r="AM18716" s="5"/>
      <c r="AW18716" s="5"/>
    </row>
    <row r="18717" spans="38:49">
      <c r="AL18717" s="5"/>
      <c r="AM18717" s="5"/>
      <c r="AW18717" s="5"/>
    </row>
    <row r="18718" spans="38:49">
      <c r="AL18718" s="5"/>
      <c r="AM18718" s="5"/>
      <c r="AW18718" s="5"/>
    </row>
    <row r="18719" spans="38:49">
      <c r="AL18719" s="5"/>
      <c r="AM18719" s="5"/>
      <c r="AW18719" s="5"/>
    </row>
    <row r="18720" spans="38:49">
      <c r="AL18720" s="5"/>
      <c r="AM18720" s="5"/>
      <c r="AW18720" s="5"/>
    </row>
    <row r="18721" spans="38:49">
      <c r="AL18721" s="5"/>
      <c r="AM18721" s="5"/>
      <c r="AW18721" s="5"/>
    </row>
    <row r="18722" spans="38:49">
      <c r="AL18722" s="5"/>
      <c r="AM18722" s="5"/>
      <c r="AW18722" s="5"/>
    </row>
    <row r="18723" spans="38:49">
      <c r="AL18723" s="5"/>
      <c r="AM18723" s="5"/>
      <c r="AW18723" s="5"/>
    </row>
    <row r="18724" spans="38:49">
      <c r="AL18724" s="5"/>
      <c r="AM18724" s="5"/>
      <c r="AW18724" s="5"/>
    </row>
    <row r="18725" spans="38:49">
      <c r="AL18725" s="5"/>
      <c r="AM18725" s="5"/>
      <c r="AW18725" s="5"/>
    </row>
    <row r="18726" spans="38:49">
      <c r="AL18726" s="5"/>
      <c r="AM18726" s="5"/>
      <c r="AW18726" s="5"/>
    </row>
    <row r="18727" spans="38:49">
      <c r="AL18727" s="5"/>
      <c r="AM18727" s="5"/>
      <c r="AW18727" s="5"/>
    </row>
    <row r="18728" spans="38:49">
      <c r="AL18728" s="5"/>
      <c r="AM18728" s="5"/>
      <c r="AW18728" s="5"/>
    </row>
    <row r="18729" spans="38:49">
      <c r="AL18729" s="5"/>
      <c r="AM18729" s="5"/>
      <c r="AW18729" s="5"/>
    </row>
    <row r="18730" spans="38:49">
      <c r="AL18730" s="5"/>
      <c r="AM18730" s="5"/>
      <c r="AW18730" s="5"/>
    </row>
    <row r="18731" spans="38:49">
      <c r="AL18731" s="5"/>
      <c r="AM18731" s="5"/>
      <c r="AW18731" s="5"/>
    </row>
    <row r="18732" spans="38:49">
      <c r="AL18732" s="5"/>
      <c r="AM18732" s="5"/>
      <c r="AW18732" s="5"/>
    </row>
    <row r="18733" spans="38:49">
      <c r="AL18733" s="5"/>
      <c r="AM18733" s="5"/>
      <c r="AW18733" s="5"/>
    </row>
    <row r="18734" spans="38:49">
      <c r="AL18734" s="5"/>
      <c r="AM18734" s="5"/>
      <c r="AW18734" s="5"/>
    </row>
    <row r="18735" spans="38:49">
      <c r="AL18735" s="5"/>
      <c r="AM18735" s="5"/>
      <c r="AW18735" s="5"/>
    </row>
    <row r="18736" spans="38:49">
      <c r="AL18736" s="5"/>
      <c r="AM18736" s="5"/>
      <c r="AW18736" s="5"/>
    </row>
    <row r="18737" spans="38:49">
      <c r="AL18737" s="5"/>
      <c r="AM18737" s="5"/>
      <c r="AW18737" s="5"/>
    </row>
    <row r="18738" spans="38:49">
      <c r="AL18738" s="5"/>
      <c r="AM18738" s="5"/>
      <c r="AW18738" s="5"/>
    </row>
    <row r="18739" spans="38:49">
      <c r="AL18739" s="5"/>
      <c r="AM18739" s="5"/>
      <c r="AW18739" s="5"/>
    </row>
    <row r="18740" spans="38:49">
      <c r="AL18740" s="5"/>
      <c r="AM18740" s="5"/>
      <c r="AW18740" s="5"/>
    </row>
    <row r="18741" spans="38:49">
      <c r="AL18741" s="5"/>
      <c r="AM18741" s="5"/>
      <c r="AW18741" s="5"/>
    </row>
    <row r="18742" spans="38:49">
      <c r="AL18742" s="5"/>
      <c r="AM18742" s="5"/>
      <c r="AW18742" s="5"/>
    </row>
    <row r="18743" spans="38:49">
      <c r="AL18743" s="5"/>
      <c r="AM18743" s="5"/>
      <c r="AW18743" s="5"/>
    </row>
    <row r="18744" spans="38:49">
      <c r="AL18744" s="5"/>
      <c r="AM18744" s="5"/>
      <c r="AW18744" s="5"/>
    </row>
    <row r="18745" spans="38:49">
      <c r="AL18745" s="5"/>
      <c r="AM18745" s="5"/>
      <c r="AW18745" s="5"/>
    </row>
    <row r="18746" spans="38:49">
      <c r="AL18746" s="5"/>
      <c r="AM18746" s="5"/>
      <c r="AW18746" s="5"/>
    </row>
    <row r="18747" spans="38:49">
      <c r="AL18747" s="5"/>
      <c r="AM18747" s="5"/>
      <c r="AW18747" s="5"/>
    </row>
    <row r="18748" spans="38:49">
      <c r="AL18748" s="5"/>
      <c r="AM18748" s="5"/>
      <c r="AW18748" s="5"/>
    </row>
    <row r="18749" spans="38:49">
      <c r="AL18749" s="5"/>
      <c r="AM18749" s="5"/>
      <c r="AW18749" s="5"/>
    </row>
    <row r="18750" spans="38:49">
      <c r="AL18750" s="5"/>
      <c r="AM18750" s="5"/>
      <c r="AW18750" s="5"/>
    </row>
    <row r="18751" spans="38:49">
      <c r="AL18751" s="5"/>
      <c r="AM18751" s="5"/>
      <c r="AW18751" s="5"/>
    </row>
    <row r="18752" spans="38:49">
      <c r="AL18752" s="5"/>
      <c r="AM18752" s="5"/>
      <c r="AW18752" s="5"/>
    </row>
    <row r="18753" spans="38:49">
      <c r="AL18753" s="5"/>
      <c r="AM18753" s="5"/>
      <c r="AW18753" s="5"/>
    </row>
    <row r="18754" spans="38:49">
      <c r="AL18754" s="5"/>
      <c r="AM18754" s="5"/>
      <c r="AW18754" s="5"/>
    </row>
    <row r="18755" spans="38:49">
      <c r="AL18755" s="5"/>
      <c r="AM18755" s="5"/>
      <c r="AW18755" s="5"/>
    </row>
    <row r="18756" spans="38:49">
      <c r="AL18756" s="5"/>
      <c r="AM18756" s="5"/>
      <c r="AW18756" s="5"/>
    </row>
    <row r="18757" spans="38:49">
      <c r="AL18757" s="5"/>
      <c r="AM18757" s="5"/>
      <c r="AW18757" s="5"/>
    </row>
    <row r="18758" spans="38:49">
      <c r="AL18758" s="5"/>
      <c r="AM18758" s="5"/>
      <c r="AW18758" s="5"/>
    </row>
    <row r="18759" spans="38:49">
      <c r="AL18759" s="5"/>
      <c r="AM18759" s="5"/>
      <c r="AW18759" s="5"/>
    </row>
    <row r="18760" spans="38:49">
      <c r="AL18760" s="5"/>
      <c r="AM18760" s="5"/>
      <c r="AW18760" s="5"/>
    </row>
    <row r="18761" spans="38:49">
      <c r="AL18761" s="5"/>
      <c r="AM18761" s="5"/>
      <c r="AW18761" s="5"/>
    </row>
    <row r="18762" spans="38:49">
      <c r="AL18762" s="5"/>
      <c r="AM18762" s="5"/>
      <c r="AW18762" s="5"/>
    </row>
    <row r="18763" spans="38:49">
      <c r="AL18763" s="5"/>
      <c r="AM18763" s="5"/>
      <c r="AW18763" s="5"/>
    </row>
    <row r="18764" spans="38:49">
      <c r="AL18764" s="5"/>
      <c r="AM18764" s="5"/>
      <c r="AW18764" s="5"/>
    </row>
    <row r="18765" spans="38:49">
      <c r="AL18765" s="5"/>
      <c r="AM18765" s="5"/>
      <c r="AW18765" s="5"/>
    </row>
    <row r="18766" spans="38:49">
      <c r="AL18766" s="5"/>
      <c r="AM18766" s="5"/>
      <c r="AW18766" s="5"/>
    </row>
    <row r="18767" spans="38:49">
      <c r="AL18767" s="5"/>
      <c r="AM18767" s="5"/>
      <c r="AW18767" s="5"/>
    </row>
    <row r="18768" spans="38:49">
      <c r="AL18768" s="5"/>
      <c r="AM18768" s="5"/>
      <c r="AW18768" s="5"/>
    </row>
    <row r="18769" spans="38:49">
      <c r="AL18769" s="5"/>
      <c r="AM18769" s="5"/>
      <c r="AW18769" s="5"/>
    </row>
    <row r="18770" spans="38:49">
      <c r="AL18770" s="5"/>
      <c r="AM18770" s="5"/>
      <c r="AW18770" s="5"/>
    </row>
    <row r="18771" spans="38:49">
      <c r="AL18771" s="5"/>
      <c r="AM18771" s="5"/>
      <c r="AW18771" s="5"/>
    </row>
    <row r="18772" spans="38:49">
      <c r="AL18772" s="5"/>
      <c r="AM18772" s="5"/>
      <c r="AW18772" s="5"/>
    </row>
    <row r="18773" spans="38:49">
      <c r="AL18773" s="5"/>
      <c r="AM18773" s="5"/>
      <c r="AW18773" s="5"/>
    </row>
    <row r="18774" spans="38:49">
      <c r="AL18774" s="5"/>
      <c r="AM18774" s="5"/>
      <c r="AW18774" s="5"/>
    </row>
    <row r="18775" spans="38:49">
      <c r="AL18775" s="5"/>
      <c r="AM18775" s="5"/>
      <c r="AW18775" s="5"/>
    </row>
    <row r="18776" spans="38:49">
      <c r="AL18776" s="5"/>
      <c r="AM18776" s="5"/>
      <c r="AW18776" s="5"/>
    </row>
    <row r="18777" spans="38:49">
      <c r="AL18777" s="5"/>
      <c r="AM18777" s="5"/>
      <c r="AW18777" s="5"/>
    </row>
    <row r="18778" spans="38:49">
      <c r="AL18778" s="5"/>
      <c r="AM18778" s="5"/>
      <c r="AW18778" s="5"/>
    </row>
    <row r="18779" spans="38:49">
      <c r="AL18779" s="5"/>
      <c r="AM18779" s="5"/>
      <c r="AW18779" s="5"/>
    </row>
    <row r="18780" spans="38:49">
      <c r="AL18780" s="5"/>
      <c r="AM18780" s="5"/>
      <c r="AW18780" s="5"/>
    </row>
    <row r="18781" spans="38:49">
      <c r="AL18781" s="5"/>
      <c r="AM18781" s="5"/>
      <c r="AW18781" s="5"/>
    </row>
    <row r="18782" spans="38:49">
      <c r="AL18782" s="5"/>
      <c r="AM18782" s="5"/>
      <c r="AW18782" s="5"/>
    </row>
    <row r="18783" spans="38:49">
      <c r="AL18783" s="5"/>
      <c r="AM18783" s="5"/>
      <c r="AW18783" s="5"/>
    </row>
    <row r="18784" spans="38:49">
      <c r="AL18784" s="5"/>
      <c r="AM18784" s="5"/>
      <c r="AW18784" s="5"/>
    </row>
    <row r="18785" spans="38:49">
      <c r="AL18785" s="5"/>
      <c r="AM18785" s="5"/>
      <c r="AW18785" s="5"/>
    </row>
    <row r="18786" spans="38:49">
      <c r="AL18786" s="5"/>
      <c r="AM18786" s="5"/>
      <c r="AW18786" s="5"/>
    </row>
    <row r="18787" spans="38:49">
      <c r="AL18787" s="5"/>
      <c r="AM18787" s="5"/>
      <c r="AW18787" s="5"/>
    </row>
    <row r="18788" spans="38:49">
      <c r="AL18788" s="5"/>
      <c r="AM18788" s="5"/>
      <c r="AW18788" s="5"/>
    </row>
    <row r="18789" spans="38:49">
      <c r="AL18789" s="5"/>
      <c r="AM18789" s="5"/>
      <c r="AW18789" s="5"/>
    </row>
    <row r="18790" spans="38:49">
      <c r="AL18790" s="5"/>
      <c r="AM18790" s="5"/>
      <c r="AW18790" s="5"/>
    </row>
    <row r="18791" spans="38:49">
      <c r="AL18791" s="5"/>
      <c r="AM18791" s="5"/>
      <c r="AW18791" s="5"/>
    </row>
    <row r="18792" spans="38:49">
      <c r="AL18792" s="5"/>
      <c r="AM18792" s="5"/>
      <c r="AW18792" s="5"/>
    </row>
    <row r="18793" spans="38:49">
      <c r="AL18793" s="5"/>
      <c r="AM18793" s="5"/>
      <c r="AW18793" s="5"/>
    </row>
    <row r="18794" spans="38:49">
      <c r="AL18794" s="5"/>
      <c r="AM18794" s="5"/>
      <c r="AW18794" s="5"/>
    </row>
    <row r="18795" spans="38:49">
      <c r="AL18795" s="5"/>
      <c r="AM18795" s="5"/>
      <c r="AW18795" s="5"/>
    </row>
    <row r="18796" spans="38:49">
      <c r="AL18796" s="5"/>
      <c r="AM18796" s="5"/>
      <c r="AW18796" s="5"/>
    </row>
    <row r="18797" spans="38:49">
      <c r="AL18797" s="5"/>
      <c r="AM18797" s="5"/>
      <c r="AW18797" s="5"/>
    </row>
    <row r="18798" spans="38:49">
      <c r="AL18798" s="5"/>
      <c r="AM18798" s="5"/>
      <c r="AW18798" s="5"/>
    </row>
    <row r="18799" spans="38:49">
      <c r="AL18799" s="5"/>
      <c r="AM18799" s="5"/>
      <c r="AW18799" s="5"/>
    </row>
    <row r="18800" spans="38:49">
      <c r="AL18800" s="5"/>
      <c r="AM18800" s="5"/>
      <c r="AW18800" s="5"/>
    </row>
    <row r="18801" spans="38:49">
      <c r="AL18801" s="5"/>
      <c r="AM18801" s="5"/>
      <c r="AW18801" s="5"/>
    </row>
    <row r="18802" spans="38:49">
      <c r="AL18802" s="5"/>
      <c r="AM18802" s="5"/>
      <c r="AW18802" s="5"/>
    </row>
    <row r="18803" spans="38:49">
      <c r="AL18803" s="5"/>
      <c r="AM18803" s="5"/>
      <c r="AW18803" s="5"/>
    </row>
    <row r="18804" spans="38:49">
      <c r="AL18804" s="5"/>
      <c r="AM18804" s="5"/>
      <c r="AW18804" s="5"/>
    </row>
    <row r="18805" spans="38:49">
      <c r="AL18805" s="5"/>
      <c r="AM18805" s="5"/>
      <c r="AW18805" s="5"/>
    </row>
    <row r="18806" spans="38:49">
      <c r="AL18806" s="5"/>
      <c r="AM18806" s="5"/>
      <c r="AW18806" s="5"/>
    </row>
    <row r="18807" spans="38:49">
      <c r="AL18807" s="5"/>
      <c r="AM18807" s="5"/>
      <c r="AW18807" s="5"/>
    </row>
    <row r="18808" spans="38:49">
      <c r="AL18808" s="5"/>
      <c r="AM18808" s="5"/>
      <c r="AW18808" s="5"/>
    </row>
    <row r="18809" spans="38:49">
      <c r="AL18809" s="5"/>
      <c r="AM18809" s="5"/>
      <c r="AW18809" s="5"/>
    </row>
    <row r="18810" spans="38:49">
      <c r="AL18810" s="5"/>
      <c r="AM18810" s="5"/>
      <c r="AW18810" s="5"/>
    </row>
    <row r="18811" spans="38:49">
      <c r="AL18811" s="5"/>
      <c r="AM18811" s="5"/>
      <c r="AW18811" s="5"/>
    </row>
    <row r="18812" spans="38:49">
      <c r="AL18812" s="5"/>
      <c r="AM18812" s="5"/>
      <c r="AW18812" s="5"/>
    </row>
    <row r="18813" spans="38:49">
      <c r="AL18813" s="5"/>
      <c r="AM18813" s="5"/>
      <c r="AW18813" s="5"/>
    </row>
    <row r="18814" spans="38:49">
      <c r="AL18814" s="5"/>
      <c r="AM18814" s="5"/>
      <c r="AW18814" s="5"/>
    </row>
    <row r="18815" spans="38:49">
      <c r="AL18815" s="5"/>
      <c r="AM18815" s="5"/>
      <c r="AW18815" s="5"/>
    </row>
    <row r="18816" spans="38:49">
      <c r="AL18816" s="5"/>
      <c r="AM18816" s="5"/>
      <c r="AW18816" s="5"/>
    </row>
    <row r="18817" spans="38:49">
      <c r="AL18817" s="5"/>
      <c r="AM18817" s="5"/>
      <c r="AW18817" s="5"/>
    </row>
    <row r="18818" spans="38:49">
      <c r="AL18818" s="5"/>
      <c r="AM18818" s="5"/>
      <c r="AW18818" s="5"/>
    </row>
    <row r="18819" spans="38:49">
      <c r="AL18819" s="5"/>
      <c r="AM18819" s="5"/>
      <c r="AW18819" s="5"/>
    </row>
    <row r="18820" spans="38:49">
      <c r="AL18820" s="5"/>
      <c r="AM18820" s="5"/>
      <c r="AW18820" s="5"/>
    </row>
    <row r="18821" spans="38:49">
      <c r="AL18821" s="5"/>
      <c r="AM18821" s="5"/>
      <c r="AW18821" s="5"/>
    </row>
    <row r="18822" spans="38:49">
      <c r="AL18822" s="5"/>
      <c r="AM18822" s="5"/>
      <c r="AW18822" s="5"/>
    </row>
    <row r="18823" spans="38:49">
      <c r="AL18823" s="5"/>
      <c r="AM18823" s="5"/>
      <c r="AW18823" s="5"/>
    </row>
    <row r="18824" spans="38:49">
      <c r="AL18824" s="5"/>
      <c r="AM18824" s="5"/>
      <c r="AW18824" s="5"/>
    </row>
    <row r="18825" spans="38:49">
      <c r="AL18825" s="5"/>
      <c r="AM18825" s="5"/>
      <c r="AW18825" s="5"/>
    </row>
    <row r="18826" spans="38:49">
      <c r="AL18826" s="5"/>
      <c r="AM18826" s="5"/>
      <c r="AW18826" s="5"/>
    </row>
    <row r="18827" spans="38:49">
      <c r="AL18827" s="5"/>
      <c r="AM18827" s="5"/>
      <c r="AW18827" s="5"/>
    </row>
    <row r="18828" spans="38:49">
      <c r="AL18828" s="5"/>
      <c r="AM18828" s="5"/>
      <c r="AW18828" s="5"/>
    </row>
    <row r="18829" spans="38:49">
      <c r="AL18829" s="5"/>
      <c r="AM18829" s="5"/>
      <c r="AW18829" s="5"/>
    </row>
    <row r="18830" spans="38:49">
      <c r="AL18830" s="5"/>
      <c r="AM18830" s="5"/>
      <c r="AW18830" s="5"/>
    </row>
    <row r="18831" spans="38:49">
      <c r="AL18831" s="5"/>
      <c r="AM18831" s="5"/>
      <c r="AW18831" s="5"/>
    </row>
    <row r="18832" spans="38:49">
      <c r="AL18832" s="5"/>
      <c r="AM18832" s="5"/>
      <c r="AW18832" s="5"/>
    </row>
    <row r="18833" spans="38:49">
      <c r="AL18833" s="5"/>
      <c r="AM18833" s="5"/>
      <c r="AW18833" s="5"/>
    </row>
    <row r="18834" spans="38:49">
      <c r="AL18834" s="5"/>
      <c r="AM18834" s="5"/>
      <c r="AW18834" s="5"/>
    </row>
    <row r="18835" spans="38:49">
      <c r="AL18835" s="5"/>
      <c r="AM18835" s="5"/>
      <c r="AW18835" s="5"/>
    </row>
    <row r="18836" spans="38:49">
      <c r="AL18836" s="5"/>
      <c r="AM18836" s="5"/>
      <c r="AW18836" s="5"/>
    </row>
    <row r="18837" spans="38:49">
      <c r="AL18837" s="5"/>
      <c r="AM18837" s="5"/>
      <c r="AW18837" s="5"/>
    </row>
    <row r="18838" spans="38:49">
      <c r="AL18838" s="5"/>
      <c r="AM18838" s="5"/>
      <c r="AW18838" s="5"/>
    </row>
    <row r="18839" spans="38:49">
      <c r="AL18839" s="5"/>
      <c r="AM18839" s="5"/>
      <c r="AW18839" s="5"/>
    </row>
    <row r="18840" spans="38:49">
      <c r="AL18840" s="5"/>
      <c r="AM18840" s="5"/>
      <c r="AW18840" s="5"/>
    </row>
    <row r="18841" spans="38:49">
      <c r="AL18841" s="5"/>
      <c r="AM18841" s="5"/>
      <c r="AW18841" s="5"/>
    </row>
    <row r="18842" spans="38:49">
      <c r="AL18842" s="5"/>
      <c r="AM18842" s="5"/>
      <c r="AW18842" s="5"/>
    </row>
    <row r="18843" spans="38:49">
      <c r="AL18843" s="5"/>
      <c r="AM18843" s="5"/>
      <c r="AW18843" s="5"/>
    </row>
    <row r="18844" spans="38:49">
      <c r="AL18844" s="5"/>
      <c r="AM18844" s="5"/>
      <c r="AW18844" s="5"/>
    </row>
    <row r="18845" spans="38:49">
      <c r="AL18845" s="5"/>
      <c r="AM18845" s="5"/>
      <c r="AW18845" s="5"/>
    </row>
    <row r="18846" spans="38:49">
      <c r="AL18846" s="5"/>
      <c r="AM18846" s="5"/>
      <c r="AW18846" s="5"/>
    </row>
    <row r="18847" spans="38:49">
      <c r="AL18847" s="5"/>
      <c r="AM18847" s="5"/>
      <c r="AW18847" s="5"/>
    </row>
    <row r="18848" spans="38:49">
      <c r="AL18848" s="5"/>
      <c r="AM18848" s="5"/>
      <c r="AW18848" s="5"/>
    </row>
    <row r="18849" spans="38:49">
      <c r="AL18849" s="5"/>
      <c r="AM18849" s="5"/>
      <c r="AW18849" s="5"/>
    </row>
    <row r="18850" spans="38:49">
      <c r="AL18850" s="5"/>
      <c r="AM18850" s="5"/>
      <c r="AW18850" s="5"/>
    </row>
    <row r="18851" spans="38:49">
      <c r="AL18851" s="5"/>
      <c r="AM18851" s="5"/>
      <c r="AW18851" s="5"/>
    </row>
    <row r="18852" spans="38:49">
      <c r="AL18852" s="5"/>
      <c r="AM18852" s="5"/>
      <c r="AW18852" s="5"/>
    </row>
    <row r="18853" spans="38:49">
      <c r="AL18853" s="5"/>
      <c r="AM18853" s="5"/>
      <c r="AW18853" s="5"/>
    </row>
    <row r="18854" spans="38:49">
      <c r="AL18854" s="5"/>
      <c r="AM18854" s="5"/>
      <c r="AW18854" s="5"/>
    </row>
    <row r="18855" spans="38:49">
      <c r="AL18855" s="5"/>
      <c r="AM18855" s="5"/>
      <c r="AW18855" s="5"/>
    </row>
    <row r="18856" spans="38:49">
      <c r="AL18856" s="5"/>
      <c r="AM18856" s="5"/>
      <c r="AW18856" s="5"/>
    </row>
    <row r="18857" spans="38:49">
      <c r="AL18857" s="5"/>
      <c r="AM18857" s="5"/>
      <c r="AW18857" s="5"/>
    </row>
    <row r="18858" spans="38:49">
      <c r="AL18858" s="5"/>
      <c r="AM18858" s="5"/>
      <c r="AW18858" s="5"/>
    </row>
    <row r="18859" spans="38:49">
      <c r="AL18859" s="5"/>
      <c r="AM18859" s="5"/>
      <c r="AW18859" s="5"/>
    </row>
    <row r="18860" spans="38:49">
      <c r="AL18860" s="5"/>
      <c r="AM18860" s="5"/>
      <c r="AW18860" s="5"/>
    </row>
    <row r="18861" spans="38:49">
      <c r="AL18861" s="5"/>
      <c r="AM18861" s="5"/>
      <c r="AW18861" s="5"/>
    </row>
    <row r="18862" spans="38:49">
      <c r="AL18862" s="5"/>
      <c r="AM18862" s="5"/>
      <c r="AW18862" s="5"/>
    </row>
    <row r="18863" spans="38:49">
      <c r="AL18863" s="5"/>
      <c r="AM18863" s="5"/>
      <c r="AW18863" s="5"/>
    </row>
    <row r="18864" spans="38:49">
      <c r="AL18864" s="5"/>
      <c r="AM18864" s="5"/>
      <c r="AW18864" s="5"/>
    </row>
    <row r="18865" spans="38:49">
      <c r="AL18865" s="5"/>
      <c r="AM18865" s="5"/>
      <c r="AW18865" s="5"/>
    </row>
    <row r="18866" spans="38:49">
      <c r="AL18866" s="5"/>
      <c r="AM18866" s="5"/>
      <c r="AW18866" s="5"/>
    </row>
    <row r="18867" spans="38:49">
      <c r="AL18867" s="5"/>
      <c r="AM18867" s="5"/>
      <c r="AW18867" s="5"/>
    </row>
    <row r="18868" spans="38:49">
      <c r="AL18868" s="5"/>
      <c r="AM18868" s="5"/>
      <c r="AW18868" s="5"/>
    </row>
    <row r="18869" spans="38:49">
      <c r="AL18869" s="5"/>
      <c r="AM18869" s="5"/>
      <c r="AW18869" s="5"/>
    </row>
    <row r="18870" spans="38:49">
      <c r="AL18870" s="5"/>
      <c r="AM18870" s="5"/>
      <c r="AW18870" s="5"/>
    </row>
    <row r="18871" spans="38:49">
      <c r="AL18871" s="5"/>
      <c r="AM18871" s="5"/>
      <c r="AW18871" s="5"/>
    </row>
    <row r="18872" spans="38:49">
      <c r="AL18872" s="5"/>
      <c r="AM18872" s="5"/>
      <c r="AW18872" s="5"/>
    </row>
    <row r="18873" spans="38:49">
      <c r="AL18873" s="5"/>
      <c r="AM18873" s="5"/>
      <c r="AW18873" s="5"/>
    </row>
    <row r="18874" spans="38:49">
      <c r="AL18874" s="5"/>
      <c r="AM18874" s="5"/>
      <c r="AW18874" s="5"/>
    </row>
    <row r="18875" spans="38:49">
      <c r="AL18875" s="5"/>
      <c r="AM18875" s="5"/>
      <c r="AW18875" s="5"/>
    </row>
    <row r="18876" spans="38:49">
      <c r="AL18876" s="5"/>
      <c r="AM18876" s="5"/>
      <c r="AW18876" s="5"/>
    </row>
    <row r="18877" spans="38:49">
      <c r="AL18877" s="5"/>
      <c r="AM18877" s="5"/>
      <c r="AW18877" s="5"/>
    </row>
    <row r="18878" spans="38:49">
      <c r="AL18878" s="5"/>
      <c r="AM18878" s="5"/>
      <c r="AW18878" s="5"/>
    </row>
    <row r="18879" spans="38:49">
      <c r="AL18879" s="5"/>
      <c r="AM18879" s="5"/>
      <c r="AW18879" s="5"/>
    </row>
    <row r="18880" spans="38:49">
      <c r="AL18880" s="5"/>
      <c r="AM18880" s="5"/>
      <c r="AW18880" s="5"/>
    </row>
    <row r="18881" spans="38:49">
      <c r="AL18881" s="5"/>
      <c r="AM18881" s="5"/>
      <c r="AW18881" s="5"/>
    </row>
    <row r="18882" spans="38:49">
      <c r="AL18882" s="5"/>
      <c r="AM18882" s="5"/>
      <c r="AW18882" s="5"/>
    </row>
    <row r="18883" spans="38:49">
      <c r="AL18883" s="5"/>
      <c r="AM18883" s="5"/>
      <c r="AW18883" s="5"/>
    </row>
    <row r="18884" spans="38:49">
      <c r="AL18884" s="5"/>
      <c r="AM18884" s="5"/>
      <c r="AW18884" s="5"/>
    </row>
    <row r="18885" spans="38:49">
      <c r="AL18885" s="5"/>
      <c r="AM18885" s="5"/>
      <c r="AW18885" s="5"/>
    </row>
    <row r="18886" spans="38:49">
      <c r="AL18886" s="5"/>
      <c r="AM18886" s="5"/>
      <c r="AW18886" s="5"/>
    </row>
    <row r="18887" spans="38:49">
      <c r="AL18887" s="5"/>
      <c r="AM18887" s="5"/>
      <c r="AW18887" s="5"/>
    </row>
    <row r="18888" spans="38:49">
      <c r="AL18888" s="5"/>
      <c r="AM18888" s="5"/>
      <c r="AW18888" s="5"/>
    </row>
    <row r="18889" spans="38:49">
      <c r="AL18889" s="5"/>
      <c r="AM18889" s="5"/>
      <c r="AW18889" s="5"/>
    </row>
    <row r="18890" spans="38:49">
      <c r="AL18890" s="5"/>
      <c r="AM18890" s="5"/>
      <c r="AW18890" s="5"/>
    </row>
    <row r="18891" spans="38:49">
      <c r="AL18891" s="5"/>
      <c r="AM18891" s="5"/>
      <c r="AW18891" s="5"/>
    </row>
    <row r="18892" spans="38:49">
      <c r="AL18892" s="5"/>
      <c r="AM18892" s="5"/>
      <c r="AW18892" s="5"/>
    </row>
    <row r="18893" spans="38:49">
      <c r="AL18893" s="5"/>
      <c r="AM18893" s="5"/>
      <c r="AW18893" s="5"/>
    </row>
    <row r="18894" spans="38:49">
      <c r="AL18894" s="5"/>
      <c r="AM18894" s="5"/>
      <c r="AW18894" s="5"/>
    </row>
    <row r="18895" spans="38:49">
      <c r="AL18895" s="5"/>
      <c r="AM18895" s="5"/>
      <c r="AW18895" s="5"/>
    </row>
    <row r="18896" spans="38:49">
      <c r="AL18896" s="5"/>
      <c r="AM18896" s="5"/>
      <c r="AW18896" s="5"/>
    </row>
    <row r="18897" spans="38:49">
      <c r="AL18897" s="5"/>
      <c r="AM18897" s="5"/>
      <c r="AW18897" s="5"/>
    </row>
    <row r="18898" spans="38:49">
      <c r="AL18898" s="5"/>
      <c r="AM18898" s="5"/>
      <c r="AW18898" s="5"/>
    </row>
    <row r="18899" spans="38:49">
      <c r="AL18899" s="5"/>
      <c r="AM18899" s="5"/>
      <c r="AW18899" s="5"/>
    </row>
    <row r="18900" spans="38:49">
      <c r="AL18900" s="5"/>
      <c r="AM18900" s="5"/>
      <c r="AW18900" s="5"/>
    </row>
    <row r="18901" spans="38:49">
      <c r="AL18901" s="5"/>
      <c r="AM18901" s="5"/>
      <c r="AW18901" s="5"/>
    </row>
    <row r="18902" spans="38:49">
      <c r="AL18902" s="5"/>
      <c r="AM18902" s="5"/>
      <c r="AW18902" s="5"/>
    </row>
    <row r="18903" spans="38:49">
      <c r="AL18903" s="5"/>
      <c r="AM18903" s="5"/>
      <c r="AW18903" s="5"/>
    </row>
    <row r="18904" spans="38:49">
      <c r="AL18904" s="5"/>
      <c r="AM18904" s="5"/>
      <c r="AW18904" s="5"/>
    </row>
    <row r="18905" spans="38:49">
      <c r="AL18905" s="5"/>
      <c r="AM18905" s="5"/>
      <c r="AW18905" s="5"/>
    </row>
    <row r="18906" spans="38:49">
      <c r="AL18906" s="5"/>
      <c r="AM18906" s="5"/>
      <c r="AW18906" s="5"/>
    </row>
    <row r="18907" spans="38:49">
      <c r="AL18907" s="5"/>
      <c r="AM18907" s="5"/>
      <c r="AW18907" s="5"/>
    </row>
    <row r="18908" spans="38:49">
      <c r="AL18908" s="5"/>
      <c r="AM18908" s="5"/>
      <c r="AW18908" s="5"/>
    </row>
    <row r="18909" spans="38:49">
      <c r="AL18909" s="5"/>
      <c r="AM18909" s="5"/>
      <c r="AW18909" s="5"/>
    </row>
    <row r="18910" spans="38:49">
      <c r="AL18910" s="5"/>
      <c r="AM18910" s="5"/>
      <c r="AW18910" s="5"/>
    </row>
    <row r="18911" spans="38:49">
      <c r="AL18911" s="5"/>
      <c r="AM18911" s="5"/>
      <c r="AW18911" s="5"/>
    </row>
    <row r="18912" spans="38:49">
      <c r="AL18912" s="5"/>
      <c r="AM18912" s="5"/>
      <c r="AW18912" s="5"/>
    </row>
    <row r="18913" spans="38:49">
      <c r="AL18913" s="5"/>
      <c r="AM18913" s="5"/>
      <c r="AW18913" s="5"/>
    </row>
    <row r="18914" spans="38:49">
      <c r="AL18914" s="5"/>
      <c r="AM18914" s="5"/>
      <c r="AW18914" s="5"/>
    </row>
    <row r="18915" spans="38:49">
      <c r="AL18915" s="5"/>
      <c r="AM18915" s="5"/>
      <c r="AW18915" s="5"/>
    </row>
    <row r="18916" spans="38:49">
      <c r="AL18916" s="5"/>
      <c r="AM18916" s="5"/>
      <c r="AW18916" s="5"/>
    </row>
    <row r="18917" spans="38:49">
      <c r="AL18917" s="5"/>
      <c r="AM18917" s="5"/>
      <c r="AW18917" s="5"/>
    </row>
    <row r="18918" spans="38:49">
      <c r="AL18918" s="5"/>
      <c r="AM18918" s="5"/>
      <c r="AW18918" s="5"/>
    </row>
    <row r="18919" spans="38:49">
      <c r="AL18919" s="5"/>
      <c r="AM18919" s="5"/>
      <c r="AW18919" s="5"/>
    </row>
    <row r="18920" spans="38:49">
      <c r="AL18920" s="5"/>
      <c r="AM18920" s="5"/>
      <c r="AW18920" s="5"/>
    </row>
    <row r="18921" spans="38:49">
      <c r="AL18921" s="5"/>
      <c r="AM18921" s="5"/>
      <c r="AW18921" s="5"/>
    </row>
    <row r="18922" spans="38:49">
      <c r="AL18922" s="5"/>
      <c r="AM18922" s="5"/>
      <c r="AW18922" s="5"/>
    </row>
    <row r="18923" spans="38:49">
      <c r="AL18923" s="5"/>
      <c r="AM18923" s="5"/>
      <c r="AW18923" s="5"/>
    </row>
    <row r="18924" spans="38:49">
      <c r="AL18924" s="5"/>
      <c r="AM18924" s="5"/>
      <c r="AW18924" s="5"/>
    </row>
    <row r="18925" spans="38:49">
      <c r="AL18925" s="5"/>
      <c r="AM18925" s="5"/>
      <c r="AW18925" s="5"/>
    </row>
    <row r="18926" spans="38:49">
      <c r="AL18926" s="5"/>
      <c r="AM18926" s="5"/>
      <c r="AW18926" s="5"/>
    </row>
    <row r="18927" spans="38:49">
      <c r="AL18927" s="5"/>
      <c r="AM18927" s="5"/>
      <c r="AW18927" s="5"/>
    </row>
    <row r="18928" spans="38:49">
      <c r="AL18928" s="5"/>
      <c r="AM18928" s="5"/>
      <c r="AW18928" s="5"/>
    </row>
    <row r="18929" spans="38:49">
      <c r="AL18929" s="5"/>
      <c r="AM18929" s="5"/>
      <c r="AW18929" s="5"/>
    </row>
    <row r="18930" spans="38:49">
      <c r="AL18930" s="5"/>
      <c r="AM18930" s="5"/>
      <c r="AW18930" s="5"/>
    </row>
    <row r="18931" spans="38:49">
      <c r="AL18931" s="5"/>
      <c r="AM18931" s="5"/>
      <c r="AW18931" s="5"/>
    </row>
    <row r="18932" spans="38:49">
      <c r="AL18932" s="5"/>
      <c r="AM18932" s="5"/>
      <c r="AW18932" s="5"/>
    </row>
    <row r="18933" spans="38:49">
      <c r="AL18933" s="5"/>
      <c r="AM18933" s="5"/>
      <c r="AW18933" s="5"/>
    </row>
    <row r="18934" spans="38:49">
      <c r="AL18934" s="5"/>
      <c r="AM18934" s="5"/>
      <c r="AW18934" s="5"/>
    </row>
    <row r="18935" spans="38:49">
      <c r="AL18935" s="5"/>
      <c r="AM18935" s="5"/>
      <c r="AW18935" s="5"/>
    </row>
    <row r="18936" spans="38:49">
      <c r="AL18936" s="5"/>
      <c r="AM18936" s="5"/>
      <c r="AW18936" s="5"/>
    </row>
    <row r="18937" spans="38:49">
      <c r="AL18937" s="5"/>
      <c r="AM18937" s="5"/>
      <c r="AW18937" s="5"/>
    </row>
    <row r="18938" spans="38:49">
      <c r="AL18938" s="5"/>
      <c r="AM18938" s="5"/>
      <c r="AW18938" s="5"/>
    </row>
    <row r="18939" spans="38:49">
      <c r="AL18939" s="5"/>
      <c r="AM18939" s="5"/>
      <c r="AW18939" s="5"/>
    </row>
    <row r="18940" spans="38:49">
      <c r="AL18940" s="5"/>
      <c r="AM18940" s="5"/>
      <c r="AW18940" s="5"/>
    </row>
    <row r="18941" spans="38:49">
      <c r="AL18941" s="5"/>
      <c r="AM18941" s="5"/>
      <c r="AW18941" s="5"/>
    </row>
    <row r="18942" spans="38:49">
      <c r="AL18942" s="5"/>
      <c r="AM18942" s="5"/>
      <c r="AW18942" s="5"/>
    </row>
    <row r="18943" spans="38:49">
      <c r="AL18943" s="5"/>
      <c r="AM18943" s="5"/>
      <c r="AW18943" s="5"/>
    </row>
    <row r="18944" spans="38:49">
      <c r="AL18944" s="5"/>
      <c r="AM18944" s="5"/>
      <c r="AW18944" s="5"/>
    </row>
    <row r="18945" spans="38:49">
      <c r="AL18945" s="5"/>
      <c r="AM18945" s="5"/>
      <c r="AW18945" s="5"/>
    </row>
    <row r="18946" spans="38:49">
      <c r="AL18946" s="5"/>
      <c r="AM18946" s="5"/>
      <c r="AW18946" s="5"/>
    </row>
    <row r="18947" spans="38:49">
      <c r="AL18947" s="5"/>
      <c r="AM18947" s="5"/>
      <c r="AW18947" s="5"/>
    </row>
    <row r="18948" spans="38:49">
      <c r="AL18948" s="5"/>
      <c r="AM18948" s="5"/>
      <c r="AW18948" s="5"/>
    </row>
    <row r="18949" spans="38:49">
      <c r="AL18949" s="5"/>
      <c r="AM18949" s="5"/>
      <c r="AW18949" s="5"/>
    </row>
    <row r="18950" spans="38:49">
      <c r="AL18950" s="5"/>
      <c r="AM18950" s="5"/>
      <c r="AW18950" s="5"/>
    </row>
    <row r="18951" spans="38:49">
      <c r="AL18951" s="5"/>
      <c r="AM18951" s="5"/>
      <c r="AW18951" s="5"/>
    </row>
    <row r="18952" spans="38:49">
      <c r="AL18952" s="5"/>
      <c r="AM18952" s="5"/>
      <c r="AW18952" s="5"/>
    </row>
    <row r="18953" spans="38:49">
      <c r="AL18953" s="5"/>
      <c r="AM18953" s="5"/>
      <c r="AW18953" s="5"/>
    </row>
    <row r="18954" spans="38:49">
      <c r="AL18954" s="5"/>
      <c r="AM18954" s="5"/>
      <c r="AW18954" s="5"/>
    </row>
    <row r="18955" spans="38:49">
      <c r="AL18955" s="5"/>
      <c r="AM18955" s="5"/>
      <c r="AW18955" s="5"/>
    </row>
    <row r="18956" spans="38:49">
      <c r="AL18956" s="5"/>
      <c r="AM18956" s="5"/>
      <c r="AW18956" s="5"/>
    </row>
    <row r="18957" spans="38:49">
      <c r="AL18957" s="5"/>
      <c r="AM18957" s="5"/>
      <c r="AW18957" s="5"/>
    </row>
    <row r="18958" spans="38:49">
      <c r="AL18958" s="5"/>
      <c r="AM18958" s="5"/>
      <c r="AW18958" s="5"/>
    </row>
    <row r="18959" spans="38:49">
      <c r="AL18959" s="5"/>
      <c r="AM18959" s="5"/>
      <c r="AW18959" s="5"/>
    </row>
    <row r="18960" spans="38:49">
      <c r="AL18960" s="5"/>
      <c r="AM18960" s="5"/>
      <c r="AW18960" s="5"/>
    </row>
    <row r="18961" spans="38:49">
      <c r="AL18961" s="5"/>
      <c r="AM18961" s="5"/>
      <c r="AW18961" s="5"/>
    </row>
    <row r="18962" spans="38:49">
      <c r="AL18962" s="5"/>
      <c r="AM18962" s="5"/>
      <c r="AW18962" s="5"/>
    </row>
    <row r="18963" spans="38:49">
      <c r="AL18963" s="5"/>
      <c r="AM18963" s="5"/>
      <c r="AW18963" s="5"/>
    </row>
    <row r="18964" spans="38:49">
      <c r="AL18964" s="5"/>
      <c r="AM18964" s="5"/>
      <c r="AW18964" s="5"/>
    </row>
    <row r="18965" spans="38:49">
      <c r="AL18965" s="5"/>
      <c r="AM18965" s="5"/>
      <c r="AW18965" s="5"/>
    </row>
    <row r="18966" spans="38:49">
      <c r="AL18966" s="5"/>
      <c r="AM18966" s="5"/>
      <c r="AW18966" s="5"/>
    </row>
    <row r="18967" spans="38:49">
      <c r="AL18967" s="5"/>
      <c r="AM18967" s="5"/>
      <c r="AW18967" s="5"/>
    </row>
    <row r="18968" spans="38:49">
      <c r="AL18968" s="5"/>
      <c r="AM18968" s="5"/>
      <c r="AW18968" s="5"/>
    </row>
    <row r="18969" spans="38:49">
      <c r="AL18969" s="5"/>
      <c r="AM18969" s="5"/>
      <c r="AW18969" s="5"/>
    </row>
    <row r="18970" spans="38:49">
      <c r="AL18970" s="5"/>
      <c r="AM18970" s="5"/>
      <c r="AW18970" s="5"/>
    </row>
    <row r="18971" spans="38:49">
      <c r="AL18971" s="5"/>
      <c r="AM18971" s="5"/>
      <c r="AW18971" s="5"/>
    </row>
    <row r="18972" spans="38:49">
      <c r="AL18972" s="5"/>
      <c r="AM18972" s="5"/>
      <c r="AW18972" s="5"/>
    </row>
    <row r="18973" spans="38:49">
      <c r="AL18973" s="5"/>
      <c r="AM18973" s="5"/>
      <c r="AW18973" s="5"/>
    </row>
    <row r="18974" spans="38:49">
      <c r="AL18974" s="5"/>
      <c r="AM18974" s="5"/>
      <c r="AW18974" s="5"/>
    </row>
    <row r="18975" spans="38:49">
      <c r="AL18975" s="5"/>
      <c r="AM18975" s="5"/>
      <c r="AW18975" s="5"/>
    </row>
    <row r="18976" spans="38:49">
      <c r="AL18976" s="5"/>
      <c r="AM18976" s="5"/>
      <c r="AW18976" s="5"/>
    </row>
    <row r="18977" spans="38:49">
      <c r="AL18977" s="5"/>
      <c r="AM18977" s="5"/>
      <c r="AW18977" s="5"/>
    </row>
    <row r="18978" spans="38:49">
      <c r="AL18978" s="5"/>
      <c r="AM18978" s="5"/>
      <c r="AW18978" s="5"/>
    </row>
    <row r="18979" spans="38:49">
      <c r="AL18979" s="5"/>
      <c r="AM18979" s="5"/>
      <c r="AW18979" s="5"/>
    </row>
    <row r="18980" spans="38:49">
      <c r="AL18980" s="5"/>
      <c r="AM18980" s="5"/>
      <c r="AW18980" s="5"/>
    </row>
    <row r="18981" spans="38:49">
      <c r="AL18981" s="5"/>
      <c r="AM18981" s="5"/>
      <c r="AW18981" s="5"/>
    </row>
    <row r="18982" spans="38:49">
      <c r="AL18982" s="5"/>
      <c r="AM18982" s="5"/>
      <c r="AW18982" s="5"/>
    </row>
    <row r="18983" spans="38:49">
      <c r="AL18983" s="5"/>
      <c r="AM18983" s="5"/>
      <c r="AW18983" s="5"/>
    </row>
    <row r="18984" spans="38:49">
      <c r="AL18984" s="5"/>
      <c r="AM18984" s="5"/>
      <c r="AW18984" s="5"/>
    </row>
    <row r="18985" spans="38:49">
      <c r="AL18985" s="5"/>
      <c r="AM18985" s="5"/>
      <c r="AW18985" s="5"/>
    </row>
    <row r="18986" spans="38:49">
      <c r="AL18986" s="5"/>
      <c r="AM18986" s="5"/>
      <c r="AW18986" s="5"/>
    </row>
    <row r="18987" spans="38:49">
      <c r="AL18987" s="5"/>
      <c r="AM18987" s="5"/>
      <c r="AW18987" s="5"/>
    </row>
    <row r="18988" spans="38:49">
      <c r="AL18988" s="5"/>
      <c r="AM18988" s="5"/>
      <c r="AW18988" s="5"/>
    </row>
    <row r="18989" spans="38:49">
      <c r="AL18989" s="5"/>
      <c r="AM18989" s="5"/>
      <c r="AW18989" s="5"/>
    </row>
    <row r="18990" spans="38:49">
      <c r="AL18990" s="5"/>
      <c r="AM18990" s="5"/>
      <c r="AW18990" s="5"/>
    </row>
    <row r="18991" spans="38:49">
      <c r="AL18991" s="5"/>
      <c r="AM18991" s="5"/>
      <c r="AW18991" s="5"/>
    </row>
    <row r="18992" spans="38:49">
      <c r="AL18992" s="5"/>
      <c r="AM18992" s="5"/>
      <c r="AW18992" s="5"/>
    </row>
    <row r="18993" spans="38:49">
      <c r="AL18993" s="5"/>
      <c r="AM18993" s="5"/>
      <c r="AW18993" s="5"/>
    </row>
    <row r="18994" spans="38:49">
      <c r="AL18994" s="5"/>
      <c r="AM18994" s="5"/>
      <c r="AW18994" s="5"/>
    </row>
    <row r="18995" spans="38:49">
      <c r="AL18995" s="5"/>
      <c r="AM18995" s="5"/>
      <c r="AW18995" s="5"/>
    </row>
    <row r="18996" spans="38:49">
      <c r="AL18996" s="5"/>
      <c r="AM18996" s="5"/>
      <c r="AW18996" s="5"/>
    </row>
    <row r="18997" spans="38:49">
      <c r="AL18997" s="5"/>
      <c r="AM18997" s="5"/>
      <c r="AW18997" s="5"/>
    </row>
    <row r="18998" spans="38:49">
      <c r="AL18998" s="5"/>
      <c r="AM18998" s="5"/>
      <c r="AW18998" s="5"/>
    </row>
    <row r="18999" spans="38:49">
      <c r="AL18999" s="5"/>
      <c r="AM18999" s="5"/>
      <c r="AW18999" s="5"/>
    </row>
    <row r="19000" spans="38:49">
      <c r="AL19000" s="5"/>
      <c r="AM19000" s="5"/>
      <c r="AW19000" s="5"/>
    </row>
    <row r="19001" spans="38:49">
      <c r="AL19001" s="5"/>
      <c r="AM19001" s="5"/>
      <c r="AW19001" s="5"/>
    </row>
    <row r="19002" spans="38:49">
      <c r="AL19002" s="5"/>
      <c r="AM19002" s="5"/>
      <c r="AW19002" s="5"/>
    </row>
    <row r="19003" spans="38:49">
      <c r="AL19003" s="5"/>
      <c r="AM19003" s="5"/>
      <c r="AW19003" s="5"/>
    </row>
    <row r="19004" spans="38:49">
      <c r="AL19004" s="5"/>
      <c r="AM19004" s="5"/>
      <c r="AW19004" s="5"/>
    </row>
    <row r="19005" spans="38:49">
      <c r="AL19005" s="5"/>
      <c r="AM19005" s="5"/>
      <c r="AW19005" s="5"/>
    </row>
    <row r="19006" spans="38:49">
      <c r="AL19006" s="5"/>
      <c r="AM19006" s="5"/>
      <c r="AW19006" s="5"/>
    </row>
    <row r="19007" spans="38:49">
      <c r="AL19007" s="5"/>
      <c r="AM19007" s="5"/>
      <c r="AW19007" s="5"/>
    </row>
    <row r="19008" spans="38:49">
      <c r="AL19008" s="5"/>
      <c r="AM19008" s="5"/>
      <c r="AW19008" s="5"/>
    </row>
    <row r="19009" spans="38:49">
      <c r="AL19009" s="5"/>
      <c r="AM19009" s="5"/>
      <c r="AW19009" s="5"/>
    </row>
    <row r="19010" spans="38:49">
      <c r="AL19010" s="5"/>
      <c r="AM19010" s="5"/>
      <c r="AW19010" s="5"/>
    </row>
    <row r="19011" spans="38:49">
      <c r="AL19011" s="5"/>
      <c r="AM19011" s="5"/>
      <c r="AW19011" s="5"/>
    </row>
    <row r="19012" spans="38:49">
      <c r="AL19012" s="5"/>
      <c r="AM19012" s="5"/>
      <c r="AW19012" s="5"/>
    </row>
    <row r="19013" spans="38:49">
      <c r="AL19013" s="5"/>
      <c r="AM19013" s="5"/>
      <c r="AW19013" s="5"/>
    </row>
    <row r="19014" spans="38:49">
      <c r="AL19014" s="5"/>
      <c r="AM19014" s="5"/>
      <c r="AW19014" s="5"/>
    </row>
    <row r="19015" spans="38:49">
      <c r="AL19015" s="5"/>
      <c r="AM19015" s="5"/>
      <c r="AW19015" s="5"/>
    </row>
    <row r="19016" spans="38:49">
      <c r="AL19016" s="5"/>
      <c r="AM19016" s="5"/>
      <c r="AW19016" s="5"/>
    </row>
    <row r="19017" spans="38:49">
      <c r="AL19017" s="5"/>
      <c r="AM19017" s="5"/>
      <c r="AW19017" s="5"/>
    </row>
    <row r="19018" spans="38:49">
      <c r="AL19018" s="5"/>
      <c r="AM19018" s="5"/>
      <c r="AW19018" s="5"/>
    </row>
    <row r="19019" spans="38:49">
      <c r="AL19019" s="5"/>
      <c r="AM19019" s="5"/>
      <c r="AW19019" s="5"/>
    </row>
    <row r="19020" spans="38:49">
      <c r="AL19020" s="5"/>
      <c r="AM19020" s="5"/>
      <c r="AW19020" s="5"/>
    </row>
    <row r="19021" spans="38:49">
      <c r="AL19021" s="5"/>
      <c r="AM19021" s="5"/>
      <c r="AW19021" s="5"/>
    </row>
    <row r="19022" spans="38:49">
      <c r="AL19022" s="5"/>
      <c r="AM19022" s="5"/>
      <c r="AW19022" s="5"/>
    </row>
    <row r="19023" spans="38:49">
      <c r="AL19023" s="5"/>
      <c r="AM19023" s="5"/>
      <c r="AW19023" s="5"/>
    </row>
    <row r="19024" spans="38:49">
      <c r="AL19024" s="5"/>
      <c r="AM19024" s="5"/>
      <c r="AW19024" s="5"/>
    </row>
    <row r="19025" spans="38:49">
      <c r="AL19025" s="5"/>
      <c r="AM19025" s="5"/>
      <c r="AW19025" s="5"/>
    </row>
    <row r="19026" spans="38:49">
      <c r="AL19026" s="5"/>
      <c r="AM19026" s="5"/>
      <c r="AW19026" s="5"/>
    </row>
    <row r="19027" spans="38:49">
      <c r="AL19027" s="5"/>
      <c r="AM19027" s="5"/>
      <c r="AW19027" s="5"/>
    </row>
    <row r="19028" spans="38:49">
      <c r="AL19028" s="5"/>
      <c r="AM19028" s="5"/>
      <c r="AW19028" s="5"/>
    </row>
    <row r="19029" spans="38:49">
      <c r="AL19029" s="5"/>
      <c r="AM19029" s="5"/>
      <c r="AW19029" s="5"/>
    </row>
    <row r="19030" spans="38:49">
      <c r="AL19030" s="5"/>
      <c r="AM19030" s="5"/>
      <c r="AW19030" s="5"/>
    </row>
    <row r="19031" spans="38:49">
      <c r="AL19031" s="5"/>
      <c r="AM19031" s="5"/>
      <c r="AW19031" s="5"/>
    </row>
    <row r="19032" spans="38:49">
      <c r="AL19032" s="5"/>
      <c r="AM19032" s="5"/>
      <c r="AW19032" s="5"/>
    </row>
    <row r="19033" spans="38:49">
      <c r="AL19033" s="5"/>
      <c r="AM19033" s="5"/>
      <c r="AW19033" s="5"/>
    </row>
    <row r="19034" spans="38:49">
      <c r="AL19034" s="5"/>
      <c r="AM19034" s="5"/>
      <c r="AW19034" s="5"/>
    </row>
    <row r="19035" spans="38:49">
      <c r="AL19035" s="5"/>
      <c r="AM19035" s="5"/>
      <c r="AW19035" s="5"/>
    </row>
    <row r="19036" spans="38:49">
      <c r="AL19036" s="5"/>
      <c r="AM19036" s="5"/>
      <c r="AW19036" s="5"/>
    </row>
    <row r="19037" spans="38:49">
      <c r="AL19037" s="5"/>
      <c r="AM19037" s="5"/>
      <c r="AW19037" s="5"/>
    </row>
    <row r="19038" spans="38:49">
      <c r="AL19038" s="5"/>
      <c r="AM19038" s="5"/>
      <c r="AW19038" s="5"/>
    </row>
    <row r="19039" spans="38:49">
      <c r="AL19039" s="5"/>
      <c r="AM19039" s="5"/>
      <c r="AW19039" s="5"/>
    </row>
    <row r="19040" spans="38:49">
      <c r="AL19040" s="5"/>
      <c r="AM19040" s="5"/>
      <c r="AW19040" s="5"/>
    </row>
    <row r="19041" spans="38:49">
      <c r="AL19041" s="5"/>
      <c r="AM19041" s="5"/>
      <c r="AW19041" s="5"/>
    </row>
    <row r="19042" spans="38:49">
      <c r="AL19042" s="5"/>
      <c r="AM19042" s="5"/>
      <c r="AW19042" s="5"/>
    </row>
    <row r="19043" spans="38:49">
      <c r="AL19043" s="5"/>
      <c r="AM19043" s="5"/>
      <c r="AW19043" s="5"/>
    </row>
    <row r="19044" spans="38:49">
      <c r="AL19044" s="5"/>
      <c r="AM19044" s="5"/>
      <c r="AW19044" s="5"/>
    </row>
    <row r="19045" spans="38:49">
      <c r="AL19045" s="5"/>
      <c r="AM19045" s="5"/>
      <c r="AW19045" s="5"/>
    </row>
    <row r="19046" spans="38:49">
      <c r="AL19046" s="5"/>
      <c r="AM19046" s="5"/>
      <c r="AW19046" s="5"/>
    </row>
    <row r="19047" spans="38:49">
      <c r="AL19047" s="5"/>
      <c r="AM19047" s="5"/>
      <c r="AW19047" s="5"/>
    </row>
    <row r="19048" spans="38:49">
      <c r="AL19048" s="5"/>
      <c r="AM19048" s="5"/>
      <c r="AW19048" s="5"/>
    </row>
    <row r="19049" spans="38:49">
      <c r="AL19049" s="5"/>
      <c r="AM19049" s="5"/>
      <c r="AW19049" s="5"/>
    </row>
    <row r="19050" spans="38:49">
      <c r="AL19050" s="5"/>
      <c r="AM19050" s="5"/>
      <c r="AW19050" s="5"/>
    </row>
    <row r="19051" spans="38:49">
      <c r="AL19051" s="5"/>
      <c r="AM19051" s="5"/>
      <c r="AW19051" s="5"/>
    </row>
    <row r="19052" spans="38:49">
      <c r="AL19052" s="5"/>
      <c r="AM19052" s="5"/>
      <c r="AW19052" s="5"/>
    </row>
    <row r="19053" spans="38:49">
      <c r="AL19053" s="5"/>
      <c r="AM19053" s="5"/>
      <c r="AW19053" s="5"/>
    </row>
    <row r="19054" spans="38:49">
      <c r="AL19054" s="5"/>
      <c r="AM19054" s="5"/>
      <c r="AW19054" s="5"/>
    </row>
    <row r="19055" spans="38:49">
      <c r="AL19055" s="5"/>
      <c r="AM19055" s="5"/>
      <c r="AW19055" s="5"/>
    </row>
    <row r="19056" spans="38:49">
      <c r="AL19056" s="5"/>
      <c r="AM19056" s="5"/>
      <c r="AW19056" s="5"/>
    </row>
    <row r="19057" spans="38:49">
      <c r="AL19057" s="5"/>
      <c r="AM19057" s="5"/>
      <c r="AW19057" s="5"/>
    </row>
    <row r="19058" spans="38:49">
      <c r="AL19058" s="5"/>
      <c r="AM19058" s="5"/>
      <c r="AW19058" s="5"/>
    </row>
    <row r="19059" spans="38:49">
      <c r="AL19059" s="5"/>
      <c r="AM19059" s="5"/>
      <c r="AW19059" s="5"/>
    </row>
    <row r="19060" spans="38:49">
      <c r="AL19060" s="5"/>
      <c r="AM19060" s="5"/>
      <c r="AW19060" s="5"/>
    </row>
    <row r="19061" spans="38:49">
      <c r="AL19061" s="5"/>
      <c r="AM19061" s="5"/>
      <c r="AW19061" s="5"/>
    </row>
    <row r="19062" spans="38:49">
      <c r="AL19062" s="5"/>
      <c r="AM19062" s="5"/>
      <c r="AW19062" s="5"/>
    </row>
    <row r="19063" spans="38:49">
      <c r="AL19063" s="5"/>
      <c r="AM19063" s="5"/>
      <c r="AW19063" s="5"/>
    </row>
    <row r="19064" spans="38:49">
      <c r="AL19064" s="5"/>
      <c r="AM19064" s="5"/>
      <c r="AW19064" s="5"/>
    </row>
    <row r="19065" spans="38:49">
      <c r="AL19065" s="5"/>
      <c r="AM19065" s="5"/>
      <c r="AW19065" s="5"/>
    </row>
    <row r="19066" spans="38:49">
      <c r="AL19066" s="5"/>
      <c r="AM19066" s="5"/>
      <c r="AW19066" s="5"/>
    </row>
    <row r="19067" spans="38:49">
      <c r="AL19067" s="5"/>
      <c r="AM19067" s="5"/>
      <c r="AW19067" s="5"/>
    </row>
    <row r="19068" spans="38:49">
      <c r="AL19068" s="5"/>
      <c r="AM19068" s="5"/>
      <c r="AW19068" s="5"/>
    </row>
    <row r="19069" spans="38:49">
      <c r="AL19069" s="5"/>
      <c r="AM19069" s="5"/>
      <c r="AW19069" s="5"/>
    </row>
    <row r="19070" spans="38:49">
      <c r="AL19070" s="5"/>
      <c r="AM19070" s="5"/>
      <c r="AW19070" s="5"/>
    </row>
    <row r="19071" spans="38:49">
      <c r="AL19071" s="5"/>
      <c r="AM19071" s="5"/>
      <c r="AW19071" s="5"/>
    </row>
    <row r="19072" spans="38:49">
      <c r="AL19072" s="5"/>
      <c r="AM19072" s="5"/>
      <c r="AW19072" s="5"/>
    </row>
    <row r="19073" spans="38:49">
      <c r="AL19073" s="5"/>
      <c r="AM19073" s="5"/>
      <c r="AW19073" s="5"/>
    </row>
    <row r="19074" spans="38:49">
      <c r="AL19074" s="5"/>
      <c r="AM19074" s="5"/>
      <c r="AW19074" s="5"/>
    </row>
    <row r="19075" spans="38:49">
      <c r="AL19075" s="5"/>
      <c r="AM19075" s="5"/>
      <c r="AW19075" s="5"/>
    </row>
    <row r="19076" spans="38:49">
      <c r="AL19076" s="5"/>
      <c r="AM19076" s="5"/>
      <c r="AW19076" s="5"/>
    </row>
    <row r="19077" spans="38:49">
      <c r="AL19077" s="5"/>
      <c r="AM19077" s="5"/>
      <c r="AW19077" s="5"/>
    </row>
    <row r="19078" spans="38:49">
      <c r="AL19078" s="5"/>
      <c r="AM19078" s="5"/>
      <c r="AW19078" s="5"/>
    </row>
    <row r="19079" spans="38:49">
      <c r="AL19079" s="5"/>
      <c r="AM19079" s="5"/>
      <c r="AW19079" s="5"/>
    </row>
    <row r="19080" spans="38:49">
      <c r="AL19080" s="5"/>
      <c r="AM19080" s="5"/>
      <c r="AW19080" s="5"/>
    </row>
    <row r="19081" spans="38:49">
      <c r="AL19081" s="5"/>
      <c r="AM19081" s="5"/>
      <c r="AW19081" s="5"/>
    </row>
    <row r="19082" spans="38:49">
      <c r="AL19082" s="5"/>
      <c r="AM19082" s="5"/>
      <c r="AW19082" s="5"/>
    </row>
    <row r="19083" spans="38:49">
      <c r="AL19083" s="5"/>
      <c r="AM19083" s="5"/>
      <c r="AW19083" s="5"/>
    </row>
    <row r="19084" spans="38:49">
      <c r="AL19084" s="5"/>
      <c r="AM19084" s="5"/>
      <c r="AW19084" s="5"/>
    </row>
    <row r="19085" spans="38:49">
      <c r="AL19085" s="5"/>
      <c r="AM19085" s="5"/>
      <c r="AW19085" s="5"/>
    </row>
    <row r="19086" spans="38:49">
      <c r="AL19086" s="5"/>
      <c r="AM19086" s="5"/>
      <c r="AW19086" s="5"/>
    </row>
    <row r="19087" spans="38:49">
      <c r="AL19087" s="5"/>
      <c r="AM19087" s="5"/>
      <c r="AW19087" s="5"/>
    </row>
    <row r="19088" spans="38:49">
      <c r="AL19088" s="5"/>
      <c r="AM19088" s="5"/>
      <c r="AW19088" s="5"/>
    </row>
    <row r="19089" spans="38:49">
      <c r="AL19089" s="5"/>
      <c r="AM19089" s="5"/>
      <c r="AW19089" s="5"/>
    </row>
    <row r="19090" spans="38:49">
      <c r="AL19090" s="5"/>
      <c r="AM19090" s="5"/>
      <c r="AW19090" s="5"/>
    </row>
    <row r="19091" spans="38:49">
      <c r="AL19091" s="5"/>
      <c r="AM19091" s="5"/>
      <c r="AW19091" s="5"/>
    </row>
    <row r="19092" spans="38:49">
      <c r="AL19092" s="5"/>
      <c r="AM19092" s="5"/>
      <c r="AW19092" s="5"/>
    </row>
    <row r="19093" spans="38:49">
      <c r="AL19093" s="5"/>
      <c r="AM19093" s="5"/>
      <c r="AW19093" s="5"/>
    </row>
    <row r="19094" spans="38:49">
      <c r="AL19094" s="5"/>
      <c r="AM19094" s="5"/>
      <c r="AW19094" s="5"/>
    </row>
    <row r="19095" spans="38:49">
      <c r="AL19095" s="5"/>
      <c r="AM19095" s="5"/>
      <c r="AW19095" s="5"/>
    </row>
    <row r="19096" spans="38:49">
      <c r="AL19096" s="5"/>
      <c r="AM19096" s="5"/>
      <c r="AW19096" s="5"/>
    </row>
    <row r="19097" spans="38:49">
      <c r="AL19097" s="5"/>
      <c r="AM19097" s="5"/>
      <c r="AW19097" s="5"/>
    </row>
    <row r="19098" spans="38:49">
      <c r="AL19098" s="5"/>
      <c r="AM19098" s="5"/>
      <c r="AW19098" s="5"/>
    </row>
    <row r="19099" spans="38:49">
      <c r="AL19099" s="5"/>
      <c r="AM19099" s="5"/>
      <c r="AW19099" s="5"/>
    </row>
    <row r="19100" spans="38:49">
      <c r="AL19100" s="5"/>
      <c r="AM19100" s="5"/>
      <c r="AW19100" s="5"/>
    </row>
    <row r="19101" spans="38:49">
      <c r="AL19101" s="5"/>
      <c r="AM19101" s="5"/>
      <c r="AW19101" s="5"/>
    </row>
    <row r="19102" spans="38:49">
      <c r="AL19102" s="5"/>
      <c r="AM19102" s="5"/>
      <c r="AW19102" s="5"/>
    </row>
    <row r="19103" spans="38:49">
      <c r="AL19103" s="5"/>
      <c r="AM19103" s="5"/>
      <c r="AW19103" s="5"/>
    </row>
    <row r="19104" spans="38:49">
      <c r="AL19104" s="5"/>
      <c r="AM19104" s="5"/>
      <c r="AW19104" s="5"/>
    </row>
    <row r="19105" spans="38:49">
      <c r="AL19105" s="5"/>
      <c r="AM19105" s="5"/>
      <c r="AW19105" s="5"/>
    </row>
    <row r="19106" spans="38:49">
      <c r="AL19106" s="5"/>
      <c r="AM19106" s="5"/>
      <c r="AW19106" s="5"/>
    </row>
    <row r="19107" spans="38:49">
      <c r="AL19107" s="5"/>
      <c r="AM19107" s="5"/>
      <c r="AW19107" s="5"/>
    </row>
    <row r="19108" spans="38:49">
      <c r="AL19108" s="5"/>
      <c r="AM19108" s="5"/>
      <c r="AW19108" s="5"/>
    </row>
    <row r="19109" spans="38:49">
      <c r="AL19109" s="5"/>
      <c r="AM19109" s="5"/>
      <c r="AW19109" s="5"/>
    </row>
    <row r="19110" spans="38:49">
      <c r="AL19110" s="5"/>
      <c r="AM19110" s="5"/>
      <c r="AW19110" s="5"/>
    </row>
    <row r="19111" spans="38:49">
      <c r="AL19111" s="5"/>
      <c r="AM19111" s="5"/>
      <c r="AW19111" s="5"/>
    </row>
    <row r="19112" spans="38:49">
      <c r="AL19112" s="5"/>
      <c r="AM19112" s="5"/>
      <c r="AW19112" s="5"/>
    </row>
    <row r="19113" spans="38:49">
      <c r="AL19113" s="5"/>
      <c r="AM19113" s="5"/>
      <c r="AW19113" s="5"/>
    </row>
    <row r="19114" spans="38:49">
      <c r="AL19114" s="5"/>
      <c r="AM19114" s="5"/>
      <c r="AW19114" s="5"/>
    </row>
    <row r="19115" spans="38:49">
      <c r="AL19115" s="5"/>
      <c r="AM19115" s="5"/>
      <c r="AW19115" s="5"/>
    </row>
    <row r="19116" spans="38:49">
      <c r="AL19116" s="5"/>
      <c r="AM19116" s="5"/>
      <c r="AW19116" s="5"/>
    </row>
    <row r="19117" spans="38:49">
      <c r="AL19117" s="5"/>
      <c r="AM19117" s="5"/>
      <c r="AW19117" s="5"/>
    </row>
    <row r="19118" spans="38:49">
      <c r="AL19118" s="5"/>
      <c r="AM19118" s="5"/>
      <c r="AW19118" s="5"/>
    </row>
    <row r="19119" spans="38:49">
      <c r="AL19119" s="5"/>
      <c r="AM19119" s="5"/>
      <c r="AW19119" s="5"/>
    </row>
    <row r="19120" spans="38:49">
      <c r="AL19120" s="5"/>
      <c r="AM19120" s="5"/>
      <c r="AW19120" s="5"/>
    </row>
    <row r="19121" spans="38:49">
      <c r="AL19121" s="5"/>
      <c r="AM19121" s="5"/>
      <c r="AW19121" s="5"/>
    </row>
    <row r="19122" spans="38:49">
      <c r="AL19122" s="5"/>
      <c r="AM19122" s="5"/>
      <c r="AW19122" s="5"/>
    </row>
    <row r="19123" spans="38:49">
      <c r="AL19123" s="5"/>
      <c r="AM19123" s="5"/>
      <c r="AW19123" s="5"/>
    </row>
    <row r="19124" spans="38:49">
      <c r="AL19124" s="5"/>
      <c r="AM19124" s="5"/>
      <c r="AW19124" s="5"/>
    </row>
    <row r="19125" spans="38:49">
      <c r="AL19125" s="5"/>
      <c r="AM19125" s="5"/>
      <c r="AW19125" s="5"/>
    </row>
    <row r="19126" spans="38:49">
      <c r="AL19126" s="5"/>
      <c r="AM19126" s="5"/>
      <c r="AW19126" s="5"/>
    </row>
    <row r="19127" spans="38:49">
      <c r="AL19127" s="5"/>
      <c r="AM19127" s="5"/>
      <c r="AW19127" s="5"/>
    </row>
    <row r="19128" spans="38:49">
      <c r="AL19128" s="5"/>
      <c r="AM19128" s="5"/>
      <c r="AW19128" s="5"/>
    </row>
    <row r="19129" spans="38:49">
      <c r="AL19129" s="5"/>
      <c r="AM19129" s="5"/>
      <c r="AW19129" s="5"/>
    </row>
    <row r="19130" spans="38:49">
      <c r="AL19130" s="5"/>
      <c r="AM19130" s="5"/>
      <c r="AW19130" s="5"/>
    </row>
    <row r="19131" spans="38:49">
      <c r="AL19131" s="5"/>
      <c r="AM19131" s="5"/>
      <c r="AW19131" s="5"/>
    </row>
    <row r="19132" spans="38:49">
      <c r="AL19132" s="5"/>
      <c r="AM19132" s="5"/>
      <c r="AW19132" s="5"/>
    </row>
    <row r="19133" spans="38:49">
      <c r="AL19133" s="5"/>
      <c r="AM19133" s="5"/>
      <c r="AW19133" s="5"/>
    </row>
    <row r="19134" spans="38:49">
      <c r="AL19134" s="5"/>
      <c r="AM19134" s="5"/>
      <c r="AW19134" s="5"/>
    </row>
    <row r="19135" spans="38:49">
      <c r="AL19135" s="5"/>
      <c r="AM19135" s="5"/>
      <c r="AW19135" s="5"/>
    </row>
    <row r="19136" spans="38:49">
      <c r="AL19136" s="5"/>
      <c r="AM19136" s="5"/>
      <c r="AW19136" s="5"/>
    </row>
    <row r="19137" spans="38:49">
      <c r="AL19137" s="5"/>
      <c r="AM19137" s="5"/>
      <c r="AW19137" s="5"/>
    </row>
    <row r="19138" spans="38:49">
      <c r="AL19138" s="5"/>
      <c r="AM19138" s="5"/>
      <c r="AW19138" s="5"/>
    </row>
    <row r="19139" spans="38:49">
      <c r="AL19139" s="5"/>
      <c r="AM19139" s="5"/>
      <c r="AW19139" s="5"/>
    </row>
    <row r="19140" spans="38:49">
      <c r="AL19140" s="5"/>
      <c r="AM19140" s="5"/>
      <c r="AW19140" s="5"/>
    </row>
    <row r="19141" spans="38:49">
      <c r="AL19141" s="5"/>
      <c r="AM19141" s="5"/>
      <c r="AW19141" s="5"/>
    </row>
    <row r="19142" spans="38:49">
      <c r="AL19142" s="5"/>
      <c r="AM19142" s="5"/>
      <c r="AW19142" s="5"/>
    </row>
    <row r="19143" spans="38:49">
      <c r="AL19143" s="5"/>
      <c r="AM19143" s="5"/>
      <c r="AW19143" s="5"/>
    </row>
    <row r="19144" spans="38:49">
      <c r="AL19144" s="5"/>
      <c r="AM19144" s="5"/>
      <c r="AW19144" s="5"/>
    </row>
    <row r="19145" spans="38:49">
      <c r="AL19145" s="5"/>
      <c r="AM19145" s="5"/>
      <c r="AW19145" s="5"/>
    </row>
    <row r="19146" spans="38:49">
      <c r="AL19146" s="5"/>
      <c r="AM19146" s="5"/>
      <c r="AW19146" s="5"/>
    </row>
    <row r="19147" spans="38:49">
      <c r="AL19147" s="5"/>
      <c r="AM19147" s="5"/>
      <c r="AW19147" s="5"/>
    </row>
    <row r="19148" spans="38:49">
      <c r="AL19148" s="5"/>
      <c r="AM19148" s="5"/>
      <c r="AW19148" s="5"/>
    </row>
    <row r="19149" spans="38:49">
      <c r="AL19149" s="5"/>
      <c r="AM19149" s="5"/>
      <c r="AW19149" s="5"/>
    </row>
    <row r="19150" spans="38:49">
      <c r="AL19150" s="5"/>
      <c r="AM19150" s="5"/>
      <c r="AW19150" s="5"/>
    </row>
    <row r="19151" spans="38:49">
      <c r="AL19151" s="5"/>
      <c r="AM19151" s="5"/>
      <c r="AW19151" s="5"/>
    </row>
    <row r="19152" spans="38:49">
      <c r="AL19152" s="5"/>
      <c r="AM19152" s="5"/>
      <c r="AW19152" s="5"/>
    </row>
    <row r="19153" spans="38:49">
      <c r="AL19153" s="5"/>
      <c r="AM19153" s="5"/>
      <c r="AW19153" s="5"/>
    </row>
    <row r="19154" spans="38:49">
      <c r="AL19154" s="5"/>
      <c r="AM19154" s="5"/>
      <c r="AW19154" s="5"/>
    </row>
    <row r="19155" spans="38:49">
      <c r="AL19155" s="5"/>
      <c r="AM19155" s="5"/>
      <c r="AW19155" s="5"/>
    </row>
    <row r="19156" spans="38:49">
      <c r="AL19156" s="5"/>
      <c r="AM19156" s="5"/>
      <c r="AW19156" s="5"/>
    </row>
    <row r="19157" spans="38:49">
      <c r="AL19157" s="5"/>
      <c r="AM19157" s="5"/>
      <c r="AW19157" s="5"/>
    </row>
    <row r="19158" spans="38:49">
      <c r="AL19158" s="5"/>
      <c r="AM19158" s="5"/>
      <c r="AW19158" s="5"/>
    </row>
    <row r="19159" spans="38:49">
      <c r="AL19159" s="5"/>
      <c r="AM19159" s="5"/>
      <c r="AW19159" s="5"/>
    </row>
    <row r="19160" spans="38:49">
      <c r="AL19160" s="5"/>
      <c r="AM19160" s="5"/>
      <c r="AW19160" s="5"/>
    </row>
    <row r="19161" spans="38:49">
      <c r="AL19161" s="5"/>
      <c r="AM19161" s="5"/>
      <c r="AW19161" s="5"/>
    </row>
    <row r="19162" spans="38:49">
      <c r="AL19162" s="5"/>
      <c r="AM19162" s="5"/>
      <c r="AW19162" s="5"/>
    </row>
    <row r="19163" spans="38:49">
      <c r="AL19163" s="5"/>
      <c r="AM19163" s="5"/>
      <c r="AW19163" s="5"/>
    </row>
    <row r="19164" spans="38:49">
      <c r="AL19164" s="5"/>
      <c r="AM19164" s="5"/>
      <c r="AW19164" s="5"/>
    </row>
    <row r="19165" spans="38:49">
      <c r="AL19165" s="5"/>
      <c r="AM19165" s="5"/>
      <c r="AW19165" s="5"/>
    </row>
    <row r="19166" spans="38:49">
      <c r="AL19166" s="5"/>
      <c r="AM19166" s="5"/>
      <c r="AW19166" s="5"/>
    </row>
    <row r="19167" spans="38:49">
      <c r="AL19167" s="5"/>
      <c r="AM19167" s="5"/>
      <c r="AW19167" s="5"/>
    </row>
    <row r="19168" spans="38:49">
      <c r="AL19168" s="5"/>
      <c r="AM19168" s="5"/>
      <c r="AW19168" s="5"/>
    </row>
    <row r="19169" spans="38:49">
      <c r="AL19169" s="5"/>
      <c r="AM19169" s="5"/>
      <c r="AW19169" s="5"/>
    </row>
    <row r="19170" spans="38:49">
      <c r="AL19170" s="5"/>
      <c r="AM19170" s="5"/>
      <c r="AW19170" s="5"/>
    </row>
    <row r="19171" spans="38:49">
      <c r="AL19171" s="5"/>
      <c r="AM19171" s="5"/>
      <c r="AW19171" s="5"/>
    </row>
    <row r="19172" spans="38:49">
      <c r="AL19172" s="5"/>
      <c r="AM19172" s="5"/>
      <c r="AW19172" s="5"/>
    </row>
    <row r="19173" spans="38:49">
      <c r="AL19173" s="5"/>
      <c r="AM19173" s="5"/>
      <c r="AW19173" s="5"/>
    </row>
    <row r="19174" spans="38:49">
      <c r="AL19174" s="5"/>
      <c r="AM19174" s="5"/>
      <c r="AW19174" s="5"/>
    </row>
    <row r="19175" spans="38:49">
      <c r="AL19175" s="5"/>
      <c r="AM19175" s="5"/>
      <c r="AW19175" s="5"/>
    </row>
    <row r="19176" spans="38:49">
      <c r="AL19176" s="5"/>
      <c r="AM19176" s="5"/>
      <c r="AW19176" s="5"/>
    </row>
    <row r="19177" spans="38:49">
      <c r="AL19177" s="5"/>
      <c r="AM19177" s="5"/>
      <c r="AW19177" s="5"/>
    </row>
    <row r="19178" spans="38:49">
      <c r="AL19178" s="5"/>
      <c r="AM19178" s="5"/>
      <c r="AW19178" s="5"/>
    </row>
    <row r="19179" spans="38:49">
      <c r="AL19179" s="5"/>
      <c r="AM19179" s="5"/>
      <c r="AW19179" s="5"/>
    </row>
    <row r="19180" spans="38:49">
      <c r="AL19180" s="5"/>
      <c r="AM19180" s="5"/>
      <c r="AW19180" s="5"/>
    </row>
    <row r="19181" spans="38:49">
      <c r="AL19181" s="5"/>
      <c r="AM19181" s="5"/>
      <c r="AW19181" s="5"/>
    </row>
    <row r="19182" spans="38:49">
      <c r="AL19182" s="5"/>
      <c r="AM19182" s="5"/>
      <c r="AW19182" s="5"/>
    </row>
    <row r="19183" spans="38:49">
      <c r="AL19183" s="5"/>
      <c r="AM19183" s="5"/>
      <c r="AW19183" s="5"/>
    </row>
    <row r="19184" spans="38:49">
      <c r="AL19184" s="5"/>
      <c r="AM19184" s="5"/>
      <c r="AW19184" s="5"/>
    </row>
    <row r="19185" spans="38:49">
      <c r="AL19185" s="5"/>
      <c r="AM19185" s="5"/>
      <c r="AW19185" s="5"/>
    </row>
    <row r="19186" spans="38:49">
      <c r="AL19186" s="5"/>
      <c r="AM19186" s="5"/>
      <c r="AW19186" s="5"/>
    </row>
    <row r="19187" spans="38:49">
      <c r="AL19187" s="5"/>
      <c r="AM19187" s="5"/>
      <c r="AW19187" s="5"/>
    </row>
    <row r="19188" spans="38:49">
      <c r="AL19188" s="5"/>
      <c r="AM19188" s="5"/>
      <c r="AW19188" s="5"/>
    </row>
    <row r="19189" spans="38:49">
      <c r="AL19189" s="5"/>
      <c r="AM19189" s="5"/>
      <c r="AW19189" s="5"/>
    </row>
    <row r="19190" spans="38:49">
      <c r="AL19190" s="5"/>
      <c r="AM19190" s="5"/>
      <c r="AW19190" s="5"/>
    </row>
    <row r="19191" spans="38:49">
      <c r="AL19191" s="5"/>
      <c r="AM19191" s="5"/>
      <c r="AW19191" s="5"/>
    </row>
    <row r="19192" spans="38:49">
      <c r="AL19192" s="5"/>
      <c r="AM19192" s="5"/>
      <c r="AW19192" s="5"/>
    </row>
    <row r="19193" spans="38:49">
      <c r="AL19193" s="5"/>
      <c r="AM19193" s="5"/>
      <c r="AW19193" s="5"/>
    </row>
    <row r="19194" spans="38:49">
      <c r="AL19194" s="5"/>
      <c r="AM19194" s="5"/>
      <c r="AW19194" s="5"/>
    </row>
    <row r="19195" spans="38:49">
      <c r="AL19195" s="5"/>
      <c r="AM19195" s="5"/>
      <c r="AW19195" s="5"/>
    </row>
    <row r="19196" spans="38:49">
      <c r="AL19196" s="5"/>
      <c r="AM19196" s="5"/>
      <c r="AW19196" s="5"/>
    </row>
    <row r="19197" spans="38:49">
      <c r="AL19197" s="5"/>
      <c r="AM19197" s="5"/>
      <c r="AW19197" s="5"/>
    </row>
    <row r="19198" spans="38:49">
      <c r="AL19198" s="5"/>
      <c r="AM19198" s="5"/>
      <c r="AW19198" s="5"/>
    </row>
    <row r="19199" spans="38:49">
      <c r="AL19199" s="5"/>
      <c r="AM19199" s="5"/>
      <c r="AW19199" s="5"/>
    </row>
    <row r="19200" spans="38:49">
      <c r="AL19200" s="5"/>
      <c r="AM19200" s="5"/>
      <c r="AW19200" s="5"/>
    </row>
    <row r="19201" spans="38:49">
      <c r="AL19201" s="5"/>
      <c r="AM19201" s="5"/>
      <c r="AW19201" s="5"/>
    </row>
    <row r="19202" spans="38:49">
      <c r="AL19202" s="5"/>
      <c r="AM19202" s="5"/>
      <c r="AW19202" s="5"/>
    </row>
    <row r="19203" spans="38:49">
      <c r="AL19203" s="5"/>
      <c r="AM19203" s="5"/>
      <c r="AW19203" s="5"/>
    </row>
    <row r="19204" spans="38:49">
      <c r="AL19204" s="5"/>
      <c r="AM19204" s="5"/>
      <c r="AW19204" s="5"/>
    </row>
    <row r="19205" spans="38:49">
      <c r="AL19205" s="5"/>
      <c r="AM19205" s="5"/>
      <c r="AW19205" s="5"/>
    </row>
    <row r="19206" spans="38:49">
      <c r="AL19206" s="5"/>
      <c r="AM19206" s="5"/>
      <c r="AW19206" s="5"/>
    </row>
    <row r="19207" spans="38:49">
      <c r="AL19207" s="5"/>
      <c r="AM19207" s="5"/>
      <c r="AW19207" s="5"/>
    </row>
    <row r="19208" spans="38:49">
      <c r="AL19208" s="5"/>
      <c r="AM19208" s="5"/>
      <c r="AW19208" s="5"/>
    </row>
    <row r="19209" spans="38:49">
      <c r="AL19209" s="5"/>
      <c r="AM19209" s="5"/>
      <c r="AW19209" s="5"/>
    </row>
    <row r="19210" spans="38:49">
      <c r="AL19210" s="5"/>
      <c r="AM19210" s="5"/>
      <c r="AW19210" s="5"/>
    </row>
    <row r="19211" spans="38:49">
      <c r="AL19211" s="5"/>
      <c r="AM19211" s="5"/>
      <c r="AW19211" s="5"/>
    </row>
    <row r="19212" spans="38:49">
      <c r="AL19212" s="5"/>
      <c r="AM19212" s="5"/>
      <c r="AW19212" s="5"/>
    </row>
    <row r="19213" spans="38:49">
      <c r="AL19213" s="5"/>
      <c r="AM19213" s="5"/>
      <c r="AW19213" s="5"/>
    </row>
    <row r="19214" spans="38:49">
      <c r="AL19214" s="5"/>
      <c r="AM19214" s="5"/>
      <c r="AW19214" s="5"/>
    </row>
    <row r="19215" spans="38:49">
      <c r="AL19215" s="5"/>
      <c r="AM19215" s="5"/>
      <c r="AW19215" s="5"/>
    </row>
    <row r="19216" spans="38:49">
      <c r="AL19216" s="5"/>
      <c r="AM19216" s="5"/>
      <c r="AW19216" s="5"/>
    </row>
    <row r="19217" spans="38:49">
      <c r="AL19217" s="5"/>
      <c r="AM19217" s="5"/>
      <c r="AW19217" s="5"/>
    </row>
    <row r="19218" spans="38:49">
      <c r="AL19218" s="5"/>
      <c r="AM19218" s="5"/>
      <c r="AW19218" s="5"/>
    </row>
    <row r="19219" spans="38:49">
      <c r="AL19219" s="5"/>
      <c r="AM19219" s="5"/>
      <c r="AW19219" s="5"/>
    </row>
    <row r="19220" spans="38:49">
      <c r="AL19220" s="5"/>
      <c r="AM19220" s="5"/>
      <c r="AW19220" s="5"/>
    </row>
    <row r="19221" spans="38:49">
      <c r="AL19221" s="5"/>
      <c r="AM19221" s="5"/>
      <c r="AW19221" s="5"/>
    </row>
    <row r="19222" spans="38:49">
      <c r="AL19222" s="5"/>
      <c r="AM19222" s="5"/>
      <c r="AW19222" s="5"/>
    </row>
    <row r="19223" spans="38:49">
      <c r="AL19223" s="5"/>
      <c r="AM19223" s="5"/>
      <c r="AW19223" s="5"/>
    </row>
    <row r="19224" spans="38:49">
      <c r="AL19224" s="5"/>
      <c r="AM19224" s="5"/>
      <c r="AW19224" s="5"/>
    </row>
    <row r="19225" spans="38:49">
      <c r="AL19225" s="5"/>
      <c r="AM19225" s="5"/>
      <c r="AW19225" s="5"/>
    </row>
    <row r="19226" spans="38:49">
      <c r="AL19226" s="5"/>
      <c r="AM19226" s="5"/>
      <c r="AW19226" s="5"/>
    </row>
    <row r="19227" spans="38:49">
      <c r="AL19227" s="5"/>
      <c r="AM19227" s="5"/>
      <c r="AW19227" s="5"/>
    </row>
    <row r="19228" spans="38:49">
      <c r="AL19228" s="5"/>
      <c r="AM19228" s="5"/>
      <c r="AW19228" s="5"/>
    </row>
    <row r="19229" spans="38:49">
      <c r="AL19229" s="5"/>
      <c r="AM19229" s="5"/>
      <c r="AW19229" s="5"/>
    </row>
    <row r="19230" spans="38:49">
      <c r="AL19230" s="5"/>
      <c r="AM19230" s="5"/>
      <c r="AW19230" s="5"/>
    </row>
    <row r="19231" spans="38:49">
      <c r="AL19231" s="5"/>
      <c r="AM19231" s="5"/>
      <c r="AW19231" s="5"/>
    </row>
    <row r="19232" spans="38:49">
      <c r="AL19232" s="5"/>
      <c r="AM19232" s="5"/>
      <c r="AW19232" s="5"/>
    </row>
    <row r="19233" spans="38:49">
      <c r="AL19233" s="5"/>
      <c r="AM19233" s="5"/>
      <c r="AW19233" s="5"/>
    </row>
    <row r="19234" spans="38:49">
      <c r="AL19234" s="5"/>
      <c r="AM19234" s="5"/>
      <c r="AW19234" s="5"/>
    </row>
    <row r="19235" spans="38:49">
      <c r="AL19235" s="5"/>
      <c r="AM19235" s="5"/>
      <c r="AW19235" s="5"/>
    </row>
    <row r="19236" spans="38:49">
      <c r="AL19236" s="5"/>
      <c r="AM19236" s="5"/>
      <c r="AW19236" s="5"/>
    </row>
    <row r="19237" spans="38:49">
      <c r="AL19237" s="5"/>
      <c r="AM19237" s="5"/>
      <c r="AW19237" s="5"/>
    </row>
    <row r="19238" spans="38:49">
      <c r="AL19238" s="5"/>
      <c r="AM19238" s="5"/>
      <c r="AW19238" s="5"/>
    </row>
    <row r="19239" spans="38:49">
      <c r="AL19239" s="5"/>
      <c r="AM19239" s="5"/>
      <c r="AW19239" s="5"/>
    </row>
    <row r="19240" spans="38:49">
      <c r="AL19240" s="5"/>
      <c r="AM19240" s="5"/>
      <c r="AW19240" s="5"/>
    </row>
    <row r="19241" spans="38:49">
      <c r="AL19241" s="5"/>
      <c r="AM19241" s="5"/>
      <c r="AW19241" s="5"/>
    </row>
    <row r="19242" spans="38:49">
      <c r="AL19242" s="5"/>
      <c r="AM19242" s="5"/>
      <c r="AW19242" s="5"/>
    </row>
    <row r="19243" spans="38:49">
      <c r="AL19243" s="5"/>
      <c r="AM19243" s="5"/>
      <c r="AW19243" s="5"/>
    </row>
    <row r="19244" spans="38:49">
      <c r="AL19244" s="5"/>
      <c r="AM19244" s="5"/>
      <c r="AW19244" s="5"/>
    </row>
    <row r="19245" spans="38:49">
      <c r="AL19245" s="5"/>
      <c r="AM19245" s="5"/>
      <c r="AW19245" s="5"/>
    </row>
    <row r="19246" spans="38:49">
      <c r="AL19246" s="5"/>
      <c r="AM19246" s="5"/>
      <c r="AW19246" s="5"/>
    </row>
    <row r="19247" spans="38:49">
      <c r="AL19247" s="5"/>
      <c r="AM19247" s="5"/>
      <c r="AW19247" s="5"/>
    </row>
    <row r="19248" spans="38:49">
      <c r="AL19248" s="5"/>
      <c r="AM19248" s="5"/>
      <c r="AW19248" s="5"/>
    </row>
    <row r="19249" spans="38:49">
      <c r="AL19249" s="5"/>
      <c r="AM19249" s="5"/>
      <c r="AW19249" s="5"/>
    </row>
    <row r="19250" spans="38:49">
      <c r="AL19250" s="5"/>
      <c r="AM19250" s="5"/>
      <c r="AW19250" s="5"/>
    </row>
    <row r="19251" spans="38:49">
      <c r="AL19251" s="5"/>
      <c r="AM19251" s="5"/>
      <c r="AW19251" s="5"/>
    </row>
    <row r="19252" spans="38:49">
      <c r="AL19252" s="5"/>
      <c r="AM19252" s="5"/>
      <c r="AW19252" s="5"/>
    </row>
    <row r="19253" spans="38:49">
      <c r="AL19253" s="5"/>
      <c r="AM19253" s="5"/>
      <c r="AW19253" s="5"/>
    </row>
    <row r="19254" spans="38:49">
      <c r="AL19254" s="5"/>
      <c r="AM19254" s="5"/>
      <c r="AW19254" s="5"/>
    </row>
    <row r="19255" spans="38:49">
      <c r="AL19255" s="5"/>
      <c r="AM19255" s="5"/>
      <c r="AW19255" s="5"/>
    </row>
    <row r="19256" spans="38:49">
      <c r="AL19256" s="5"/>
      <c r="AM19256" s="5"/>
      <c r="AW19256" s="5"/>
    </row>
    <row r="19257" spans="38:49">
      <c r="AL19257" s="5"/>
      <c r="AM19257" s="5"/>
      <c r="AW19257" s="5"/>
    </row>
    <row r="19258" spans="38:49">
      <c r="AL19258" s="5"/>
      <c r="AM19258" s="5"/>
      <c r="AW19258" s="5"/>
    </row>
    <row r="19259" spans="38:49">
      <c r="AL19259" s="5"/>
      <c r="AM19259" s="5"/>
      <c r="AW19259" s="5"/>
    </row>
    <row r="19260" spans="38:49">
      <c r="AL19260" s="5"/>
      <c r="AM19260" s="5"/>
      <c r="AW19260" s="5"/>
    </row>
    <row r="19261" spans="38:49">
      <c r="AL19261" s="5"/>
      <c r="AM19261" s="5"/>
      <c r="AW19261" s="5"/>
    </row>
    <row r="19262" spans="38:49">
      <c r="AL19262" s="5"/>
      <c r="AM19262" s="5"/>
      <c r="AW19262" s="5"/>
    </row>
    <row r="19263" spans="38:49">
      <c r="AL19263" s="5"/>
      <c r="AM19263" s="5"/>
      <c r="AW19263" s="5"/>
    </row>
    <row r="19264" spans="38:49">
      <c r="AL19264" s="5"/>
      <c r="AM19264" s="5"/>
      <c r="AW19264" s="5"/>
    </row>
    <row r="19265" spans="38:49">
      <c r="AL19265" s="5"/>
      <c r="AM19265" s="5"/>
      <c r="AW19265" s="5"/>
    </row>
    <row r="19266" spans="38:49">
      <c r="AL19266" s="5"/>
      <c r="AM19266" s="5"/>
      <c r="AW19266" s="5"/>
    </row>
    <row r="19267" spans="38:49">
      <c r="AL19267" s="5"/>
      <c r="AM19267" s="5"/>
      <c r="AW19267" s="5"/>
    </row>
    <row r="19268" spans="38:49">
      <c r="AL19268" s="5"/>
      <c r="AM19268" s="5"/>
      <c r="AW19268" s="5"/>
    </row>
    <row r="19269" spans="38:49">
      <c r="AL19269" s="5"/>
      <c r="AM19269" s="5"/>
      <c r="AW19269" s="5"/>
    </row>
    <row r="19270" spans="38:49">
      <c r="AL19270" s="5"/>
      <c r="AM19270" s="5"/>
      <c r="AW19270" s="5"/>
    </row>
    <row r="19271" spans="38:49">
      <c r="AL19271" s="5"/>
      <c r="AM19271" s="5"/>
      <c r="AW19271" s="5"/>
    </row>
    <row r="19272" spans="38:49">
      <c r="AL19272" s="5"/>
      <c r="AM19272" s="5"/>
      <c r="AW19272" s="5"/>
    </row>
    <row r="19273" spans="38:49">
      <c r="AL19273" s="5"/>
      <c r="AM19273" s="5"/>
      <c r="AW19273" s="5"/>
    </row>
    <row r="19274" spans="38:49">
      <c r="AL19274" s="5"/>
      <c r="AM19274" s="5"/>
      <c r="AW19274" s="5"/>
    </row>
    <row r="19275" spans="38:49">
      <c r="AL19275" s="5"/>
      <c r="AM19275" s="5"/>
      <c r="AW19275" s="5"/>
    </row>
    <row r="19276" spans="38:49">
      <c r="AL19276" s="5"/>
      <c r="AM19276" s="5"/>
      <c r="AW19276" s="5"/>
    </row>
    <row r="19277" spans="38:49">
      <c r="AL19277" s="5"/>
      <c r="AM19277" s="5"/>
      <c r="AW19277" s="5"/>
    </row>
    <row r="19278" spans="38:49">
      <c r="AL19278" s="5"/>
      <c r="AM19278" s="5"/>
      <c r="AW19278" s="5"/>
    </row>
    <row r="19279" spans="38:49">
      <c r="AL19279" s="5"/>
      <c r="AM19279" s="5"/>
      <c r="AW19279" s="5"/>
    </row>
    <row r="19280" spans="38:49">
      <c r="AL19280" s="5"/>
      <c r="AM19280" s="5"/>
      <c r="AW19280" s="5"/>
    </row>
    <row r="19281" spans="38:49">
      <c r="AL19281" s="5"/>
      <c r="AM19281" s="5"/>
      <c r="AW19281" s="5"/>
    </row>
    <row r="19282" spans="38:49">
      <c r="AL19282" s="5"/>
      <c r="AM19282" s="5"/>
      <c r="AW19282" s="5"/>
    </row>
    <row r="19283" spans="38:49">
      <c r="AL19283" s="5"/>
      <c r="AM19283" s="5"/>
      <c r="AW19283" s="5"/>
    </row>
    <row r="19284" spans="38:49">
      <c r="AL19284" s="5"/>
      <c r="AM19284" s="5"/>
      <c r="AW19284" s="5"/>
    </row>
    <row r="19285" spans="38:49">
      <c r="AL19285" s="5"/>
      <c r="AM19285" s="5"/>
      <c r="AW19285" s="5"/>
    </row>
    <row r="19286" spans="38:49">
      <c r="AL19286" s="5"/>
      <c r="AM19286" s="5"/>
      <c r="AW19286" s="5"/>
    </row>
    <row r="19287" spans="38:49">
      <c r="AL19287" s="5"/>
      <c r="AM19287" s="5"/>
      <c r="AW19287" s="5"/>
    </row>
    <row r="19288" spans="38:49">
      <c r="AL19288" s="5"/>
      <c r="AM19288" s="5"/>
      <c r="AW19288" s="5"/>
    </row>
    <row r="19289" spans="38:49">
      <c r="AL19289" s="5"/>
      <c r="AM19289" s="5"/>
      <c r="AW19289" s="5"/>
    </row>
    <row r="19290" spans="38:49">
      <c r="AL19290" s="5"/>
      <c r="AM19290" s="5"/>
      <c r="AW19290" s="5"/>
    </row>
    <row r="19291" spans="38:49">
      <c r="AL19291" s="5"/>
      <c r="AM19291" s="5"/>
      <c r="AW19291" s="5"/>
    </row>
    <row r="19292" spans="38:49">
      <c r="AL19292" s="5"/>
      <c r="AM19292" s="5"/>
      <c r="AW19292" s="5"/>
    </row>
    <row r="19293" spans="38:49">
      <c r="AL19293" s="5"/>
      <c r="AM19293" s="5"/>
      <c r="AW19293" s="5"/>
    </row>
    <row r="19294" spans="38:49">
      <c r="AL19294" s="5"/>
      <c r="AM19294" s="5"/>
      <c r="AW19294" s="5"/>
    </row>
    <row r="19295" spans="38:49">
      <c r="AL19295" s="5"/>
      <c r="AM19295" s="5"/>
      <c r="AW19295" s="5"/>
    </row>
    <row r="19296" spans="38:49">
      <c r="AL19296" s="5"/>
      <c r="AM19296" s="5"/>
      <c r="AW19296" s="5"/>
    </row>
    <row r="19297" spans="38:49">
      <c r="AL19297" s="5"/>
      <c r="AM19297" s="5"/>
      <c r="AW19297" s="5"/>
    </row>
    <row r="19298" spans="38:49">
      <c r="AL19298" s="5"/>
      <c r="AM19298" s="5"/>
      <c r="AW19298" s="5"/>
    </row>
    <row r="19299" spans="38:49">
      <c r="AL19299" s="5"/>
      <c r="AM19299" s="5"/>
      <c r="AW19299" s="5"/>
    </row>
    <row r="19300" spans="38:49">
      <c r="AL19300" s="5"/>
      <c r="AM19300" s="5"/>
      <c r="AW19300" s="5"/>
    </row>
    <row r="19301" spans="38:49">
      <c r="AL19301" s="5"/>
      <c r="AM19301" s="5"/>
      <c r="AW19301" s="5"/>
    </row>
    <row r="19302" spans="38:49">
      <c r="AL19302" s="5"/>
      <c r="AM19302" s="5"/>
      <c r="AW19302" s="5"/>
    </row>
    <row r="19303" spans="38:49">
      <c r="AL19303" s="5"/>
      <c r="AM19303" s="5"/>
      <c r="AW19303" s="5"/>
    </row>
    <row r="19304" spans="38:49">
      <c r="AL19304" s="5"/>
      <c r="AM19304" s="5"/>
      <c r="AW19304" s="5"/>
    </row>
    <row r="19305" spans="38:49">
      <c r="AL19305" s="5"/>
      <c r="AM19305" s="5"/>
      <c r="AW19305" s="5"/>
    </row>
    <row r="19306" spans="38:49">
      <c r="AL19306" s="5"/>
      <c r="AM19306" s="5"/>
      <c r="AW19306" s="5"/>
    </row>
    <row r="19307" spans="38:49">
      <c r="AL19307" s="5"/>
      <c r="AM19307" s="5"/>
      <c r="AW19307" s="5"/>
    </row>
    <row r="19308" spans="38:49">
      <c r="AL19308" s="5"/>
      <c r="AM19308" s="5"/>
      <c r="AW19308" s="5"/>
    </row>
    <row r="19309" spans="38:49">
      <c r="AL19309" s="5"/>
      <c r="AM19309" s="5"/>
      <c r="AW19309" s="5"/>
    </row>
    <row r="19310" spans="38:49">
      <c r="AL19310" s="5"/>
      <c r="AM19310" s="5"/>
      <c r="AW19310" s="5"/>
    </row>
    <row r="19311" spans="38:49">
      <c r="AL19311" s="5"/>
      <c r="AM19311" s="5"/>
      <c r="AW19311" s="5"/>
    </row>
    <row r="19312" spans="38:49">
      <c r="AL19312" s="5"/>
      <c r="AM19312" s="5"/>
      <c r="AW19312" s="5"/>
    </row>
    <row r="19313" spans="38:49">
      <c r="AL19313" s="5"/>
      <c r="AM19313" s="5"/>
      <c r="AW19313" s="5"/>
    </row>
    <row r="19314" spans="38:49">
      <c r="AL19314" s="5"/>
      <c r="AM19314" s="5"/>
      <c r="AW19314" s="5"/>
    </row>
    <row r="19315" spans="38:49">
      <c r="AL19315" s="5"/>
      <c r="AM19315" s="5"/>
      <c r="AW19315" s="5"/>
    </row>
    <row r="19316" spans="38:49">
      <c r="AL19316" s="5"/>
      <c r="AM19316" s="5"/>
      <c r="AW19316" s="5"/>
    </row>
    <row r="19317" spans="38:49">
      <c r="AL19317" s="5"/>
      <c r="AM19317" s="5"/>
      <c r="AW19317" s="5"/>
    </row>
    <row r="19318" spans="38:49">
      <c r="AL19318" s="5"/>
      <c r="AM19318" s="5"/>
      <c r="AW19318" s="5"/>
    </row>
    <row r="19319" spans="38:49">
      <c r="AL19319" s="5"/>
      <c r="AM19319" s="5"/>
      <c r="AW19319" s="5"/>
    </row>
    <row r="19320" spans="38:49">
      <c r="AL19320" s="5"/>
      <c r="AM19320" s="5"/>
      <c r="AW19320" s="5"/>
    </row>
    <row r="19321" spans="38:49">
      <c r="AL19321" s="5"/>
      <c r="AM19321" s="5"/>
      <c r="AW19321" s="5"/>
    </row>
    <row r="19322" spans="38:49">
      <c r="AL19322" s="5"/>
      <c r="AM19322" s="5"/>
      <c r="AW19322" s="5"/>
    </row>
    <row r="19323" spans="38:49">
      <c r="AL19323" s="5"/>
      <c r="AM19323" s="5"/>
      <c r="AW19323" s="5"/>
    </row>
    <row r="19324" spans="38:49">
      <c r="AL19324" s="5"/>
      <c r="AM19324" s="5"/>
      <c r="AW19324" s="5"/>
    </row>
    <row r="19325" spans="38:49">
      <c r="AL19325" s="5"/>
      <c r="AM19325" s="5"/>
      <c r="AW19325" s="5"/>
    </row>
    <row r="19326" spans="38:49">
      <c r="AL19326" s="5"/>
      <c r="AM19326" s="5"/>
      <c r="AW19326" s="5"/>
    </row>
    <row r="19327" spans="38:49">
      <c r="AL19327" s="5"/>
      <c r="AM19327" s="5"/>
      <c r="AW19327" s="5"/>
    </row>
    <row r="19328" spans="38:49">
      <c r="AL19328" s="5"/>
      <c r="AM19328" s="5"/>
      <c r="AW19328" s="5"/>
    </row>
    <row r="19329" spans="38:49">
      <c r="AL19329" s="5"/>
      <c r="AM19329" s="5"/>
      <c r="AW19329" s="5"/>
    </row>
    <row r="19330" spans="38:49">
      <c r="AL19330" s="5"/>
      <c r="AM19330" s="5"/>
      <c r="AW19330" s="5"/>
    </row>
    <row r="19331" spans="38:49">
      <c r="AL19331" s="5"/>
      <c r="AM19331" s="5"/>
      <c r="AW19331" s="5"/>
    </row>
    <row r="19332" spans="38:49">
      <c r="AL19332" s="5"/>
      <c r="AM19332" s="5"/>
      <c r="AW19332" s="5"/>
    </row>
    <row r="19333" spans="38:49">
      <c r="AL19333" s="5"/>
      <c r="AM19333" s="5"/>
      <c r="AW19333" s="5"/>
    </row>
    <row r="19334" spans="38:49">
      <c r="AL19334" s="5"/>
      <c r="AM19334" s="5"/>
      <c r="AW19334" s="5"/>
    </row>
    <row r="19335" spans="38:49">
      <c r="AL19335" s="5"/>
      <c r="AM19335" s="5"/>
      <c r="AW19335" s="5"/>
    </row>
    <row r="19336" spans="38:49">
      <c r="AL19336" s="5"/>
      <c r="AM19336" s="5"/>
      <c r="AW19336" s="5"/>
    </row>
    <row r="19337" spans="38:49">
      <c r="AL19337" s="5"/>
      <c r="AM19337" s="5"/>
      <c r="AW19337" s="5"/>
    </row>
    <row r="19338" spans="38:49">
      <c r="AL19338" s="5"/>
      <c r="AM19338" s="5"/>
      <c r="AW19338" s="5"/>
    </row>
    <row r="19339" spans="38:49">
      <c r="AL19339" s="5"/>
      <c r="AM19339" s="5"/>
      <c r="AW19339" s="5"/>
    </row>
    <row r="19340" spans="38:49">
      <c r="AL19340" s="5"/>
      <c r="AM19340" s="5"/>
      <c r="AW19340" s="5"/>
    </row>
    <row r="19341" spans="38:49">
      <c r="AL19341" s="5"/>
      <c r="AM19341" s="5"/>
      <c r="AW19341" s="5"/>
    </row>
    <row r="19342" spans="38:49">
      <c r="AL19342" s="5"/>
      <c r="AM19342" s="5"/>
      <c r="AW19342" s="5"/>
    </row>
    <row r="19343" spans="38:49">
      <c r="AL19343" s="5"/>
      <c r="AM19343" s="5"/>
      <c r="AW19343" s="5"/>
    </row>
    <row r="19344" spans="38:49">
      <c r="AL19344" s="5"/>
      <c r="AM19344" s="5"/>
      <c r="AW19344" s="5"/>
    </row>
    <row r="19345" spans="38:49">
      <c r="AL19345" s="5"/>
      <c r="AM19345" s="5"/>
      <c r="AW19345" s="5"/>
    </row>
    <row r="19346" spans="38:49">
      <c r="AL19346" s="5"/>
      <c r="AM19346" s="5"/>
      <c r="AW19346" s="5"/>
    </row>
    <row r="19347" spans="38:49">
      <c r="AL19347" s="5"/>
      <c r="AM19347" s="5"/>
      <c r="AW19347" s="5"/>
    </row>
    <row r="19348" spans="38:49">
      <c r="AL19348" s="5"/>
      <c r="AM19348" s="5"/>
      <c r="AW19348" s="5"/>
    </row>
    <row r="19349" spans="38:49">
      <c r="AL19349" s="5"/>
      <c r="AM19349" s="5"/>
      <c r="AW19349" s="5"/>
    </row>
    <row r="19350" spans="38:49">
      <c r="AL19350" s="5"/>
      <c r="AM19350" s="5"/>
      <c r="AW19350" s="5"/>
    </row>
    <row r="19351" spans="38:49">
      <c r="AL19351" s="5"/>
      <c r="AM19351" s="5"/>
      <c r="AW19351" s="5"/>
    </row>
    <row r="19352" spans="38:49">
      <c r="AL19352" s="5"/>
      <c r="AM19352" s="5"/>
      <c r="AW19352" s="5"/>
    </row>
    <row r="19353" spans="38:49">
      <c r="AL19353" s="5"/>
      <c r="AM19353" s="5"/>
      <c r="AW19353" s="5"/>
    </row>
    <row r="19354" spans="38:49">
      <c r="AL19354" s="5"/>
      <c r="AM19354" s="5"/>
      <c r="AW19354" s="5"/>
    </row>
    <row r="19355" spans="38:49">
      <c r="AL19355" s="5"/>
      <c r="AM19355" s="5"/>
      <c r="AW19355" s="5"/>
    </row>
    <row r="19356" spans="38:49">
      <c r="AL19356" s="5"/>
      <c r="AM19356" s="5"/>
      <c r="AW19356" s="5"/>
    </row>
    <row r="19357" spans="38:49">
      <c r="AL19357" s="5"/>
      <c r="AM19357" s="5"/>
      <c r="AW19357" s="5"/>
    </row>
    <row r="19358" spans="38:49">
      <c r="AL19358" s="5"/>
      <c r="AM19358" s="5"/>
      <c r="AW19358" s="5"/>
    </row>
    <row r="19359" spans="38:49">
      <c r="AL19359" s="5"/>
      <c r="AM19359" s="5"/>
      <c r="AW19359" s="5"/>
    </row>
    <row r="19360" spans="38:49">
      <c r="AL19360" s="5"/>
      <c r="AM19360" s="5"/>
      <c r="AW19360" s="5"/>
    </row>
    <row r="19361" spans="38:49">
      <c r="AL19361" s="5"/>
      <c r="AM19361" s="5"/>
      <c r="AW19361" s="5"/>
    </row>
    <row r="19362" spans="38:49">
      <c r="AL19362" s="5"/>
      <c r="AM19362" s="5"/>
      <c r="AW19362" s="5"/>
    </row>
    <row r="19363" spans="38:49">
      <c r="AL19363" s="5"/>
      <c r="AM19363" s="5"/>
      <c r="AW19363" s="5"/>
    </row>
    <row r="19364" spans="38:49">
      <c r="AL19364" s="5"/>
      <c r="AM19364" s="5"/>
      <c r="AW19364" s="5"/>
    </row>
    <row r="19365" spans="38:49">
      <c r="AL19365" s="5"/>
      <c r="AM19365" s="5"/>
      <c r="AW19365" s="5"/>
    </row>
    <row r="19366" spans="38:49">
      <c r="AL19366" s="5"/>
      <c r="AM19366" s="5"/>
      <c r="AW19366" s="5"/>
    </row>
    <row r="19367" spans="38:49">
      <c r="AL19367" s="5"/>
      <c r="AM19367" s="5"/>
      <c r="AW19367" s="5"/>
    </row>
    <row r="19368" spans="38:49">
      <c r="AL19368" s="5"/>
      <c r="AM19368" s="5"/>
      <c r="AW19368" s="5"/>
    </row>
    <row r="19369" spans="38:49">
      <c r="AL19369" s="5"/>
      <c r="AM19369" s="5"/>
      <c r="AW19369" s="5"/>
    </row>
    <row r="19370" spans="38:49">
      <c r="AL19370" s="5"/>
      <c r="AM19370" s="5"/>
      <c r="AW19370" s="5"/>
    </row>
    <row r="19371" spans="38:49">
      <c r="AL19371" s="5"/>
      <c r="AM19371" s="5"/>
      <c r="AW19371" s="5"/>
    </row>
    <row r="19372" spans="38:49">
      <c r="AL19372" s="5"/>
      <c r="AM19372" s="5"/>
      <c r="AW19372" s="5"/>
    </row>
    <row r="19373" spans="38:49">
      <c r="AL19373" s="5"/>
      <c r="AM19373" s="5"/>
      <c r="AW19373" s="5"/>
    </row>
    <row r="19374" spans="38:49">
      <c r="AL19374" s="5"/>
      <c r="AM19374" s="5"/>
      <c r="AW19374" s="5"/>
    </row>
    <row r="19375" spans="38:49">
      <c r="AL19375" s="5"/>
      <c r="AM19375" s="5"/>
      <c r="AW19375" s="5"/>
    </row>
    <row r="19376" spans="38:49">
      <c r="AL19376" s="5"/>
      <c r="AM19376" s="5"/>
      <c r="AW19376" s="5"/>
    </row>
    <row r="19377" spans="38:49">
      <c r="AL19377" s="5"/>
      <c r="AM19377" s="5"/>
      <c r="AW19377" s="5"/>
    </row>
    <row r="19378" spans="38:49">
      <c r="AL19378" s="5"/>
      <c r="AM19378" s="5"/>
      <c r="AW19378" s="5"/>
    </row>
    <row r="19379" spans="38:49">
      <c r="AL19379" s="5"/>
      <c r="AM19379" s="5"/>
      <c r="AW19379" s="5"/>
    </row>
    <row r="19380" spans="38:49">
      <c r="AL19380" s="5"/>
      <c r="AM19380" s="5"/>
      <c r="AW19380" s="5"/>
    </row>
    <row r="19381" spans="38:49">
      <c r="AL19381" s="5"/>
      <c r="AM19381" s="5"/>
      <c r="AW19381" s="5"/>
    </row>
    <row r="19382" spans="38:49">
      <c r="AL19382" s="5"/>
      <c r="AM19382" s="5"/>
      <c r="AW19382" s="5"/>
    </row>
    <row r="19383" spans="38:49">
      <c r="AL19383" s="5"/>
      <c r="AM19383" s="5"/>
      <c r="AW19383" s="5"/>
    </row>
    <row r="19384" spans="38:49">
      <c r="AL19384" s="5"/>
      <c r="AM19384" s="5"/>
      <c r="AW19384" s="5"/>
    </row>
    <row r="19385" spans="38:49">
      <c r="AL19385" s="5"/>
      <c r="AM19385" s="5"/>
      <c r="AW19385" s="5"/>
    </row>
    <row r="19386" spans="38:49">
      <c r="AL19386" s="5"/>
      <c r="AM19386" s="5"/>
      <c r="AW19386" s="5"/>
    </row>
    <row r="19387" spans="38:49">
      <c r="AL19387" s="5"/>
      <c r="AM19387" s="5"/>
      <c r="AW19387" s="5"/>
    </row>
    <row r="19388" spans="38:49">
      <c r="AL19388" s="5"/>
      <c r="AM19388" s="5"/>
      <c r="AW19388" s="5"/>
    </row>
    <row r="19389" spans="38:49">
      <c r="AL19389" s="5"/>
      <c r="AM19389" s="5"/>
      <c r="AW19389" s="5"/>
    </row>
    <row r="19390" spans="38:49">
      <c r="AL19390" s="5"/>
      <c r="AM19390" s="5"/>
      <c r="AW19390" s="5"/>
    </row>
    <row r="19391" spans="38:49">
      <c r="AL19391" s="5"/>
      <c r="AM19391" s="5"/>
      <c r="AW19391" s="5"/>
    </row>
    <row r="19392" spans="38:49">
      <c r="AL19392" s="5"/>
      <c r="AM19392" s="5"/>
      <c r="AW19392" s="5"/>
    </row>
    <row r="19393" spans="38:49">
      <c r="AL19393" s="5"/>
      <c r="AM19393" s="5"/>
      <c r="AW19393" s="5"/>
    </row>
    <row r="19394" spans="38:49">
      <c r="AL19394" s="5"/>
      <c r="AM19394" s="5"/>
      <c r="AW19394" s="5"/>
    </row>
    <row r="19395" spans="38:49">
      <c r="AL19395" s="5"/>
      <c r="AM19395" s="5"/>
      <c r="AW19395" s="5"/>
    </row>
    <row r="19396" spans="38:49">
      <c r="AL19396" s="5"/>
      <c r="AM19396" s="5"/>
      <c r="AW19396" s="5"/>
    </row>
    <row r="19397" spans="38:49">
      <c r="AL19397" s="5"/>
      <c r="AM19397" s="5"/>
      <c r="AW19397" s="5"/>
    </row>
    <row r="19398" spans="38:49">
      <c r="AL19398" s="5"/>
      <c r="AM19398" s="5"/>
      <c r="AW19398" s="5"/>
    </row>
    <row r="19399" spans="38:49">
      <c r="AL19399" s="5"/>
      <c r="AM19399" s="5"/>
      <c r="AW19399" s="5"/>
    </row>
    <row r="19400" spans="38:49">
      <c r="AL19400" s="5"/>
      <c r="AM19400" s="5"/>
      <c r="AW19400" s="5"/>
    </row>
    <row r="19401" spans="38:49">
      <c r="AL19401" s="5"/>
      <c r="AM19401" s="5"/>
      <c r="AW19401" s="5"/>
    </row>
    <row r="19402" spans="38:49">
      <c r="AL19402" s="5"/>
      <c r="AM19402" s="5"/>
      <c r="AW19402" s="5"/>
    </row>
    <row r="19403" spans="38:49">
      <c r="AL19403" s="5"/>
      <c r="AM19403" s="5"/>
      <c r="AW19403" s="5"/>
    </row>
    <row r="19404" spans="38:49">
      <c r="AL19404" s="5"/>
      <c r="AM19404" s="5"/>
      <c r="AW19404" s="5"/>
    </row>
    <row r="19405" spans="38:49">
      <c r="AL19405" s="5"/>
      <c r="AM19405" s="5"/>
      <c r="AW19405" s="5"/>
    </row>
    <row r="19406" spans="38:49">
      <c r="AL19406" s="5"/>
      <c r="AM19406" s="5"/>
      <c r="AW19406" s="5"/>
    </row>
    <row r="19407" spans="38:49">
      <c r="AL19407" s="5"/>
      <c r="AM19407" s="5"/>
      <c r="AW19407" s="5"/>
    </row>
    <row r="19408" spans="38:49">
      <c r="AL19408" s="5"/>
      <c r="AM19408" s="5"/>
      <c r="AW19408" s="5"/>
    </row>
    <row r="19409" spans="38:49">
      <c r="AL19409" s="5"/>
      <c r="AM19409" s="5"/>
      <c r="AW19409" s="5"/>
    </row>
    <row r="19410" spans="38:49">
      <c r="AL19410" s="5"/>
      <c r="AM19410" s="5"/>
      <c r="AW19410" s="5"/>
    </row>
    <row r="19411" spans="38:49">
      <c r="AL19411" s="5"/>
      <c r="AM19411" s="5"/>
      <c r="AW19411" s="5"/>
    </row>
    <row r="19412" spans="38:49">
      <c r="AL19412" s="5"/>
      <c r="AM19412" s="5"/>
      <c r="AW19412" s="5"/>
    </row>
    <row r="19413" spans="38:49">
      <c r="AL19413" s="5"/>
      <c r="AM19413" s="5"/>
      <c r="AW19413" s="5"/>
    </row>
    <row r="19414" spans="38:49">
      <c r="AL19414" s="5"/>
      <c r="AM19414" s="5"/>
      <c r="AW19414" s="5"/>
    </row>
    <row r="19415" spans="38:49">
      <c r="AL19415" s="5"/>
      <c r="AM19415" s="5"/>
      <c r="AW19415" s="5"/>
    </row>
    <row r="19416" spans="38:49">
      <c r="AL19416" s="5"/>
      <c r="AM19416" s="5"/>
      <c r="AW19416" s="5"/>
    </row>
    <row r="19417" spans="38:49">
      <c r="AL19417" s="5"/>
      <c r="AM19417" s="5"/>
      <c r="AW19417" s="5"/>
    </row>
    <row r="19418" spans="38:49">
      <c r="AL19418" s="5"/>
      <c r="AM19418" s="5"/>
      <c r="AW19418" s="5"/>
    </row>
    <row r="19419" spans="38:49">
      <c r="AL19419" s="5"/>
      <c r="AM19419" s="5"/>
      <c r="AW19419" s="5"/>
    </row>
    <row r="19420" spans="38:49">
      <c r="AL19420" s="5"/>
      <c r="AM19420" s="5"/>
      <c r="AW19420" s="5"/>
    </row>
    <row r="19421" spans="38:49">
      <c r="AL19421" s="5"/>
      <c r="AM19421" s="5"/>
      <c r="AW19421" s="5"/>
    </row>
    <row r="19422" spans="38:49">
      <c r="AL19422" s="5"/>
      <c r="AM19422" s="5"/>
      <c r="AW19422" s="5"/>
    </row>
    <row r="19423" spans="38:49">
      <c r="AL19423" s="5"/>
      <c r="AM19423" s="5"/>
      <c r="AW19423" s="5"/>
    </row>
    <row r="19424" spans="38:49">
      <c r="AL19424" s="5"/>
      <c r="AM19424" s="5"/>
      <c r="AW19424" s="5"/>
    </row>
    <row r="19425" spans="38:49">
      <c r="AL19425" s="5"/>
      <c r="AM19425" s="5"/>
      <c r="AW19425" s="5"/>
    </row>
    <row r="19426" spans="38:49">
      <c r="AL19426" s="5"/>
      <c r="AM19426" s="5"/>
      <c r="AW19426" s="5"/>
    </row>
    <row r="19427" spans="38:49">
      <c r="AL19427" s="5"/>
      <c r="AM19427" s="5"/>
      <c r="AW19427" s="5"/>
    </row>
    <row r="19428" spans="38:49">
      <c r="AL19428" s="5"/>
      <c r="AM19428" s="5"/>
      <c r="AW19428" s="5"/>
    </row>
    <row r="19429" spans="38:49">
      <c r="AL19429" s="5"/>
      <c r="AM19429" s="5"/>
      <c r="AW19429" s="5"/>
    </row>
    <row r="19430" spans="38:49">
      <c r="AL19430" s="5"/>
      <c r="AM19430" s="5"/>
      <c r="AW19430" s="5"/>
    </row>
    <row r="19431" spans="38:49">
      <c r="AL19431" s="5"/>
      <c r="AM19431" s="5"/>
      <c r="AW19431" s="5"/>
    </row>
    <row r="19432" spans="38:49">
      <c r="AL19432" s="5"/>
      <c r="AM19432" s="5"/>
      <c r="AW19432" s="5"/>
    </row>
    <row r="19433" spans="38:49">
      <c r="AL19433" s="5"/>
      <c r="AM19433" s="5"/>
      <c r="AW19433" s="5"/>
    </row>
    <row r="19434" spans="38:49">
      <c r="AL19434" s="5"/>
      <c r="AM19434" s="5"/>
      <c r="AW19434" s="5"/>
    </row>
    <row r="19435" spans="38:49">
      <c r="AL19435" s="5"/>
      <c r="AM19435" s="5"/>
      <c r="AW19435" s="5"/>
    </row>
    <row r="19436" spans="38:49">
      <c r="AL19436" s="5"/>
      <c r="AM19436" s="5"/>
      <c r="AW19436" s="5"/>
    </row>
    <row r="19437" spans="38:49">
      <c r="AL19437" s="5"/>
      <c r="AM19437" s="5"/>
      <c r="AW19437" s="5"/>
    </row>
    <row r="19438" spans="38:49">
      <c r="AL19438" s="5"/>
      <c r="AM19438" s="5"/>
      <c r="AW19438" s="5"/>
    </row>
    <row r="19439" spans="38:49">
      <c r="AL19439" s="5"/>
      <c r="AM19439" s="5"/>
      <c r="AW19439" s="5"/>
    </row>
    <row r="19440" spans="38:49">
      <c r="AL19440" s="5"/>
      <c r="AM19440" s="5"/>
      <c r="AW19440" s="5"/>
    </row>
    <row r="19441" spans="38:49">
      <c r="AL19441" s="5"/>
      <c r="AM19441" s="5"/>
      <c r="AW19441" s="5"/>
    </row>
    <row r="19442" spans="38:49">
      <c r="AL19442" s="5"/>
      <c r="AM19442" s="5"/>
      <c r="AW19442" s="5"/>
    </row>
    <row r="19443" spans="38:49">
      <c r="AL19443" s="5"/>
      <c r="AM19443" s="5"/>
      <c r="AW19443" s="5"/>
    </row>
    <row r="19444" spans="38:49">
      <c r="AL19444" s="5"/>
      <c r="AM19444" s="5"/>
      <c r="AW19444" s="5"/>
    </row>
    <row r="19445" spans="38:49">
      <c r="AL19445" s="5"/>
      <c r="AM19445" s="5"/>
      <c r="AW19445" s="5"/>
    </row>
    <row r="19446" spans="38:49">
      <c r="AL19446" s="5"/>
      <c r="AM19446" s="5"/>
      <c r="AW19446" s="5"/>
    </row>
    <row r="19447" spans="38:49">
      <c r="AL19447" s="5"/>
      <c r="AM19447" s="5"/>
      <c r="AW19447" s="5"/>
    </row>
    <row r="19448" spans="38:49">
      <c r="AL19448" s="5"/>
      <c r="AM19448" s="5"/>
      <c r="AW19448" s="5"/>
    </row>
    <row r="19449" spans="38:49">
      <c r="AL19449" s="5"/>
      <c r="AM19449" s="5"/>
      <c r="AW19449" s="5"/>
    </row>
    <row r="19450" spans="38:49">
      <c r="AL19450" s="5"/>
      <c r="AM19450" s="5"/>
      <c r="AW19450" s="5"/>
    </row>
    <row r="19451" spans="38:49">
      <c r="AL19451" s="5"/>
      <c r="AM19451" s="5"/>
      <c r="AW19451" s="5"/>
    </row>
    <row r="19452" spans="38:49">
      <c r="AL19452" s="5"/>
      <c r="AM19452" s="5"/>
      <c r="AW19452" s="5"/>
    </row>
    <row r="19453" spans="38:49">
      <c r="AL19453" s="5"/>
      <c r="AM19453" s="5"/>
      <c r="AW19453" s="5"/>
    </row>
    <row r="19454" spans="38:49">
      <c r="AL19454" s="5"/>
      <c r="AM19454" s="5"/>
      <c r="AW19454" s="5"/>
    </row>
    <row r="19455" spans="38:49">
      <c r="AL19455" s="5"/>
      <c r="AM19455" s="5"/>
      <c r="AW19455" s="5"/>
    </row>
    <row r="19456" spans="38:49">
      <c r="AL19456" s="5"/>
      <c r="AM19456" s="5"/>
      <c r="AW19456" s="5"/>
    </row>
    <row r="19457" spans="38:49">
      <c r="AL19457" s="5"/>
      <c r="AM19457" s="5"/>
      <c r="AW19457" s="5"/>
    </row>
    <row r="19458" spans="38:49">
      <c r="AL19458" s="5"/>
      <c r="AM19458" s="5"/>
      <c r="AW19458" s="5"/>
    </row>
    <row r="19459" spans="38:49">
      <c r="AL19459" s="5"/>
      <c r="AM19459" s="5"/>
      <c r="AW19459" s="5"/>
    </row>
    <row r="19460" spans="38:49">
      <c r="AL19460" s="5"/>
      <c r="AM19460" s="5"/>
      <c r="AW19460" s="5"/>
    </row>
    <row r="19461" spans="38:49">
      <c r="AL19461" s="5"/>
      <c r="AM19461" s="5"/>
      <c r="AW19461" s="5"/>
    </row>
    <row r="19462" spans="38:49">
      <c r="AL19462" s="5"/>
      <c r="AM19462" s="5"/>
      <c r="AW19462" s="5"/>
    </row>
    <row r="19463" spans="38:49">
      <c r="AL19463" s="5"/>
      <c r="AM19463" s="5"/>
      <c r="AW19463" s="5"/>
    </row>
    <row r="19464" spans="38:49">
      <c r="AL19464" s="5"/>
      <c r="AM19464" s="5"/>
      <c r="AW19464" s="5"/>
    </row>
    <row r="19465" spans="38:49">
      <c r="AL19465" s="5"/>
      <c r="AM19465" s="5"/>
      <c r="AW19465" s="5"/>
    </row>
    <row r="19466" spans="38:49">
      <c r="AL19466" s="5"/>
      <c r="AM19466" s="5"/>
      <c r="AW19466" s="5"/>
    </row>
    <row r="19467" spans="38:49">
      <c r="AL19467" s="5"/>
      <c r="AM19467" s="5"/>
      <c r="AW19467" s="5"/>
    </row>
    <row r="19468" spans="38:49">
      <c r="AL19468" s="5"/>
      <c r="AM19468" s="5"/>
      <c r="AW19468" s="5"/>
    </row>
    <row r="19469" spans="38:49">
      <c r="AL19469" s="5"/>
      <c r="AM19469" s="5"/>
      <c r="AW19469" s="5"/>
    </row>
    <row r="19470" spans="38:49">
      <c r="AL19470" s="5"/>
      <c r="AM19470" s="5"/>
      <c r="AW19470" s="5"/>
    </row>
    <row r="19471" spans="38:49">
      <c r="AL19471" s="5"/>
      <c r="AM19471" s="5"/>
      <c r="AW19471" s="5"/>
    </row>
    <row r="19472" spans="38:49">
      <c r="AL19472" s="5"/>
      <c r="AM19472" s="5"/>
      <c r="AW19472" s="5"/>
    </row>
    <row r="19473" spans="38:49">
      <c r="AL19473" s="5"/>
      <c r="AM19473" s="5"/>
      <c r="AW19473" s="5"/>
    </row>
    <row r="19474" spans="38:49">
      <c r="AL19474" s="5"/>
      <c r="AM19474" s="5"/>
      <c r="AW19474" s="5"/>
    </row>
    <row r="19475" spans="38:49">
      <c r="AL19475" s="5"/>
      <c r="AM19475" s="5"/>
      <c r="AW19475" s="5"/>
    </row>
    <row r="19476" spans="38:49">
      <c r="AL19476" s="5"/>
      <c r="AM19476" s="5"/>
      <c r="AW19476" s="5"/>
    </row>
    <row r="19477" spans="38:49">
      <c r="AL19477" s="5"/>
      <c r="AM19477" s="5"/>
      <c r="AW19477" s="5"/>
    </row>
    <row r="19478" spans="38:49">
      <c r="AL19478" s="5"/>
      <c r="AM19478" s="5"/>
      <c r="AW19478" s="5"/>
    </row>
    <row r="19479" spans="38:49">
      <c r="AL19479" s="5"/>
      <c r="AM19479" s="5"/>
      <c r="AW19479" s="5"/>
    </row>
    <row r="19480" spans="38:49">
      <c r="AL19480" s="5"/>
      <c r="AM19480" s="5"/>
      <c r="AW19480" s="5"/>
    </row>
    <row r="19481" spans="38:49">
      <c r="AL19481" s="5"/>
      <c r="AM19481" s="5"/>
      <c r="AW19481" s="5"/>
    </row>
    <row r="19482" spans="38:49">
      <c r="AL19482" s="5"/>
      <c r="AM19482" s="5"/>
      <c r="AW19482" s="5"/>
    </row>
    <row r="19483" spans="38:49">
      <c r="AL19483" s="5"/>
      <c r="AM19483" s="5"/>
      <c r="AW19483" s="5"/>
    </row>
    <row r="19484" spans="38:49">
      <c r="AL19484" s="5"/>
      <c r="AM19484" s="5"/>
      <c r="AW19484" s="5"/>
    </row>
    <row r="19485" spans="38:49">
      <c r="AL19485" s="5"/>
      <c r="AM19485" s="5"/>
      <c r="AW19485" s="5"/>
    </row>
    <row r="19486" spans="38:49">
      <c r="AL19486" s="5"/>
      <c r="AM19486" s="5"/>
      <c r="AW19486" s="5"/>
    </row>
    <row r="19487" spans="38:49">
      <c r="AL19487" s="5"/>
      <c r="AM19487" s="5"/>
      <c r="AW19487" s="5"/>
    </row>
    <row r="19488" spans="38:49">
      <c r="AL19488" s="5"/>
      <c r="AM19488" s="5"/>
      <c r="AW19488" s="5"/>
    </row>
    <row r="19489" spans="38:49">
      <c r="AL19489" s="5"/>
      <c r="AM19489" s="5"/>
      <c r="AW19489" s="5"/>
    </row>
    <row r="19490" spans="38:49">
      <c r="AL19490" s="5"/>
      <c r="AM19490" s="5"/>
      <c r="AW19490" s="5"/>
    </row>
    <row r="19491" spans="38:49">
      <c r="AL19491" s="5"/>
      <c r="AM19491" s="5"/>
      <c r="AW19491" s="5"/>
    </row>
    <row r="19492" spans="38:49">
      <c r="AL19492" s="5"/>
      <c r="AM19492" s="5"/>
      <c r="AW19492" s="5"/>
    </row>
    <row r="19493" spans="38:49">
      <c r="AL19493" s="5"/>
      <c r="AM19493" s="5"/>
      <c r="AW19493" s="5"/>
    </row>
    <row r="19494" spans="38:49">
      <c r="AL19494" s="5"/>
      <c r="AM19494" s="5"/>
      <c r="AW19494" s="5"/>
    </row>
    <row r="19495" spans="38:49">
      <c r="AL19495" s="5"/>
      <c r="AM19495" s="5"/>
      <c r="AW19495" s="5"/>
    </row>
    <row r="19496" spans="38:49">
      <c r="AL19496" s="5"/>
      <c r="AM19496" s="5"/>
      <c r="AW19496" s="5"/>
    </row>
    <row r="19497" spans="38:49">
      <c r="AL19497" s="5"/>
      <c r="AM19497" s="5"/>
      <c r="AW19497" s="5"/>
    </row>
    <row r="19498" spans="38:49">
      <c r="AL19498" s="5"/>
      <c r="AM19498" s="5"/>
      <c r="AW19498" s="5"/>
    </row>
    <row r="19499" spans="38:49">
      <c r="AL19499" s="5"/>
      <c r="AM19499" s="5"/>
      <c r="AW19499" s="5"/>
    </row>
    <row r="19500" spans="38:49">
      <c r="AL19500" s="5"/>
      <c r="AM19500" s="5"/>
      <c r="AW19500" s="5"/>
    </row>
    <row r="19501" spans="38:49">
      <c r="AL19501" s="5"/>
      <c r="AM19501" s="5"/>
      <c r="AW19501" s="5"/>
    </row>
    <row r="19502" spans="38:49">
      <c r="AL19502" s="5"/>
      <c r="AM19502" s="5"/>
      <c r="AW19502" s="5"/>
    </row>
    <row r="19503" spans="38:49">
      <c r="AL19503" s="5"/>
      <c r="AM19503" s="5"/>
      <c r="AW19503" s="5"/>
    </row>
    <row r="19504" spans="38:49">
      <c r="AL19504" s="5"/>
      <c r="AM19504" s="5"/>
      <c r="AW19504" s="5"/>
    </row>
    <row r="19505" spans="38:49">
      <c r="AL19505" s="5"/>
      <c r="AM19505" s="5"/>
      <c r="AW19505" s="5"/>
    </row>
    <row r="19506" spans="38:49">
      <c r="AL19506" s="5"/>
      <c r="AM19506" s="5"/>
      <c r="AW19506" s="5"/>
    </row>
    <row r="19507" spans="38:49">
      <c r="AL19507" s="5"/>
      <c r="AM19507" s="5"/>
      <c r="AW19507" s="5"/>
    </row>
    <row r="19508" spans="38:49">
      <c r="AL19508" s="5"/>
      <c r="AM19508" s="5"/>
      <c r="AW19508" s="5"/>
    </row>
    <row r="19509" spans="38:49">
      <c r="AL19509" s="5"/>
      <c r="AM19509" s="5"/>
      <c r="AW19509" s="5"/>
    </row>
    <row r="19510" spans="38:49">
      <c r="AL19510" s="5"/>
      <c r="AM19510" s="5"/>
      <c r="AW19510" s="5"/>
    </row>
    <row r="19511" spans="38:49">
      <c r="AL19511" s="5"/>
      <c r="AM19511" s="5"/>
      <c r="AW19511" s="5"/>
    </row>
    <row r="19512" spans="38:49">
      <c r="AL19512" s="5"/>
      <c r="AM19512" s="5"/>
      <c r="AW19512" s="5"/>
    </row>
    <row r="19513" spans="38:49">
      <c r="AL19513" s="5"/>
      <c r="AM19513" s="5"/>
      <c r="AW19513" s="5"/>
    </row>
    <row r="19514" spans="38:49">
      <c r="AL19514" s="5"/>
      <c r="AM19514" s="5"/>
      <c r="AW19514" s="5"/>
    </row>
    <row r="19515" spans="38:49">
      <c r="AL19515" s="5"/>
      <c r="AM19515" s="5"/>
      <c r="AW19515" s="5"/>
    </row>
    <row r="19516" spans="38:49">
      <c r="AL19516" s="5"/>
      <c r="AM19516" s="5"/>
      <c r="AW19516" s="5"/>
    </row>
    <row r="19517" spans="38:49">
      <c r="AL19517" s="5"/>
      <c r="AM19517" s="5"/>
      <c r="AW19517" s="5"/>
    </row>
    <row r="19518" spans="38:49">
      <c r="AL19518" s="5"/>
      <c r="AM19518" s="5"/>
      <c r="AW19518" s="5"/>
    </row>
    <row r="19519" spans="38:49">
      <c r="AL19519" s="5"/>
      <c r="AM19519" s="5"/>
      <c r="AW19519" s="5"/>
    </row>
    <row r="19520" spans="38:49">
      <c r="AL19520" s="5"/>
      <c r="AM19520" s="5"/>
      <c r="AW19520" s="5"/>
    </row>
    <row r="19521" spans="38:49">
      <c r="AL19521" s="5"/>
      <c r="AM19521" s="5"/>
      <c r="AW19521" s="5"/>
    </row>
    <row r="19522" spans="38:49">
      <c r="AL19522" s="5"/>
      <c r="AM19522" s="5"/>
      <c r="AW19522" s="5"/>
    </row>
    <row r="19523" spans="38:49">
      <c r="AL19523" s="5"/>
      <c r="AM19523" s="5"/>
      <c r="AW19523" s="5"/>
    </row>
    <row r="19524" spans="38:49">
      <c r="AL19524" s="5"/>
      <c r="AM19524" s="5"/>
      <c r="AW19524" s="5"/>
    </row>
    <row r="19525" spans="38:49">
      <c r="AL19525" s="5"/>
      <c r="AM19525" s="5"/>
      <c r="AW19525" s="5"/>
    </row>
    <row r="19526" spans="38:49">
      <c r="AL19526" s="5"/>
      <c r="AM19526" s="5"/>
      <c r="AW19526" s="5"/>
    </row>
    <row r="19527" spans="38:49">
      <c r="AL19527" s="5"/>
      <c r="AM19527" s="5"/>
      <c r="AW19527" s="5"/>
    </row>
    <row r="19528" spans="38:49">
      <c r="AL19528" s="5"/>
      <c r="AM19528" s="5"/>
      <c r="AW19528" s="5"/>
    </row>
    <row r="19529" spans="38:49">
      <c r="AL19529" s="5"/>
      <c r="AM19529" s="5"/>
      <c r="AW19529" s="5"/>
    </row>
    <row r="19530" spans="38:49">
      <c r="AL19530" s="5"/>
      <c r="AM19530" s="5"/>
      <c r="AW19530" s="5"/>
    </row>
    <row r="19531" spans="38:49">
      <c r="AL19531" s="5"/>
      <c r="AM19531" s="5"/>
      <c r="AW19531" s="5"/>
    </row>
    <row r="19532" spans="38:49">
      <c r="AL19532" s="5"/>
      <c r="AM19532" s="5"/>
      <c r="AW19532" s="5"/>
    </row>
    <row r="19533" spans="38:49">
      <c r="AL19533" s="5"/>
      <c r="AM19533" s="5"/>
      <c r="AW19533" s="5"/>
    </row>
    <row r="19534" spans="38:49">
      <c r="AL19534" s="5"/>
      <c r="AM19534" s="5"/>
      <c r="AW19534" s="5"/>
    </row>
    <row r="19535" spans="38:49">
      <c r="AL19535" s="5"/>
      <c r="AM19535" s="5"/>
      <c r="AW19535" s="5"/>
    </row>
    <row r="19536" spans="38:49">
      <c r="AL19536" s="5"/>
      <c r="AM19536" s="5"/>
      <c r="AW19536" s="5"/>
    </row>
    <row r="19537" spans="38:49">
      <c r="AL19537" s="5"/>
      <c r="AM19537" s="5"/>
      <c r="AW19537" s="5"/>
    </row>
    <row r="19538" spans="38:49">
      <c r="AL19538" s="5"/>
      <c r="AM19538" s="5"/>
      <c r="AW19538" s="5"/>
    </row>
    <row r="19539" spans="38:49">
      <c r="AL19539" s="5"/>
      <c r="AM19539" s="5"/>
      <c r="AW19539" s="5"/>
    </row>
    <row r="19540" spans="38:49">
      <c r="AL19540" s="5"/>
      <c r="AM19540" s="5"/>
      <c r="AW19540" s="5"/>
    </row>
    <row r="19541" spans="38:49">
      <c r="AL19541" s="5"/>
      <c r="AM19541" s="5"/>
      <c r="AW19541" s="5"/>
    </row>
    <row r="19542" spans="38:49">
      <c r="AL19542" s="5"/>
      <c r="AM19542" s="5"/>
      <c r="AW19542" s="5"/>
    </row>
    <row r="19543" spans="38:49">
      <c r="AL19543" s="5"/>
      <c r="AM19543" s="5"/>
      <c r="AW19543" s="5"/>
    </row>
    <row r="19544" spans="38:49">
      <c r="AL19544" s="5"/>
      <c r="AM19544" s="5"/>
      <c r="AW19544" s="5"/>
    </row>
    <row r="19545" spans="38:49">
      <c r="AL19545" s="5"/>
      <c r="AM19545" s="5"/>
      <c r="AW19545" s="5"/>
    </row>
    <row r="19546" spans="38:49">
      <c r="AL19546" s="5"/>
      <c r="AM19546" s="5"/>
      <c r="AW19546" s="5"/>
    </row>
    <row r="19547" spans="38:49">
      <c r="AL19547" s="5"/>
      <c r="AM19547" s="5"/>
      <c r="AW19547" s="5"/>
    </row>
    <row r="19548" spans="38:49">
      <c r="AL19548" s="5"/>
      <c r="AM19548" s="5"/>
      <c r="AW19548" s="5"/>
    </row>
    <row r="19549" spans="38:49">
      <c r="AL19549" s="5"/>
      <c r="AM19549" s="5"/>
      <c r="AW19549" s="5"/>
    </row>
    <row r="19550" spans="38:49">
      <c r="AL19550" s="5"/>
      <c r="AM19550" s="5"/>
      <c r="AW19550" s="5"/>
    </row>
    <row r="19551" spans="38:49">
      <c r="AL19551" s="5"/>
      <c r="AM19551" s="5"/>
      <c r="AW19551" s="5"/>
    </row>
    <row r="19552" spans="38:49">
      <c r="AL19552" s="5"/>
      <c r="AM19552" s="5"/>
      <c r="AW19552" s="5"/>
    </row>
    <row r="19553" spans="38:49">
      <c r="AL19553" s="5"/>
      <c r="AM19553" s="5"/>
      <c r="AW19553" s="5"/>
    </row>
    <row r="19554" spans="38:49">
      <c r="AL19554" s="5"/>
      <c r="AM19554" s="5"/>
      <c r="AW19554" s="5"/>
    </row>
    <row r="19555" spans="38:49">
      <c r="AL19555" s="5"/>
      <c r="AM19555" s="5"/>
      <c r="AW19555" s="5"/>
    </row>
    <row r="19556" spans="38:49">
      <c r="AL19556" s="5"/>
      <c r="AM19556" s="5"/>
      <c r="AW19556" s="5"/>
    </row>
    <row r="19557" spans="38:49">
      <c r="AL19557" s="5"/>
      <c r="AM19557" s="5"/>
      <c r="AW19557" s="5"/>
    </row>
    <row r="19558" spans="38:49">
      <c r="AL19558" s="5"/>
      <c r="AM19558" s="5"/>
      <c r="AW19558" s="5"/>
    </row>
    <row r="19559" spans="38:49">
      <c r="AL19559" s="5"/>
      <c r="AM19559" s="5"/>
      <c r="AW19559" s="5"/>
    </row>
    <row r="19560" spans="38:49">
      <c r="AL19560" s="5"/>
      <c r="AM19560" s="5"/>
      <c r="AW19560" s="5"/>
    </row>
    <row r="19561" spans="38:49">
      <c r="AL19561" s="5"/>
      <c r="AM19561" s="5"/>
      <c r="AW19561" s="5"/>
    </row>
    <row r="19562" spans="38:49">
      <c r="AL19562" s="5"/>
      <c r="AM19562" s="5"/>
      <c r="AW19562" s="5"/>
    </row>
    <row r="19563" spans="38:49">
      <c r="AL19563" s="5"/>
      <c r="AM19563" s="5"/>
      <c r="AW19563" s="5"/>
    </row>
    <row r="19564" spans="38:49">
      <c r="AL19564" s="5"/>
      <c r="AM19564" s="5"/>
      <c r="AW19564" s="5"/>
    </row>
    <row r="19565" spans="38:49">
      <c r="AL19565" s="5"/>
      <c r="AM19565" s="5"/>
      <c r="AW19565" s="5"/>
    </row>
    <row r="19566" spans="38:49">
      <c r="AL19566" s="5"/>
      <c r="AM19566" s="5"/>
      <c r="AW19566" s="5"/>
    </row>
    <row r="19567" spans="38:49">
      <c r="AL19567" s="5"/>
      <c r="AM19567" s="5"/>
      <c r="AW19567" s="5"/>
    </row>
    <row r="19568" spans="38:49">
      <c r="AL19568" s="5"/>
      <c r="AM19568" s="5"/>
      <c r="AW19568" s="5"/>
    </row>
    <row r="19569" spans="38:49">
      <c r="AL19569" s="5"/>
      <c r="AM19569" s="5"/>
      <c r="AW19569" s="5"/>
    </row>
    <row r="19570" spans="38:49">
      <c r="AL19570" s="5"/>
      <c r="AM19570" s="5"/>
      <c r="AW19570" s="5"/>
    </row>
    <row r="19571" spans="38:49">
      <c r="AL19571" s="5"/>
      <c r="AM19571" s="5"/>
      <c r="AW19571" s="5"/>
    </row>
    <row r="19572" spans="38:49">
      <c r="AL19572" s="5"/>
      <c r="AM19572" s="5"/>
      <c r="AW19572" s="5"/>
    </row>
    <row r="19573" spans="38:49">
      <c r="AL19573" s="5"/>
      <c r="AM19573" s="5"/>
      <c r="AW19573" s="5"/>
    </row>
    <row r="19574" spans="38:49">
      <c r="AL19574" s="5"/>
      <c r="AM19574" s="5"/>
      <c r="AW19574" s="5"/>
    </row>
    <row r="19575" spans="38:49">
      <c r="AL19575" s="5"/>
      <c r="AM19575" s="5"/>
      <c r="AW19575" s="5"/>
    </row>
    <row r="19576" spans="38:49">
      <c r="AL19576" s="5"/>
      <c r="AM19576" s="5"/>
      <c r="AW19576" s="5"/>
    </row>
    <row r="19577" spans="38:49">
      <c r="AL19577" s="5"/>
      <c r="AM19577" s="5"/>
      <c r="AW19577" s="5"/>
    </row>
    <row r="19578" spans="38:49">
      <c r="AL19578" s="5"/>
      <c r="AM19578" s="5"/>
      <c r="AW19578" s="5"/>
    </row>
    <row r="19579" spans="38:49">
      <c r="AL19579" s="5"/>
      <c r="AM19579" s="5"/>
      <c r="AW19579" s="5"/>
    </row>
    <row r="19580" spans="38:49">
      <c r="AL19580" s="5"/>
      <c r="AM19580" s="5"/>
      <c r="AW19580" s="5"/>
    </row>
    <row r="19581" spans="38:49">
      <c r="AL19581" s="5"/>
      <c r="AM19581" s="5"/>
      <c r="AW19581" s="5"/>
    </row>
    <row r="19582" spans="38:49">
      <c r="AL19582" s="5"/>
      <c r="AM19582" s="5"/>
      <c r="AW19582" s="5"/>
    </row>
    <row r="19583" spans="38:49">
      <c r="AL19583" s="5"/>
      <c r="AM19583" s="5"/>
      <c r="AW19583" s="5"/>
    </row>
    <row r="19584" spans="38:49">
      <c r="AL19584" s="5"/>
      <c r="AM19584" s="5"/>
      <c r="AW19584" s="5"/>
    </row>
    <row r="19585" spans="38:49">
      <c r="AL19585" s="5"/>
      <c r="AM19585" s="5"/>
      <c r="AW19585" s="5"/>
    </row>
    <row r="19586" spans="38:49">
      <c r="AL19586" s="5"/>
      <c r="AM19586" s="5"/>
      <c r="AW19586" s="5"/>
    </row>
    <row r="19587" spans="38:49">
      <c r="AL19587" s="5"/>
      <c r="AM19587" s="5"/>
      <c r="AW19587" s="5"/>
    </row>
    <row r="19588" spans="38:49">
      <c r="AL19588" s="5"/>
      <c r="AM19588" s="5"/>
      <c r="AW19588" s="5"/>
    </row>
    <row r="19589" spans="38:49">
      <c r="AL19589" s="5"/>
      <c r="AM19589" s="5"/>
      <c r="AW19589" s="5"/>
    </row>
    <row r="19590" spans="38:49">
      <c r="AL19590" s="5"/>
      <c r="AM19590" s="5"/>
      <c r="AW19590" s="5"/>
    </row>
    <row r="19591" spans="38:49">
      <c r="AL19591" s="5"/>
      <c r="AM19591" s="5"/>
      <c r="AW19591" s="5"/>
    </row>
    <row r="19592" spans="38:49">
      <c r="AL19592" s="5"/>
      <c r="AM19592" s="5"/>
      <c r="AW19592" s="5"/>
    </row>
    <row r="19593" spans="38:49">
      <c r="AL19593" s="5"/>
      <c r="AM19593" s="5"/>
      <c r="AW19593" s="5"/>
    </row>
    <row r="19594" spans="38:49">
      <c r="AL19594" s="5"/>
      <c r="AM19594" s="5"/>
      <c r="AW19594" s="5"/>
    </row>
    <row r="19595" spans="38:49">
      <c r="AL19595" s="5"/>
      <c r="AM19595" s="5"/>
      <c r="AW19595" s="5"/>
    </row>
    <row r="19596" spans="38:49">
      <c r="AL19596" s="5"/>
      <c r="AM19596" s="5"/>
      <c r="AW19596" s="5"/>
    </row>
    <row r="19597" spans="38:49">
      <c r="AL19597" s="5"/>
      <c r="AM19597" s="5"/>
      <c r="AW19597" s="5"/>
    </row>
    <row r="19598" spans="38:49">
      <c r="AL19598" s="5"/>
      <c r="AM19598" s="5"/>
      <c r="AW19598" s="5"/>
    </row>
    <row r="19599" spans="38:49">
      <c r="AL19599" s="5"/>
      <c r="AM19599" s="5"/>
      <c r="AW19599" s="5"/>
    </row>
    <row r="19600" spans="38:49">
      <c r="AL19600" s="5"/>
      <c r="AM19600" s="5"/>
      <c r="AW19600" s="5"/>
    </row>
    <row r="19601" spans="38:49">
      <c r="AL19601" s="5"/>
      <c r="AM19601" s="5"/>
      <c r="AW19601" s="5"/>
    </row>
    <row r="19602" spans="38:49">
      <c r="AL19602" s="5"/>
      <c r="AM19602" s="5"/>
      <c r="AW19602" s="5"/>
    </row>
    <row r="19603" spans="38:49">
      <c r="AL19603" s="5"/>
      <c r="AM19603" s="5"/>
      <c r="AW19603" s="5"/>
    </row>
    <row r="19604" spans="38:49">
      <c r="AL19604" s="5"/>
      <c r="AM19604" s="5"/>
      <c r="AW19604" s="5"/>
    </row>
    <row r="19605" spans="38:49">
      <c r="AL19605" s="5"/>
      <c r="AM19605" s="5"/>
      <c r="AW19605" s="5"/>
    </row>
    <row r="19606" spans="38:49">
      <c r="AL19606" s="5"/>
      <c r="AM19606" s="5"/>
      <c r="AW19606" s="5"/>
    </row>
    <row r="19607" spans="38:49">
      <c r="AL19607" s="5"/>
      <c r="AM19607" s="5"/>
      <c r="AW19607" s="5"/>
    </row>
    <row r="19608" spans="38:49">
      <c r="AL19608" s="5"/>
      <c r="AM19608" s="5"/>
      <c r="AW19608" s="5"/>
    </row>
    <row r="19609" spans="38:49">
      <c r="AL19609" s="5"/>
      <c r="AM19609" s="5"/>
      <c r="AW19609" s="5"/>
    </row>
    <row r="19610" spans="38:49">
      <c r="AL19610" s="5"/>
      <c r="AM19610" s="5"/>
      <c r="AW19610" s="5"/>
    </row>
    <row r="19611" spans="38:49">
      <c r="AL19611" s="5"/>
      <c r="AM19611" s="5"/>
      <c r="AW19611" s="5"/>
    </row>
    <row r="19612" spans="38:49">
      <c r="AL19612" s="5"/>
      <c r="AM19612" s="5"/>
      <c r="AW19612" s="5"/>
    </row>
    <row r="19613" spans="38:49">
      <c r="AL19613" s="5"/>
      <c r="AM19613" s="5"/>
      <c r="AW19613" s="5"/>
    </row>
    <row r="19614" spans="38:49">
      <c r="AL19614" s="5"/>
      <c r="AM19614" s="5"/>
      <c r="AW19614" s="5"/>
    </row>
    <row r="19615" spans="38:49">
      <c r="AL19615" s="5"/>
      <c r="AM19615" s="5"/>
      <c r="AW19615" s="5"/>
    </row>
    <row r="19616" spans="38:49">
      <c r="AL19616" s="5"/>
      <c r="AM19616" s="5"/>
      <c r="AW19616" s="5"/>
    </row>
    <row r="19617" spans="38:49">
      <c r="AL19617" s="5"/>
      <c r="AM19617" s="5"/>
      <c r="AW19617" s="5"/>
    </row>
    <row r="19618" spans="38:49">
      <c r="AL19618" s="5"/>
      <c r="AM19618" s="5"/>
      <c r="AW19618" s="5"/>
    </row>
    <row r="19619" spans="38:49">
      <c r="AL19619" s="5"/>
      <c r="AM19619" s="5"/>
      <c r="AW19619" s="5"/>
    </row>
    <row r="19620" spans="38:49">
      <c r="AL19620" s="5"/>
      <c r="AM19620" s="5"/>
      <c r="AW19620" s="5"/>
    </row>
    <row r="19621" spans="38:49">
      <c r="AL19621" s="5"/>
      <c r="AM19621" s="5"/>
      <c r="AW19621" s="5"/>
    </row>
    <row r="19622" spans="38:49">
      <c r="AL19622" s="5"/>
      <c r="AM19622" s="5"/>
      <c r="AW19622" s="5"/>
    </row>
    <row r="19623" spans="38:49">
      <c r="AL19623" s="5"/>
      <c r="AM19623" s="5"/>
      <c r="AW19623" s="5"/>
    </row>
    <row r="19624" spans="38:49">
      <c r="AL19624" s="5"/>
      <c r="AM19624" s="5"/>
      <c r="AW19624" s="5"/>
    </row>
    <row r="19625" spans="38:49">
      <c r="AL19625" s="5"/>
      <c r="AM19625" s="5"/>
      <c r="AW19625" s="5"/>
    </row>
    <row r="19626" spans="38:49">
      <c r="AL19626" s="5"/>
      <c r="AM19626" s="5"/>
      <c r="AW19626" s="5"/>
    </row>
    <row r="19627" spans="38:49">
      <c r="AL19627" s="5"/>
      <c r="AM19627" s="5"/>
      <c r="AW19627" s="5"/>
    </row>
    <row r="19628" spans="38:49">
      <c r="AL19628" s="5"/>
      <c r="AM19628" s="5"/>
      <c r="AW19628" s="5"/>
    </row>
    <row r="19629" spans="38:49">
      <c r="AL19629" s="5"/>
      <c r="AM19629" s="5"/>
      <c r="AW19629" s="5"/>
    </row>
    <row r="19630" spans="38:49">
      <c r="AL19630" s="5"/>
      <c r="AM19630" s="5"/>
      <c r="AW19630" s="5"/>
    </row>
    <row r="19631" spans="38:49">
      <c r="AL19631" s="5"/>
      <c r="AM19631" s="5"/>
      <c r="AW19631" s="5"/>
    </row>
    <row r="19632" spans="38:49">
      <c r="AL19632" s="5"/>
      <c r="AM19632" s="5"/>
      <c r="AW19632" s="5"/>
    </row>
    <row r="19633" spans="38:49">
      <c r="AL19633" s="5"/>
      <c r="AM19633" s="5"/>
      <c r="AW19633" s="5"/>
    </row>
    <row r="19634" spans="38:49">
      <c r="AL19634" s="5"/>
      <c r="AM19634" s="5"/>
      <c r="AW19634" s="5"/>
    </row>
    <row r="19635" spans="38:49">
      <c r="AL19635" s="5"/>
      <c r="AM19635" s="5"/>
      <c r="AW19635" s="5"/>
    </row>
    <row r="19636" spans="38:49">
      <c r="AL19636" s="5"/>
      <c r="AM19636" s="5"/>
      <c r="AW19636" s="5"/>
    </row>
    <row r="19637" spans="38:49">
      <c r="AL19637" s="5"/>
      <c r="AM19637" s="5"/>
      <c r="AW19637" s="5"/>
    </row>
    <row r="19638" spans="38:49">
      <c r="AL19638" s="5"/>
      <c r="AM19638" s="5"/>
      <c r="AW19638" s="5"/>
    </row>
    <row r="19639" spans="38:49">
      <c r="AL19639" s="5"/>
      <c r="AM19639" s="5"/>
      <c r="AW19639" s="5"/>
    </row>
    <row r="19640" spans="38:49">
      <c r="AL19640" s="5"/>
      <c r="AM19640" s="5"/>
      <c r="AW19640" s="5"/>
    </row>
    <row r="19641" spans="38:49">
      <c r="AL19641" s="5"/>
      <c r="AM19641" s="5"/>
      <c r="AW19641" s="5"/>
    </row>
    <row r="19642" spans="38:49">
      <c r="AL19642" s="5"/>
      <c r="AM19642" s="5"/>
      <c r="AW19642" s="5"/>
    </row>
    <row r="19643" spans="38:49">
      <c r="AL19643" s="5"/>
      <c r="AM19643" s="5"/>
      <c r="AW19643" s="5"/>
    </row>
    <row r="19644" spans="38:49">
      <c r="AL19644" s="5"/>
      <c r="AM19644" s="5"/>
      <c r="AW19644" s="5"/>
    </row>
    <row r="19645" spans="38:49">
      <c r="AL19645" s="5"/>
      <c r="AM19645" s="5"/>
      <c r="AW19645" s="5"/>
    </row>
    <row r="19646" spans="38:49">
      <c r="AL19646" s="5"/>
      <c r="AM19646" s="5"/>
      <c r="AW19646" s="5"/>
    </row>
    <row r="19647" spans="38:49">
      <c r="AL19647" s="5"/>
      <c r="AM19647" s="5"/>
      <c r="AW19647" s="5"/>
    </row>
    <row r="19648" spans="38:49">
      <c r="AL19648" s="5"/>
      <c r="AM19648" s="5"/>
      <c r="AW19648" s="5"/>
    </row>
    <row r="19649" spans="38:49">
      <c r="AL19649" s="5"/>
      <c r="AM19649" s="5"/>
      <c r="AW19649" s="5"/>
    </row>
    <row r="19650" spans="38:49">
      <c r="AL19650" s="5"/>
      <c r="AM19650" s="5"/>
      <c r="AW19650" s="5"/>
    </row>
    <row r="19651" spans="38:49">
      <c r="AL19651" s="5"/>
      <c r="AM19651" s="5"/>
      <c r="AW19651" s="5"/>
    </row>
    <row r="19652" spans="38:49">
      <c r="AL19652" s="5"/>
      <c r="AM19652" s="5"/>
      <c r="AW19652" s="5"/>
    </row>
    <row r="19653" spans="38:49">
      <c r="AL19653" s="5"/>
      <c r="AM19653" s="5"/>
      <c r="AW19653" s="5"/>
    </row>
    <row r="19654" spans="38:49">
      <c r="AL19654" s="5"/>
      <c r="AM19654" s="5"/>
      <c r="AW19654" s="5"/>
    </row>
    <row r="19655" spans="38:49">
      <c r="AL19655" s="5"/>
      <c r="AM19655" s="5"/>
      <c r="AW19655" s="5"/>
    </row>
    <row r="19656" spans="38:49">
      <c r="AL19656" s="5"/>
      <c r="AM19656" s="5"/>
      <c r="AW19656" s="5"/>
    </row>
    <row r="19657" spans="38:49">
      <c r="AL19657" s="5"/>
      <c r="AM19657" s="5"/>
      <c r="AW19657" s="5"/>
    </row>
    <row r="19658" spans="38:49">
      <c r="AL19658" s="5"/>
      <c r="AM19658" s="5"/>
      <c r="AW19658" s="5"/>
    </row>
    <row r="19659" spans="38:49">
      <c r="AL19659" s="5"/>
      <c r="AM19659" s="5"/>
      <c r="AW19659" s="5"/>
    </row>
    <row r="19660" spans="38:49">
      <c r="AL19660" s="5"/>
      <c r="AM19660" s="5"/>
      <c r="AW19660" s="5"/>
    </row>
    <row r="19661" spans="38:49">
      <c r="AL19661" s="5"/>
      <c r="AM19661" s="5"/>
      <c r="AW19661" s="5"/>
    </row>
    <row r="19662" spans="38:49">
      <c r="AL19662" s="5"/>
      <c r="AM19662" s="5"/>
      <c r="AW19662" s="5"/>
    </row>
    <row r="19663" spans="38:49">
      <c r="AL19663" s="5"/>
      <c r="AM19663" s="5"/>
      <c r="AW19663" s="5"/>
    </row>
    <row r="19664" spans="38:49">
      <c r="AL19664" s="5"/>
      <c r="AM19664" s="5"/>
      <c r="AW19664" s="5"/>
    </row>
    <row r="19665" spans="38:49">
      <c r="AL19665" s="5"/>
      <c r="AM19665" s="5"/>
      <c r="AW19665" s="5"/>
    </row>
    <row r="19666" spans="38:49">
      <c r="AL19666" s="5"/>
      <c r="AM19666" s="5"/>
      <c r="AW19666" s="5"/>
    </row>
    <row r="19667" spans="38:49">
      <c r="AL19667" s="5"/>
      <c r="AM19667" s="5"/>
      <c r="AW19667" s="5"/>
    </row>
    <row r="19668" spans="38:49">
      <c r="AL19668" s="5"/>
      <c r="AM19668" s="5"/>
      <c r="AW19668" s="5"/>
    </row>
    <row r="19669" spans="38:49">
      <c r="AL19669" s="5"/>
      <c r="AM19669" s="5"/>
      <c r="AW19669" s="5"/>
    </row>
    <row r="19670" spans="38:49">
      <c r="AL19670" s="5"/>
      <c r="AM19670" s="5"/>
      <c r="AW19670" s="5"/>
    </row>
    <row r="19671" spans="38:49">
      <c r="AL19671" s="5"/>
      <c r="AM19671" s="5"/>
      <c r="AW19671" s="5"/>
    </row>
    <row r="19672" spans="38:49">
      <c r="AL19672" s="5"/>
      <c r="AM19672" s="5"/>
      <c r="AW19672" s="5"/>
    </row>
    <row r="19673" spans="38:49">
      <c r="AL19673" s="5"/>
      <c r="AM19673" s="5"/>
      <c r="AW19673" s="5"/>
    </row>
    <row r="19674" spans="38:49">
      <c r="AL19674" s="5"/>
      <c r="AM19674" s="5"/>
      <c r="AW19674" s="5"/>
    </row>
    <row r="19675" spans="38:49">
      <c r="AL19675" s="5"/>
      <c r="AM19675" s="5"/>
      <c r="AW19675" s="5"/>
    </row>
    <row r="19676" spans="38:49">
      <c r="AL19676" s="5"/>
      <c r="AM19676" s="5"/>
      <c r="AW19676" s="5"/>
    </row>
    <row r="19677" spans="38:49">
      <c r="AL19677" s="5"/>
      <c r="AM19677" s="5"/>
      <c r="AW19677" s="5"/>
    </row>
    <row r="19678" spans="38:49">
      <c r="AL19678" s="5"/>
      <c r="AM19678" s="5"/>
      <c r="AW19678" s="5"/>
    </row>
    <row r="19679" spans="38:49">
      <c r="AL19679" s="5"/>
      <c r="AM19679" s="5"/>
      <c r="AW19679" s="5"/>
    </row>
    <row r="19680" spans="38:49">
      <c r="AL19680" s="5"/>
      <c r="AM19680" s="5"/>
      <c r="AW19680" s="5"/>
    </row>
    <row r="19681" spans="38:49">
      <c r="AL19681" s="5"/>
      <c r="AM19681" s="5"/>
      <c r="AW19681" s="5"/>
    </row>
    <row r="19682" spans="38:49">
      <c r="AL19682" s="5"/>
      <c r="AM19682" s="5"/>
      <c r="AW19682" s="5"/>
    </row>
    <row r="19683" spans="38:49">
      <c r="AL19683" s="5"/>
      <c r="AM19683" s="5"/>
      <c r="AW19683" s="5"/>
    </row>
    <row r="19684" spans="38:49">
      <c r="AL19684" s="5"/>
      <c r="AM19684" s="5"/>
      <c r="AW19684" s="5"/>
    </row>
    <row r="19685" spans="38:49">
      <c r="AL19685" s="5"/>
      <c r="AM19685" s="5"/>
      <c r="AW19685" s="5"/>
    </row>
    <row r="19686" spans="38:49">
      <c r="AL19686" s="5"/>
      <c r="AM19686" s="5"/>
      <c r="AW19686" s="5"/>
    </row>
    <row r="19687" spans="38:49">
      <c r="AL19687" s="5"/>
      <c r="AM19687" s="5"/>
      <c r="AW19687" s="5"/>
    </row>
    <row r="19688" spans="38:49">
      <c r="AL19688" s="5"/>
      <c r="AM19688" s="5"/>
      <c r="AW19688" s="5"/>
    </row>
    <row r="19689" spans="38:49">
      <c r="AL19689" s="5"/>
      <c r="AM19689" s="5"/>
      <c r="AW19689" s="5"/>
    </row>
    <row r="19690" spans="38:49">
      <c r="AL19690" s="5"/>
      <c r="AM19690" s="5"/>
      <c r="AW19690" s="5"/>
    </row>
    <row r="19691" spans="38:49">
      <c r="AL19691" s="5"/>
      <c r="AM19691" s="5"/>
      <c r="AW19691" s="5"/>
    </row>
    <row r="19692" spans="38:49">
      <c r="AL19692" s="5"/>
      <c r="AM19692" s="5"/>
      <c r="AW19692" s="5"/>
    </row>
    <row r="19693" spans="38:49">
      <c r="AL19693" s="5"/>
      <c r="AM19693" s="5"/>
      <c r="AW19693" s="5"/>
    </row>
    <row r="19694" spans="38:49">
      <c r="AL19694" s="5"/>
      <c r="AM19694" s="5"/>
      <c r="AW19694" s="5"/>
    </row>
    <row r="19695" spans="38:49">
      <c r="AL19695" s="5"/>
      <c r="AM19695" s="5"/>
      <c r="AW19695" s="5"/>
    </row>
    <row r="19696" spans="38:49">
      <c r="AL19696" s="5"/>
      <c r="AM19696" s="5"/>
      <c r="AW19696" s="5"/>
    </row>
    <row r="19697" spans="38:49">
      <c r="AL19697" s="5"/>
      <c r="AM19697" s="5"/>
      <c r="AW19697" s="5"/>
    </row>
    <row r="19698" spans="38:49">
      <c r="AL19698" s="5"/>
      <c r="AM19698" s="5"/>
      <c r="AW19698" s="5"/>
    </row>
    <row r="19699" spans="38:49">
      <c r="AL19699" s="5"/>
      <c r="AM19699" s="5"/>
      <c r="AW19699" s="5"/>
    </row>
    <row r="19700" spans="38:49">
      <c r="AL19700" s="5"/>
      <c r="AM19700" s="5"/>
      <c r="AW19700" s="5"/>
    </row>
    <row r="19701" spans="38:49">
      <c r="AL19701" s="5"/>
      <c r="AM19701" s="5"/>
      <c r="AW19701" s="5"/>
    </row>
    <row r="19702" spans="38:49">
      <c r="AL19702" s="5"/>
      <c r="AM19702" s="5"/>
      <c r="AW19702" s="5"/>
    </row>
    <row r="19703" spans="38:49">
      <c r="AL19703" s="5"/>
      <c r="AM19703" s="5"/>
      <c r="AW19703" s="5"/>
    </row>
    <row r="19704" spans="38:49">
      <c r="AL19704" s="5"/>
      <c r="AM19704" s="5"/>
      <c r="AW19704" s="5"/>
    </row>
    <row r="19705" spans="38:49">
      <c r="AL19705" s="5"/>
      <c r="AM19705" s="5"/>
      <c r="AW19705" s="5"/>
    </row>
    <row r="19706" spans="38:49">
      <c r="AL19706" s="5"/>
      <c r="AM19706" s="5"/>
      <c r="AW19706" s="5"/>
    </row>
    <row r="19707" spans="38:49">
      <c r="AL19707" s="5"/>
      <c r="AM19707" s="5"/>
      <c r="AW19707" s="5"/>
    </row>
    <row r="19708" spans="38:49">
      <c r="AL19708" s="5"/>
      <c r="AM19708" s="5"/>
      <c r="AW19708" s="5"/>
    </row>
    <row r="19709" spans="38:49">
      <c r="AL19709" s="5"/>
      <c r="AM19709" s="5"/>
      <c r="AW19709" s="5"/>
    </row>
    <row r="19710" spans="38:49">
      <c r="AL19710" s="5"/>
      <c r="AM19710" s="5"/>
      <c r="AW19710" s="5"/>
    </row>
    <row r="19711" spans="38:49">
      <c r="AL19711" s="5"/>
      <c r="AM19711" s="5"/>
      <c r="AW19711" s="5"/>
    </row>
    <row r="19712" spans="38:49">
      <c r="AL19712" s="5"/>
      <c r="AM19712" s="5"/>
      <c r="AW19712" s="5"/>
    </row>
    <row r="19713" spans="38:49">
      <c r="AL19713" s="5"/>
      <c r="AM19713" s="5"/>
      <c r="AW19713" s="5"/>
    </row>
    <row r="19714" spans="38:49">
      <c r="AL19714" s="5"/>
      <c r="AM19714" s="5"/>
      <c r="AW19714" s="5"/>
    </row>
    <row r="19715" spans="38:49">
      <c r="AL19715" s="5"/>
      <c r="AM19715" s="5"/>
      <c r="AW19715" s="5"/>
    </row>
    <row r="19716" spans="38:49">
      <c r="AL19716" s="5"/>
      <c r="AM19716" s="5"/>
      <c r="AW19716" s="5"/>
    </row>
    <row r="19717" spans="38:49">
      <c r="AL19717" s="5"/>
      <c r="AM19717" s="5"/>
      <c r="AW19717" s="5"/>
    </row>
    <row r="19718" spans="38:49">
      <c r="AL19718" s="5"/>
      <c r="AM19718" s="5"/>
      <c r="AW19718" s="5"/>
    </row>
    <row r="19719" spans="38:49">
      <c r="AL19719" s="5"/>
      <c r="AM19719" s="5"/>
      <c r="AW19719" s="5"/>
    </row>
    <row r="19720" spans="38:49">
      <c r="AL19720" s="5"/>
      <c r="AM19720" s="5"/>
      <c r="AW19720" s="5"/>
    </row>
    <row r="19721" spans="38:49">
      <c r="AL19721" s="5"/>
      <c r="AM19721" s="5"/>
      <c r="AW19721" s="5"/>
    </row>
    <row r="19722" spans="38:49">
      <c r="AL19722" s="5"/>
      <c r="AM19722" s="5"/>
      <c r="AW19722" s="5"/>
    </row>
    <row r="19723" spans="38:49">
      <c r="AL19723" s="5"/>
      <c r="AM19723" s="5"/>
      <c r="AW19723" s="5"/>
    </row>
    <row r="19724" spans="38:49">
      <c r="AL19724" s="5"/>
      <c r="AM19724" s="5"/>
      <c r="AW19724" s="5"/>
    </row>
    <row r="19725" spans="38:49">
      <c r="AL19725" s="5"/>
      <c r="AM19725" s="5"/>
      <c r="AW19725" s="5"/>
    </row>
    <row r="19726" spans="38:49">
      <c r="AL19726" s="5"/>
      <c r="AM19726" s="5"/>
      <c r="AW19726" s="5"/>
    </row>
    <row r="19727" spans="38:49">
      <c r="AL19727" s="5"/>
      <c r="AM19727" s="5"/>
      <c r="AW19727" s="5"/>
    </row>
    <row r="19728" spans="38:49">
      <c r="AL19728" s="5"/>
      <c r="AM19728" s="5"/>
      <c r="AW19728" s="5"/>
    </row>
    <row r="19729" spans="38:49">
      <c r="AL19729" s="5"/>
      <c r="AM19729" s="5"/>
      <c r="AW19729" s="5"/>
    </row>
    <row r="19730" spans="38:49">
      <c r="AL19730" s="5"/>
      <c r="AM19730" s="5"/>
      <c r="AW19730" s="5"/>
    </row>
    <row r="19731" spans="38:49">
      <c r="AL19731" s="5"/>
      <c r="AM19731" s="5"/>
      <c r="AW19731" s="5"/>
    </row>
    <row r="19732" spans="38:49">
      <c r="AL19732" s="5"/>
      <c r="AM19732" s="5"/>
      <c r="AW19732" s="5"/>
    </row>
    <row r="19733" spans="38:49">
      <c r="AL19733" s="5"/>
      <c r="AM19733" s="5"/>
      <c r="AW19733" s="5"/>
    </row>
    <row r="19734" spans="38:49">
      <c r="AL19734" s="5"/>
      <c r="AM19734" s="5"/>
      <c r="AW19734" s="5"/>
    </row>
    <row r="19735" spans="38:49">
      <c r="AL19735" s="5"/>
      <c r="AM19735" s="5"/>
      <c r="AW19735" s="5"/>
    </row>
    <row r="19736" spans="38:49">
      <c r="AL19736" s="5"/>
      <c r="AM19736" s="5"/>
      <c r="AW19736" s="5"/>
    </row>
    <row r="19737" spans="38:49">
      <c r="AL19737" s="5"/>
      <c r="AM19737" s="5"/>
      <c r="AW19737" s="5"/>
    </row>
    <row r="19738" spans="38:49">
      <c r="AL19738" s="5"/>
      <c r="AM19738" s="5"/>
      <c r="AW19738" s="5"/>
    </row>
    <row r="19739" spans="38:49">
      <c r="AL19739" s="5"/>
      <c r="AM19739" s="5"/>
      <c r="AW19739" s="5"/>
    </row>
    <row r="19740" spans="38:49">
      <c r="AL19740" s="5"/>
      <c r="AM19740" s="5"/>
      <c r="AW19740" s="5"/>
    </row>
    <row r="19741" spans="38:49">
      <c r="AL19741" s="5"/>
      <c r="AM19741" s="5"/>
      <c r="AW19741" s="5"/>
    </row>
    <row r="19742" spans="38:49">
      <c r="AL19742" s="5"/>
      <c r="AM19742" s="5"/>
      <c r="AW19742" s="5"/>
    </row>
    <row r="19743" spans="38:49">
      <c r="AL19743" s="5"/>
      <c r="AM19743" s="5"/>
      <c r="AW19743" s="5"/>
    </row>
    <row r="19744" spans="38:49">
      <c r="AL19744" s="5"/>
      <c r="AM19744" s="5"/>
      <c r="AW19744" s="5"/>
    </row>
    <row r="19745" spans="38:49">
      <c r="AL19745" s="5"/>
      <c r="AM19745" s="5"/>
      <c r="AW19745" s="5"/>
    </row>
    <row r="19746" spans="38:49">
      <c r="AL19746" s="5"/>
      <c r="AM19746" s="5"/>
      <c r="AW19746" s="5"/>
    </row>
    <row r="19747" spans="38:49">
      <c r="AL19747" s="5"/>
      <c r="AM19747" s="5"/>
      <c r="AW19747" s="5"/>
    </row>
    <row r="19748" spans="38:49">
      <c r="AL19748" s="5"/>
      <c r="AM19748" s="5"/>
      <c r="AW19748" s="5"/>
    </row>
    <row r="19749" spans="38:49">
      <c r="AL19749" s="5"/>
      <c r="AM19749" s="5"/>
      <c r="AW19749" s="5"/>
    </row>
    <row r="19750" spans="38:49">
      <c r="AL19750" s="5"/>
      <c r="AM19750" s="5"/>
      <c r="AW19750" s="5"/>
    </row>
    <row r="19751" spans="38:49">
      <c r="AL19751" s="5"/>
      <c r="AM19751" s="5"/>
      <c r="AW19751" s="5"/>
    </row>
    <row r="19752" spans="38:49">
      <c r="AL19752" s="5"/>
      <c r="AM19752" s="5"/>
      <c r="AW19752" s="5"/>
    </row>
    <row r="19753" spans="38:49">
      <c r="AL19753" s="5"/>
      <c r="AM19753" s="5"/>
      <c r="AW19753" s="5"/>
    </row>
    <row r="19754" spans="38:49">
      <c r="AL19754" s="5"/>
      <c r="AM19754" s="5"/>
      <c r="AW19754" s="5"/>
    </row>
    <row r="19755" spans="38:49">
      <c r="AL19755" s="5"/>
      <c r="AM19755" s="5"/>
      <c r="AW19755" s="5"/>
    </row>
    <row r="19756" spans="38:49">
      <c r="AL19756" s="5"/>
      <c r="AM19756" s="5"/>
      <c r="AW19756" s="5"/>
    </row>
    <row r="19757" spans="38:49">
      <c r="AL19757" s="5"/>
      <c r="AM19757" s="5"/>
      <c r="AW19757" s="5"/>
    </row>
    <row r="19758" spans="38:49">
      <c r="AL19758" s="5"/>
      <c r="AM19758" s="5"/>
      <c r="AW19758" s="5"/>
    </row>
    <row r="19759" spans="38:49">
      <c r="AL19759" s="5"/>
      <c r="AM19759" s="5"/>
      <c r="AW19759" s="5"/>
    </row>
    <row r="19760" spans="38:49">
      <c r="AL19760" s="5"/>
      <c r="AM19760" s="5"/>
      <c r="AW19760" s="5"/>
    </row>
    <row r="19761" spans="38:49">
      <c r="AL19761" s="5"/>
      <c r="AM19761" s="5"/>
      <c r="AW19761" s="5"/>
    </row>
    <row r="19762" spans="38:49">
      <c r="AL19762" s="5"/>
      <c r="AM19762" s="5"/>
      <c r="AW19762" s="5"/>
    </row>
    <row r="19763" spans="38:49">
      <c r="AL19763" s="5"/>
      <c r="AM19763" s="5"/>
      <c r="AW19763" s="5"/>
    </row>
    <row r="19764" spans="38:49">
      <c r="AL19764" s="5"/>
      <c r="AM19764" s="5"/>
      <c r="AW19764" s="5"/>
    </row>
    <row r="19765" spans="38:49">
      <c r="AL19765" s="5"/>
      <c r="AM19765" s="5"/>
      <c r="AW19765" s="5"/>
    </row>
    <row r="19766" spans="38:49">
      <c r="AL19766" s="5"/>
      <c r="AM19766" s="5"/>
      <c r="AW19766" s="5"/>
    </row>
    <row r="19767" spans="38:49">
      <c r="AL19767" s="5"/>
      <c r="AM19767" s="5"/>
      <c r="AW19767" s="5"/>
    </row>
    <row r="19768" spans="38:49">
      <c r="AL19768" s="5"/>
      <c r="AM19768" s="5"/>
      <c r="AW19768" s="5"/>
    </row>
    <row r="19769" spans="38:49">
      <c r="AL19769" s="5"/>
      <c r="AM19769" s="5"/>
      <c r="AW19769" s="5"/>
    </row>
    <row r="19770" spans="38:49">
      <c r="AL19770" s="5"/>
      <c r="AM19770" s="5"/>
      <c r="AW19770" s="5"/>
    </row>
    <row r="19771" spans="38:49">
      <c r="AL19771" s="5"/>
      <c r="AM19771" s="5"/>
      <c r="AW19771" s="5"/>
    </row>
    <row r="19772" spans="38:49">
      <c r="AL19772" s="5"/>
      <c r="AM19772" s="5"/>
      <c r="AW19772" s="5"/>
    </row>
    <row r="19773" spans="38:49">
      <c r="AL19773" s="5"/>
      <c r="AM19773" s="5"/>
      <c r="AW19773" s="5"/>
    </row>
    <row r="19774" spans="38:49">
      <c r="AL19774" s="5"/>
      <c r="AM19774" s="5"/>
      <c r="AW19774" s="5"/>
    </row>
    <row r="19775" spans="38:49">
      <c r="AL19775" s="5"/>
      <c r="AM19775" s="5"/>
      <c r="AW19775" s="5"/>
    </row>
    <row r="19776" spans="38:49">
      <c r="AL19776" s="5"/>
      <c r="AM19776" s="5"/>
      <c r="AW19776" s="5"/>
    </row>
    <row r="19777" spans="38:49">
      <c r="AL19777" s="5"/>
      <c r="AM19777" s="5"/>
      <c r="AW19777" s="5"/>
    </row>
    <row r="19778" spans="38:49">
      <c r="AL19778" s="5"/>
      <c r="AM19778" s="5"/>
      <c r="AW19778" s="5"/>
    </row>
    <row r="19779" spans="38:49">
      <c r="AL19779" s="5"/>
      <c r="AM19779" s="5"/>
      <c r="AW19779" s="5"/>
    </row>
    <row r="19780" spans="38:49">
      <c r="AL19780" s="5"/>
      <c r="AM19780" s="5"/>
      <c r="AW19780" s="5"/>
    </row>
    <row r="19781" spans="38:49">
      <c r="AL19781" s="5"/>
      <c r="AM19781" s="5"/>
      <c r="AW19781" s="5"/>
    </row>
    <row r="19782" spans="38:49">
      <c r="AL19782" s="5"/>
      <c r="AM19782" s="5"/>
      <c r="AW19782" s="5"/>
    </row>
    <row r="19783" spans="38:49">
      <c r="AL19783" s="5"/>
      <c r="AM19783" s="5"/>
      <c r="AW19783" s="5"/>
    </row>
    <row r="19784" spans="38:49">
      <c r="AL19784" s="5"/>
      <c r="AM19784" s="5"/>
      <c r="AW19784" s="5"/>
    </row>
    <row r="19785" spans="38:49">
      <c r="AL19785" s="5"/>
      <c r="AM19785" s="5"/>
      <c r="AW19785" s="5"/>
    </row>
    <row r="19786" spans="38:49">
      <c r="AL19786" s="5"/>
      <c r="AM19786" s="5"/>
      <c r="AW19786" s="5"/>
    </row>
    <row r="19787" spans="38:49">
      <c r="AL19787" s="5"/>
      <c r="AM19787" s="5"/>
      <c r="AW19787" s="5"/>
    </row>
    <row r="19788" spans="38:49">
      <c r="AL19788" s="5"/>
      <c r="AM19788" s="5"/>
      <c r="AW19788" s="5"/>
    </row>
    <row r="19789" spans="38:49">
      <c r="AL19789" s="5"/>
      <c r="AM19789" s="5"/>
      <c r="AW19789" s="5"/>
    </row>
    <row r="19790" spans="38:49">
      <c r="AL19790" s="5"/>
      <c r="AM19790" s="5"/>
      <c r="AW19790" s="5"/>
    </row>
    <row r="19791" spans="38:49">
      <c r="AL19791" s="5"/>
      <c r="AM19791" s="5"/>
      <c r="AW19791" s="5"/>
    </row>
    <row r="19792" spans="38:49">
      <c r="AL19792" s="5"/>
      <c r="AM19792" s="5"/>
      <c r="AW19792" s="5"/>
    </row>
    <row r="19793" spans="38:49">
      <c r="AL19793" s="5"/>
      <c r="AM19793" s="5"/>
      <c r="AW19793" s="5"/>
    </row>
    <row r="19794" spans="38:49">
      <c r="AL19794" s="5"/>
      <c r="AM19794" s="5"/>
      <c r="AW19794" s="5"/>
    </row>
    <row r="19795" spans="38:49">
      <c r="AL19795" s="5"/>
      <c r="AM19795" s="5"/>
      <c r="AW19795" s="5"/>
    </row>
    <row r="19796" spans="38:49">
      <c r="AL19796" s="5"/>
      <c r="AM19796" s="5"/>
      <c r="AW19796" s="5"/>
    </row>
    <row r="19797" spans="38:49">
      <c r="AL19797" s="5"/>
      <c r="AM19797" s="5"/>
      <c r="AW19797" s="5"/>
    </row>
    <row r="19798" spans="38:49">
      <c r="AL19798" s="5"/>
      <c r="AM19798" s="5"/>
      <c r="AW19798" s="5"/>
    </row>
    <row r="19799" spans="38:49">
      <c r="AL19799" s="5"/>
      <c r="AM19799" s="5"/>
      <c r="AW19799" s="5"/>
    </row>
    <row r="19800" spans="38:49">
      <c r="AL19800" s="5"/>
      <c r="AM19800" s="5"/>
      <c r="AW19800" s="5"/>
    </row>
    <row r="19801" spans="38:49">
      <c r="AL19801" s="5"/>
      <c r="AM19801" s="5"/>
      <c r="AW19801" s="5"/>
    </row>
    <row r="19802" spans="38:49">
      <c r="AL19802" s="5"/>
      <c r="AM19802" s="5"/>
      <c r="AW19802" s="5"/>
    </row>
    <row r="19803" spans="38:49">
      <c r="AL19803" s="5"/>
      <c r="AM19803" s="5"/>
      <c r="AW19803" s="5"/>
    </row>
    <row r="19804" spans="38:49">
      <c r="AL19804" s="5"/>
      <c r="AM19804" s="5"/>
      <c r="AW19804" s="5"/>
    </row>
    <row r="19805" spans="38:49">
      <c r="AL19805" s="5"/>
      <c r="AM19805" s="5"/>
      <c r="AW19805" s="5"/>
    </row>
    <row r="19806" spans="38:49">
      <c r="AL19806" s="5"/>
      <c r="AM19806" s="5"/>
      <c r="AW19806" s="5"/>
    </row>
    <row r="19807" spans="38:49">
      <c r="AL19807" s="5"/>
      <c r="AM19807" s="5"/>
      <c r="AW19807" s="5"/>
    </row>
    <row r="19808" spans="38:49">
      <c r="AL19808" s="5"/>
      <c r="AM19808" s="5"/>
      <c r="AW19808" s="5"/>
    </row>
    <row r="19809" spans="38:49">
      <c r="AL19809" s="5"/>
      <c r="AM19809" s="5"/>
      <c r="AW19809" s="5"/>
    </row>
    <row r="19810" spans="38:49">
      <c r="AL19810" s="5"/>
      <c r="AM19810" s="5"/>
      <c r="AW19810" s="5"/>
    </row>
    <row r="19811" spans="38:49">
      <c r="AL19811" s="5"/>
      <c r="AM19811" s="5"/>
      <c r="AW19811" s="5"/>
    </row>
    <row r="19812" spans="38:49">
      <c r="AL19812" s="5"/>
      <c r="AM19812" s="5"/>
      <c r="AW19812" s="5"/>
    </row>
    <row r="19813" spans="38:49">
      <c r="AL19813" s="5"/>
      <c r="AM19813" s="5"/>
      <c r="AW19813" s="5"/>
    </row>
    <row r="19814" spans="38:49">
      <c r="AL19814" s="5"/>
      <c r="AM19814" s="5"/>
      <c r="AW19814" s="5"/>
    </row>
    <row r="19815" spans="38:49">
      <c r="AL19815" s="5"/>
      <c r="AM19815" s="5"/>
      <c r="AW19815" s="5"/>
    </row>
    <row r="19816" spans="38:49">
      <c r="AL19816" s="5"/>
      <c r="AM19816" s="5"/>
      <c r="AW19816" s="5"/>
    </row>
    <row r="19817" spans="38:49">
      <c r="AL19817" s="5"/>
      <c r="AM19817" s="5"/>
      <c r="AW19817" s="5"/>
    </row>
    <row r="19818" spans="38:49">
      <c r="AL19818" s="5"/>
      <c r="AM19818" s="5"/>
      <c r="AW19818" s="5"/>
    </row>
    <row r="19819" spans="38:49">
      <c r="AL19819" s="5"/>
      <c r="AM19819" s="5"/>
      <c r="AW19819" s="5"/>
    </row>
    <row r="19820" spans="38:49">
      <c r="AL19820" s="5"/>
      <c r="AM19820" s="5"/>
      <c r="AW19820" s="5"/>
    </row>
    <row r="19821" spans="38:49">
      <c r="AL19821" s="5"/>
      <c r="AM19821" s="5"/>
      <c r="AW19821" s="5"/>
    </row>
    <row r="19822" spans="38:49">
      <c r="AL19822" s="5"/>
      <c r="AM19822" s="5"/>
      <c r="AW19822" s="5"/>
    </row>
    <row r="19823" spans="38:49">
      <c r="AL19823" s="5"/>
      <c r="AM19823" s="5"/>
      <c r="AW19823" s="5"/>
    </row>
    <row r="19824" spans="38:49">
      <c r="AL19824" s="5"/>
      <c r="AM19824" s="5"/>
      <c r="AW19824" s="5"/>
    </row>
    <row r="19825" spans="38:49">
      <c r="AL19825" s="5"/>
      <c r="AM19825" s="5"/>
      <c r="AW19825" s="5"/>
    </row>
    <row r="19826" spans="38:49">
      <c r="AL19826" s="5"/>
      <c r="AM19826" s="5"/>
      <c r="AW19826" s="5"/>
    </row>
    <row r="19827" spans="38:49">
      <c r="AL19827" s="5"/>
      <c r="AM19827" s="5"/>
      <c r="AW19827" s="5"/>
    </row>
    <row r="19828" spans="38:49">
      <c r="AL19828" s="5"/>
      <c r="AM19828" s="5"/>
      <c r="AW19828" s="5"/>
    </row>
    <row r="19829" spans="38:49">
      <c r="AL19829" s="5"/>
      <c r="AM19829" s="5"/>
      <c r="AW19829" s="5"/>
    </row>
    <row r="19830" spans="38:49">
      <c r="AL19830" s="5"/>
      <c r="AM19830" s="5"/>
      <c r="AW19830" s="5"/>
    </row>
    <row r="19831" spans="38:49">
      <c r="AL19831" s="5"/>
      <c r="AM19831" s="5"/>
      <c r="AW19831" s="5"/>
    </row>
    <row r="19832" spans="38:49">
      <c r="AL19832" s="5"/>
      <c r="AM19832" s="5"/>
      <c r="AW19832" s="5"/>
    </row>
    <row r="19833" spans="38:49">
      <c r="AL19833" s="5"/>
      <c r="AM19833" s="5"/>
      <c r="AW19833" s="5"/>
    </row>
    <row r="19834" spans="38:49">
      <c r="AL19834" s="5"/>
      <c r="AM19834" s="5"/>
      <c r="AW19834" s="5"/>
    </row>
    <row r="19835" spans="38:49">
      <c r="AL19835" s="5"/>
      <c r="AM19835" s="5"/>
      <c r="AW19835" s="5"/>
    </row>
    <row r="19836" spans="38:49">
      <c r="AL19836" s="5"/>
      <c r="AM19836" s="5"/>
      <c r="AW19836" s="5"/>
    </row>
    <row r="19837" spans="38:49">
      <c r="AL19837" s="5"/>
      <c r="AM19837" s="5"/>
      <c r="AW19837" s="5"/>
    </row>
    <row r="19838" spans="38:49">
      <c r="AL19838" s="5"/>
      <c r="AM19838" s="5"/>
      <c r="AW19838" s="5"/>
    </row>
    <row r="19839" spans="38:49">
      <c r="AL19839" s="5"/>
      <c r="AM19839" s="5"/>
      <c r="AW19839" s="5"/>
    </row>
    <row r="19840" spans="38:49">
      <c r="AL19840" s="5"/>
      <c r="AM19840" s="5"/>
      <c r="AW19840" s="5"/>
    </row>
    <row r="19841" spans="38:49">
      <c r="AL19841" s="5"/>
      <c r="AM19841" s="5"/>
      <c r="AW19841" s="5"/>
    </row>
    <row r="19842" spans="38:49">
      <c r="AL19842" s="5"/>
      <c r="AM19842" s="5"/>
      <c r="AW19842" s="5"/>
    </row>
    <row r="19843" spans="38:49">
      <c r="AL19843" s="5"/>
      <c r="AM19843" s="5"/>
      <c r="AW19843" s="5"/>
    </row>
    <row r="19844" spans="38:49">
      <c r="AL19844" s="5"/>
      <c r="AM19844" s="5"/>
      <c r="AW19844" s="5"/>
    </row>
    <row r="19845" spans="38:49">
      <c r="AL19845" s="5"/>
      <c r="AM19845" s="5"/>
      <c r="AW19845" s="5"/>
    </row>
    <row r="19846" spans="38:49">
      <c r="AL19846" s="5"/>
      <c r="AM19846" s="5"/>
      <c r="AW19846" s="5"/>
    </row>
    <row r="19847" spans="38:49">
      <c r="AL19847" s="5"/>
      <c r="AM19847" s="5"/>
      <c r="AW19847" s="5"/>
    </row>
    <row r="19848" spans="38:49">
      <c r="AL19848" s="5"/>
      <c r="AM19848" s="5"/>
      <c r="AW19848" s="5"/>
    </row>
    <row r="19849" spans="38:49">
      <c r="AL19849" s="5"/>
      <c r="AM19849" s="5"/>
      <c r="AW19849" s="5"/>
    </row>
    <row r="19850" spans="38:49">
      <c r="AL19850" s="5"/>
      <c r="AM19850" s="5"/>
      <c r="AW19850" s="5"/>
    </row>
    <row r="19851" spans="38:49">
      <c r="AL19851" s="5"/>
      <c r="AM19851" s="5"/>
      <c r="AW19851" s="5"/>
    </row>
    <row r="19852" spans="38:49">
      <c r="AL19852" s="5"/>
      <c r="AM19852" s="5"/>
      <c r="AW19852" s="5"/>
    </row>
    <row r="19853" spans="38:49">
      <c r="AL19853" s="5"/>
      <c r="AM19853" s="5"/>
      <c r="AW19853" s="5"/>
    </row>
    <row r="19854" spans="38:49">
      <c r="AL19854" s="5"/>
      <c r="AM19854" s="5"/>
      <c r="AW19854" s="5"/>
    </row>
    <row r="19855" spans="38:49">
      <c r="AL19855" s="5"/>
      <c r="AM19855" s="5"/>
      <c r="AW19855" s="5"/>
    </row>
    <row r="19856" spans="38:49">
      <c r="AL19856" s="5"/>
      <c r="AM19856" s="5"/>
      <c r="AW19856" s="5"/>
    </row>
    <row r="19857" spans="38:49">
      <c r="AL19857" s="5"/>
      <c r="AM19857" s="5"/>
      <c r="AW19857" s="5"/>
    </row>
    <row r="19858" spans="38:49">
      <c r="AL19858" s="5"/>
      <c r="AM19858" s="5"/>
      <c r="AW19858" s="5"/>
    </row>
    <row r="19859" spans="38:49">
      <c r="AL19859" s="5"/>
      <c r="AM19859" s="5"/>
      <c r="AW19859" s="5"/>
    </row>
    <row r="19860" spans="38:49">
      <c r="AL19860" s="5"/>
      <c r="AM19860" s="5"/>
      <c r="AW19860" s="5"/>
    </row>
    <row r="19861" spans="38:49">
      <c r="AL19861" s="5"/>
      <c r="AM19861" s="5"/>
      <c r="AW19861" s="5"/>
    </row>
    <row r="19862" spans="38:49">
      <c r="AL19862" s="5"/>
      <c r="AM19862" s="5"/>
      <c r="AW19862" s="5"/>
    </row>
    <row r="19863" spans="38:49">
      <c r="AL19863" s="5"/>
      <c r="AM19863" s="5"/>
      <c r="AW19863" s="5"/>
    </row>
    <row r="19864" spans="38:49">
      <c r="AL19864" s="5"/>
      <c r="AM19864" s="5"/>
      <c r="AW19864" s="5"/>
    </row>
    <row r="19865" spans="38:49">
      <c r="AL19865" s="5"/>
      <c r="AM19865" s="5"/>
      <c r="AW19865" s="5"/>
    </row>
    <row r="19866" spans="38:49">
      <c r="AL19866" s="5"/>
      <c r="AM19866" s="5"/>
      <c r="AW19866" s="5"/>
    </row>
    <row r="19867" spans="38:49">
      <c r="AL19867" s="5"/>
      <c r="AM19867" s="5"/>
      <c r="AW19867" s="5"/>
    </row>
    <row r="19868" spans="38:49">
      <c r="AL19868" s="5"/>
      <c r="AM19868" s="5"/>
      <c r="AW19868" s="5"/>
    </row>
    <row r="19869" spans="38:49">
      <c r="AL19869" s="5"/>
      <c r="AM19869" s="5"/>
      <c r="AW19869" s="5"/>
    </row>
    <row r="19870" spans="38:49">
      <c r="AL19870" s="5"/>
      <c r="AM19870" s="5"/>
      <c r="AW19870" s="5"/>
    </row>
    <row r="19871" spans="38:49">
      <c r="AL19871" s="5"/>
      <c r="AM19871" s="5"/>
      <c r="AW19871" s="5"/>
    </row>
    <row r="19872" spans="38:49">
      <c r="AL19872" s="5"/>
      <c r="AM19872" s="5"/>
      <c r="AW19872" s="5"/>
    </row>
    <row r="19873" spans="38:49">
      <c r="AL19873" s="5"/>
      <c r="AM19873" s="5"/>
      <c r="AW19873" s="5"/>
    </row>
    <row r="19874" spans="38:49">
      <c r="AL19874" s="5"/>
      <c r="AM19874" s="5"/>
      <c r="AW19874" s="5"/>
    </row>
    <row r="19875" spans="38:49">
      <c r="AL19875" s="5"/>
      <c r="AM19875" s="5"/>
      <c r="AW19875" s="5"/>
    </row>
    <row r="19876" spans="38:49">
      <c r="AL19876" s="5"/>
      <c r="AM19876" s="5"/>
      <c r="AW19876" s="5"/>
    </row>
    <row r="19877" spans="38:49">
      <c r="AL19877" s="5"/>
      <c r="AM19877" s="5"/>
      <c r="AW19877" s="5"/>
    </row>
    <row r="19878" spans="38:49">
      <c r="AL19878" s="5"/>
      <c r="AM19878" s="5"/>
      <c r="AW19878" s="5"/>
    </row>
    <row r="19879" spans="38:49">
      <c r="AL19879" s="5"/>
      <c r="AM19879" s="5"/>
      <c r="AW19879" s="5"/>
    </row>
    <row r="19880" spans="38:49">
      <c r="AL19880" s="5"/>
      <c r="AM19880" s="5"/>
      <c r="AW19880" s="5"/>
    </row>
    <row r="19881" spans="38:49">
      <c r="AL19881" s="5"/>
      <c r="AM19881" s="5"/>
      <c r="AW19881" s="5"/>
    </row>
    <row r="19882" spans="38:49">
      <c r="AL19882" s="5"/>
      <c r="AM19882" s="5"/>
      <c r="AW19882" s="5"/>
    </row>
    <row r="19883" spans="38:49">
      <c r="AL19883" s="5"/>
      <c r="AM19883" s="5"/>
      <c r="AW19883" s="5"/>
    </row>
    <row r="19884" spans="38:49">
      <c r="AL19884" s="5"/>
      <c r="AM19884" s="5"/>
      <c r="AW19884" s="5"/>
    </row>
    <row r="19885" spans="38:49">
      <c r="AL19885" s="5"/>
      <c r="AM19885" s="5"/>
      <c r="AW19885" s="5"/>
    </row>
    <row r="19886" spans="38:49">
      <c r="AL19886" s="5"/>
      <c r="AM19886" s="5"/>
      <c r="AW19886" s="5"/>
    </row>
    <row r="19887" spans="38:49">
      <c r="AL19887" s="5"/>
      <c r="AM19887" s="5"/>
      <c r="AW19887" s="5"/>
    </row>
    <row r="19888" spans="38:49">
      <c r="AL19888" s="5"/>
      <c r="AM19888" s="5"/>
      <c r="AW19888" s="5"/>
    </row>
    <row r="19889" spans="38:49">
      <c r="AL19889" s="5"/>
      <c r="AM19889" s="5"/>
      <c r="AW19889" s="5"/>
    </row>
    <row r="19890" spans="38:49">
      <c r="AL19890" s="5"/>
      <c r="AM19890" s="5"/>
      <c r="AW19890" s="5"/>
    </row>
    <row r="19891" spans="38:49">
      <c r="AL19891" s="5"/>
      <c r="AM19891" s="5"/>
      <c r="AW19891" s="5"/>
    </row>
    <row r="19892" spans="38:49">
      <c r="AL19892" s="5"/>
      <c r="AM19892" s="5"/>
      <c r="AW19892" s="5"/>
    </row>
    <row r="19893" spans="38:49">
      <c r="AL19893" s="5"/>
      <c r="AM19893" s="5"/>
      <c r="AW19893" s="5"/>
    </row>
    <row r="19894" spans="38:49">
      <c r="AL19894" s="5"/>
      <c r="AM19894" s="5"/>
      <c r="AW19894" s="5"/>
    </row>
    <row r="19895" spans="38:49">
      <c r="AL19895" s="5"/>
      <c r="AM19895" s="5"/>
      <c r="AW19895" s="5"/>
    </row>
    <row r="19896" spans="38:49">
      <c r="AL19896" s="5"/>
      <c r="AM19896" s="5"/>
      <c r="AW19896" s="5"/>
    </row>
    <row r="19897" spans="38:49">
      <c r="AL19897" s="5"/>
      <c r="AM19897" s="5"/>
      <c r="AW19897" s="5"/>
    </row>
    <row r="19898" spans="38:49">
      <c r="AL19898" s="5"/>
      <c r="AM19898" s="5"/>
      <c r="AW19898" s="5"/>
    </row>
    <row r="19899" spans="38:49">
      <c r="AL19899" s="5"/>
      <c r="AM19899" s="5"/>
      <c r="AW19899" s="5"/>
    </row>
    <row r="19900" spans="38:49">
      <c r="AL19900" s="5"/>
      <c r="AM19900" s="5"/>
      <c r="AW19900" s="5"/>
    </row>
    <row r="19901" spans="38:49">
      <c r="AL19901" s="5"/>
      <c r="AM19901" s="5"/>
      <c r="AW19901" s="5"/>
    </row>
    <row r="19902" spans="38:49">
      <c r="AL19902" s="5"/>
      <c r="AM19902" s="5"/>
      <c r="AW19902" s="5"/>
    </row>
    <row r="19903" spans="38:49">
      <c r="AL19903" s="5"/>
      <c r="AM19903" s="5"/>
      <c r="AW19903" s="5"/>
    </row>
    <row r="19904" spans="38:49">
      <c r="AL19904" s="5"/>
      <c r="AM19904" s="5"/>
      <c r="AW19904" s="5"/>
    </row>
    <row r="19905" spans="38:49">
      <c r="AL19905" s="5"/>
      <c r="AM19905" s="5"/>
      <c r="AW19905" s="5"/>
    </row>
    <row r="19906" spans="38:49">
      <c r="AL19906" s="5"/>
      <c r="AM19906" s="5"/>
      <c r="AW19906" s="5"/>
    </row>
    <row r="19907" spans="38:49">
      <c r="AL19907" s="5"/>
      <c r="AM19907" s="5"/>
      <c r="AW19907" s="5"/>
    </row>
    <row r="19908" spans="38:49">
      <c r="AL19908" s="5"/>
      <c r="AM19908" s="5"/>
      <c r="AW19908" s="5"/>
    </row>
    <row r="19909" spans="38:49">
      <c r="AL19909" s="5"/>
      <c r="AM19909" s="5"/>
      <c r="AW19909" s="5"/>
    </row>
    <row r="19910" spans="38:49">
      <c r="AL19910" s="5"/>
      <c r="AM19910" s="5"/>
      <c r="AW19910" s="5"/>
    </row>
    <row r="19911" spans="38:49">
      <c r="AL19911" s="5"/>
      <c r="AM19911" s="5"/>
      <c r="AW19911" s="5"/>
    </row>
    <row r="19912" spans="38:49">
      <c r="AL19912" s="5"/>
      <c r="AM19912" s="5"/>
      <c r="AW19912" s="5"/>
    </row>
    <row r="19913" spans="38:49">
      <c r="AL19913" s="5"/>
      <c r="AM19913" s="5"/>
      <c r="AW19913" s="5"/>
    </row>
    <row r="19914" spans="38:49">
      <c r="AL19914" s="5"/>
      <c r="AM19914" s="5"/>
      <c r="AW19914" s="5"/>
    </row>
    <row r="19915" spans="38:49">
      <c r="AL19915" s="5"/>
      <c r="AM19915" s="5"/>
      <c r="AW19915" s="5"/>
    </row>
    <row r="19916" spans="38:49">
      <c r="AL19916" s="5"/>
      <c r="AM19916" s="5"/>
      <c r="AW19916" s="5"/>
    </row>
    <row r="19917" spans="38:49">
      <c r="AL19917" s="5"/>
      <c r="AM19917" s="5"/>
      <c r="AW19917" s="5"/>
    </row>
    <row r="19918" spans="38:49">
      <c r="AL19918" s="5"/>
      <c r="AM19918" s="5"/>
      <c r="AW19918" s="5"/>
    </row>
    <row r="19919" spans="38:49">
      <c r="AL19919" s="5"/>
      <c r="AM19919" s="5"/>
      <c r="AW19919" s="5"/>
    </row>
    <row r="19920" spans="38:49">
      <c r="AL19920" s="5"/>
      <c r="AM19920" s="5"/>
      <c r="AW19920" s="5"/>
    </row>
    <row r="19921" spans="38:49">
      <c r="AL19921" s="5"/>
      <c r="AM19921" s="5"/>
      <c r="AW19921" s="5"/>
    </row>
    <row r="19922" spans="38:49">
      <c r="AL19922" s="5"/>
      <c r="AM19922" s="5"/>
      <c r="AW19922" s="5"/>
    </row>
    <row r="19923" spans="38:49">
      <c r="AL19923" s="5"/>
      <c r="AM19923" s="5"/>
      <c r="AW19923" s="5"/>
    </row>
    <row r="19924" spans="38:49">
      <c r="AL19924" s="5"/>
      <c r="AM19924" s="5"/>
      <c r="AW19924" s="5"/>
    </row>
    <row r="19925" spans="38:49">
      <c r="AL19925" s="5"/>
      <c r="AM19925" s="5"/>
      <c r="AW19925" s="5"/>
    </row>
    <row r="19926" spans="38:49">
      <c r="AL19926" s="5"/>
      <c r="AM19926" s="5"/>
      <c r="AW19926" s="5"/>
    </row>
    <row r="19927" spans="38:49">
      <c r="AL19927" s="5"/>
      <c r="AM19927" s="5"/>
      <c r="AW19927" s="5"/>
    </row>
    <row r="19928" spans="38:49">
      <c r="AL19928" s="5"/>
      <c r="AM19928" s="5"/>
      <c r="AW19928" s="5"/>
    </row>
    <row r="19929" spans="38:49">
      <c r="AL19929" s="5"/>
      <c r="AM19929" s="5"/>
      <c r="AW19929" s="5"/>
    </row>
    <row r="19930" spans="38:49">
      <c r="AL19930" s="5"/>
      <c r="AM19930" s="5"/>
      <c r="AW19930" s="5"/>
    </row>
    <row r="19931" spans="38:49">
      <c r="AL19931" s="5"/>
      <c r="AM19931" s="5"/>
      <c r="AW19931" s="5"/>
    </row>
    <row r="19932" spans="38:49">
      <c r="AL19932" s="5"/>
      <c r="AM19932" s="5"/>
      <c r="AW19932" s="5"/>
    </row>
    <row r="19933" spans="38:49">
      <c r="AL19933" s="5"/>
      <c r="AM19933" s="5"/>
      <c r="AW19933" s="5"/>
    </row>
    <row r="19934" spans="38:49">
      <c r="AL19934" s="5"/>
      <c r="AM19934" s="5"/>
      <c r="AW19934" s="5"/>
    </row>
    <row r="19935" spans="38:49">
      <c r="AL19935" s="5"/>
      <c r="AM19935" s="5"/>
      <c r="AW19935" s="5"/>
    </row>
    <row r="19936" spans="38:49">
      <c r="AL19936" s="5"/>
      <c r="AM19936" s="5"/>
      <c r="AW19936" s="5"/>
    </row>
    <row r="19937" spans="38:49">
      <c r="AL19937" s="5"/>
      <c r="AM19937" s="5"/>
      <c r="AW19937" s="5"/>
    </row>
    <row r="19938" spans="38:49">
      <c r="AL19938" s="5"/>
      <c r="AM19938" s="5"/>
      <c r="AW19938" s="5"/>
    </row>
    <row r="19939" spans="38:49">
      <c r="AL19939" s="5"/>
      <c r="AM19939" s="5"/>
      <c r="AW19939" s="5"/>
    </row>
    <row r="19940" spans="38:49">
      <c r="AL19940" s="5"/>
      <c r="AM19940" s="5"/>
      <c r="AW19940" s="5"/>
    </row>
    <row r="19941" spans="38:49">
      <c r="AL19941" s="5"/>
      <c r="AM19941" s="5"/>
      <c r="AW19941" s="5"/>
    </row>
    <row r="19942" spans="38:49">
      <c r="AL19942" s="5"/>
      <c r="AM19942" s="5"/>
      <c r="AW19942" s="5"/>
    </row>
    <row r="19943" spans="38:49">
      <c r="AL19943" s="5"/>
      <c r="AM19943" s="5"/>
      <c r="AW19943" s="5"/>
    </row>
    <row r="19944" spans="38:49">
      <c r="AL19944" s="5"/>
      <c r="AM19944" s="5"/>
      <c r="AW19944" s="5"/>
    </row>
    <row r="19945" spans="38:49">
      <c r="AL19945" s="5"/>
      <c r="AM19945" s="5"/>
      <c r="AW19945" s="5"/>
    </row>
    <row r="19946" spans="38:49">
      <c r="AL19946" s="5"/>
      <c r="AM19946" s="5"/>
      <c r="AW19946" s="5"/>
    </row>
    <row r="19947" spans="38:49">
      <c r="AL19947" s="5"/>
      <c r="AM19947" s="5"/>
      <c r="AW19947" s="5"/>
    </row>
    <row r="19948" spans="38:49">
      <c r="AL19948" s="5"/>
      <c r="AM19948" s="5"/>
      <c r="AW19948" s="5"/>
    </row>
    <row r="19949" spans="38:49">
      <c r="AL19949" s="5"/>
      <c r="AM19949" s="5"/>
      <c r="AW19949" s="5"/>
    </row>
    <row r="19950" spans="38:49">
      <c r="AL19950" s="5"/>
      <c r="AM19950" s="5"/>
      <c r="AW19950" s="5"/>
    </row>
    <row r="19951" spans="38:49">
      <c r="AL19951" s="5"/>
      <c r="AM19951" s="5"/>
      <c r="AW19951" s="5"/>
    </row>
    <row r="19952" spans="38:49">
      <c r="AL19952" s="5"/>
      <c r="AM19952" s="5"/>
      <c r="AW19952" s="5"/>
    </row>
    <row r="19953" spans="38:49">
      <c r="AL19953" s="5"/>
      <c r="AM19953" s="5"/>
      <c r="AW19953" s="5"/>
    </row>
    <row r="19954" spans="38:49">
      <c r="AL19954" s="5"/>
      <c r="AM19954" s="5"/>
      <c r="AW19954" s="5"/>
    </row>
    <row r="19955" spans="38:49">
      <c r="AL19955" s="5"/>
      <c r="AM19955" s="5"/>
      <c r="AW19955" s="5"/>
    </row>
    <row r="19956" spans="38:49">
      <c r="AL19956" s="5"/>
      <c r="AM19956" s="5"/>
      <c r="AW19956" s="5"/>
    </row>
    <row r="19957" spans="38:49">
      <c r="AL19957" s="5"/>
      <c r="AM19957" s="5"/>
      <c r="AW19957" s="5"/>
    </row>
    <row r="19958" spans="38:49">
      <c r="AL19958" s="5"/>
      <c r="AM19958" s="5"/>
      <c r="AW19958" s="5"/>
    </row>
    <row r="19959" spans="38:49">
      <c r="AL19959" s="5"/>
      <c r="AM19959" s="5"/>
      <c r="AW19959" s="5"/>
    </row>
    <row r="19960" spans="38:49">
      <c r="AL19960" s="5"/>
      <c r="AM19960" s="5"/>
      <c r="AW19960" s="5"/>
    </row>
    <row r="19961" spans="38:49">
      <c r="AL19961" s="5"/>
      <c r="AM19961" s="5"/>
      <c r="AW19961" s="5"/>
    </row>
    <row r="19962" spans="38:49">
      <c r="AL19962" s="5"/>
      <c r="AM19962" s="5"/>
      <c r="AW19962" s="5"/>
    </row>
    <row r="19963" spans="38:49">
      <c r="AL19963" s="5"/>
      <c r="AM19963" s="5"/>
      <c r="AW19963" s="5"/>
    </row>
    <row r="19964" spans="38:49">
      <c r="AL19964" s="5"/>
      <c r="AM19964" s="5"/>
      <c r="AW19964" s="5"/>
    </row>
    <row r="19965" spans="38:49">
      <c r="AL19965" s="5"/>
      <c r="AM19965" s="5"/>
      <c r="AW19965" s="5"/>
    </row>
    <row r="19966" spans="38:49">
      <c r="AL19966" s="5"/>
      <c r="AM19966" s="5"/>
      <c r="AW19966" s="5"/>
    </row>
    <row r="19967" spans="38:49">
      <c r="AL19967" s="5"/>
      <c r="AM19967" s="5"/>
      <c r="AW19967" s="5"/>
    </row>
    <row r="19968" spans="38:49">
      <c r="AL19968" s="5"/>
      <c r="AM19968" s="5"/>
      <c r="AW19968" s="5"/>
    </row>
    <row r="19969" spans="38:49">
      <c r="AL19969" s="5"/>
      <c r="AM19969" s="5"/>
      <c r="AW19969" s="5"/>
    </row>
    <row r="19970" spans="38:49">
      <c r="AL19970" s="5"/>
      <c r="AM19970" s="5"/>
      <c r="AW19970" s="5"/>
    </row>
    <row r="19971" spans="38:49">
      <c r="AL19971" s="5"/>
      <c r="AM19971" s="5"/>
      <c r="AW19971" s="5"/>
    </row>
    <row r="19972" spans="38:49">
      <c r="AL19972" s="5"/>
      <c r="AM19972" s="5"/>
      <c r="AW19972" s="5"/>
    </row>
    <row r="19973" spans="38:49">
      <c r="AL19973" s="5"/>
      <c r="AM19973" s="5"/>
      <c r="AW19973" s="5"/>
    </row>
    <row r="19974" spans="38:49">
      <c r="AL19974" s="5"/>
      <c r="AM19974" s="5"/>
      <c r="AW19974" s="5"/>
    </row>
    <row r="19975" spans="38:49">
      <c r="AL19975" s="5"/>
      <c r="AM19975" s="5"/>
      <c r="AW19975" s="5"/>
    </row>
    <row r="19976" spans="38:49">
      <c r="AL19976" s="5"/>
      <c r="AM19976" s="5"/>
      <c r="AW19976" s="5"/>
    </row>
    <row r="19977" spans="38:49">
      <c r="AL19977" s="5"/>
      <c r="AM19977" s="5"/>
      <c r="AW19977" s="5"/>
    </row>
    <row r="19978" spans="38:49">
      <c r="AL19978" s="5"/>
      <c r="AM19978" s="5"/>
      <c r="AW19978" s="5"/>
    </row>
    <row r="19979" spans="38:49">
      <c r="AL19979" s="5"/>
      <c r="AM19979" s="5"/>
      <c r="AW19979" s="5"/>
    </row>
    <row r="19980" spans="38:49">
      <c r="AL19980" s="5"/>
      <c r="AM19980" s="5"/>
      <c r="AW19980" s="5"/>
    </row>
    <row r="19981" spans="38:49">
      <c r="AL19981" s="5"/>
      <c r="AM19981" s="5"/>
      <c r="AW19981" s="5"/>
    </row>
    <row r="19982" spans="38:49">
      <c r="AL19982" s="5"/>
      <c r="AM19982" s="5"/>
      <c r="AW19982" s="5"/>
    </row>
    <row r="19983" spans="38:49">
      <c r="AL19983" s="5"/>
      <c r="AM19983" s="5"/>
      <c r="AW19983" s="5"/>
    </row>
    <row r="19984" spans="38:49">
      <c r="AL19984" s="5"/>
      <c r="AM19984" s="5"/>
      <c r="AW19984" s="5"/>
    </row>
    <row r="19985" spans="38:49">
      <c r="AL19985" s="5"/>
      <c r="AM19985" s="5"/>
      <c r="AW19985" s="5"/>
    </row>
    <row r="19986" spans="38:49">
      <c r="AL19986" s="5"/>
      <c r="AM19986" s="5"/>
      <c r="AW19986" s="5"/>
    </row>
    <row r="19987" spans="38:49">
      <c r="AL19987" s="5"/>
      <c r="AM19987" s="5"/>
      <c r="AW19987" s="5"/>
    </row>
    <row r="19988" spans="38:49">
      <c r="AL19988" s="5"/>
      <c r="AM19988" s="5"/>
      <c r="AW19988" s="5"/>
    </row>
    <row r="19989" spans="38:49">
      <c r="AL19989" s="5"/>
      <c r="AM19989" s="5"/>
      <c r="AW19989" s="5"/>
    </row>
    <row r="19990" spans="38:49">
      <c r="AL19990" s="5"/>
      <c r="AM19990" s="5"/>
      <c r="AW19990" s="5"/>
    </row>
    <row r="19991" spans="38:49">
      <c r="AL19991" s="5"/>
      <c r="AM19991" s="5"/>
      <c r="AW19991" s="5"/>
    </row>
    <row r="19992" spans="38:49">
      <c r="AL19992" s="5"/>
      <c r="AM19992" s="5"/>
      <c r="AW19992" s="5"/>
    </row>
    <row r="19993" spans="38:49">
      <c r="AL19993" s="5"/>
      <c r="AM19993" s="5"/>
      <c r="AW19993" s="5"/>
    </row>
    <row r="19994" spans="38:49">
      <c r="AL19994" s="5"/>
      <c r="AM19994" s="5"/>
      <c r="AW19994" s="5"/>
    </row>
    <row r="19995" spans="38:49">
      <c r="AL19995" s="5"/>
      <c r="AM19995" s="5"/>
      <c r="AW19995" s="5"/>
    </row>
    <row r="19996" spans="38:49">
      <c r="AL19996" s="5"/>
      <c r="AM19996" s="5"/>
      <c r="AW19996" s="5"/>
    </row>
    <row r="19997" spans="38:49">
      <c r="AL19997" s="5"/>
      <c r="AM19997" s="5"/>
      <c r="AW19997" s="5"/>
    </row>
    <row r="19998" spans="38:49">
      <c r="AL19998" s="5"/>
      <c r="AM19998" s="5"/>
      <c r="AW19998" s="5"/>
    </row>
    <row r="19999" spans="38:49">
      <c r="AL19999" s="5"/>
      <c r="AM19999" s="5"/>
      <c r="AW19999" s="5"/>
    </row>
    <row r="20000" spans="38:49">
      <c r="AL20000" s="5"/>
      <c r="AM20000" s="5"/>
      <c r="AW20000" s="5"/>
    </row>
    <row r="20001" spans="38:49">
      <c r="AL20001" s="5"/>
      <c r="AM20001" s="5"/>
      <c r="AW20001" s="5"/>
    </row>
    <row r="20002" spans="38:49">
      <c r="AL20002" s="5"/>
      <c r="AM20002" s="5"/>
      <c r="AW20002" s="5"/>
    </row>
    <row r="20003" spans="38:49">
      <c r="AL20003" s="5"/>
      <c r="AM20003" s="5"/>
      <c r="AW20003" s="5"/>
    </row>
    <row r="20004" spans="38:49">
      <c r="AL20004" s="5"/>
      <c r="AM20004" s="5"/>
      <c r="AW20004" s="5"/>
    </row>
    <row r="20005" spans="38:49">
      <c r="AL20005" s="5"/>
      <c r="AM20005" s="5"/>
      <c r="AW20005" s="5"/>
    </row>
    <row r="20006" spans="38:49">
      <c r="AL20006" s="5"/>
      <c r="AM20006" s="5"/>
      <c r="AW20006" s="5"/>
    </row>
    <row r="20007" spans="38:49">
      <c r="AL20007" s="5"/>
      <c r="AM20007" s="5"/>
      <c r="AW20007" s="5"/>
    </row>
    <row r="20008" spans="38:49">
      <c r="AL20008" s="5"/>
      <c r="AM20008" s="5"/>
      <c r="AW20008" s="5"/>
    </row>
    <row r="20009" spans="38:49">
      <c r="AL20009" s="5"/>
      <c r="AM20009" s="5"/>
      <c r="AW20009" s="5"/>
    </row>
    <row r="20010" spans="38:49">
      <c r="AL20010" s="5"/>
      <c r="AM20010" s="5"/>
      <c r="AW20010" s="5"/>
    </row>
    <row r="20011" spans="38:49">
      <c r="AL20011" s="5"/>
      <c r="AM20011" s="5"/>
      <c r="AW20011" s="5"/>
    </row>
    <row r="20012" spans="38:49">
      <c r="AL20012" s="5"/>
      <c r="AM20012" s="5"/>
      <c r="AW20012" s="5"/>
    </row>
    <row r="20013" spans="38:49">
      <c r="AL20013" s="5"/>
      <c r="AM20013" s="5"/>
      <c r="AW20013" s="5"/>
    </row>
    <row r="20014" spans="38:49">
      <c r="AL20014" s="5"/>
      <c r="AM20014" s="5"/>
      <c r="AW20014" s="5"/>
    </row>
    <row r="20015" spans="38:49">
      <c r="AL20015" s="5"/>
      <c r="AM20015" s="5"/>
      <c r="AW20015" s="5"/>
    </row>
    <row r="20016" spans="38:49">
      <c r="AL20016" s="5"/>
      <c r="AM20016" s="5"/>
      <c r="AW20016" s="5"/>
    </row>
    <row r="20017" spans="38:49">
      <c r="AL20017" s="5"/>
      <c r="AM20017" s="5"/>
      <c r="AW20017" s="5"/>
    </row>
    <row r="20018" spans="38:49">
      <c r="AL20018" s="5"/>
      <c r="AM20018" s="5"/>
      <c r="AW20018" s="5"/>
    </row>
    <row r="20019" spans="38:49">
      <c r="AL20019" s="5"/>
      <c r="AM20019" s="5"/>
      <c r="AW20019" s="5"/>
    </row>
    <row r="20020" spans="38:49">
      <c r="AL20020" s="5"/>
      <c r="AM20020" s="5"/>
      <c r="AW20020" s="5"/>
    </row>
    <row r="20021" spans="38:49">
      <c r="AL20021" s="5"/>
      <c r="AM20021" s="5"/>
      <c r="AW20021" s="5"/>
    </row>
    <row r="20022" spans="38:49">
      <c r="AL20022" s="5"/>
      <c r="AM20022" s="5"/>
      <c r="AW20022" s="5"/>
    </row>
    <row r="20023" spans="38:49">
      <c r="AL20023" s="5"/>
      <c r="AM20023" s="5"/>
      <c r="AW20023" s="5"/>
    </row>
    <row r="20024" spans="38:49">
      <c r="AL20024" s="5"/>
      <c r="AM20024" s="5"/>
      <c r="AW20024" s="5"/>
    </row>
    <row r="20025" spans="38:49">
      <c r="AL20025" s="5"/>
      <c r="AM20025" s="5"/>
      <c r="AW20025" s="5"/>
    </row>
    <row r="20026" spans="38:49">
      <c r="AL20026" s="5"/>
      <c r="AM20026" s="5"/>
      <c r="AW20026" s="5"/>
    </row>
    <row r="20027" spans="38:49">
      <c r="AL20027" s="5"/>
      <c r="AM20027" s="5"/>
      <c r="AW20027" s="5"/>
    </row>
    <row r="20028" spans="38:49">
      <c r="AL20028" s="5"/>
      <c r="AM20028" s="5"/>
      <c r="AW20028" s="5"/>
    </row>
    <row r="20029" spans="38:49">
      <c r="AL20029" s="5"/>
      <c r="AM20029" s="5"/>
      <c r="AW20029" s="5"/>
    </row>
    <row r="20030" spans="38:49">
      <c r="AL20030" s="5"/>
      <c r="AM20030" s="5"/>
      <c r="AW20030" s="5"/>
    </row>
    <row r="20031" spans="38:49">
      <c r="AL20031" s="5"/>
      <c r="AM20031" s="5"/>
      <c r="AW20031" s="5"/>
    </row>
    <row r="20032" spans="38:49">
      <c r="AL20032" s="5"/>
      <c r="AM20032" s="5"/>
      <c r="AW20032" s="5"/>
    </row>
    <row r="20033" spans="38:49">
      <c r="AL20033" s="5"/>
      <c r="AM20033" s="5"/>
      <c r="AW20033" s="5"/>
    </row>
    <row r="20034" spans="38:49">
      <c r="AL20034" s="5"/>
      <c r="AM20034" s="5"/>
      <c r="AW20034" s="5"/>
    </row>
    <row r="20035" spans="38:49">
      <c r="AL20035" s="5"/>
      <c r="AM20035" s="5"/>
      <c r="AW20035" s="5"/>
    </row>
    <row r="20036" spans="38:49">
      <c r="AL20036" s="5"/>
      <c r="AM20036" s="5"/>
      <c r="AW20036" s="5"/>
    </row>
    <row r="20037" spans="38:49">
      <c r="AL20037" s="5"/>
      <c r="AM20037" s="5"/>
      <c r="AW20037" s="5"/>
    </row>
    <row r="20038" spans="38:49">
      <c r="AL20038" s="5"/>
      <c r="AM20038" s="5"/>
      <c r="AW20038" s="5"/>
    </row>
    <row r="20039" spans="38:49">
      <c r="AL20039" s="5"/>
      <c r="AM20039" s="5"/>
      <c r="AW20039" s="5"/>
    </row>
    <row r="20040" spans="38:49">
      <c r="AL20040" s="5"/>
      <c r="AM20040" s="5"/>
      <c r="AW20040" s="5"/>
    </row>
    <row r="20041" spans="38:49">
      <c r="AL20041" s="5"/>
      <c r="AM20041" s="5"/>
      <c r="AW20041" s="5"/>
    </row>
    <row r="20042" spans="38:49">
      <c r="AL20042" s="5"/>
      <c r="AM20042" s="5"/>
      <c r="AW20042" s="5"/>
    </row>
    <row r="20043" spans="38:49">
      <c r="AL20043" s="5"/>
      <c r="AM20043" s="5"/>
      <c r="AW20043" s="5"/>
    </row>
    <row r="20044" spans="38:49">
      <c r="AL20044" s="5"/>
      <c r="AM20044" s="5"/>
      <c r="AW20044" s="5"/>
    </row>
    <row r="20045" spans="38:49">
      <c r="AL20045" s="5"/>
      <c r="AM20045" s="5"/>
      <c r="AW20045" s="5"/>
    </row>
    <row r="20046" spans="38:49">
      <c r="AL20046" s="5"/>
      <c r="AM20046" s="5"/>
      <c r="AW20046" s="5"/>
    </row>
    <row r="20047" spans="38:49">
      <c r="AL20047" s="5"/>
      <c r="AM20047" s="5"/>
      <c r="AW20047" s="5"/>
    </row>
    <row r="20048" spans="38:49">
      <c r="AL20048" s="5"/>
      <c r="AM20048" s="5"/>
      <c r="AW20048" s="5"/>
    </row>
    <row r="20049" spans="38:49">
      <c r="AL20049" s="5"/>
      <c r="AM20049" s="5"/>
      <c r="AW20049" s="5"/>
    </row>
    <row r="20050" spans="38:49">
      <c r="AL20050" s="5"/>
      <c r="AM20050" s="5"/>
      <c r="AW20050" s="5"/>
    </row>
    <row r="20051" spans="38:49">
      <c r="AL20051" s="5"/>
      <c r="AM20051" s="5"/>
      <c r="AW20051" s="5"/>
    </row>
    <row r="20052" spans="38:49">
      <c r="AL20052" s="5"/>
      <c r="AM20052" s="5"/>
      <c r="AW20052" s="5"/>
    </row>
    <row r="20053" spans="38:49">
      <c r="AL20053" s="5"/>
      <c r="AM20053" s="5"/>
      <c r="AW20053" s="5"/>
    </row>
    <row r="20054" spans="38:49">
      <c r="AL20054" s="5"/>
      <c r="AM20054" s="5"/>
      <c r="AW20054" s="5"/>
    </row>
    <row r="20055" spans="38:49">
      <c r="AL20055" s="5"/>
      <c r="AM20055" s="5"/>
      <c r="AW20055" s="5"/>
    </row>
    <row r="20056" spans="38:49">
      <c r="AL20056" s="5"/>
      <c r="AM20056" s="5"/>
      <c r="AW20056" s="5"/>
    </row>
    <row r="20057" spans="38:49">
      <c r="AL20057" s="5"/>
      <c r="AM20057" s="5"/>
      <c r="AW20057" s="5"/>
    </row>
    <row r="20058" spans="38:49">
      <c r="AL20058" s="5"/>
      <c r="AM20058" s="5"/>
      <c r="AW20058" s="5"/>
    </row>
    <row r="20059" spans="38:49">
      <c r="AL20059" s="5"/>
      <c r="AM20059" s="5"/>
      <c r="AW20059" s="5"/>
    </row>
    <row r="20060" spans="38:49">
      <c r="AL20060" s="5"/>
      <c r="AM20060" s="5"/>
      <c r="AW20060" s="5"/>
    </row>
    <row r="20061" spans="38:49">
      <c r="AL20061" s="5"/>
      <c r="AM20061" s="5"/>
      <c r="AW20061" s="5"/>
    </row>
    <row r="20062" spans="38:49">
      <c r="AL20062" s="5"/>
      <c r="AM20062" s="5"/>
      <c r="AW20062" s="5"/>
    </row>
    <row r="20063" spans="38:49">
      <c r="AL20063" s="5"/>
      <c r="AM20063" s="5"/>
      <c r="AW20063" s="5"/>
    </row>
    <row r="20064" spans="38:49">
      <c r="AL20064" s="5"/>
      <c r="AM20064" s="5"/>
      <c r="AW20064" s="5"/>
    </row>
    <row r="20065" spans="38:49">
      <c r="AL20065" s="5"/>
      <c r="AM20065" s="5"/>
      <c r="AW20065" s="5"/>
    </row>
    <row r="20066" spans="38:49">
      <c r="AL20066" s="5"/>
      <c r="AM20066" s="5"/>
      <c r="AW20066" s="5"/>
    </row>
    <row r="20067" spans="38:49">
      <c r="AL20067" s="5"/>
      <c r="AM20067" s="5"/>
      <c r="AW20067" s="5"/>
    </row>
    <row r="20068" spans="38:49">
      <c r="AL20068" s="5"/>
      <c r="AM20068" s="5"/>
      <c r="AW20068" s="5"/>
    </row>
    <row r="20069" spans="38:49">
      <c r="AL20069" s="5"/>
      <c r="AM20069" s="5"/>
      <c r="AW20069" s="5"/>
    </row>
    <row r="20070" spans="38:49">
      <c r="AL20070" s="5"/>
      <c r="AM20070" s="5"/>
      <c r="AW20070" s="5"/>
    </row>
    <row r="20071" spans="38:49">
      <c r="AL20071" s="5"/>
      <c r="AM20071" s="5"/>
      <c r="AW20071" s="5"/>
    </row>
    <row r="20072" spans="38:49">
      <c r="AL20072" s="5"/>
      <c r="AM20072" s="5"/>
      <c r="AW20072" s="5"/>
    </row>
    <row r="20073" spans="38:49">
      <c r="AL20073" s="5"/>
      <c r="AM20073" s="5"/>
      <c r="AW20073" s="5"/>
    </row>
    <row r="20074" spans="38:49">
      <c r="AL20074" s="5"/>
      <c r="AM20074" s="5"/>
      <c r="AW20074" s="5"/>
    </row>
    <row r="20075" spans="38:49">
      <c r="AL20075" s="5"/>
      <c r="AM20075" s="5"/>
      <c r="AW20075" s="5"/>
    </row>
    <row r="20076" spans="38:49">
      <c r="AL20076" s="5"/>
      <c r="AM20076" s="5"/>
      <c r="AW20076" s="5"/>
    </row>
    <row r="20077" spans="38:49">
      <c r="AL20077" s="5"/>
      <c r="AM20077" s="5"/>
      <c r="AW20077" s="5"/>
    </row>
    <row r="20078" spans="38:49">
      <c r="AL20078" s="5"/>
      <c r="AM20078" s="5"/>
      <c r="AW20078" s="5"/>
    </row>
    <row r="20079" spans="38:49">
      <c r="AL20079" s="5"/>
      <c r="AM20079" s="5"/>
      <c r="AW20079" s="5"/>
    </row>
    <row r="20080" spans="38:49">
      <c r="AL20080" s="5"/>
      <c r="AM20080" s="5"/>
      <c r="AW20080" s="5"/>
    </row>
    <row r="20081" spans="38:49">
      <c r="AL20081" s="5"/>
      <c r="AM20081" s="5"/>
      <c r="AW20081" s="5"/>
    </row>
    <row r="20082" spans="38:49">
      <c r="AL20082" s="5"/>
      <c r="AM20082" s="5"/>
      <c r="AW20082" s="5"/>
    </row>
    <row r="20083" spans="38:49">
      <c r="AL20083" s="5"/>
      <c r="AM20083" s="5"/>
      <c r="AW20083" s="5"/>
    </row>
    <row r="20084" spans="38:49">
      <c r="AL20084" s="5"/>
      <c r="AM20084" s="5"/>
      <c r="AW20084" s="5"/>
    </row>
    <row r="20085" spans="38:49">
      <c r="AL20085" s="5"/>
      <c r="AM20085" s="5"/>
      <c r="AW20085" s="5"/>
    </row>
    <row r="20086" spans="38:49">
      <c r="AL20086" s="5"/>
      <c r="AM20086" s="5"/>
      <c r="AW20086" s="5"/>
    </row>
    <row r="20087" spans="38:49">
      <c r="AL20087" s="5"/>
      <c r="AM20087" s="5"/>
      <c r="AW20087" s="5"/>
    </row>
    <row r="20088" spans="38:49">
      <c r="AL20088" s="5"/>
      <c r="AM20088" s="5"/>
      <c r="AW20088" s="5"/>
    </row>
    <row r="20089" spans="38:49">
      <c r="AL20089" s="5"/>
      <c r="AM20089" s="5"/>
      <c r="AW20089" s="5"/>
    </row>
    <row r="20090" spans="38:49">
      <c r="AL20090" s="5"/>
      <c r="AM20090" s="5"/>
      <c r="AW20090" s="5"/>
    </row>
    <row r="20091" spans="38:49">
      <c r="AL20091" s="5"/>
      <c r="AM20091" s="5"/>
      <c r="AW20091" s="5"/>
    </row>
    <row r="20092" spans="38:49">
      <c r="AL20092" s="5"/>
      <c r="AM20092" s="5"/>
      <c r="AW20092" s="5"/>
    </row>
    <row r="20093" spans="38:49">
      <c r="AL20093" s="5"/>
      <c r="AM20093" s="5"/>
      <c r="AW20093" s="5"/>
    </row>
    <row r="20094" spans="38:49">
      <c r="AL20094" s="5"/>
      <c r="AM20094" s="5"/>
      <c r="AW20094" s="5"/>
    </row>
    <row r="20095" spans="38:49">
      <c r="AL20095" s="5"/>
      <c r="AM20095" s="5"/>
      <c r="AW20095" s="5"/>
    </row>
    <row r="20096" spans="38:49">
      <c r="AL20096" s="5"/>
      <c r="AM20096" s="5"/>
      <c r="AW20096" s="5"/>
    </row>
    <row r="20097" spans="38:49">
      <c r="AL20097" s="5"/>
      <c r="AM20097" s="5"/>
      <c r="AW20097" s="5"/>
    </row>
    <row r="20098" spans="38:49">
      <c r="AL20098" s="5"/>
      <c r="AM20098" s="5"/>
      <c r="AW20098" s="5"/>
    </row>
    <row r="20099" spans="38:49">
      <c r="AL20099" s="5"/>
      <c r="AM20099" s="5"/>
      <c r="AW20099" s="5"/>
    </row>
    <row r="20100" spans="38:49">
      <c r="AL20100" s="5"/>
      <c r="AM20100" s="5"/>
      <c r="AW20100" s="5"/>
    </row>
    <row r="20101" spans="38:49">
      <c r="AL20101" s="5"/>
      <c r="AM20101" s="5"/>
      <c r="AW20101" s="5"/>
    </row>
    <row r="20102" spans="38:49">
      <c r="AL20102" s="5"/>
      <c r="AM20102" s="5"/>
      <c r="AW20102" s="5"/>
    </row>
    <row r="20103" spans="38:49">
      <c r="AL20103" s="5"/>
      <c r="AM20103" s="5"/>
      <c r="AW20103" s="5"/>
    </row>
    <row r="20104" spans="38:49">
      <c r="AL20104" s="5"/>
      <c r="AM20104" s="5"/>
      <c r="AW20104" s="5"/>
    </row>
    <row r="20105" spans="38:49">
      <c r="AL20105" s="5"/>
      <c r="AM20105" s="5"/>
      <c r="AW20105" s="5"/>
    </row>
    <row r="20106" spans="38:49">
      <c r="AL20106" s="5"/>
      <c r="AM20106" s="5"/>
      <c r="AW20106" s="5"/>
    </row>
    <row r="20107" spans="38:49">
      <c r="AL20107" s="5"/>
      <c r="AM20107" s="5"/>
      <c r="AW20107" s="5"/>
    </row>
    <row r="20108" spans="38:49">
      <c r="AL20108" s="5"/>
      <c r="AM20108" s="5"/>
      <c r="AW20108" s="5"/>
    </row>
    <row r="20109" spans="38:49">
      <c r="AL20109" s="5"/>
      <c r="AM20109" s="5"/>
      <c r="AW20109" s="5"/>
    </row>
    <row r="20110" spans="38:49">
      <c r="AL20110" s="5"/>
      <c r="AM20110" s="5"/>
      <c r="AW20110" s="5"/>
    </row>
    <row r="20111" spans="38:49">
      <c r="AL20111" s="5"/>
      <c r="AM20111" s="5"/>
      <c r="AW20111" s="5"/>
    </row>
    <row r="20112" spans="38:49">
      <c r="AL20112" s="5"/>
      <c r="AM20112" s="5"/>
      <c r="AW20112" s="5"/>
    </row>
    <row r="20113" spans="38:49">
      <c r="AL20113" s="5"/>
      <c r="AM20113" s="5"/>
      <c r="AW20113" s="5"/>
    </row>
    <row r="20114" spans="38:49">
      <c r="AL20114" s="5"/>
      <c r="AM20114" s="5"/>
      <c r="AW20114" s="5"/>
    </row>
    <row r="20115" spans="38:49">
      <c r="AL20115" s="5"/>
      <c r="AM20115" s="5"/>
      <c r="AW20115" s="5"/>
    </row>
    <row r="20116" spans="38:49">
      <c r="AL20116" s="5"/>
      <c r="AM20116" s="5"/>
      <c r="AW20116" s="5"/>
    </row>
    <row r="20117" spans="38:49">
      <c r="AL20117" s="5"/>
      <c r="AM20117" s="5"/>
      <c r="AW20117" s="5"/>
    </row>
    <row r="20118" spans="38:49">
      <c r="AL20118" s="5"/>
      <c r="AM20118" s="5"/>
      <c r="AW20118" s="5"/>
    </row>
    <row r="20119" spans="38:49">
      <c r="AL20119" s="5"/>
      <c r="AM20119" s="5"/>
      <c r="AW20119" s="5"/>
    </row>
    <row r="20120" spans="38:49">
      <c r="AL20120" s="5"/>
      <c r="AM20120" s="5"/>
      <c r="AW20120" s="5"/>
    </row>
    <row r="20121" spans="38:49">
      <c r="AL20121" s="5"/>
      <c r="AM20121" s="5"/>
      <c r="AW20121" s="5"/>
    </row>
    <row r="20122" spans="38:49">
      <c r="AL20122" s="5"/>
      <c r="AM20122" s="5"/>
      <c r="AW20122" s="5"/>
    </row>
    <row r="20123" spans="38:49">
      <c r="AL20123" s="5"/>
      <c r="AM20123" s="5"/>
      <c r="AW20123" s="5"/>
    </row>
    <row r="20124" spans="38:49">
      <c r="AL20124" s="5"/>
      <c r="AM20124" s="5"/>
      <c r="AW20124" s="5"/>
    </row>
    <row r="20125" spans="38:49">
      <c r="AL20125" s="5"/>
      <c r="AM20125" s="5"/>
      <c r="AW20125" s="5"/>
    </row>
    <row r="20126" spans="38:49">
      <c r="AL20126" s="5"/>
      <c r="AM20126" s="5"/>
      <c r="AW20126" s="5"/>
    </row>
    <row r="20127" spans="38:49">
      <c r="AL20127" s="5"/>
      <c r="AM20127" s="5"/>
      <c r="AW20127" s="5"/>
    </row>
    <row r="20128" spans="38:49">
      <c r="AL20128" s="5"/>
      <c r="AM20128" s="5"/>
      <c r="AW20128" s="5"/>
    </row>
    <row r="20129" spans="38:49">
      <c r="AL20129" s="5"/>
      <c r="AM20129" s="5"/>
      <c r="AW20129" s="5"/>
    </row>
    <row r="20130" spans="38:49">
      <c r="AL20130" s="5"/>
      <c r="AM20130" s="5"/>
      <c r="AW20130" s="5"/>
    </row>
    <row r="20131" spans="38:49">
      <c r="AL20131" s="5"/>
      <c r="AM20131" s="5"/>
      <c r="AW20131" s="5"/>
    </row>
    <row r="20132" spans="38:49">
      <c r="AL20132" s="5"/>
      <c r="AM20132" s="5"/>
      <c r="AW20132" s="5"/>
    </row>
    <row r="20133" spans="38:49">
      <c r="AL20133" s="5"/>
      <c r="AM20133" s="5"/>
      <c r="AW20133" s="5"/>
    </row>
    <row r="20134" spans="38:49">
      <c r="AL20134" s="5"/>
      <c r="AM20134" s="5"/>
      <c r="AW20134" s="5"/>
    </row>
    <row r="20135" spans="38:49">
      <c r="AL20135" s="5"/>
      <c r="AM20135" s="5"/>
      <c r="AW20135" s="5"/>
    </row>
    <row r="20136" spans="38:49">
      <c r="AL20136" s="5"/>
      <c r="AM20136" s="5"/>
      <c r="AW20136" s="5"/>
    </row>
    <row r="20137" spans="38:49">
      <c r="AL20137" s="5"/>
      <c r="AM20137" s="5"/>
      <c r="AW20137" s="5"/>
    </row>
    <row r="20138" spans="38:49">
      <c r="AL20138" s="5"/>
      <c r="AM20138" s="5"/>
      <c r="AW20138" s="5"/>
    </row>
    <row r="20139" spans="38:49">
      <c r="AL20139" s="5"/>
      <c r="AM20139" s="5"/>
      <c r="AW20139" s="5"/>
    </row>
    <row r="20140" spans="38:49">
      <c r="AL20140" s="5"/>
      <c r="AM20140" s="5"/>
      <c r="AW20140" s="5"/>
    </row>
    <row r="20141" spans="38:49">
      <c r="AL20141" s="5"/>
      <c r="AM20141" s="5"/>
      <c r="AW20141" s="5"/>
    </row>
    <row r="20142" spans="38:49">
      <c r="AL20142" s="5"/>
      <c r="AM20142" s="5"/>
      <c r="AW20142" s="5"/>
    </row>
    <row r="20143" spans="38:49">
      <c r="AL20143" s="5"/>
      <c r="AM20143" s="5"/>
      <c r="AW20143" s="5"/>
    </row>
    <row r="20144" spans="38:49">
      <c r="AL20144" s="5"/>
      <c r="AM20144" s="5"/>
      <c r="AW20144" s="5"/>
    </row>
    <row r="20145" spans="38:49">
      <c r="AL20145" s="5"/>
      <c r="AM20145" s="5"/>
      <c r="AW20145" s="5"/>
    </row>
    <row r="20146" spans="38:49">
      <c r="AL20146" s="5"/>
      <c r="AM20146" s="5"/>
      <c r="AW20146" s="5"/>
    </row>
    <row r="20147" spans="38:49">
      <c r="AL20147" s="5"/>
      <c r="AM20147" s="5"/>
      <c r="AW20147" s="5"/>
    </row>
    <row r="20148" spans="38:49">
      <c r="AL20148" s="5"/>
      <c r="AM20148" s="5"/>
      <c r="AW20148" s="5"/>
    </row>
    <row r="20149" spans="38:49">
      <c r="AL20149" s="5"/>
      <c r="AM20149" s="5"/>
      <c r="AW20149" s="5"/>
    </row>
    <row r="20150" spans="38:49">
      <c r="AL20150" s="5"/>
      <c r="AM20150" s="5"/>
      <c r="AW20150" s="5"/>
    </row>
    <row r="20151" spans="38:49">
      <c r="AL20151" s="5"/>
      <c r="AM20151" s="5"/>
      <c r="AW20151" s="5"/>
    </row>
    <row r="20152" spans="38:49">
      <c r="AL20152" s="5"/>
      <c r="AM20152" s="5"/>
      <c r="AW20152" s="5"/>
    </row>
    <row r="20153" spans="38:49">
      <c r="AL20153" s="5"/>
      <c r="AM20153" s="5"/>
      <c r="AW20153" s="5"/>
    </row>
    <row r="20154" spans="38:49">
      <c r="AL20154" s="5"/>
      <c r="AM20154" s="5"/>
      <c r="AW20154" s="5"/>
    </row>
    <row r="20155" spans="38:49">
      <c r="AL20155" s="5"/>
      <c r="AM20155" s="5"/>
      <c r="AW20155" s="5"/>
    </row>
    <row r="20156" spans="38:49">
      <c r="AL20156" s="5"/>
      <c r="AM20156" s="5"/>
      <c r="AW20156" s="5"/>
    </row>
    <row r="20157" spans="38:49">
      <c r="AL20157" s="5"/>
      <c r="AM20157" s="5"/>
      <c r="AW20157" s="5"/>
    </row>
    <row r="20158" spans="38:49">
      <c r="AL20158" s="5"/>
      <c r="AM20158" s="5"/>
      <c r="AW20158" s="5"/>
    </row>
    <row r="20159" spans="38:49">
      <c r="AL20159" s="5"/>
      <c r="AM20159" s="5"/>
      <c r="AW20159" s="5"/>
    </row>
    <row r="20160" spans="38:49">
      <c r="AL20160" s="5"/>
      <c r="AM20160" s="5"/>
      <c r="AW20160" s="5"/>
    </row>
    <row r="20161" spans="38:49">
      <c r="AL20161" s="5"/>
      <c r="AM20161" s="5"/>
      <c r="AW20161" s="5"/>
    </row>
    <row r="20162" spans="38:49">
      <c r="AL20162" s="5"/>
      <c r="AM20162" s="5"/>
      <c r="AW20162" s="5"/>
    </row>
    <row r="20163" spans="38:49">
      <c r="AL20163" s="5"/>
      <c r="AM20163" s="5"/>
      <c r="AW20163" s="5"/>
    </row>
    <row r="20164" spans="38:49">
      <c r="AL20164" s="5"/>
      <c r="AM20164" s="5"/>
      <c r="AW20164" s="5"/>
    </row>
    <row r="20165" spans="38:49">
      <c r="AL20165" s="5"/>
      <c r="AM20165" s="5"/>
      <c r="AW20165" s="5"/>
    </row>
    <row r="20166" spans="38:49">
      <c r="AL20166" s="5"/>
      <c r="AM20166" s="5"/>
      <c r="AW20166" s="5"/>
    </row>
    <row r="20167" spans="38:49">
      <c r="AL20167" s="5"/>
      <c r="AM20167" s="5"/>
      <c r="AW20167" s="5"/>
    </row>
    <row r="20168" spans="38:49">
      <c r="AL20168" s="5"/>
      <c r="AM20168" s="5"/>
      <c r="AW20168" s="5"/>
    </row>
    <row r="20169" spans="38:49">
      <c r="AL20169" s="5"/>
      <c r="AM20169" s="5"/>
      <c r="AW20169" s="5"/>
    </row>
    <row r="20170" spans="38:49">
      <c r="AL20170" s="5"/>
      <c r="AM20170" s="5"/>
      <c r="AW20170" s="5"/>
    </row>
    <row r="20171" spans="38:49">
      <c r="AL20171" s="5"/>
      <c r="AM20171" s="5"/>
      <c r="AW20171" s="5"/>
    </row>
    <row r="20172" spans="38:49">
      <c r="AL20172" s="5"/>
      <c r="AM20172" s="5"/>
      <c r="AW20172" s="5"/>
    </row>
    <row r="20173" spans="38:49">
      <c r="AL20173" s="5"/>
      <c r="AM20173" s="5"/>
      <c r="AW20173" s="5"/>
    </row>
    <row r="20174" spans="38:49">
      <c r="AL20174" s="5"/>
      <c r="AM20174" s="5"/>
      <c r="AW20174" s="5"/>
    </row>
    <row r="20175" spans="38:49">
      <c r="AL20175" s="5"/>
      <c r="AM20175" s="5"/>
      <c r="AW20175" s="5"/>
    </row>
    <row r="20176" spans="38:49">
      <c r="AL20176" s="5"/>
      <c r="AM20176" s="5"/>
      <c r="AW20176" s="5"/>
    </row>
    <row r="20177" spans="38:49">
      <c r="AL20177" s="5"/>
      <c r="AM20177" s="5"/>
      <c r="AW20177" s="5"/>
    </row>
    <row r="20178" spans="38:49">
      <c r="AL20178" s="5"/>
      <c r="AM20178" s="5"/>
      <c r="AW20178" s="5"/>
    </row>
    <row r="20179" spans="38:49">
      <c r="AL20179" s="5"/>
      <c r="AM20179" s="5"/>
      <c r="AW20179" s="5"/>
    </row>
    <row r="20180" spans="38:49">
      <c r="AL20180" s="5"/>
      <c r="AM20180" s="5"/>
      <c r="AW20180" s="5"/>
    </row>
    <row r="20181" spans="38:49">
      <c r="AL20181" s="5"/>
      <c r="AM20181" s="5"/>
      <c r="AW20181" s="5"/>
    </row>
    <row r="20182" spans="38:49">
      <c r="AL20182" s="5"/>
      <c r="AM20182" s="5"/>
      <c r="AW20182" s="5"/>
    </row>
    <row r="20183" spans="38:49">
      <c r="AL20183" s="5"/>
      <c r="AM20183" s="5"/>
      <c r="AW20183" s="5"/>
    </row>
    <row r="20184" spans="38:49">
      <c r="AL20184" s="5"/>
      <c r="AM20184" s="5"/>
      <c r="AW20184" s="5"/>
    </row>
    <row r="20185" spans="38:49">
      <c r="AL20185" s="5"/>
      <c r="AM20185" s="5"/>
      <c r="AW20185" s="5"/>
    </row>
    <row r="20186" spans="38:49">
      <c r="AL20186" s="5"/>
      <c r="AM20186" s="5"/>
      <c r="AW20186" s="5"/>
    </row>
    <row r="20187" spans="38:49">
      <c r="AL20187" s="5"/>
      <c r="AM20187" s="5"/>
      <c r="AW20187" s="5"/>
    </row>
    <row r="20188" spans="38:49">
      <c r="AL20188" s="5"/>
      <c r="AM20188" s="5"/>
      <c r="AW20188" s="5"/>
    </row>
    <row r="20189" spans="38:49">
      <c r="AL20189" s="5"/>
      <c r="AM20189" s="5"/>
      <c r="AW20189" s="5"/>
    </row>
    <row r="20190" spans="38:49">
      <c r="AL20190" s="5"/>
      <c r="AM20190" s="5"/>
      <c r="AW20190" s="5"/>
    </row>
    <row r="20191" spans="38:49">
      <c r="AL20191" s="5"/>
      <c r="AM20191" s="5"/>
      <c r="AW20191" s="5"/>
    </row>
    <row r="20192" spans="38:49">
      <c r="AL20192" s="5"/>
      <c r="AM20192" s="5"/>
      <c r="AW20192" s="5"/>
    </row>
    <row r="20193" spans="38:49">
      <c r="AL20193" s="5"/>
      <c r="AM20193" s="5"/>
      <c r="AW20193" s="5"/>
    </row>
    <row r="20194" spans="38:49">
      <c r="AL20194" s="5"/>
      <c r="AM20194" s="5"/>
      <c r="AW20194" s="5"/>
    </row>
    <row r="20195" spans="38:49">
      <c r="AL20195" s="5"/>
      <c r="AM20195" s="5"/>
      <c r="AW20195" s="5"/>
    </row>
    <row r="20196" spans="38:49">
      <c r="AL20196" s="5"/>
      <c r="AM20196" s="5"/>
      <c r="AW20196" s="5"/>
    </row>
    <row r="20197" spans="38:49">
      <c r="AL20197" s="5"/>
      <c r="AM20197" s="5"/>
      <c r="AW20197" s="5"/>
    </row>
    <row r="20198" spans="38:49">
      <c r="AL20198" s="5"/>
      <c r="AM20198" s="5"/>
      <c r="AW20198" s="5"/>
    </row>
    <row r="20199" spans="38:49">
      <c r="AL20199" s="5"/>
      <c r="AM20199" s="5"/>
      <c r="AW20199" s="5"/>
    </row>
    <row r="20200" spans="38:49">
      <c r="AL20200" s="5"/>
      <c r="AM20200" s="5"/>
      <c r="AW20200" s="5"/>
    </row>
    <row r="20201" spans="38:49">
      <c r="AL20201" s="5"/>
      <c r="AM20201" s="5"/>
      <c r="AW20201" s="5"/>
    </row>
    <row r="20202" spans="38:49">
      <c r="AL20202" s="5"/>
      <c r="AM20202" s="5"/>
      <c r="AW20202" s="5"/>
    </row>
    <row r="20203" spans="38:49">
      <c r="AL20203" s="5"/>
      <c r="AM20203" s="5"/>
      <c r="AW20203" s="5"/>
    </row>
    <row r="20204" spans="38:49">
      <c r="AL20204" s="5"/>
      <c r="AM20204" s="5"/>
      <c r="AW20204" s="5"/>
    </row>
    <row r="20205" spans="38:49">
      <c r="AL20205" s="5"/>
      <c r="AM20205" s="5"/>
      <c r="AW20205" s="5"/>
    </row>
    <row r="20206" spans="38:49">
      <c r="AL20206" s="5"/>
      <c r="AM20206" s="5"/>
      <c r="AW20206" s="5"/>
    </row>
    <row r="20207" spans="38:49">
      <c r="AL20207" s="5"/>
      <c r="AM20207" s="5"/>
      <c r="AW20207" s="5"/>
    </row>
    <row r="20208" spans="38:49">
      <c r="AL20208" s="5"/>
      <c r="AM20208" s="5"/>
      <c r="AW20208" s="5"/>
    </row>
    <row r="20209" spans="38:49">
      <c r="AL20209" s="5"/>
      <c r="AM20209" s="5"/>
      <c r="AW20209" s="5"/>
    </row>
    <row r="20210" spans="38:49">
      <c r="AL20210" s="5"/>
      <c r="AM20210" s="5"/>
      <c r="AW20210" s="5"/>
    </row>
    <row r="20211" spans="38:49">
      <c r="AL20211" s="5"/>
      <c r="AM20211" s="5"/>
      <c r="AW20211" s="5"/>
    </row>
    <row r="20212" spans="38:49">
      <c r="AL20212" s="5"/>
      <c r="AM20212" s="5"/>
      <c r="AW20212" s="5"/>
    </row>
    <row r="20213" spans="38:49">
      <c r="AL20213" s="5"/>
      <c r="AM20213" s="5"/>
      <c r="AW20213" s="5"/>
    </row>
    <row r="20214" spans="38:49">
      <c r="AL20214" s="5"/>
      <c r="AM20214" s="5"/>
      <c r="AW20214" s="5"/>
    </row>
    <row r="20215" spans="38:49">
      <c r="AL20215" s="5"/>
      <c r="AM20215" s="5"/>
      <c r="AW20215" s="5"/>
    </row>
    <row r="20216" spans="38:49">
      <c r="AL20216" s="5"/>
      <c r="AM20216" s="5"/>
      <c r="AW20216" s="5"/>
    </row>
    <row r="20217" spans="38:49">
      <c r="AL20217" s="5"/>
      <c r="AM20217" s="5"/>
      <c r="AW20217" s="5"/>
    </row>
    <row r="20218" spans="38:49">
      <c r="AL20218" s="5"/>
      <c r="AM20218" s="5"/>
      <c r="AW20218" s="5"/>
    </row>
    <row r="20219" spans="38:49">
      <c r="AL20219" s="5"/>
      <c r="AM20219" s="5"/>
      <c r="AW20219" s="5"/>
    </row>
    <row r="20220" spans="38:49">
      <c r="AL20220" s="5"/>
      <c r="AM20220" s="5"/>
      <c r="AW20220" s="5"/>
    </row>
    <row r="20221" spans="38:49">
      <c r="AL20221" s="5"/>
      <c r="AM20221" s="5"/>
      <c r="AW20221" s="5"/>
    </row>
    <row r="20222" spans="38:49">
      <c r="AL20222" s="5"/>
      <c r="AM20222" s="5"/>
      <c r="AW20222" s="5"/>
    </row>
    <row r="20223" spans="38:49">
      <c r="AL20223" s="5"/>
      <c r="AM20223" s="5"/>
      <c r="AW20223" s="5"/>
    </row>
    <row r="20224" spans="38:49">
      <c r="AL20224" s="5"/>
      <c r="AM20224" s="5"/>
      <c r="AW20224" s="5"/>
    </row>
    <row r="20225" spans="38:49">
      <c r="AL20225" s="5"/>
      <c r="AM20225" s="5"/>
      <c r="AW20225" s="5"/>
    </row>
    <row r="20226" spans="38:49">
      <c r="AL20226" s="5"/>
      <c r="AM20226" s="5"/>
      <c r="AW20226" s="5"/>
    </row>
    <row r="20227" spans="38:49">
      <c r="AL20227" s="5"/>
      <c r="AM20227" s="5"/>
      <c r="AW20227" s="5"/>
    </row>
    <row r="20228" spans="38:49">
      <c r="AL20228" s="5"/>
      <c r="AM20228" s="5"/>
      <c r="AW20228" s="5"/>
    </row>
    <row r="20229" spans="38:49">
      <c r="AL20229" s="5"/>
      <c r="AM20229" s="5"/>
      <c r="AW20229" s="5"/>
    </row>
    <row r="20230" spans="38:49">
      <c r="AL20230" s="5"/>
      <c r="AM20230" s="5"/>
      <c r="AW20230" s="5"/>
    </row>
    <row r="20231" spans="38:49">
      <c r="AL20231" s="5"/>
      <c r="AM20231" s="5"/>
      <c r="AW20231" s="5"/>
    </row>
    <row r="20232" spans="38:49">
      <c r="AL20232" s="5"/>
      <c r="AM20232" s="5"/>
      <c r="AW20232" s="5"/>
    </row>
    <row r="20233" spans="38:49">
      <c r="AL20233" s="5"/>
      <c r="AM20233" s="5"/>
      <c r="AW20233" s="5"/>
    </row>
    <row r="20234" spans="38:49">
      <c r="AL20234" s="5"/>
      <c r="AM20234" s="5"/>
      <c r="AW20234" s="5"/>
    </row>
    <row r="20235" spans="38:49">
      <c r="AL20235" s="5"/>
      <c r="AM20235" s="5"/>
      <c r="AW20235" s="5"/>
    </row>
    <row r="20236" spans="38:49">
      <c r="AL20236" s="5"/>
      <c r="AM20236" s="5"/>
      <c r="AW20236" s="5"/>
    </row>
    <row r="20237" spans="38:49">
      <c r="AL20237" s="5"/>
      <c r="AM20237" s="5"/>
      <c r="AW20237" s="5"/>
    </row>
    <row r="20238" spans="38:49">
      <c r="AL20238" s="5"/>
      <c r="AM20238" s="5"/>
      <c r="AW20238" s="5"/>
    </row>
    <row r="20239" spans="38:49">
      <c r="AL20239" s="5"/>
      <c r="AM20239" s="5"/>
      <c r="AW20239" s="5"/>
    </row>
    <row r="20240" spans="38:49">
      <c r="AL20240" s="5"/>
      <c r="AM20240" s="5"/>
      <c r="AW20240" s="5"/>
    </row>
    <row r="20241" spans="38:49">
      <c r="AL20241" s="5"/>
      <c r="AM20241" s="5"/>
      <c r="AW20241" s="5"/>
    </row>
    <row r="20242" spans="38:49">
      <c r="AL20242" s="5"/>
      <c r="AM20242" s="5"/>
      <c r="AW20242" s="5"/>
    </row>
    <row r="20243" spans="38:49">
      <c r="AL20243" s="5"/>
      <c r="AM20243" s="5"/>
      <c r="AW20243" s="5"/>
    </row>
    <row r="20244" spans="38:49">
      <c r="AL20244" s="5"/>
      <c r="AM20244" s="5"/>
      <c r="AW20244" s="5"/>
    </row>
    <row r="20245" spans="38:49">
      <c r="AL20245" s="5"/>
      <c r="AM20245" s="5"/>
      <c r="AW20245" s="5"/>
    </row>
    <row r="20246" spans="38:49">
      <c r="AL20246" s="5"/>
      <c r="AM20246" s="5"/>
      <c r="AW20246" s="5"/>
    </row>
    <row r="20247" spans="38:49">
      <c r="AL20247" s="5"/>
      <c r="AM20247" s="5"/>
      <c r="AW20247" s="5"/>
    </row>
    <row r="20248" spans="38:49">
      <c r="AL20248" s="5"/>
      <c r="AM20248" s="5"/>
      <c r="AW20248" s="5"/>
    </row>
    <row r="20249" spans="38:49">
      <c r="AL20249" s="5"/>
      <c r="AM20249" s="5"/>
      <c r="AW20249" s="5"/>
    </row>
    <row r="20250" spans="38:49">
      <c r="AL20250" s="5"/>
      <c r="AM20250" s="5"/>
      <c r="AW20250" s="5"/>
    </row>
    <row r="20251" spans="38:49">
      <c r="AL20251" s="5"/>
      <c r="AM20251" s="5"/>
      <c r="AW20251" s="5"/>
    </row>
    <row r="20252" spans="38:49">
      <c r="AL20252" s="5"/>
      <c r="AM20252" s="5"/>
      <c r="AW20252" s="5"/>
    </row>
    <row r="20253" spans="38:49">
      <c r="AL20253" s="5"/>
      <c r="AM20253" s="5"/>
      <c r="AW20253" s="5"/>
    </row>
    <row r="20254" spans="38:49">
      <c r="AL20254" s="5"/>
      <c r="AM20254" s="5"/>
      <c r="AW20254" s="5"/>
    </row>
    <row r="20255" spans="38:49">
      <c r="AL20255" s="5"/>
      <c r="AM20255" s="5"/>
      <c r="AW20255" s="5"/>
    </row>
    <row r="20256" spans="38:49">
      <c r="AL20256" s="5"/>
      <c r="AM20256" s="5"/>
      <c r="AW20256" s="5"/>
    </row>
    <row r="20257" spans="38:49">
      <c r="AL20257" s="5"/>
      <c r="AM20257" s="5"/>
      <c r="AW20257" s="5"/>
    </row>
    <row r="20258" spans="38:49">
      <c r="AL20258" s="5"/>
      <c r="AM20258" s="5"/>
      <c r="AW20258" s="5"/>
    </row>
    <row r="20259" spans="38:49">
      <c r="AL20259" s="5"/>
      <c r="AM20259" s="5"/>
      <c r="AW20259" s="5"/>
    </row>
    <row r="20260" spans="38:49">
      <c r="AL20260" s="5"/>
      <c r="AM20260" s="5"/>
      <c r="AW20260" s="5"/>
    </row>
    <row r="20261" spans="38:49">
      <c r="AL20261" s="5"/>
      <c r="AM20261" s="5"/>
      <c r="AW20261" s="5"/>
    </row>
    <row r="20262" spans="38:49">
      <c r="AL20262" s="5"/>
      <c r="AM20262" s="5"/>
      <c r="AW20262" s="5"/>
    </row>
    <row r="20263" spans="38:49">
      <c r="AL20263" s="5"/>
      <c r="AM20263" s="5"/>
      <c r="AW20263" s="5"/>
    </row>
    <row r="20264" spans="38:49">
      <c r="AL20264" s="5"/>
      <c r="AM20264" s="5"/>
      <c r="AW20264" s="5"/>
    </row>
    <row r="20265" spans="38:49">
      <c r="AL20265" s="5"/>
      <c r="AM20265" s="5"/>
      <c r="AW20265" s="5"/>
    </row>
    <row r="20266" spans="38:49">
      <c r="AL20266" s="5"/>
      <c r="AM20266" s="5"/>
      <c r="AW20266" s="5"/>
    </row>
    <row r="20267" spans="38:49">
      <c r="AL20267" s="5"/>
      <c r="AM20267" s="5"/>
      <c r="AW20267" s="5"/>
    </row>
    <row r="20268" spans="38:49">
      <c r="AL20268" s="5"/>
      <c r="AM20268" s="5"/>
      <c r="AW20268" s="5"/>
    </row>
    <row r="20269" spans="38:49">
      <c r="AL20269" s="5"/>
      <c r="AM20269" s="5"/>
      <c r="AW20269" s="5"/>
    </row>
    <row r="20270" spans="38:49">
      <c r="AL20270" s="5"/>
      <c r="AM20270" s="5"/>
      <c r="AW20270" s="5"/>
    </row>
    <row r="20271" spans="38:49">
      <c r="AL20271" s="5"/>
      <c r="AM20271" s="5"/>
      <c r="AW20271" s="5"/>
    </row>
    <row r="20272" spans="38:49">
      <c r="AL20272" s="5"/>
      <c r="AM20272" s="5"/>
      <c r="AW20272" s="5"/>
    </row>
    <row r="20273" spans="38:49">
      <c r="AL20273" s="5"/>
      <c r="AM20273" s="5"/>
      <c r="AW20273" s="5"/>
    </row>
    <row r="20274" spans="38:49">
      <c r="AL20274" s="5"/>
      <c r="AM20274" s="5"/>
      <c r="AW20274" s="5"/>
    </row>
    <row r="20275" spans="38:49">
      <c r="AL20275" s="5"/>
      <c r="AM20275" s="5"/>
      <c r="AW20275" s="5"/>
    </row>
    <row r="20276" spans="38:49">
      <c r="AL20276" s="5"/>
      <c r="AM20276" s="5"/>
      <c r="AW20276" s="5"/>
    </row>
    <row r="20277" spans="38:49">
      <c r="AL20277" s="5"/>
      <c r="AM20277" s="5"/>
      <c r="AW20277" s="5"/>
    </row>
    <row r="20278" spans="38:49">
      <c r="AL20278" s="5"/>
      <c r="AM20278" s="5"/>
      <c r="AW20278" s="5"/>
    </row>
    <row r="20279" spans="38:49">
      <c r="AL20279" s="5"/>
      <c r="AM20279" s="5"/>
      <c r="AW20279" s="5"/>
    </row>
    <row r="20280" spans="38:49">
      <c r="AL20280" s="5"/>
      <c r="AM20280" s="5"/>
      <c r="AW20280" s="5"/>
    </row>
    <row r="20281" spans="38:49">
      <c r="AL20281" s="5"/>
      <c r="AM20281" s="5"/>
      <c r="AW20281" s="5"/>
    </row>
    <row r="20282" spans="38:49">
      <c r="AL20282" s="5"/>
      <c r="AM20282" s="5"/>
      <c r="AW20282" s="5"/>
    </row>
    <row r="20283" spans="38:49">
      <c r="AL20283" s="5"/>
      <c r="AM20283" s="5"/>
      <c r="AW20283" s="5"/>
    </row>
    <row r="20284" spans="38:49">
      <c r="AL20284" s="5"/>
      <c r="AM20284" s="5"/>
      <c r="AW20284" s="5"/>
    </row>
    <row r="20285" spans="38:49">
      <c r="AL20285" s="5"/>
      <c r="AM20285" s="5"/>
      <c r="AW20285" s="5"/>
    </row>
    <row r="20286" spans="38:49">
      <c r="AL20286" s="5"/>
      <c r="AM20286" s="5"/>
      <c r="AW20286" s="5"/>
    </row>
    <row r="20287" spans="38:49">
      <c r="AL20287" s="5"/>
      <c r="AM20287" s="5"/>
      <c r="AW20287" s="5"/>
    </row>
    <row r="20288" spans="38:49">
      <c r="AL20288" s="5"/>
      <c r="AM20288" s="5"/>
      <c r="AW20288" s="5"/>
    </row>
    <row r="20289" spans="38:49">
      <c r="AL20289" s="5"/>
      <c r="AM20289" s="5"/>
      <c r="AW20289" s="5"/>
    </row>
    <row r="20290" spans="38:49">
      <c r="AL20290" s="5"/>
      <c r="AM20290" s="5"/>
      <c r="AW20290" s="5"/>
    </row>
    <row r="20291" spans="38:49">
      <c r="AL20291" s="5"/>
      <c r="AM20291" s="5"/>
      <c r="AW20291" s="5"/>
    </row>
    <row r="20292" spans="38:49">
      <c r="AL20292" s="5"/>
      <c r="AM20292" s="5"/>
      <c r="AW20292" s="5"/>
    </row>
    <row r="20293" spans="38:49">
      <c r="AL20293" s="5"/>
      <c r="AM20293" s="5"/>
      <c r="AW20293" s="5"/>
    </row>
    <row r="20294" spans="38:49">
      <c r="AL20294" s="5"/>
      <c r="AM20294" s="5"/>
      <c r="AW20294" s="5"/>
    </row>
    <row r="20295" spans="38:49">
      <c r="AL20295" s="5"/>
      <c r="AM20295" s="5"/>
      <c r="AW20295" s="5"/>
    </row>
    <row r="20296" spans="38:49">
      <c r="AL20296" s="5"/>
      <c r="AM20296" s="5"/>
      <c r="AW20296" s="5"/>
    </row>
    <row r="20297" spans="38:49">
      <c r="AL20297" s="5"/>
      <c r="AM20297" s="5"/>
      <c r="AW20297" s="5"/>
    </row>
    <row r="20298" spans="38:49">
      <c r="AL20298" s="5"/>
      <c r="AM20298" s="5"/>
      <c r="AW20298" s="5"/>
    </row>
    <row r="20299" spans="38:49">
      <c r="AL20299" s="5"/>
      <c r="AM20299" s="5"/>
      <c r="AW20299" s="5"/>
    </row>
    <row r="20300" spans="38:49">
      <c r="AL20300" s="5"/>
      <c r="AM20300" s="5"/>
      <c r="AW20300" s="5"/>
    </row>
    <row r="20301" spans="38:49">
      <c r="AL20301" s="5"/>
      <c r="AM20301" s="5"/>
      <c r="AW20301" s="5"/>
    </row>
    <row r="20302" spans="38:49">
      <c r="AL20302" s="5"/>
      <c r="AM20302" s="5"/>
      <c r="AW20302" s="5"/>
    </row>
    <row r="20303" spans="38:49">
      <c r="AL20303" s="5"/>
      <c r="AM20303" s="5"/>
      <c r="AW20303" s="5"/>
    </row>
    <row r="20304" spans="38:49">
      <c r="AL20304" s="5"/>
      <c r="AM20304" s="5"/>
      <c r="AW20304" s="5"/>
    </row>
    <row r="20305" spans="38:49">
      <c r="AL20305" s="5"/>
      <c r="AM20305" s="5"/>
      <c r="AW20305" s="5"/>
    </row>
    <row r="20306" spans="38:49">
      <c r="AL20306" s="5"/>
      <c r="AM20306" s="5"/>
      <c r="AW20306" s="5"/>
    </row>
    <row r="20307" spans="38:49">
      <c r="AL20307" s="5"/>
      <c r="AM20307" s="5"/>
      <c r="AW20307" s="5"/>
    </row>
    <row r="20308" spans="38:49">
      <c r="AL20308" s="5"/>
      <c r="AM20308" s="5"/>
      <c r="AW20308" s="5"/>
    </row>
    <row r="20309" spans="38:49">
      <c r="AL20309" s="5"/>
      <c r="AM20309" s="5"/>
      <c r="AW20309" s="5"/>
    </row>
    <row r="20310" spans="38:49">
      <c r="AL20310" s="5"/>
      <c r="AM20310" s="5"/>
      <c r="AW20310" s="5"/>
    </row>
    <row r="20311" spans="38:49">
      <c r="AL20311" s="5"/>
      <c r="AM20311" s="5"/>
      <c r="AW20311" s="5"/>
    </row>
    <row r="20312" spans="38:49">
      <c r="AL20312" s="5"/>
      <c r="AM20312" s="5"/>
      <c r="AW20312" s="5"/>
    </row>
    <row r="20313" spans="38:49">
      <c r="AL20313" s="5"/>
      <c r="AM20313" s="5"/>
      <c r="AW20313" s="5"/>
    </row>
    <row r="20314" spans="38:49">
      <c r="AL20314" s="5"/>
      <c r="AM20314" s="5"/>
      <c r="AW20314" s="5"/>
    </row>
    <row r="20315" spans="38:49">
      <c r="AL20315" s="5"/>
      <c r="AM20315" s="5"/>
      <c r="AW20315" s="5"/>
    </row>
    <row r="20316" spans="38:49">
      <c r="AL20316" s="5"/>
      <c r="AM20316" s="5"/>
      <c r="AW20316" s="5"/>
    </row>
    <row r="20317" spans="38:49">
      <c r="AL20317" s="5"/>
      <c r="AM20317" s="5"/>
      <c r="AW20317" s="5"/>
    </row>
    <row r="20318" spans="38:49">
      <c r="AL20318" s="5"/>
      <c r="AM20318" s="5"/>
      <c r="AW20318" s="5"/>
    </row>
    <row r="20319" spans="38:49">
      <c r="AL20319" s="5"/>
      <c r="AM20319" s="5"/>
      <c r="AW20319" s="5"/>
    </row>
    <row r="20320" spans="38:49">
      <c r="AL20320" s="5"/>
      <c r="AM20320" s="5"/>
      <c r="AW20320" s="5"/>
    </row>
    <row r="20321" spans="38:49">
      <c r="AL20321" s="5"/>
      <c r="AM20321" s="5"/>
      <c r="AW20321" s="5"/>
    </row>
    <row r="20322" spans="38:49">
      <c r="AL20322" s="5"/>
      <c r="AM20322" s="5"/>
      <c r="AW20322" s="5"/>
    </row>
    <row r="20323" spans="38:49">
      <c r="AL20323" s="5"/>
      <c r="AM20323" s="5"/>
      <c r="AW20323" s="5"/>
    </row>
    <row r="20324" spans="38:49">
      <c r="AL20324" s="5"/>
      <c r="AM20324" s="5"/>
      <c r="AW20324" s="5"/>
    </row>
    <row r="20325" spans="38:49">
      <c r="AL20325" s="5"/>
      <c r="AM20325" s="5"/>
      <c r="AW20325" s="5"/>
    </row>
    <row r="20326" spans="38:49">
      <c r="AL20326" s="5"/>
      <c r="AM20326" s="5"/>
      <c r="AW20326" s="5"/>
    </row>
    <row r="20327" spans="38:49">
      <c r="AL20327" s="5"/>
      <c r="AM20327" s="5"/>
      <c r="AW20327" s="5"/>
    </row>
    <row r="20328" spans="38:49">
      <c r="AL20328" s="5"/>
      <c r="AM20328" s="5"/>
      <c r="AW20328" s="5"/>
    </row>
    <row r="20329" spans="38:49">
      <c r="AL20329" s="5"/>
      <c r="AM20329" s="5"/>
      <c r="AW20329" s="5"/>
    </row>
    <row r="20330" spans="38:49">
      <c r="AL20330" s="5"/>
      <c r="AM20330" s="5"/>
      <c r="AW20330" s="5"/>
    </row>
    <row r="20331" spans="38:49">
      <c r="AL20331" s="5"/>
      <c r="AM20331" s="5"/>
      <c r="AW20331" s="5"/>
    </row>
    <row r="20332" spans="38:49">
      <c r="AL20332" s="5"/>
      <c r="AM20332" s="5"/>
      <c r="AW20332" s="5"/>
    </row>
    <row r="20333" spans="38:49">
      <c r="AL20333" s="5"/>
      <c r="AM20333" s="5"/>
      <c r="AW20333" s="5"/>
    </row>
    <row r="20334" spans="38:49">
      <c r="AL20334" s="5"/>
      <c r="AM20334" s="5"/>
      <c r="AW20334" s="5"/>
    </row>
    <row r="20335" spans="38:49">
      <c r="AL20335" s="5"/>
      <c r="AM20335" s="5"/>
      <c r="AW20335" s="5"/>
    </row>
    <row r="20336" spans="38:49">
      <c r="AL20336" s="5"/>
      <c r="AM20336" s="5"/>
      <c r="AW20336" s="5"/>
    </row>
    <row r="20337" spans="38:49">
      <c r="AL20337" s="5"/>
      <c r="AM20337" s="5"/>
      <c r="AW20337" s="5"/>
    </row>
    <row r="20338" spans="38:49">
      <c r="AL20338" s="5"/>
      <c r="AM20338" s="5"/>
      <c r="AW20338" s="5"/>
    </row>
    <row r="20339" spans="38:49">
      <c r="AL20339" s="5"/>
      <c r="AM20339" s="5"/>
      <c r="AW20339" s="5"/>
    </row>
    <row r="20340" spans="38:49">
      <c r="AL20340" s="5"/>
      <c r="AM20340" s="5"/>
      <c r="AW20340" s="5"/>
    </row>
    <row r="20341" spans="38:49">
      <c r="AL20341" s="5"/>
      <c r="AM20341" s="5"/>
      <c r="AW20341" s="5"/>
    </row>
    <row r="20342" spans="38:49">
      <c r="AL20342" s="5"/>
      <c r="AM20342" s="5"/>
      <c r="AW20342" s="5"/>
    </row>
    <row r="20343" spans="38:49">
      <c r="AL20343" s="5"/>
      <c r="AM20343" s="5"/>
      <c r="AW20343" s="5"/>
    </row>
    <row r="20344" spans="38:49">
      <c r="AL20344" s="5"/>
      <c r="AM20344" s="5"/>
      <c r="AW20344" s="5"/>
    </row>
    <row r="20345" spans="38:49">
      <c r="AL20345" s="5"/>
      <c r="AM20345" s="5"/>
      <c r="AW20345" s="5"/>
    </row>
    <row r="20346" spans="38:49">
      <c r="AL20346" s="5"/>
      <c r="AM20346" s="5"/>
      <c r="AW20346" s="5"/>
    </row>
    <row r="20347" spans="38:49">
      <c r="AL20347" s="5"/>
      <c r="AM20347" s="5"/>
      <c r="AW20347" s="5"/>
    </row>
    <row r="20348" spans="38:49">
      <c r="AL20348" s="5"/>
      <c r="AM20348" s="5"/>
      <c r="AW20348" s="5"/>
    </row>
    <row r="20349" spans="38:49">
      <c r="AL20349" s="5"/>
      <c r="AM20349" s="5"/>
      <c r="AW20349" s="5"/>
    </row>
    <row r="20350" spans="38:49">
      <c r="AL20350" s="5"/>
      <c r="AM20350" s="5"/>
      <c r="AW20350" s="5"/>
    </row>
    <row r="20351" spans="38:49">
      <c r="AL20351" s="5"/>
      <c r="AM20351" s="5"/>
      <c r="AW20351" s="5"/>
    </row>
    <row r="20352" spans="38:49">
      <c r="AL20352" s="5"/>
      <c r="AM20352" s="5"/>
      <c r="AW20352" s="5"/>
    </row>
    <row r="20353" spans="38:49">
      <c r="AL20353" s="5"/>
      <c r="AM20353" s="5"/>
      <c r="AW20353" s="5"/>
    </row>
    <row r="20354" spans="38:49">
      <c r="AL20354" s="5"/>
      <c r="AM20354" s="5"/>
      <c r="AW20354" s="5"/>
    </row>
    <row r="20355" spans="38:49">
      <c r="AL20355" s="5"/>
      <c r="AM20355" s="5"/>
      <c r="AW20355" s="5"/>
    </row>
    <row r="20356" spans="38:49">
      <c r="AL20356" s="5"/>
      <c r="AM20356" s="5"/>
      <c r="AW20356" s="5"/>
    </row>
    <row r="20357" spans="38:49">
      <c r="AL20357" s="5"/>
      <c r="AM20357" s="5"/>
      <c r="AW20357" s="5"/>
    </row>
    <row r="20358" spans="38:49">
      <c r="AL20358" s="5"/>
      <c r="AM20358" s="5"/>
      <c r="AW20358" s="5"/>
    </row>
    <row r="20359" spans="38:49">
      <c r="AL20359" s="5"/>
      <c r="AM20359" s="5"/>
      <c r="AW20359" s="5"/>
    </row>
    <row r="20360" spans="38:49">
      <c r="AL20360" s="5"/>
      <c r="AM20360" s="5"/>
      <c r="AW20360" s="5"/>
    </row>
    <row r="20361" spans="38:49">
      <c r="AL20361" s="5"/>
      <c r="AM20361" s="5"/>
      <c r="AW20361" s="5"/>
    </row>
    <row r="20362" spans="38:49">
      <c r="AL20362" s="5"/>
      <c r="AM20362" s="5"/>
      <c r="AW20362" s="5"/>
    </row>
    <row r="20363" spans="38:49">
      <c r="AL20363" s="5"/>
      <c r="AM20363" s="5"/>
      <c r="AW20363" s="5"/>
    </row>
    <row r="20364" spans="38:49">
      <c r="AL20364" s="5"/>
      <c r="AM20364" s="5"/>
      <c r="AW20364" s="5"/>
    </row>
    <row r="20365" spans="38:49">
      <c r="AL20365" s="5"/>
      <c r="AM20365" s="5"/>
      <c r="AW20365" s="5"/>
    </row>
    <row r="20366" spans="38:49">
      <c r="AL20366" s="5"/>
      <c r="AM20366" s="5"/>
      <c r="AW20366" s="5"/>
    </row>
    <row r="20367" spans="38:49">
      <c r="AL20367" s="5"/>
      <c r="AM20367" s="5"/>
      <c r="AW20367" s="5"/>
    </row>
    <row r="20368" spans="38:49">
      <c r="AL20368" s="5"/>
      <c r="AM20368" s="5"/>
      <c r="AW20368" s="5"/>
    </row>
    <row r="20369" spans="38:49">
      <c r="AL20369" s="5"/>
      <c r="AM20369" s="5"/>
      <c r="AW20369" s="5"/>
    </row>
    <row r="20370" spans="38:49">
      <c r="AL20370" s="5"/>
      <c r="AM20370" s="5"/>
      <c r="AW20370" s="5"/>
    </row>
    <row r="20371" spans="38:49">
      <c r="AL20371" s="5"/>
      <c r="AM20371" s="5"/>
      <c r="AW20371" s="5"/>
    </row>
    <row r="20372" spans="38:49">
      <c r="AL20372" s="5"/>
      <c r="AM20372" s="5"/>
      <c r="AW20372" s="5"/>
    </row>
    <row r="20373" spans="38:49">
      <c r="AL20373" s="5"/>
      <c r="AM20373" s="5"/>
      <c r="AW20373" s="5"/>
    </row>
    <row r="20374" spans="38:49">
      <c r="AL20374" s="5"/>
      <c r="AM20374" s="5"/>
      <c r="AW20374" s="5"/>
    </row>
    <row r="20375" spans="38:49">
      <c r="AL20375" s="5"/>
      <c r="AM20375" s="5"/>
      <c r="AW20375" s="5"/>
    </row>
    <row r="20376" spans="38:49">
      <c r="AL20376" s="5"/>
      <c r="AM20376" s="5"/>
      <c r="AW20376" s="5"/>
    </row>
    <row r="20377" spans="38:49">
      <c r="AL20377" s="5"/>
      <c r="AM20377" s="5"/>
      <c r="AW20377" s="5"/>
    </row>
    <row r="20378" spans="38:49">
      <c r="AL20378" s="5"/>
      <c r="AM20378" s="5"/>
      <c r="AW20378" s="5"/>
    </row>
    <row r="20379" spans="38:49">
      <c r="AL20379" s="5"/>
      <c r="AM20379" s="5"/>
      <c r="AW20379" s="5"/>
    </row>
    <row r="20380" spans="38:49">
      <c r="AL20380" s="5"/>
      <c r="AM20380" s="5"/>
      <c r="AW20380" s="5"/>
    </row>
    <row r="20381" spans="38:49">
      <c r="AL20381" s="5"/>
      <c r="AM20381" s="5"/>
      <c r="AW20381" s="5"/>
    </row>
    <row r="20382" spans="38:49">
      <c r="AL20382" s="5"/>
      <c r="AM20382" s="5"/>
      <c r="AW20382" s="5"/>
    </row>
    <row r="20383" spans="38:49">
      <c r="AL20383" s="5"/>
      <c r="AM20383" s="5"/>
      <c r="AW20383" s="5"/>
    </row>
    <row r="20384" spans="38:49">
      <c r="AL20384" s="5"/>
      <c r="AM20384" s="5"/>
      <c r="AW20384" s="5"/>
    </row>
    <row r="20385" spans="38:49">
      <c r="AL20385" s="5"/>
      <c r="AM20385" s="5"/>
      <c r="AW20385" s="5"/>
    </row>
    <row r="20386" spans="38:49">
      <c r="AL20386" s="5"/>
      <c r="AM20386" s="5"/>
      <c r="AW20386" s="5"/>
    </row>
    <row r="20387" spans="38:49">
      <c r="AL20387" s="5"/>
      <c r="AM20387" s="5"/>
      <c r="AW20387" s="5"/>
    </row>
    <row r="20388" spans="38:49">
      <c r="AL20388" s="5"/>
      <c r="AM20388" s="5"/>
      <c r="AW20388" s="5"/>
    </row>
    <row r="20389" spans="38:49">
      <c r="AL20389" s="5"/>
      <c r="AM20389" s="5"/>
      <c r="AW20389" s="5"/>
    </row>
    <row r="20390" spans="38:49">
      <c r="AL20390" s="5"/>
      <c r="AM20390" s="5"/>
      <c r="AW20390" s="5"/>
    </row>
    <row r="20391" spans="38:49">
      <c r="AL20391" s="5"/>
      <c r="AM20391" s="5"/>
      <c r="AW20391" s="5"/>
    </row>
    <row r="20392" spans="38:49">
      <c r="AL20392" s="5"/>
      <c r="AM20392" s="5"/>
      <c r="AW20392" s="5"/>
    </row>
    <row r="20393" spans="38:49">
      <c r="AL20393" s="5"/>
      <c r="AM20393" s="5"/>
      <c r="AW20393" s="5"/>
    </row>
    <row r="20394" spans="38:49">
      <c r="AL20394" s="5"/>
      <c r="AM20394" s="5"/>
      <c r="AW20394" s="5"/>
    </row>
    <row r="20395" spans="38:49">
      <c r="AL20395" s="5"/>
      <c r="AM20395" s="5"/>
      <c r="AW20395" s="5"/>
    </row>
    <row r="20396" spans="38:49">
      <c r="AL20396" s="5"/>
      <c r="AM20396" s="5"/>
      <c r="AW20396" s="5"/>
    </row>
    <row r="20397" spans="38:49">
      <c r="AL20397" s="5"/>
      <c r="AM20397" s="5"/>
      <c r="AW20397" s="5"/>
    </row>
    <row r="20398" spans="38:49">
      <c r="AL20398" s="5"/>
      <c r="AM20398" s="5"/>
      <c r="AW20398" s="5"/>
    </row>
    <row r="20399" spans="38:49">
      <c r="AL20399" s="5"/>
      <c r="AM20399" s="5"/>
      <c r="AW20399" s="5"/>
    </row>
    <row r="20400" spans="38:49">
      <c r="AL20400" s="5"/>
      <c r="AM20400" s="5"/>
      <c r="AW20400" s="5"/>
    </row>
    <row r="20401" spans="38:49">
      <c r="AL20401" s="5"/>
      <c r="AM20401" s="5"/>
      <c r="AW20401" s="5"/>
    </row>
    <row r="20402" spans="38:49">
      <c r="AL20402" s="5"/>
      <c r="AM20402" s="5"/>
      <c r="AW20402" s="5"/>
    </row>
    <row r="20403" spans="38:49">
      <c r="AL20403" s="5"/>
      <c r="AM20403" s="5"/>
      <c r="AW20403" s="5"/>
    </row>
    <row r="20404" spans="38:49">
      <c r="AL20404" s="5"/>
      <c r="AM20404" s="5"/>
      <c r="AW20404" s="5"/>
    </row>
    <row r="20405" spans="38:49">
      <c r="AL20405" s="5"/>
      <c r="AM20405" s="5"/>
      <c r="AW20405" s="5"/>
    </row>
    <row r="20406" spans="38:49">
      <c r="AL20406" s="5"/>
      <c r="AM20406" s="5"/>
      <c r="AW20406" s="5"/>
    </row>
    <row r="20407" spans="38:49">
      <c r="AL20407" s="5"/>
      <c r="AM20407" s="5"/>
      <c r="AW20407" s="5"/>
    </row>
    <row r="20408" spans="38:49">
      <c r="AL20408" s="5"/>
      <c r="AM20408" s="5"/>
      <c r="AW20408" s="5"/>
    </row>
    <row r="20409" spans="38:49">
      <c r="AL20409" s="5"/>
      <c r="AM20409" s="5"/>
      <c r="AW20409" s="5"/>
    </row>
    <row r="20410" spans="38:49">
      <c r="AL20410" s="5"/>
      <c r="AM20410" s="5"/>
      <c r="AW20410" s="5"/>
    </row>
    <row r="20411" spans="38:49">
      <c r="AL20411" s="5"/>
      <c r="AM20411" s="5"/>
      <c r="AW20411" s="5"/>
    </row>
    <row r="20412" spans="38:49">
      <c r="AL20412" s="5"/>
      <c r="AM20412" s="5"/>
      <c r="AW20412" s="5"/>
    </row>
    <row r="20413" spans="38:49">
      <c r="AL20413" s="5"/>
      <c r="AM20413" s="5"/>
      <c r="AW20413" s="5"/>
    </row>
    <row r="20414" spans="38:49">
      <c r="AL20414" s="5"/>
      <c r="AM20414" s="5"/>
      <c r="AW20414" s="5"/>
    </row>
    <row r="20415" spans="38:49">
      <c r="AL20415" s="5"/>
      <c r="AM20415" s="5"/>
      <c r="AW20415" s="5"/>
    </row>
    <row r="20416" spans="38:49">
      <c r="AL20416" s="5"/>
      <c r="AM20416" s="5"/>
      <c r="AW20416" s="5"/>
    </row>
    <row r="20417" spans="38:49">
      <c r="AL20417" s="5"/>
      <c r="AM20417" s="5"/>
      <c r="AW20417" s="5"/>
    </row>
    <row r="20418" spans="38:49">
      <c r="AL20418" s="5"/>
      <c r="AM20418" s="5"/>
      <c r="AW20418" s="5"/>
    </row>
    <row r="20419" spans="38:49">
      <c r="AL20419" s="5"/>
      <c r="AM20419" s="5"/>
      <c r="AW20419" s="5"/>
    </row>
    <row r="20420" spans="38:49">
      <c r="AL20420" s="5"/>
      <c r="AM20420" s="5"/>
      <c r="AW20420" s="5"/>
    </row>
    <row r="20421" spans="38:49">
      <c r="AL20421" s="5"/>
      <c r="AM20421" s="5"/>
      <c r="AW20421" s="5"/>
    </row>
    <row r="20422" spans="38:49">
      <c r="AL20422" s="5"/>
      <c r="AM20422" s="5"/>
      <c r="AW20422" s="5"/>
    </row>
    <row r="20423" spans="38:49">
      <c r="AL20423" s="5"/>
      <c r="AM20423" s="5"/>
      <c r="AW20423" s="5"/>
    </row>
    <row r="20424" spans="38:49">
      <c r="AL20424" s="5"/>
      <c r="AM20424" s="5"/>
      <c r="AW20424" s="5"/>
    </row>
    <row r="20425" spans="38:49">
      <c r="AL20425" s="5"/>
      <c r="AM20425" s="5"/>
      <c r="AW20425" s="5"/>
    </row>
    <row r="20426" spans="38:49">
      <c r="AL20426" s="5"/>
      <c r="AM20426" s="5"/>
      <c r="AW20426" s="5"/>
    </row>
    <row r="20427" spans="38:49">
      <c r="AL20427" s="5"/>
      <c r="AM20427" s="5"/>
      <c r="AW20427" s="5"/>
    </row>
    <row r="20428" spans="38:49">
      <c r="AL20428" s="5"/>
      <c r="AM20428" s="5"/>
      <c r="AW20428" s="5"/>
    </row>
    <row r="20429" spans="38:49">
      <c r="AL20429" s="5"/>
      <c r="AM20429" s="5"/>
      <c r="AW20429" s="5"/>
    </row>
    <row r="20430" spans="38:49">
      <c r="AL20430" s="5"/>
      <c r="AM20430" s="5"/>
      <c r="AW20430" s="5"/>
    </row>
    <row r="20431" spans="38:49">
      <c r="AL20431" s="5"/>
      <c r="AM20431" s="5"/>
      <c r="AW20431" s="5"/>
    </row>
    <row r="20432" spans="38:49">
      <c r="AL20432" s="5"/>
      <c r="AM20432" s="5"/>
      <c r="AW20432" s="5"/>
    </row>
    <row r="20433" spans="38:49">
      <c r="AL20433" s="5"/>
      <c r="AM20433" s="5"/>
      <c r="AW20433" s="5"/>
    </row>
    <row r="20434" spans="38:49">
      <c r="AL20434" s="5"/>
      <c r="AM20434" s="5"/>
      <c r="AW20434" s="5"/>
    </row>
    <row r="20435" spans="38:49">
      <c r="AL20435" s="5"/>
      <c r="AM20435" s="5"/>
      <c r="AW20435" s="5"/>
    </row>
    <row r="20436" spans="38:49">
      <c r="AL20436" s="5"/>
      <c r="AM20436" s="5"/>
      <c r="AW20436" s="5"/>
    </row>
    <row r="20437" spans="38:49">
      <c r="AL20437" s="5"/>
      <c r="AM20437" s="5"/>
      <c r="AW20437" s="5"/>
    </row>
    <row r="20438" spans="38:49">
      <c r="AL20438" s="5"/>
      <c r="AM20438" s="5"/>
      <c r="AW20438" s="5"/>
    </row>
    <row r="20439" spans="38:49">
      <c r="AL20439" s="5"/>
      <c r="AM20439" s="5"/>
      <c r="AW20439" s="5"/>
    </row>
    <row r="20440" spans="38:49">
      <c r="AL20440" s="5"/>
      <c r="AM20440" s="5"/>
      <c r="AW20440" s="5"/>
    </row>
    <row r="20441" spans="38:49">
      <c r="AL20441" s="5"/>
      <c r="AM20441" s="5"/>
      <c r="AW20441" s="5"/>
    </row>
    <row r="20442" spans="38:49">
      <c r="AL20442" s="5"/>
      <c r="AM20442" s="5"/>
      <c r="AW20442" s="5"/>
    </row>
    <row r="20443" spans="38:49">
      <c r="AL20443" s="5"/>
      <c r="AM20443" s="5"/>
      <c r="AW20443" s="5"/>
    </row>
    <row r="20444" spans="38:49">
      <c r="AL20444" s="5"/>
      <c r="AM20444" s="5"/>
      <c r="AW20444" s="5"/>
    </row>
    <row r="20445" spans="38:49">
      <c r="AL20445" s="5"/>
      <c r="AM20445" s="5"/>
      <c r="AW20445" s="5"/>
    </row>
    <row r="20446" spans="38:49">
      <c r="AL20446" s="5"/>
      <c r="AM20446" s="5"/>
      <c r="AW20446" s="5"/>
    </row>
    <row r="20447" spans="38:49">
      <c r="AL20447" s="5"/>
      <c r="AM20447" s="5"/>
      <c r="AW20447" s="5"/>
    </row>
    <row r="20448" spans="38:49">
      <c r="AL20448" s="5"/>
      <c r="AM20448" s="5"/>
      <c r="AW20448" s="5"/>
    </row>
    <row r="20449" spans="38:49">
      <c r="AL20449" s="5"/>
      <c r="AM20449" s="5"/>
      <c r="AW20449" s="5"/>
    </row>
    <row r="20450" spans="38:49">
      <c r="AL20450" s="5"/>
      <c r="AM20450" s="5"/>
      <c r="AW20450" s="5"/>
    </row>
    <row r="20451" spans="38:49">
      <c r="AL20451" s="5"/>
      <c r="AM20451" s="5"/>
      <c r="AW20451" s="5"/>
    </row>
    <row r="20452" spans="38:49">
      <c r="AL20452" s="5"/>
      <c r="AM20452" s="5"/>
      <c r="AW20452" s="5"/>
    </row>
    <row r="20453" spans="38:49">
      <c r="AL20453" s="5"/>
      <c r="AM20453" s="5"/>
      <c r="AW20453" s="5"/>
    </row>
    <row r="20454" spans="38:49">
      <c r="AL20454" s="5"/>
      <c r="AM20454" s="5"/>
      <c r="AW20454" s="5"/>
    </row>
    <row r="20455" spans="38:49">
      <c r="AL20455" s="5"/>
      <c r="AM20455" s="5"/>
      <c r="AW20455" s="5"/>
    </row>
    <row r="20456" spans="38:49">
      <c r="AL20456" s="5"/>
      <c r="AM20456" s="5"/>
      <c r="AW20456" s="5"/>
    </row>
    <row r="20457" spans="38:49">
      <c r="AL20457" s="5"/>
      <c r="AM20457" s="5"/>
      <c r="AW20457" s="5"/>
    </row>
    <row r="20458" spans="38:49">
      <c r="AL20458" s="5"/>
      <c r="AM20458" s="5"/>
      <c r="AW20458" s="5"/>
    </row>
    <row r="20459" spans="38:49">
      <c r="AL20459" s="5"/>
      <c r="AM20459" s="5"/>
      <c r="AW20459" s="5"/>
    </row>
    <row r="20460" spans="38:49">
      <c r="AL20460" s="5"/>
      <c r="AM20460" s="5"/>
      <c r="AW20460" s="5"/>
    </row>
    <row r="20461" spans="38:49">
      <c r="AL20461" s="5"/>
      <c r="AM20461" s="5"/>
      <c r="AW20461" s="5"/>
    </row>
    <row r="20462" spans="38:49">
      <c r="AL20462" s="5"/>
      <c r="AM20462" s="5"/>
      <c r="AW20462" s="5"/>
    </row>
    <row r="20463" spans="38:49">
      <c r="AL20463" s="5"/>
      <c r="AM20463" s="5"/>
      <c r="AW20463" s="5"/>
    </row>
    <row r="20464" spans="38:49">
      <c r="AL20464" s="5"/>
      <c r="AM20464" s="5"/>
      <c r="AW20464" s="5"/>
    </row>
    <row r="20465" spans="38:49">
      <c r="AL20465" s="5"/>
      <c r="AM20465" s="5"/>
      <c r="AW20465" s="5"/>
    </row>
    <row r="20466" spans="38:49">
      <c r="AL20466" s="5"/>
      <c r="AM20466" s="5"/>
      <c r="AW20466" s="5"/>
    </row>
    <row r="20467" spans="38:49">
      <c r="AL20467" s="5"/>
      <c r="AM20467" s="5"/>
      <c r="AW20467" s="5"/>
    </row>
    <row r="20468" spans="38:49">
      <c r="AL20468" s="5"/>
      <c r="AM20468" s="5"/>
      <c r="AW20468" s="5"/>
    </row>
    <row r="20469" spans="38:49">
      <c r="AL20469" s="5"/>
      <c r="AM20469" s="5"/>
      <c r="AW20469" s="5"/>
    </row>
    <row r="20470" spans="38:49">
      <c r="AL20470" s="5"/>
      <c r="AM20470" s="5"/>
      <c r="AW20470" s="5"/>
    </row>
    <row r="20471" spans="38:49">
      <c r="AL20471" s="5"/>
      <c r="AM20471" s="5"/>
      <c r="AW20471" s="5"/>
    </row>
    <row r="20472" spans="38:49">
      <c r="AL20472" s="5"/>
      <c r="AM20472" s="5"/>
      <c r="AW20472" s="5"/>
    </row>
    <row r="20473" spans="38:49">
      <c r="AL20473" s="5"/>
      <c r="AM20473" s="5"/>
      <c r="AW20473" s="5"/>
    </row>
    <row r="20474" spans="38:49">
      <c r="AL20474" s="5"/>
      <c r="AM20474" s="5"/>
      <c r="AW20474" s="5"/>
    </row>
    <row r="20475" spans="38:49">
      <c r="AL20475" s="5"/>
      <c r="AM20475" s="5"/>
      <c r="AW20475" s="5"/>
    </row>
    <row r="20476" spans="38:49">
      <c r="AL20476" s="5"/>
      <c r="AM20476" s="5"/>
      <c r="AW20476" s="5"/>
    </row>
    <row r="20477" spans="38:49">
      <c r="AL20477" s="5"/>
      <c r="AM20477" s="5"/>
      <c r="AW20477" s="5"/>
    </row>
    <row r="20478" spans="38:49">
      <c r="AL20478" s="5"/>
      <c r="AM20478" s="5"/>
      <c r="AW20478" s="5"/>
    </row>
    <row r="20479" spans="38:49">
      <c r="AL20479" s="5"/>
      <c r="AM20479" s="5"/>
      <c r="AW20479" s="5"/>
    </row>
    <row r="20480" spans="38:49">
      <c r="AL20480" s="5"/>
      <c r="AM20480" s="5"/>
      <c r="AW20480" s="5"/>
    </row>
    <row r="20481" spans="38:49">
      <c r="AL20481" s="5"/>
      <c r="AM20481" s="5"/>
      <c r="AW20481" s="5"/>
    </row>
    <row r="20482" spans="38:49">
      <c r="AL20482" s="5"/>
      <c r="AM20482" s="5"/>
      <c r="AW20482" s="5"/>
    </row>
    <row r="20483" spans="38:49">
      <c r="AL20483" s="5"/>
      <c r="AM20483" s="5"/>
      <c r="AW20483" s="5"/>
    </row>
    <row r="20484" spans="38:49">
      <c r="AL20484" s="5"/>
      <c r="AM20484" s="5"/>
      <c r="AW20484" s="5"/>
    </row>
    <row r="20485" spans="38:49">
      <c r="AL20485" s="5"/>
      <c r="AM20485" s="5"/>
      <c r="AW20485" s="5"/>
    </row>
    <row r="20486" spans="38:49">
      <c r="AL20486" s="5"/>
      <c r="AM20486" s="5"/>
      <c r="AW20486" s="5"/>
    </row>
    <row r="20487" spans="38:49">
      <c r="AL20487" s="5"/>
      <c r="AM20487" s="5"/>
      <c r="AW20487" s="5"/>
    </row>
    <row r="20488" spans="38:49">
      <c r="AL20488" s="5"/>
      <c r="AM20488" s="5"/>
      <c r="AW20488" s="5"/>
    </row>
    <row r="20489" spans="38:49">
      <c r="AL20489" s="5"/>
      <c r="AM20489" s="5"/>
      <c r="AW20489" s="5"/>
    </row>
    <row r="20490" spans="38:49">
      <c r="AL20490" s="5"/>
      <c r="AM20490" s="5"/>
      <c r="AW20490" s="5"/>
    </row>
    <row r="20491" spans="38:49">
      <c r="AL20491" s="5"/>
      <c r="AM20491" s="5"/>
      <c r="AW20491" s="5"/>
    </row>
    <row r="20492" spans="38:49">
      <c r="AL20492" s="5"/>
      <c r="AM20492" s="5"/>
      <c r="AW20492" s="5"/>
    </row>
    <row r="20493" spans="38:49">
      <c r="AL20493" s="5"/>
      <c r="AM20493" s="5"/>
      <c r="AW20493" s="5"/>
    </row>
    <row r="20494" spans="38:49">
      <c r="AL20494" s="5"/>
      <c r="AM20494" s="5"/>
      <c r="AW20494" s="5"/>
    </row>
    <row r="20495" spans="38:49">
      <c r="AL20495" s="5"/>
      <c r="AM20495" s="5"/>
      <c r="AW20495" s="5"/>
    </row>
    <row r="20496" spans="38:49">
      <c r="AL20496" s="5"/>
      <c r="AM20496" s="5"/>
      <c r="AW20496" s="5"/>
    </row>
    <row r="20497" spans="38:49">
      <c r="AL20497" s="5"/>
      <c r="AM20497" s="5"/>
      <c r="AW20497" s="5"/>
    </row>
    <row r="20498" spans="38:49">
      <c r="AL20498" s="5"/>
      <c r="AM20498" s="5"/>
      <c r="AW20498" s="5"/>
    </row>
    <row r="20499" spans="38:49">
      <c r="AL20499" s="5"/>
      <c r="AM20499" s="5"/>
      <c r="AW20499" s="5"/>
    </row>
    <row r="20500" spans="38:49">
      <c r="AL20500" s="5"/>
      <c r="AM20500" s="5"/>
      <c r="AW20500" s="5"/>
    </row>
    <row r="20501" spans="38:49">
      <c r="AL20501" s="5"/>
      <c r="AM20501" s="5"/>
      <c r="AW20501" s="5"/>
    </row>
    <row r="20502" spans="38:49">
      <c r="AL20502" s="5"/>
      <c r="AM20502" s="5"/>
      <c r="AW20502" s="5"/>
    </row>
    <row r="20503" spans="38:49">
      <c r="AL20503" s="5"/>
      <c r="AM20503" s="5"/>
      <c r="AW20503" s="5"/>
    </row>
    <row r="20504" spans="38:49">
      <c r="AL20504" s="5"/>
      <c r="AM20504" s="5"/>
      <c r="AW20504" s="5"/>
    </row>
    <row r="20505" spans="38:49">
      <c r="AL20505" s="5"/>
      <c r="AM20505" s="5"/>
      <c r="AW20505" s="5"/>
    </row>
    <row r="20506" spans="38:49">
      <c r="AL20506" s="5"/>
      <c r="AM20506" s="5"/>
      <c r="AW20506" s="5"/>
    </row>
    <row r="20507" spans="38:49">
      <c r="AL20507" s="5"/>
      <c r="AM20507" s="5"/>
      <c r="AW20507" s="5"/>
    </row>
    <row r="20508" spans="38:49">
      <c r="AL20508" s="5"/>
      <c r="AM20508" s="5"/>
      <c r="AW20508" s="5"/>
    </row>
    <row r="20509" spans="38:49">
      <c r="AL20509" s="5"/>
      <c r="AM20509" s="5"/>
      <c r="AW20509" s="5"/>
    </row>
    <row r="20510" spans="38:49">
      <c r="AL20510" s="5"/>
      <c r="AM20510" s="5"/>
      <c r="AW20510" s="5"/>
    </row>
    <row r="20511" spans="38:49">
      <c r="AL20511" s="5"/>
      <c r="AM20511" s="5"/>
      <c r="AW20511" s="5"/>
    </row>
    <row r="20512" spans="38:49">
      <c r="AL20512" s="5"/>
      <c r="AM20512" s="5"/>
      <c r="AW20512" s="5"/>
    </row>
    <row r="20513" spans="38:49">
      <c r="AL20513" s="5"/>
      <c r="AM20513" s="5"/>
      <c r="AW20513" s="5"/>
    </row>
    <row r="20514" spans="38:49">
      <c r="AL20514" s="5"/>
      <c r="AM20514" s="5"/>
      <c r="AW20514" s="5"/>
    </row>
    <row r="20515" spans="38:49">
      <c r="AL20515" s="5"/>
      <c r="AM20515" s="5"/>
      <c r="AW20515" s="5"/>
    </row>
    <row r="20516" spans="38:49">
      <c r="AL20516" s="5"/>
      <c r="AM20516" s="5"/>
      <c r="AW20516" s="5"/>
    </row>
    <row r="20517" spans="38:49">
      <c r="AL20517" s="5"/>
      <c r="AM20517" s="5"/>
      <c r="AW20517" s="5"/>
    </row>
    <row r="20518" spans="38:49">
      <c r="AL20518" s="5"/>
      <c r="AM20518" s="5"/>
      <c r="AW20518" s="5"/>
    </row>
    <row r="20519" spans="38:49">
      <c r="AL20519" s="5"/>
      <c r="AM20519" s="5"/>
      <c r="AW20519" s="5"/>
    </row>
    <row r="20520" spans="38:49">
      <c r="AL20520" s="5"/>
      <c r="AM20520" s="5"/>
      <c r="AW20520" s="5"/>
    </row>
    <row r="20521" spans="38:49">
      <c r="AL20521" s="5"/>
      <c r="AM20521" s="5"/>
      <c r="AW20521" s="5"/>
    </row>
    <row r="20522" spans="38:49">
      <c r="AL20522" s="5"/>
      <c r="AM20522" s="5"/>
      <c r="AW20522" s="5"/>
    </row>
    <row r="20523" spans="38:49">
      <c r="AL20523" s="5"/>
      <c r="AM20523" s="5"/>
      <c r="AW20523" s="5"/>
    </row>
    <row r="20524" spans="38:49">
      <c r="AL20524" s="5"/>
      <c r="AM20524" s="5"/>
      <c r="AW20524" s="5"/>
    </row>
    <row r="20525" spans="38:49">
      <c r="AL20525" s="5"/>
      <c r="AM20525" s="5"/>
      <c r="AW20525" s="5"/>
    </row>
    <row r="20526" spans="38:49">
      <c r="AL20526" s="5"/>
      <c r="AM20526" s="5"/>
      <c r="AW20526" s="5"/>
    </row>
    <row r="20527" spans="38:49">
      <c r="AL20527" s="5"/>
      <c r="AM20527" s="5"/>
      <c r="AW20527" s="5"/>
    </row>
    <row r="20528" spans="38:49">
      <c r="AL20528" s="5"/>
      <c r="AM20528" s="5"/>
      <c r="AW20528" s="5"/>
    </row>
    <row r="20529" spans="38:49">
      <c r="AL20529" s="5"/>
      <c r="AM20529" s="5"/>
      <c r="AW20529" s="5"/>
    </row>
    <row r="20530" spans="38:49">
      <c r="AL20530" s="5"/>
      <c r="AM20530" s="5"/>
      <c r="AW20530" s="5"/>
    </row>
    <row r="20531" spans="38:49">
      <c r="AL20531" s="5"/>
      <c r="AM20531" s="5"/>
      <c r="AW20531" s="5"/>
    </row>
    <row r="20532" spans="38:49">
      <c r="AL20532" s="5"/>
      <c r="AM20532" s="5"/>
      <c r="AW20532" s="5"/>
    </row>
    <row r="20533" spans="38:49">
      <c r="AL20533" s="5"/>
      <c r="AM20533" s="5"/>
      <c r="AW20533" s="5"/>
    </row>
    <row r="20534" spans="38:49">
      <c r="AL20534" s="5"/>
      <c r="AM20534" s="5"/>
      <c r="AW20534" s="5"/>
    </row>
    <row r="20535" spans="38:49">
      <c r="AL20535" s="5"/>
      <c r="AM20535" s="5"/>
      <c r="AW20535" s="5"/>
    </row>
    <row r="20536" spans="38:49">
      <c r="AL20536" s="5"/>
      <c r="AM20536" s="5"/>
      <c r="AW20536" s="5"/>
    </row>
    <row r="20537" spans="38:49">
      <c r="AL20537" s="5"/>
      <c r="AM20537" s="5"/>
      <c r="AW20537" s="5"/>
    </row>
    <row r="20538" spans="38:49">
      <c r="AL20538" s="5"/>
      <c r="AM20538" s="5"/>
      <c r="AW20538" s="5"/>
    </row>
    <row r="20539" spans="38:49">
      <c r="AL20539" s="5"/>
      <c r="AM20539" s="5"/>
      <c r="AW20539" s="5"/>
    </row>
    <row r="20540" spans="38:49">
      <c r="AL20540" s="5"/>
      <c r="AM20540" s="5"/>
      <c r="AW20540" s="5"/>
    </row>
    <row r="20541" spans="38:49">
      <c r="AL20541" s="5"/>
      <c r="AM20541" s="5"/>
      <c r="AW20541" s="5"/>
    </row>
    <row r="20542" spans="38:49">
      <c r="AL20542" s="5"/>
      <c r="AM20542" s="5"/>
      <c r="AW20542" s="5"/>
    </row>
    <row r="20543" spans="38:49">
      <c r="AL20543" s="5"/>
      <c r="AM20543" s="5"/>
      <c r="AW20543" s="5"/>
    </row>
    <row r="20544" spans="38:49">
      <c r="AL20544" s="5"/>
      <c r="AM20544" s="5"/>
      <c r="AW20544" s="5"/>
    </row>
    <row r="20545" spans="38:49">
      <c r="AL20545" s="5"/>
      <c r="AM20545" s="5"/>
      <c r="AW20545" s="5"/>
    </row>
    <row r="20546" spans="38:49">
      <c r="AL20546" s="5"/>
      <c r="AM20546" s="5"/>
      <c r="AW20546" s="5"/>
    </row>
    <row r="20547" spans="38:49">
      <c r="AL20547" s="5"/>
      <c r="AM20547" s="5"/>
      <c r="AW20547" s="5"/>
    </row>
    <row r="20548" spans="38:49">
      <c r="AL20548" s="5"/>
      <c r="AM20548" s="5"/>
      <c r="AW20548" s="5"/>
    </row>
    <row r="20549" spans="38:49">
      <c r="AL20549" s="5"/>
      <c r="AM20549" s="5"/>
      <c r="AW20549" s="5"/>
    </row>
    <row r="20550" spans="38:49">
      <c r="AL20550" s="5"/>
      <c r="AM20550" s="5"/>
      <c r="AW20550" s="5"/>
    </row>
    <row r="20551" spans="38:49">
      <c r="AL20551" s="5"/>
      <c r="AM20551" s="5"/>
      <c r="AW20551" s="5"/>
    </row>
    <row r="20552" spans="38:49">
      <c r="AL20552" s="5"/>
      <c r="AM20552" s="5"/>
      <c r="AW20552" s="5"/>
    </row>
    <row r="20553" spans="38:49">
      <c r="AL20553" s="5"/>
      <c r="AM20553" s="5"/>
      <c r="AW20553" s="5"/>
    </row>
    <row r="20554" spans="38:49">
      <c r="AL20554" s="5"/>
      <c r="AM20554" s="5"/>
      <c r="AW20554" s="5"/>
    </row>
    <row r="20555" spans="38:49">
      <c r="AL20555" s="5"/>
      <c r="AM20555" s="5"/>
      <c r="AW20555" s="5"/>
    </row>
    <row r="20556" spans="38:49">
      <c r="AL20556" s="5"/>
      <c r="AM20556" s="5"/>
      <c r="AW20556" s="5"/>
    </row>
    <row r="20557" spans="38:49">
      <c r="AL20557" s="5"/>
      <c r="AM20557" s="5"/>
      <c r="AW20557" s="5"/>
    </row>
    <row r="20558" spans="38:49">
      <c r="AL20558" s="5"/>
      <c r="AM20558" s="5"/>
      <c r="AW20558" s="5"/>
    </row>
    <row r="20559" spans="38:49">
      <c r="AL20559" s="5"/>
      <c r="AM20559" s="5"/>
      <c r="AW20559" s="5"/>
    </row>
    <row r="20560" spans="38:49">
      <c r="AL20560" s="5"/>
      <c r="AM20560" s="5"/>
      <c r="AW20560" s="5"/>
    </row>
    <row r="20561" spans="38:49">
      <c r="AL20561" s="5"/>
      <c r="AM20561" s="5"/>
      <c r="AW20561" s="5"/>
    </row>
    <row r="20562" spans="38:49">
      <c r="AL20562" s="5"/>
      <c r="AM20562" s="5"/>
      <c r="AW20562" s="5"/>
    </row>
    <row r="20563" spans="38:49">
      <c r="AL20563" s="5"/>
      <c r="AM20563" s="5"/>
      <c r="AW20563" s="5"/>
    </row>
    <row r="20564" spans="38:49">
      <c r="AL20564" s="5"/>
      <c r="AM20564" s="5"/>
      <c r="AW20564" s="5"/>
    </row>
    <row r="20565" spans="38:49">
      <c r="AL20565" s="5"/>
      <c r="AM20565" s="5"/>
      <c r="AW20565" s="5"/>
    </row>
    <row r="20566" spans="38:49">
      <c r="AL20566" s="5"/>
      <c r="AM20566" s="5"/>
      <c r="AW20566" s="5"/>
    </row>
    <row r="20567" spans="38:49">
      <c r="AL20567" s="5"/>
      <c r="AM20567" s="5"/>
      <c r="AW20567" s="5"/>
    </row>
    <row r="20568" spans="38:49">
      <c r="AL20568" s="5"/>
      <c r="AM20568" s="5"/>
      <c r="AW20568" s="5"/>
    </row>
    <row r="20569" spans="38:49">
      <c r="AL20569" s="5"/>
      <c r="AM20569" s="5"/>
      <c r="AW20569" s="5"/>
    </row>
    <row r="20570" spans="38:49">
      <c r="AL20570" s="5"/>
      <c r="AM20570" s="5"/>
      <c r="AW20570" s="5"/>
    </row>
    <row r="20571" spans="38:49">
      <c r="AL20571" s="5"/>
      <c r="AM20571" s="5"/>
      <c r="AW20571" s="5"/>
    </row>
    <row r="20572" spans="38:49">
      <c r="AL20572" s="5"/>
      <c r="AM20572" s="5"/>
      <c r="AW20572" s="5"/>
    </row>
    <row r="20573" spans="38:49">
      <c r="AL20573" s="5"/>
      <c r="AM20573" s="5"/>
      <c r="AW20573" s="5"/>
    </row>
    <row r="20574" spans="38:49">
      <c r="AL20574" s="5"/>
      <c r="AM20574" s="5"/>
      <c r="AW20574" s="5"/>
    </row>
    <row r="20575" spans="38:49">
      <c r="AL20575" s="5"/>
      <c r="AM20575" s="5"/>
      <c r="AW20575" s="5"/>
    </row>
    <row r="20576" spans="38:49">
      <c r="AL20576" s="5"/>
      <c r="AM20576" s="5"/>
      <c r="AW20576" s="5"/>
    </row>
    <row r="20577" spans="38:49">
      <c r="AL20577" s="5"/>
      <c r="AM20577" s="5"/>
      <c r="AW20577" s="5"/>
    </row>
    <row r="20578" spans="38:49">
      <c r="AL20578" s="5"/>
      <c r="AM20578" s="5"/>
      <c r="AW20578" s="5"/>
    </row>
    <row r="20579" spans="38:49">
      <c r="AL20579" s="5"/>
      <c r="AM20579" s="5"/>
      <c r="AW20579" s="5"/>
    </row>
    <row r="20580" spans="38:49">
      <c r="AL20580" s="5"/>
      <c r="AM20580" s="5"/>
      <c r="AW20580" s="5"/>
    </row>
    <row r="20581" spans="38:49">
      <c r="AL20581" s="5"/>
      <c r="AM20581" s="5"/>
      <c r="AW20581" s="5"/>
    </row>
    <row r="20582" spans="38:49">
      <c r="AL20582" s="5"/>
      <c r="AM20582" s="5"/>
      <c r="AW20582" s="5"/>
    </row>
    <row r="20583" spans="38:49">
      <c r="AL20583" s="5"/>
      <c r="AM20583" s="5"/>
      <c r="AW20583" s="5"/>
    </row>
    <row r="20584" spans="38:49">
      <c r="AL20584" s="5"/>
      <c r="AM20584" s="5"/>
      <c r="AW20584" s="5"/>
    </row>
    <row r="20585" spans="38:49">
      <c r="AL20585" s="5"/>
      <c r="AM20585" s="5"/>
      <c r="AW20585" s="5"/>
    </row>
    <row r="20586" spans="38:49">
      <c r="AL20586" s="5"/>
      <c r="AM20586" s="5"/>
      <c r="AW20586" s="5"/>
    </row>
    <row r="20587" spans="38:49">
      <c r="AL20587" s="5"/>
      <c r="AM20587" s="5"/>
      <c r="AW20587" s="5"/>
    </row>
    <row r="20588" spans="38:49">
      <c r="AL20588" s="5"/>
      <c r="AM20588" s="5"/>
      <c r="AW20588" s="5"/>
    </row>
    <row r="20589" spans="38:49">
      <c r="AL20589" s="5"/>
      <c r="AM20589" s="5"/>
      <c r="AW20589" s="5"/>
    </row>
    <row r="20590" spans="38:49">
      <c r="AL20590" s="5"/>
      <c r="AM20590" s="5"/>
      <c r="AW20590" s="5"/>
    </row>
    <row r="20591" spans="38:49">
      <c r="AL20591" s="5"/>
      <c r="AM20591" s="5"/>
      <c r="AW20591" s="5"/>
    </row>
    <row r="20592" spans="38:49">
      <c r="AL20592" s="5"/>
      <c r="AM20592" s="5"/>
      <c r="AW20592" s="5"/>
    </row>
    <row r="20593" spans="38:49">
      <c r="AL20593" s="5"/>
      <c r="AM20593" s="5"/>
      <c r="AW20593" s="5"/>
    </row>
    <row r="20594" spans="38:49">
      <c r="AL20594" s="5"/>
      <c r="AM20594" s="5"/>
      <c r="AW20594" s="5"/>
    </row>
    <row r="20595" spans="38:49">
      <c r="AL20595" s="5"/>
      <c r="AM20595" s="5"/>
      <c r="AW20595" s="5"/>
    </row>
    <row r="20596" spans="38:49">
      <c r="AL20596" s="5"/>
      <c r="AM20596" s="5"/>
      <c r="AW20596" s="5"/>
    </row>
    <row r="20597" spans="38:49">
      <c r="AL20597" s="5"/>
      <c r="AM20597" s="5"/>
      <c r="AW20597" s="5"/>
    </row>
    <row r="20598" spans="38:49">
      <c r="AL20598" s="5"/>
      <c r="AM20598" s="5"/>
      <c r="AW20598" s="5"/>
    </row>
    <row r="20599" spans="38:49">
      <c r="AL20599" s="5"/>
      <c r="AM20599" s="5"/>
      <c r="AW20599" s="5"/>
    </row>
    <row r="20600" spans="38:49">
      <c r="AL20600" s="5"/>
      <c r="AM20600" s="5"/>
      <c r="AW20600" s="5"/>
    </row>
    <row r="20601" spans="38:49">
      <c r="AL20601" s="5"/>
      <c r="AM20601" s="5"/>
      <c r="AW20601" s="5"/>
    </row>
    <row r="20602" spans="38:49">
      <c r="AL20602" s="5"/>
      <c r="AM20602" s="5"/>
      <c r="AW20602" s="5"/>
    </row>
    <row r="20603" spans="38:49">
      <c r="AL20603" s="5"/>
      <c r="AM20603" s="5"/>
      <c r="AW20603" s="5"/>
    </row>
    <row r="20604" spans="38:49">
      <c r="AL20604" s="5"/>
      <c r="AM20604" s="5"/>
      <c r="AW20604" s="5"/>
    </row>
    <row r="20605" spans="38:49">
      <c r="AL20605" s="5"/>
      <c r="AM20605" s="5"/>
      <c r="AW20605" s="5"/>
    </row>
    <row r="20606" spans="38:49">
      <c r="AL20606" s="5"/>
      <c r="AM20606" s="5"/>
      <c r="AW20606" s="5"/>
    </row>
    <row r="20607" spans="38:49">
      <c r="AL20607" s="5"/>
      <c r="AM20607" s="5"/>
      <c r="AW20607" s="5"/>
    </row>
    <row r="20608" spans="38:49">
      <c r="AL20608" s="5"/>
      <c r="AM20608" s="5"/>
      <c r="AW20608" s="5"/>
    </row>
    <row r="20609" spans="38:49">
      <c r="AL20609" s="5"/>
      <c r="AM20609" s="5"/>
      <c r="AW20609" s="5"/>
    </row>
    <row r="20610" spans="38:49">
      <c r="AL20610" s="5"/>
      <c r="AM20610" s="5"/>
      <c r="AW20610" s="5"/>
    </row>
    <row r="20611" spans="38:49">
      <c r="AL20611" s="5"/>
      <c r="AM20611" s="5"/>
      <c r="AW20611" s="5"/>
    </row>
    <row r="20612" spans="38:49">
      <c r="AL20612" s="5"/>
      <c r="AM20612" s="5"/>
      <c r="AW20612" s="5"/>
    </row>
    <row r="20613" spans="38:49">
      <c r="AL20613" s="5"/>
      <c r="AM20613" s="5"/>
      <c r="AW20613" s="5"/>
    </row>
    <row r="20614" spans="38:49">
      <c r="AL20614" s="5"/>
      <c r="AM20614" s="5"/>
      <c r="AW20614" s="5"/>
    </row>
    <row r="20615" spans="38:49">
      <c r="AL20615" s="5"/>
      <c r="AM20615" s="5"/>
      <c r="AW20615" s="5"/>
    </row>
    <row r="20616" spans="38:49">
      <c r="AL20616" s="5"/>
      <c r="AM20616" s="5"/>
      <c r="AW20616" s="5"/>
    </row>
    <row r="20617" spans="38:49">
      <c r="AL20617" s="5"/>
      <c r="AM20617" s="5"/>
      <c r="AW20617" s="5"/>
    </row>
    <row r="20618" spans="38:49">
      <c r="AL20618" s="5"/>
      <c r="AM20618" s="5"/>
      <c r="AW20618" s="5"/>
    </row>
    <row r="20619" spans="38:49">
      <c r="AL20619" s="5"/>
      <c r="AM20619" s="5"/>
      <c r="AW20619" s="5"/>
    </row>
    <row r="20620" spans="38:49">
      <c r="AL20620" s="5"/>
      <c r="AM20620" s="5"/>
      <c r="AW20620" s="5"/>
    </row>
    <row r="20621" spans="38:49">
      <c r="AL20621" s="5"/>
      <c r="AM20621" s="5"/>
      <c r="AW20621" s="5"/>
    </row>
    <row r="20622" spans="38:49">
      <c r="AL20622" s="5"/>
      <c r="AM20622" s="5"/>
      <c r="AW20622" s="5"/>
    </row>
    <row r="20623" spans="38:49">
      <c r="AL20623" s="5"/>
      <c r="AM20623" s="5"/>
      <c r="AW20623" s="5"/>
    </row>
    <row r="20624" spans="38:49">
      <c r="AL20624" s="5"/>
      <c r="AM20624" s="5"/>
      <c r="AW20624" s="5"/>
    </row>
    <row r="20625" spans="38:49">
      <c r="AL20625" s="5"/>
      <c r="AM20625" s="5"/>
      <c r="AW20625" s="5"/>
    </row>
    <row r="20626" spans="38:49">
      <c r="AL20626" s="5"/>
      <c r="AM20626" s="5"/>
      <c r="AW20626" s="5"/>
    </row>
    <row r="20627" spans="38:49">
      <c r="AL20627" s="5"/>
      <c r="AM20627" s="5"/>
      <c r="AW20627" s="5"/>
    </row>
    <row r="20628" spans="38:49">
      <c r="AL20628" s="5"/>
      <c r="AM20628" s="5"/>
      <c r="AW20628" s="5"/>
    </row>
    <row r="20629" spans="38:49">
      <c r="AL20629" s="5"/>
      <c r="AM20629" s="5"/>
      <c r="AW20629" s="5"/>
    </row>
    <row r="20630" spans="38:49">
      <c r="AL20630" s="5"/>
      <c r="AM20630" s="5"/>
      <c r="AW20630" s="5"/>
    </row>
    <row r="20631" spans="38:49">
      <c r="AL20631" s="5"/>
      <c r="AM20631" s="5"/>
      <c r="AW20631" s="5"/>
    </row>
    <row r="20632" spans="38:49">
      <c r="AL20632" s="5"/>
      <c r="AM20632" s="5"/>
      <c r="AW20632" s="5"/>
    </row>
    <row r="20633" spans="38:49">
      <c r="AL20633" s="5"/>
      <c r="AM20633" s="5"/>
      <c r="AW20633" s="5"/>
    </row>
    <row r="20634" spans="38:49">
      <c r="AL20634" s="5"/>
      <c r="AM20634" s="5"/>
      <c r="AW20634" s="5"/>
    </row>
    <row r="20635" spans="38:49">
      <c r="AL20635" s="5"/>
      <c r="AM20635" s="5"/>
      <c r="AW20635" s="5"/>
    </row>
    <row r="20636" spans="38:49">
      <c r="AL20636" s="5"/>
      <c r="AM20636" s="5"/>
      <c r="AW20636" s="5"/>
    </row>
    <row r="20637" spans="38:49">
      <c r="AL20637" s="5"/>
      <c r="AM20637" s="5"/>
      <c r="AW20637" s="5"/>
    </row>
    <row r="20638" spans="38:49">
      <c r="AL20638" s="5"/>
      <c r="AM20638" s="5"/>
      <c r="AW20638" s="5"/>
    </row>
    <row r="20639" spans="38:49">
      <c r="AL20639" s="5"/>
      <c r="AM20639" s="5"/>
      <c r="AW20639" s="5"/>
    </row>
    <row r="20640" spans="38:49">
      <c r="AL20640" s="5"/>
      <c r="AM20640" s="5"/>
      <c r="AW20640" s="5"/>
    </row>
    <row r="20641" spans="38:49">
      <c r="AL20641" s="5"/>
      <c r="AM20641" s="5"/>
      <c r="AW20641" s="5"/>
    </row>
    <row r="20642" spans="38:49">
      <c r="AL20642" s="5"/>
      <c r="AM20642" s="5"/>
      <c r="AW20642" s="5"/>
    </row>
    <row r="20643" spans="38:49">
      <c r="AL20643" s="5"/>
      <c r="AM20643" s="5"/>
      <c r="AW20643" s="5"/>
    </row>
    <row r="20644" spans="38:49">
      <c r="AL20644" s="5"/>
      <c r="AM20644" s="5"/>
      <c r="AW20644" s="5"/>
    </row>
    <row r="20645" spans="38:49">
      <c r="AL20645" s="5"/>
      <c r="AM20645" s="5"/>
      <c r="AW20645" s="5"/>
    </row>
    <row r="20646" spans="38:49">
      <c r="AL20646" s="5"/>
      <c r="AM20646" s="5"/>
      <c r="AW20646" s="5"/>
    </row>
    <row r="20647" spans="38:49">
      <c r="AL20647" s="5"/>
      <c r="AM20647" s="5"/>
      <c r="AW20647" s="5"/>
    </row>
    <row r="20648" spans="38:49">
      <c r="AL20648" s="5"/>
      <c r="AM20648" s="5"/>
      <c r="AW20648" s="5"/>
    </row>
    <row r="20649" spans="38:49">
      <c r="AL20649" s="5"/>
      <c r="AM20649" s="5"/>
      <c r="AW20649" s="5"/>
    </row>
    <row r="20650" spans="38:49">
      <c r="AL20650" s="5"/>
      <c r="AM20650" s="5"/>
      <c r="AW20650" s="5"/>
    </row>
    <row r="20651" spans="38:49">
      <c r="AL20651" s="5"/>
      <c r="AM20651" s="5"/>
      <c r="AW20651" s="5"/>
    </row>
    <row r="20652" spans="38:49">
      <c r="AL20652" s="5"/>
      <c r="AM20652" s="5"/>
      <c r="AW20652" s="5"/>
    </row>
    <row r="20653" spans="38:49">
      <c r="AL20653" s="5"/>
      <c r="AM20653" s="5"/>
      <c r="AW20653" s="5"/>
    </row>
    <row r="20654" spans="38:49">
      <c r="AL20654" s="5"/>
      <c r="AM20654" s="5"/>
      <c r="AW20654" s="5"/>
    </row>
    <row r="20655" spans="38:49">
      <c r="AL20655" s="5"/>
      <c r="AM20655" s="5"/>
      <c r="AW20655" s="5"/>
    </row>
    <row r="20656" spans="38:49">
      <c r="AL20656" s="5"/>
      <c r="AM20656" s="5"/>
      <c r="AW20656" s="5"/>
    </row>
    <row r="20657" spans="38:49">
      <c r="AL20657" s="5"/>
      <c r="AM20657" s="5"/>
      <c r="AW20657" s="5"/>
    </row>
    <row r="20658" spans="38:49">
      <c r="AL20658" s="5"/>
      <c r="AM20658" s="5"/>
      <c r="AW20658" s="5"/>
    </row>
    <row r="20659" spans="38:49">
      <c r="AL20659" s="5"/>
      <c r="AM20659" s="5"/>
      <c r="AW20659" s="5"/>
    </row>
    <row r="20660" spans="38:49">
      <c r="AL20660" s="5"/>
      <c r="AM20660" s="5"/>
      <c r="AW20660" s="5"/>
    </row>
    <row r="20661" spans="38:49">
      <c r="AL20661" s="5"/>
      <c r="AM20661" s="5"/>
      <c r="AW20661" s="5"/>
    </row>
    <row r="20662" spans="38:49">
      <c r="AL20662" s="5"/>
      <c r="AM20662" s="5"/>
      <c r="AW20662" s="5"/>
    </row>
    <row r="20663" spans="38:49">
      <c r="AL20663" s="5"/>
      <c r="AM20663" s="5"/>
      <c r="AW20663" s="5"/>
    </row>
    <row r="20664" spans="38:49">
      <c r="AL20664" s="5"/>
      <c r="AM20664" s="5"/>
      <c r="AW20664" s="5"/>
    </row>
    <row r="20665" spans="38:49">
      <c r="AL20665" s="5"/>
      <c r="AM20665" s="5"/>
      <c r="AW20665" s="5"/>
    </row>
    <row r="20666" spans="38:49">
      <c r="AL20666" s="5"/>
      <c r="AM20666" s="5"/>
      <c r="AW20666" s="5"/>
    </row>
    <row r="20667" spans="38:49">
      <c r="AL20667" s="5"/>
      <c r="AM20667" s="5"/>
      <c r="AW20667" s="5"/>
    </row>
    <row r="20668" spans="38:49">
      <c r="AL20668" s="5"/>
      <c r="AM20668" s="5"/>
      <c r="AW20668" s="5"/>
    </row>
    <row r="20669" spans="38:49">
      <c r="AL20669" s="5"/>
      <c r="AM20669" s="5"/>
      <c r="AW20669" s="5"/>
    </row>
    <row r="20670" spans="38:49">
      <c r="AL20670" s="5"/>
      <c r="AM20670" s="5"/>
      <c r="AW20670" s="5"/>
    </row>
    <row r="20671" spans="38:49">
      <c r="AL20671" s="5"/>
      <c r="AM20671" s="5"/>
      <c r="AW20671" s="5"/>
    </row>
    <row r="20672" spans="38:49">
      <c r="AL20672" s="5"/>
      <c r="AM20672" s="5"/>
      <c r="AW20672" s="5"/>
    </row>
    <row r="20673" spans="38:49">
      <c r="AL20673" s="5"/>
      <c r="AM20673" s="5"/>
      <c r="AW20673" s="5"/>
    </row>
    <row r="20674" spans="38:49">
      <c r="AL20674" s="5"/>
      <c r="AM20674" s="5"/>
      <c r="AW20674" s="5"/>
    </row>
    <row r="20675" spans="38:49">
      <c r="AL20675" s="5"/>
      <c r="AM20675" s="5"/>
      <c r="AW20675" s="5"/>
    </row>
    <row r="20676" spans="38:49">
      <c r="AL20676" s="5"/>
      <c r="AM20676" s="5"/>
      <c r="AW20676" s="5"/>
    </row>
    <row r="20677" spans="38:49">
      <c r="AL20677" s="5"/>
      <c r="AM20677" s="5"/>
      <c r="AW20677" s="5"/>
    </row>
    <row r="20678" spans="38:49">
      <c r="AL20678" s="5"/>
      <c r="AM20678" s="5"/>
      <c r="AW20678" s="5"/>
    </row>
    <row r="20679" spans="38:49">
      <c r="AL20679" s="5"/>
      <c r="AM20679" s="5"/>
      <c r="AW20679" s="5"/>
    </row>
    <row r="20680" spans="38:49">
      <c r="AL20680" s="5"/>
      <c r="AM20680" s="5"/>
      <c r="AW20680" s="5"/>
    </row>
    <row r="20681" spans="38:49">
      <c r="AL20681" s="5"/>
      <c r="AM20681" s="5"/>
      <c r="AW20681" s="5"/>
    </row>
    <row r="20682" spans="38:49">
      <c r="AL20682" s="5"/>
      <c r="AM20682" s="5"/>
      <c r="AW20682" s="5"/>
    </row>
    <row r="20683" spans="38:49">
      <c r="AL20683" s="5"/>
      <c r="AM20683" s="5"/>
      <c r="AW20683" s="5"/>
    </row>
    <row r="20684" spans="38:49">
      <c r="AL20684" s="5"/>
      <c r="AM20684" s="5"/>
      <c r="AW20684" s="5"/>
    </row>
    <row r="20685" spans="38:49">
      <c r="AL20685" s="5"/>
      <c r="AM20685" s="5"/>
      <c r="AW20685" s="5"/>
    </row>
    <row r="20686" spans="38:49">
      <c r="AL20686" s="5"/>
      <c r="AM20686" s="5"/>
      <c r="AW20686" s="5"/>
    </row>
    <row r="20687" spans="38:49">
      <c r="AL20687" s="5"/>
      <c r="AM20687" s="5"/>
      <c r="AW20687" s="5"/>
    </row>
    <row r="20688" spans="38:49">
      <c r="AL20688" s="5"/>
      <c r="AM20688" s="5"/>
      <c r="AW20688" s="5"/>
    </row>
    <row r="20689" spans="38:49">
      <c r="AL20689" s="5"/>
      <c r="AM20689" s="5"/>
      <c r="AW20689" s="5"/>
    </row>
    <row r="20690" spans="38:49">
      <c r="AL20690" s="5"/>
      <c r="AM20690" s="5"/>
      <c r="AW20690" s="5"/>
    </row>
    <row r="20691" spans="38:49">
      <c r="AL20691" s="5"/>
      <c r="AM20691" s="5"/>
      <c r="AW20691" s="5"/>
    </row>
    <row r="20692" spans="38:49">
      <c r="AL20692" s="5"/>
      <c r="AM20692" s="5"/>
      <c r="AW20692" s="5"/>
    </row>
    <row r="20693" spans="38:49">
      <c r="AL20693" s="5"/>
      <c r="AM20693" s="5"/>
      <c r="AW20693" s="5"/>
    </row>
    <row r="20694" spans="38:49">
      <c r="AL20694" s="5"/>
      <c r="AM20694" s="5"/>
      <c r="AW20694" s="5"/>
    </row>
    <row r="20695" spans="38:49">
      <c r="AL20695" s="5"/>
      <c r="AM20695" s="5"/>
      <c r="AW20695" s="5"/>
    </row>
    <row r="20696" spans="38:49">
      <c r="AL20696" s="5"/>
      <c r="AM20696" s="5"/>
      <c r="AW20696" s="5"/>
    </row>
    <row r="20697" spans="38:49">
      <c r="AL20697" s="5"/>
      <c r="AM20697" s="5"/>
      <c r="AW20697" s="5"/>
    </row>
    <row r="20698" spans="38:49">
      <c r="AL20698" s="5"/>
      <c r="AM20698" s="5"/>
      <c r="AW20698" s="5"/>
    </row>
    <row r="20699" spans="38:49">
      <c r="AL20699" s="5"/>
      <c r="AM20699" s="5"/>
      <c r="AW20699" s="5"/>
    </row>
    <row r="20700" spans="38:49">
      <c r="AL20700" s="5"/>
      <c r="AM20700" s="5"/>
      <c r="AW20700" s="5"/>
    </row>
    <row r="20701" spans="38:49">
      <c r="AL20701" s="5"/>
      <c r="AM20701" s="5"/>
      <c r="AW20701" s="5"/>
    </row>
    <row r="20702" spans="38:49">
      <c r="AL20702" s="5"/>
      <c r="AM20702" s="5"/>
      <c r="AW20702" s="5"/>
    </row>
    <row r="20703" spans="38:49">
      <c r="AL20703" s="5"/>
      <c r="AM20703" s="5"/>
      <c r="AW20703" s="5"/>
    </row>
    <row r="20704" spans="38:49">
      <c r="AL20704" s="5"/>
      <c r="AM20704" s="5"/>
      <c r="AW20704" s="5"/>
    </row>
    <row r="20705" spans="38:49">
      <c r="AL20705" s="5"/>
      <c r="AM20705" s="5"/>
      <c r="AW20705" s="5"/>
    </row>
    <row r="20706" spans="38:49">
      <c r="AL20706" s="5"/>
      <c r="AM20706" s="5"/>
      <c r="AW20706" s="5"/>
    </row>
    <row r="20707" spans="38:49">
      <c r="AL20707" s="5"/>
      <c r="AM20707" s="5"/>
      <c r="AW20707" s="5"/>
    </row>
    <row r="20708" spans="38:49">
      <c r="AL20708" s="5"/>
      <c r="AM20708" s="5"/>
      <c r="AW20708" s="5"/>
    </row>
    <row r="20709" spans="38:49">
      <c r="AL20709" s="5"/>
      <c r="AM20709" s="5"/>
      <c r="AW20709" s="5"/>
    </row>
    <row r="20710" spans="38:49">
      <c r="AL20710" s="5"/>
      <c r="AM20710" s="5"/>
      <c r="AW20710" s="5"/>
    </row>
    <row r="20711" spans="38:49">
      <c r="AL20711" s="5"/>
      <c r="AM20711" s="5"/>
      <c r="AW20711" s="5"/>
    </row>
    <row r="20712" spans="38:49">
      <c r="AL20712" s="5"/>
      <c r="AM20712" s="5"/>
      <c r="AW20712" s="5"/>
    </row>
    <row r="20713" spans="38:49">
      <c r="AL20713" s="5"/>
      <c r="AM20713" s="5"/>
      <c r="AW20713" s="5"/>
    </row>
    <row r="20714" spans="38:49">
      <c r="AL20714" s="5"/>
      <c r="AM20714" s="5"/>
      <c r="AW20714" s="5"/>
    </row>
    <row r="20715" spans="38:49">
      <c r="AL20715" s="5"/>
      <c r="AM20715" s="5"/>
      <c r="AW20715" s="5"/>
    </row>
    <row r="20716" spans="38:49">
      <c r="AL20716" s="5"/>
      <c r="AM20716" s="5"/>
      <c r="AW20716" s="5"/>
    </row>
    <row r="20717" spans="38:49">
      <c r="AL20717" s="5"/>
      <c r="AM20717" s="5"/>
      <c r="AW20717" s="5"/>
    </row>
    <row r="20718" spans="38:49">
      <c r="AL20718" s="5"/>
      <c r="AM20718" s="5"/>
      <c r="AW20718" s="5"/>
    </row>
    <row r="20719" spans="38:49">
      <c r="AL20719" s="5"/>
      <c r="AM20719" s="5"/>
      <c r="AW20719" s="5"/>
    </row>
    <row r="20720" spans="38:49">
      <c r="AL20720" s="5"/>
      <c r="AM20720" s="5"/>
      <c r="AW20720" s="5"/>
    </row>
    <row r="20721" spans="38:49">
      <c r="AL20721" s="5"/>
      <c r="AM20721" s="5"/>
      <c r="AW20721" s="5"/>
    </row>
    <row r="20722" spans="38:49">
      <c r="AL20722" s="5"/>
      <c r="AM20722" s="5"/>
      <c r="AW20722" s="5"/>
    </row>
    <row r="20723" spans="38:49">
      <c r="AL20723" s="5"/>
      <c r="AM20723" s="5"/>
      <c r="AW20723" s="5"/>
    </row>
    <row r="20724" spans="38:49">
      <c r="AL20724" s="5"/>
      <c r="AM20724" s="5"/>
      <c r="AW20724" s="5"/>
    </row>
    <row r="20725" spans="38:49">
      <c r="AL20725" s="5"/>
      <c r="AM20725" s="5"/>
      <c r="AW20725" s="5"/>
    </row>
    <row r="20726" spans="38:49">
      <c r="AL20726" s="5"/>
      <c r="AM20726" s="5"/>
      <c r="AW20726" s="5"/>
    </row>
    <row r="20727" spans="38:49">
      <c r="AL20727" s="5"/>
      <c r="AM20727" s="5"/>
      <c r="AW20727" s="5"/>
    </row>
    <row r="20728" spans="38:49">
      <c r="AL20728" s="5"/>
      <c r="AM20728" s="5"/>
      <c r="AW20728" s="5"/>
    </row>
    <row r="20729" spans="38:49">
      <c r="AL20729" s="5"/>
      <c r="AM20729" s="5"/>
      <c r="AW20729" s="5"/>
    </row>
    <row r="20730" spans="38:49">
      <c r="AL20730" s="5"/>
      <c r="AM20730" s="5"/>
      <c r="AW20730" s="5"/>
    </row>
    <row r="20731" spans="38:49">
      <c r="AL20731" s="5"/>
      <c r="AM20731" s="5"/>
      <c r="AW20731" s="5"/>
    </row>
    <row r="20732" spans="38:49">
      <c r="AL20732" s="5"/>
      <c r="AM20732" s="5"/>
      <c r="AW20732" s="5"/>
    </row>
    <row r="20733" spans="38:49">
      <c r="AL20733" s="5"/>
      <c r="AM20733" s="5"/>
      <c r="AW20733" s="5"/>
    </row>
    <row r="20734" spans="38:49">
      <c r="AL20734" s="5"/>
      <c r="AM20734" s="5"/>
      <c r="AW20734" s="5"/>
    </row>
    <row r="20735" spans="38:49">
      <c r="AL20735" s="5"/>
      <c r="AM20735" s="5"/>
      <c r="AW20735" s="5"/>
    </row>
    <row r="20736" spans="38:49">
      <c r="AL20736" s="5"/>
      <c r="AM20736" s="5"/>
      <c r="AW20736" s="5"/>
    </row>
    <row r="20737" spans="38:49">
      <c r="AL20737" s="5"/>
      <c r="AM20737" s="5"/>
      <c r="AW20737" s="5"/>
    </row>
    <row r="20738" spans="38:49">
      <c r="AL20738" s="5"/>
      <c r="AM20738" s="5"/>
      <c r="AW20738" s="5"/>
    </row>
    <row r="20739" spans="38:49">
      <c r="AL20739" s="5"/>
      <c r="AM20739" s="5"/>
      <c r="AW20739" s="5"/>
    </row>
    <row r="20740" spans="38:49">
      <c r="AL20740" s="5"/>
      <c r="AM20740" s="5"/>
      <c r="AW20740" s="5"/>
    </row>
    <row r="20741" spans="38:49">
      <c r="AL20741" s="5"/>
      <c r="AM20741" s="5"/>
      <c r="AW20741" s="5"/>
    </row>
    <row r="20742" spans="38:49">
      <c r="AL20742" s="5"/>
      <c r="AM20742" s="5"/>
      <c r="AW20742" s="5"/>
    </row>
    <row r="20743" spans="38:49">
      <c r="AL20743" s="5"/>
      <c r="AM20743" s="5"/>
      <c r="AW20743" s="5"/>
    </row>
    <row r="20744" spans="38:49">
      <c r="AL20744" s="5"/>
      <c r="AM20744" s="5"/>
      <c r="AW20744" s="5"/>
    </row>
    <row r="20745" spans="38:49">
      <c r="AL20745" s="5"/>
      <c r="AM20745" s="5"/>
      <c r="AW20745" s="5"/>
    </row>
    <row r="20746" spans="38:49">
      <c r="AL20746" s="5"/>
      <c r="AM20746" s="5"/>
      <c r="AW20746" s="5"/>
    </row>
    <row r="20747" spans="38:49">
      <c r="AL20747" s="5"/>
      <c r="AM20747" s="5"/>
      <c r="AW20747" s="5"/>
    </row>
    <row r="20748" spans="38:49">
      <c r="AL20748" s="5"/>
      <c r="AM20748" s="5"/>
      <c r="AW20748" s="5"/>
    </row>
    <row r="20749" spans="38:49">
      <c r="AL20749" s="5"/>
      <c r="AM20749" s="5"/>
      <c r="AW20749" s="5"/>
    </row>
    <row r="20750" spans="38:49">
      <c r="AL20750" s="5"/>
      <c r="AM20750" s="5"/>
      <c r="AW20750" s="5"/>
    </row>
    <row r="20751" spans="38:49">
      <c r="AL20751" s="5"/>
      <c r="AM20751" s="5"/>
      <c r="AW20751" s="5"/>
    </row>
    <row r="20752" spans="38:49">
      <c r="AL20752" s="5"/>
      <c r="AM20752" s="5"/>
      <c r="AW20752" s="5"/>
    </row>
    <row r="20753" spans="38:49">
      <c r="AL20753" s="5"/>
      <c r="AM20753" s="5"/>
      <c r="AW20753" s="5"/>
    </row>
    <row r="20754" spans="38:49">
      <c r="AL20754" s="5"/>
      <c r="AM20754" s="5"/>
      <c r="AW20754" s="5"/>
    </row>
    <row r="20755" spans="38:49">
      <c r="AL20755" s="5"/>
      <c r="AM20755" s="5"/>
      <c r="AW20755" s="5"/>
    </row>
    <row r="20756" spans="38:49">
      <c r="AL20756" s="5"/>
      <c r="AM20756" s="5"/>
      <c r="AW20756" s="5"/>
    </row>
    <row r="20757" spans="38:49">
      <c r="AL20757" s="5"/>
      <c r="AM20757" s="5"/>
      <c r="AW20757" s="5"/>
    </row>
    <row r="20758" spans="38:49">
      <c r="AL20758" s="5"/>
      <c r="AM20758" s="5"/>
      <c r="AW20758" s="5"/>
    </row>
    <row r="20759" spans="38:49">
      <c r="AL20759" s="5"/>
      <c r="AM20759" s="5"/>
      <c r="AW20759" s="5"/>
    </row>
    <row r="20760" spans="38:49">
      <c r="AL20760" s="5"/>
      <c r="AM20760" s="5"/>
      <c r="AW20760" s="5"/>
    </row>
    <row r="20761" spans="38:49">
      <c r="AL20761" s="5"/>
      <c r="AM20761" s="5"/>
      <c r="AW20761" s="5"/>
    </row>
    <row r="20762" spans="38:49">
      <c r="AL20762" s="5"/>
      <c r="AM20762" s="5"/>
      <c r="AW20762" s="5"/>
    </row>
    <row r="20763" spans="38:49">
      <c r="AL20763" s="5"/>
      <c r="AM20763" s="5"/>
      <c r="AW20763" s="5"/>
    </row>
    <row r="20764" spans="38:49">
      <c r="AL20764" s="5"/>
      <c r="AM20764" s="5"/>
      <c r="AW20764" s="5"/>
    </row>
    <row r="20765" spans="38:49">
      <c r="AL20765" s="5"/>
      <c r="AM20765" s="5"/>
      <c r="AW20765" s="5"/>
    </row>
    <row r="20766" spans="38:49">
      <c r="AL20766" s="5"/>
      <c r="AM20766" s="5"/>
      <c r="AW20766" s="5"/>
    </row>
    <row r="20767" spans="38:49">
      <c r="AL20767" s="5"/>
      <c r="AM20767" s="5"/>
      <c r="AW20767" s="5"/>
    </row>
    <row r="20768" spans="38:49">
      <c r="AL20768" s="5"/>
      <c r="AM20768" s="5"/>
      <c r="AW20768" s="5"/>
    </row>
    <row r="20769" spans="38:49">
      <c r="AL20769" s="5"/>
      <c r="AM20769" s="5"/>
      <c r="AW20769" s="5"/>
    </row>
    <row r="20770" spans="38:49">
      <c r="AL20770" s="5"/>
      <c r="AM20770" s="5"/>
      <c r="AW20770" s="5"/>
    </row>
    <row r="20771" spans="38:49">
      <c r="AL20771" s="5"/>
      <c r="AM20771" s="5"/>
      <c r="AW20771" s="5"/>
    </row>
    <row r="20772" spans="38:49">
      <c r="AL20772" s="5"/>
      <c r="AM20772" s="5"/>
      <c r="AW20772" s="5"/>
    </row>
    <row r="20773" spans="38:49">
      <c r="AL20773" s="5"/>
      <c r="AM20773" s="5"/>
      <c r="AW20773" s="5"/>
    </row>
    <row r="20774" spans="38:49">
      <c r="AL20774" s="5"/>
      <c r="AM20774" s="5"/>
      <c r="AW20774" s="5"/>
    </row>
    <row r="20775" spans="38:49">
      <c r="AL20775" s="5"/>
      <c r="AM20775" s="5"/>
      <c r="AW20775" s="5"/>
    </row>
    <row r="20776" spans="38:49">
      <c r="AL20776" s="5"/>
      <c r="AM20776" s="5"/>
      <c r="AW20776" s="5"/>
    </row>
    <row r="20777" spans="38:49">
      <c r="AL20777" s="5"/>
      <c r="AM20777" s="5"/>
      <c r="AW20777" s="5"/>
    </row>
    <row r="20778" spans="38:49">
      <c r="AL20778" s="5"/>
      <c r="AM20778" s="5"/>
      <c r="AW20778" s="5"/>
    </row>
    <row r="20779" spans="38:49">
      <c r="AL20779" s="5"/>
      <c r="AM20779" s="5"/>
      <c r="AW20779" s="5"/>
    </row>
    <row r="20780" spans="38:49">
      <c r="AL20780" s="5"/>
      <c r="AM20780" s="5"/>
      <c r="AW20780" s="5"/>
    </row>
    <row r="20781" spans="38:49">
      <c r="AL20781" s="5"/>
      <c r="AM20781" s="5"/>
      <c r="AW20781" s="5"/>
    </row>
    <row r="20782" spans="38:49">
      <c r="AL20782" s="5"/>
      <c r="AM20782" s="5"/>
      <c r="AW20782" s="5"/>
    </row>
    <row r="20783" spans="38:49">
      <c r="AL20783" s="5"/>
      <c r="AM20783" s="5"/>
      <c r="AW20783" s="5"/>
    </row>
    <row r="20784" spans="38:49">
      <c r="AL20784" s="5"/>
      <c r="AM20784" s="5"/>
      <c r="AW20784" s="5"/>
    </row>
    <row r="20785" spans="38:49">
      <c r="AL20785" s="5"/>
      <c r="AM20785" s="5"/>
      <c r="AW20785" s="5"/>
    </row>
    <row r="20786" spans="38:49">
      <c r="AL20786" s="5"/>
      <c r="AM20786" s="5"/>
      <c r="AW20786" s="5"/>
    </row>
    <row r="20787" spans="38:49">
      <c r="AL20787" s="5"/>
      <c r="AM20787" s="5"/>
      <c r="AW20787" s="5"/>
    </row>
    <row r="20788" spans="38:49">
      <c r="AL20788" s="5"/>
      <c r="AM20788" s="5"/>
      <c r="AW20788" s="5"/>
    </row>
    <row r="20789" spans="38:49">
      <c r="AL20789" s="5"/>
      <c r="AM20789" s="5"/>
      <c r="AW20789" s="5"/>
    </row>
    <row r="20790" spans="38:49">
      <c r="AL20790" s="5"/>
      <c r="AM20790" s="5"/>
      <c r="AW20790" s="5"/>
    </row>
    <row r="20791" spans="38:49">
      <c r="AL20791" s="5"/>
      <c r="AM20791" s="5"/>
      <c r="AW20791" s="5"/>
    </row>
    <row r="20792" spans="38:49">
      <c r="AL20792" s="5"/>
      <c r="AM20792" s="5"/>
      <c r="AW20792" s="5"/>
    </row>
    <row r="20793" spans="38:49">
      <c r="AL20793" s="5"/>
      <c r="AM20793" s="5"/>
      <c r="AW20793" s="5"/>
    </row>
    <row r="20794" spans="38:49">
      <c r="AL20794" s="5"/>
      <c r="AM20794" s="5"/>
      <c r="AW20794" s="5"/>
    </row>
    <row r="20795" spans="38:49">
      <c r="AL20795" s="5"/>
      <c r="AM20795" s="5"/>
      <c r="AW20795" s="5"/>
    </row>
    <row r="20796" spans="38:49">
      <c r="AL20796" s="5"/>
      <c r="AM20796" s="5"/>
      <c r="AW20796" s="5"/>
    </row>
    <row r="20797" spans="38:49">
      <c r="AL20797" s="5"/>
      <c r="AM20797" s="5"/>
      <c r="AW20797" s="5"/>
    </row>
    <row r="20798" spans="38:49">
      <c r="AL20798" s="5"/>
      <c r="AM20798" s="5"/>
      <c r="AW20798" s="5"/>
    </row>
    <row r="20799" spans="38:49">
      <c r="AL20799" s="5"/>
      <c r="AM20799" s="5"/>
      <c r="AW20799" s="5"/>
    </row>
    <row r="20800" spans="38:49">
      <c r="AL20800" s="5"/>
      <c r="AM20800" s="5"/>
      <c r="AW20800" s="5"/>
    </row>
    <row r="20801" spans="38:49">
      <c r="AL20801" s="5"/>
      <c r="AM20801" s="5"/>
      <c r="AW20801" s="5"/>
    </row>
    <row r="20802" spans="38:49">
      <c r="AL20802" s="5"/>
      <c r="AM20802" s="5"/>
      <c r="AW20802" s="5"/>
    </row>
    <row r="20803" spans="38:49">
      <c r="AL20803" s="5"/>
      <c r="AM20803" s="5"/>
      <c r="AW20803" s="5"/>
    </row>
    <row r="20804" spans="38:49">
      <c r="AL20804" s="5"/>
      <c r="AM20804" s="5"/>
      <c r="AW20804" s="5"/>
    </row>
    <row r="20805" spans="38:49">
      <c r="AL20805" s="5"/>
      <c r="AM20805" s="5"/>
      <c r="AW20805" s="5"/>
    </row>
    <row r="20806" spans="38:49">
      <c r="AL20806" s="5"/>
      <c r="AM20806" s="5"/>
      <c r="AW20806" s="5"/>
    </row>
    <row r="20807" spans="38:49">
      <c r="AL20807" s="5"/>
      <c r="AM20807" s="5"/>
      <c r="AW20807" s="5"/>
    </row>
    <row r="20808" spans="38:49">
      <c r="AL20808" s="5"/>
      <c r="AM20808" s="5"/>
      <c r="AW20808" s="5"/>
    </row>
    <row r="20809" spans="38:49">
      <c r="AL20809" s="5"/>
      <c r="AM20809" s="5"/>
      <c r="AW20809" s="5"/>
    </row>
    <row r="20810" spans="38:49">
      <c r="AL20810" s="5"/>
      <c r="AM20810" s="5"/>
      <c r="AW20810" s="5"/>
    </row>
    <row r="20811" spans="38:49">
      <c r="AL20811" s="5"/>
      <c r="AM20811" s="5"/>
      <c r="AW20811" s="5"/>
    </row>
    <row r="20812" spans="38:49">
      <c r="AL20812" s="5"/>
      <c r="AM20812" s="5"/>
      <c r="AW20812" s="5"/>
    </row>
    <row r="20813" spans="38:49">
      <c r="AL20813" s="5"/>
      <c r="AM20813" s="5"/>
      <c r="AW20813" s="5"/>
    </row>
    <row r="20814" spans="38:49">
      <c r="AL20814" s="5"/>
      <c r="AM20814" s="5"/>
      <c r="AW20814" s="5"/>
    </row>
    <row r="20815" spans="38:49">
      <c r="AL20815" s="5"/>
      <c r="AM20815" s="5"/>
      <c r="AW20815" s="5"/>
    </row>
    <row r="20816" spans="38:49">
      <c r="AL20816" s="5"/>
      <c r="AM20816" s="5"/>
      <c r="AW20816" s="5"/>
    </row>
    <row r="20817" spans="38:49">
      <c r="AL20817" s="5"/>
      <c r="AM20817" s="5"/>
      <c r="AW20817" s="5"/>
    </row>
    <row r="20818" spans="38:49">
      <c r="AL20818" s="5"/>
      <c r="AM20818" s="5"/>
      <c r="AW20818" s="5"/>
    </row>
    <row r="20819" spans="38:49">
      <c r="AL20819" s="5"/>
      <c r="AM20819" s="5"/>
      <c r="AW20819" s="5"/>
    </row>
    <row r="20820" spans="38:49">
      <c r="AL20820" s="5"/>
      <c r="AM20820" s="5"/>
      <c r="AW20820" s="5"/>
    </row>
    <row r="20821" spans="38:49">
      <c r="AL20821" s="5"/>
      <c r="AM20821" s="5"/>
      <c r="AW20821" s="5"/>
    </row>
    <row r="20822" spans="38:49">
      <c r="AL20822" s="5"/>
      <c r="AM20822" s="5"/>
      <c r="AW20822" s="5"/>
    </row>
    <row r="20823" spans="38:49">
      <c r="AL20823" s="5"/>
      <c r="AM20823" s="5"/>
      <c r="AW20823" s="5"/>
    </row>
    <row r="20824" spans="38:49">
      <c r="AL20824" s="5"/>
      <c r="AM20824" s="5"/>
      <c r="AW20824" s="5"/>
    </row>
    <row r="20825" spans="38:49">
      <c r="AL20825" s="5"/>
      <c r="AM20825" s="5"/>
      <c r="AW20825" s="5"/>
    </row>
    <row r="20826" spans="38:49">
      <c r="AL20826" s="5"/>
      <c r="AM20826" s="5"/>
      <c r="AW20826" s="5"/>
    </row>
    <row r="20827" spans="38:49">
      <c r="AL20827" s="5"/>
      <c r="AM20827" s="5"/>
      <c r="AW20827" s="5"/>
    </row>
    <row r="20828" spans="38:49">
      <c r="AL20828" s="5"/>
      <c r="AM20828" s="5"/>
      <c r="AW20828" s="5"/>
    </row>
    <row r="20829" spans="38:49">
      <c r="AL20829" s="5"/>
      <c r="AM20829" s="5"/>
      <c r="AW20829" s="5"/>
    </row>
    <row r="20830" spans="38:49">
      <c r="AL20830" s="5"/>
      <c r="AM20830" s="5"/>
      <c r="AW20830" s="5"/>
    </row>
    <row r="20831" spans="38:49">
      <c r="AL20831" s="5"/>
      <c r="AM20831" s="5"/>
      <c r="AW20831" s="5"/>
    </row>
    <row r="20832" spans="38:49">
      <c r="AL20832" s="5"/>
      <c r="AM20832" s="5"/>
      <c r="AW20832" s="5"/>
    </row>
    <row r="20833" spans="38:49">
      <c r="AL20833" s="5"/>
      <c r="AM20833" s="5"/>
      <c r="AW20833" s="5"/>
    </row>
    <row r="20834" spans="38:49">
      <c r="AL20834" s="5"/>
      <c r="AM20834" s="5"/>
      <c r="AW20834" s="5"/>
    </row>
    <row r="20835" spans="38:49">
      <c r="AL20835" s="5"/>
      <c r="AM20835" s="5"/>
      <c r="AW20835" s="5"/>
    </row>
    <row r="20836" spans="38:49">
      <c r="AL20836" s="5"/>
      <c r="AM20836" s="5"/>
      <c r="AW20836" s="5"/>
    </row>
    <row r="20837" spans="38:49">
      <c r="AL20837" s="5"/>
      <c r="AM20837" s="5"/>
      <c r="AW20837" s="5"/>
    </row>
    <row r="20838" spans="38:49">
      <c r="AL20838" s="5"/>
      <c r="AM20838" s="5"/>
      <c r="AW20838" s="5"/>
    </row>
    <row r="20839" spans="38:49">
      <c r="AL20839" s="5"/>
      <c r="AM20839" s="5"/>
      <c r="AW20839" s="5"/>
    </row>
    <row r="20840" spans="38:49">
      <c r="AL20840" s="5"/>
      <c r="AM20840" s="5"/>
      <c r="AW20840" s="5"/>
    </row>
    <row r="20841" spans="38:49">
      <c r="AL20841" s="5"/>
      <c r="AM20841" s="5"/>
      <c r="AW20841" s="5"/>
    </row>
    <row r="20842" spans="38:49">
      <c r="AL20842" s="5"/>
      <c r="AM20842" s="5"/>
      <c r="AW20842" s="5"/>
    </row>
    <row r="20843" spans="38:49">
      <c r="AL20843" s="5"/>
      <c r="AM20843" s="5"/>
      <c r="AW20843" s="5"/>
    </row>
    <row r="20844" spans="38:49">
      <c r="AL20844" s="5"/>
      <c r="AM20844" s="5"/>
      <c r="AW20844" s="5"/>
    </row>
    <row r="20845" spans="38:49">
      <c r="AL20845" s="5"/>
      <c r="AM20845" s="5"/>
      <c r="AW20845" s="5"/>
    </row>
    <row r="20846" spans="38:49">
      <c r="AL20846" s="5"/>
      <c r="AM20846" s="5"/>
      <c r="AW20846" s="5"/>
    </row>
    <row r="20847" spans="38:49">
      <c r="AL20847" s="5"/>
      <c r="AM20847" s="5"/>
      <c r="AW20847" s="5"/>
    </row>
    <row r="20848" spans="38:49">
      <c r="AL20848" s="5"/>
      <c r="AM20848" s="5"/>
      <c r="AW20848" s="5"/>
    </row>
    <row r="20849" spans="38:49">
      <c r="AL20849" s="5"/>
      <c r="AM20849" s="5"/>
      <c r="AW20849" s="5"/>
    </row>
    <row r="20850" spans="38:49">
      <c r="AL20850" s="5"/>
      <c r="AM20850" s="5"/>
      <c r="AW20850" s="5"/>
    </row>
    <row r="20851" spans="38:49">
      <c r="AL20851" s="5"/>
      <c r="AM20851" s="5"/>
      <c r="AW20851" s="5"/>
    </row>
    <row r="20852" spans="38:49">
      <c r="AL20852" s="5"/>
      <c r="AM20852" s="5"/>
      <c r="AW20852" s="5"/>
    </row>
    <row r="20853" spans="38:49">
      <c r="AL20853" s="5"/>
      <c r="AM20853" s="5"/>
      <c r="AW20853" s="5"/>
    </row>
    <row r="20854" spans="38:49">
      <c r="AL20854" s="5"/>
      <c r="AM20854" s="5"/>
      <c r="AW20854" s="5"/>
    </row>
    <row r="20855" spans="38:49">
      <c r="AL20855" s="5"/>
      <c r="AM20855" s="5"/>
      <c r="AW20855" s="5"/>
    </row>
    <row r="20856" spans="38:49">
      <c r="AL20856" s="5"/>
      <c r="AM20856" s="5"/>
      <c r="AW20856" s="5"/>
    </row>
    <row r="20857" spans="38:49">
      <c r="AL20857" s="5"/>
      <c r="AM20857" s="5"/>
      <c r="AW20857" s="5"/>
    </row>
    <row r="20858" spans="38:49">
      <c r="AL20858" s="5"/>
      <c r="AM20858" s="5"/>
      <c r="AW20858" s="5"/>
    </row>
    <row r="20859" spans="38:49">
      <c r="AL20859" s="5"/>
      <c r="AM20859" s="5"/>
      <c r="AW20859" s="5"/>
    </row>
    <row r="20860" spans="38:49">
      <c r="AL20860" s="5"/>
      <c r="AM20860" s="5"/>
      <c r="AW20860" s="5"/>
    </row>
    <row r="20861" spans="38:49">
      <c r="AL20861" s="5"/>
      <c r="AM20861" s="5"/>
      <c r="AW20861" s="5"/>
    </row>
    <row r="20862" spans="38:49">
      <c r="AL20862" s="5"/>
      <c r="AM20862" s="5"/>
      <c r="AW20862" s="5"/>
    </row>
    <row r="20863" spans="38:49">
      <c r="AL20863" s="5"/>
      <c r="AM20863" s="5"/>
      <c r="AW20863" s="5"/>
    </row>
    <row r="20864" spans="38:49">
      <c r="AL20864" s="5"/>
      <c r="AM20864" s="5"/>
      <c r="AW20864" s="5"/>
    </row>
    <row r="20865" spans="38:49">
      <c r="AL20865" s="5"/>
      <c r="AM20865" s="5"/>
      <c r="AW20865" s="5"/>
    </row>
    <row r="20866" spans="38:49">
      <c r="AL20866" s="5"/>
      <c r="AM20866" s="5"/>
      <c r="AW20866" s="5"/>
    </row>
    <row r="20867" spans="38:49">
      <c r="AL20867" s="5"/>
      <c r="AM20867" s="5"/>
      <c r="AW20867" s="5"/>
    </row>
    <row r="20868" spans="38:49">
      <c r="AL20868" s="5"/>
      <c r="AM20868" s="5"/>
      <c r="AW20868" s="5"/>
    </row>
    <row r="20869" spans="38:49">
      <c r="AL20869" s="5"/>
      <c r="AM20869" s="5"/>
      <c r="AW20869" s="5"/>
    </row>
    <row r="20870" spans="38:49">
      <c r="AL20870" s="5"/>
      <c r="AM20870" s="5"/>
      <c r="AW20870" s="5"/>
    </row>
    <row r="20871" spans="38:49">
      <c r="AL20871" s="5"/>
      <c r="AM20871" s="5"/>
      <c r="AW20871" s="5"/>
    </row>
    <row r="20872" spans="38:49">
      <c r="AL20872" s="5"/>
      <c r="AM20872" s="5"/>
      <c r="AW20872" s="5"/>
    </row>
    <row r="20873" spans="38:49">
      <c r="AL20873" s="5"/>
      <c r="AM20873" s="5"/>
      <c r="AW20873" s="5"/>
    </row>
    <row r="20874" spans="38:49">
      <c r="AL20874" s="5"/>
      <c r="AM20874" s="5"/>
      <c r="AW20874" s="5"/>
    </row>
    <row r="20875" spans="38:49">
      <c r="AL20875" s="5"/>
      <c r="AM20875" s="5"/>
      <c r="AW20875" s="5"/>
    </row>
    <row r="20876" spans="38:49">
      <c r="AL20876" s="5"/>
      <c r="AM20876" s="5"/>
      <c r="AW20876" s="5"/>
    </row>
    <row r="20877" spans="38:49">
      <c r="AL20877" s="5"/>
      <c r="AM20877" s="5"/>
      <c r="AW20877" s="5"/>
    </row>
    <row r="20878" spans="38:49">
      <c r="AL20878" s="5"/>
      <c r="AM20878" s="5"/>
      <c r="AW20878" s="5"/>
    </row>
    <row r="20879" spans="38:49">
      <c r="AL20879" s="5"/>
      <c r="AM20879" s="5"/>
      <c r="AW20879" s="5"/>
    </row>
    <row r="20880" spans="38:49">
      <c r="AL20880" s="5"/>
      <c r="AM20880" s="5"/>
      <c r="AW20880" s="5"/>
    </row>
    <row r="20881" spans="38:49">
      <c r="AL20881" s="5"/>
      <c r="AM20881" s="5"/>
      <c r="AW20881" s="5"/>
    </row>
    <row r="20882" spans="38:49">
      <c r="AL20882" s="5"/>
      <c r="AM20882" s="5"/>
      <c r="AW20882" s="5"/>
    </row>
    <row r="20883" spans="38:49">
      <c r="AL20883" s="5"/>
      <c r="AM20883" s="5"/>
      <c r="AW20883" s="5"/>
    </row>
    <row r="20884" spans="38:49">
      <c r="AL20884" s="5"/>
      <c r="AM20884" s="5"/>
      <c r="AW20884" s="5"/>
    </row>
    <row r="20885" spans="38:49">
      <c r="AL20885" s="5"/>
      <c r="AM20885" s="5"/>
      <c r="AW20885" s="5"/>
    </row>
    <row r="20886" spans="38:49">
      <c r="AL20886" s="5"/>
      <c r="AM20886" s="5"/>
      <c r="AW20886" s="5"/>
    </row>
    <row r="20887" spans="38:49">
      <c r="AL20887" s="5"/>
      <c r="AM20887" s="5"/>
      <c r="AW20887" s="5"/>
    </row>
    <row r="20888" spans="38:49">
      <c r="AL20888" s="5"/>
      <c r="AM20888" s="5"/>
      <c r="AW20888" s="5"/>
    </row>
    <row r="20889" spans="38:49">
      <c r="AL20889" s="5"/>
      <c r="AM20889" s="5"/>
      <c r="AW20889" s="5"/>
    </row>
    <row r="20890" spans="38:49">
      <c r="AL20890" s="5"/>
      <c r="AM20890" s="5"/>
      <c r="AW20890" s="5"/>
    </row>
    <row r="20891" spans="38:49">
      <c r="AL20891" s="5"/>
      <c r="AM20891" s="5"/>
      <c r="AW20891" s="5"/>
    </row>
    <row r="20892" spans="38:49">
      <c r="AL20892" s="5"/>
      <c r="AM20892" s="5"/>
      <c r="AW20892" s="5"/>
    </row>
    <row r="20893" spans="38:49">
      <c r="AL20893" s="5"/>
      <c r="AM20893" s="5"/>
      <c r="AW20893" s="5"/>
    </row>
    <row r="20894" spans="38:49">
      <c r="AL20894" s="5"/>
      <c r="AM20894" s="5"/>
      <c r="AW20894" s="5"/>
    </row>
    <row r="20895" spans="38:49">
      <c r="AL20895" s="5"/>
      <c r="AM20895" s="5"/>
      <c r="AW20895" s="5"/>
    </row>
    <row r="20896" spans="38:49">
      <c r="AL20896" s="5"/>
      <c r="AM20896" s="5"/>
      <c r="AW20896" s="5"/>
    </row>
    <row r="20897" spans="38:49">
      <c r="AL20897" s="5"/>
      <c r="AM20897" s="5"/>
      <c r="AW20897" s="5"/>
    </row>
    <row r="20898" spans="38:49">
      <c r="AL20898" s="5"/>
      <c r="AM20898" s="5"/>
      <c r="AW20898" s="5"/>
    </row>
    <row r="20899" spans="38:49">
      <c r="AL20899" s="5"/>
      <c r="AM20899" s="5"/>
      <c r="AW20899" s="5"/>
    </row>
    <row r="20900" spans="38:49">
      <c r="AL20900" s="5"/>
      <c r="AM20900" s="5"/>
      <c r="AW20900" s="5"/>
    </row>
    <row r="20901" spans="38:49">
      <c r="AL20901" s="5"/>
      <c r="AM20901" s="5"/>
      <c r="AW20901" s="5"/>
    </row>
    <row r="20902" spans="38:49">
      <c r="AL20902" s="5"/>
      <c r="AM20902" s="5"/>
      <c r="AW20902" s="5"/>
    </row>
    <row r="20903" spans="38:49">
      <c r="AL20903" s="5"/>
      <c r="AM20903" s="5"/>
      <c r="AW20903" s="5"/>
    </row>
    <row r="20904" spans="38:49">
      <c r="AL20904" s="5"/>
      <c r="AM20904" s="5"/>
      <c r="AW20904" s="5"/>
    </row>
    <row r="20905" spans="38:49">
      <c r="AL20905" s="5"/>
      <c r="AM20905" s="5"/>
      <c r="AW20905" s="5"/>
    </row>
    <row r="20906" spans="38:49">
      <c r="AL20906" s="5"/>
      <c r="AM20906" s="5"/>
      <c r="AW20906" s="5"/>
    </row>
    <row r="20907" spans="38:49">
      <c r="AL20907" s="5"/>
      <c r="AM20907" s="5"/>
      <c r="AW20907" s="5"/>
    </row>
    <row r="20908" spans="38:49">
      <c r="AL20908" s="5"/>
      <c r="AM20908" s="5"/>
      <c r="AW20908" s="5"/>
    </row>
    <row r="20909" spans="38:49">
      <c r="AL20909" s="5"/>
      <c r="AM20909" s="5"/>
      <c r="AW20909" s="5"/>
    </row>
    <row r="20910" spans="38:49">
      <c r="AL20910" s="5"/>
      <c r="AM20910" s="5"/>
      <c r="AW20910" s="5"/>
    </row>
    <row r="20911" spans="38:49">
      <c r="AL20911" s="5"/>
      <c r="AM20911" s="5"/>
      <c r="AW20911" s="5"/>
    </row>
    <row r="20912" spans="38:49">
      <c r="AL20912" s="5"/>
      <c r="AM20912" s="5"/>
      <c r="AW20912" s="5"/>
    </row>
    <row r="20913" spans="38:49">
      <c r="AL20913" s="5"/>
      <c r="AM20913" s="5"/>
      <c r="AW20913" s="5"/>
    </row>
    <row r="20914" spans="38:49">
      <c r="AL20914" s="5"/>
      <c r="AM20914" s="5"/>
      <c r="AW20914" s="5"/>
    </row>
    <row r="20915" spans="38:49">
      <c r="AL20915" s="5"/>
      <c r="AM20915" s="5"/>
      <c r="AW20915" s="5"/>
    </row>
    <row r="20916" spans="38:49">
      <c r="AL20916" s="5"/>
      <c r="AM20916" s="5"/>
      <c r="AW20916" s="5"/>
    </row>
    <row r="20917" spans="38:49">
      <c r="AL20917" s="5"/>
      <c r="AM20917" s="5"/>
      <c r="AW20917" s="5"/>
    </row>
    <row r="20918" spans="38:49">
      <c r="AL20918" s="5"/>
      <c r="AM20918" s="5"/>
      <c r="AW20918" s="5"/>
    </row>
    <row r="20919" spans="38:49">
      <c r="AL20919" s="5"/>
      <c r="AM20919" s="5"/>
      <c r="AW20919" s="5"/>
    </row>
    <row r="20920" spans="38:49">
      <c r="AL20920" s="5"/>
      <c r="AM20920" s="5"/>
      <c r="AW20920" s="5"/>
    </row>
    <row r="20921" spans="38:49">
      <c r="AL20921" s="5"/>
      <c r="AM20921" s="5"/>
      <c r="AW20921" s="5"/>
    </row>
    <row r="20922" spans="38:49">
      <c r="AL20922" s="5"/>
      <c r="AM20922" s="5"/>
      <c r="AW20922" s="5"/>
    </row>
    <row r="20923" spans="38:49">
      <c r="AL20923" s="5"/>
      <c r="AM20923" s="5"/>
      <c r="AW20923" s="5"/>
    </row>
    <row r="20924" spans="38:49">
      <c r="AL20924" s="5"/>
      <c r="AM20924" s="5"/>
      <c r="AW20924" s="5"/>
    </row>
    <row r="20925" spans="38:49">
      <c r="AL20925" s="5"/>
      <c r="AM20925" s="5"/>
      <c r="AW20925" s="5"/>
    </row>
    <row r="20926" spans="38:49">
      <c r="AL20926" s="5"/>
      <c r="AM20926" s="5"/>
      <c r="AW20926" s="5"/>
    </row>
    <row r="20927" spans="38:49">
      <c r="AL20927" s="5"/>
      <c r="AM20927" s="5"/>
      <c r="AW20927" s="5"/>
    </row>
    <row r="20928" spans="38:49">
      <c r="AL20928" s="5"/>
      <c r="AM20928" s="5"/>
      <c r="AW20928" s="5"/>
    </row>
    <row r="20929" spans="38:49">
      <c r="AL20929" s="5"/>
      <c r="AM20929" s="5"/>
      <c r="AW20929" s="5"/>
    </row>
    <row r="20930" spans="38:49">
      <c r="AL20930" s="5"/>
      <c r="AM20930" s="5"/>
      <c r="AW20930" s="5"/>
    </row>
    <row r="20931" spans="38:49">
      <c r="AL20931" s="5"/>
      <c r="AM20931" s="5"/>
      <c r="AW20931" s="5"/>
    </row>
    <row r="20932" spans="38:49">
      <c r="AL20932" s="5"/>
      <c r="AM20932" s="5"/>
      <c r="AW20932" s="5"/>
    </row>
    <row r="20933" spans="38:49">
      <c r="AL20933" s="5"/>
      <c r="AM20933" s="5"/>
      <c r="AW20933" s="5"/>
    </row>
    <row r="20934" spans="38:49">
      <c r="AL20934" s="5"/>
      <c r="AM20934" s="5"/>
      <c r="AW20934" s="5"/>
    </row>
    <row r="20935" spans="38:49">
      <c r="AL20935" s="5"/>
      <c r="AM20935" s="5"/>
      <c r="AW20935" s="5"/>
    </row>
    <row r="20936" spans="38:49">
      <c r="AL20936" s="5"/>
      <c r="AM20936" s="5"/>
      <c r="AW20936" s="5"/>
    </row>
    <row r="20937" spans="38:49">
      <c r="AL20937" s="5"/>
      <c r="AM20937" s="5"/>
      <c r="AW20937" s="5"/>
    </row>
    <row r="20938" spans="38:49">
      <c r="AL20938" s="5"/>
      <c r="AM20938" s="5"/>
      <c r="AW20938" s="5"/>
    </row>
    <row r="20939" spans="38:49">
      <c r="AL20939" s="5"/>
      <c r="AM20939" s="5"/>
      <c r="AW20939" s="5"/>
    </row>
    <row r="20940" spans="38:49">
      <c r="AL20940" s="5"/>
      <c r="AM20940" s="5"/>
      <c r="AW20940" s="5"/>
    </row>
    <row r="20941" spans="38:49">
      <c r="AL20941" s="5"/>
      <c r="AM20941" s="5"/>
      <c r="AW20941" s="5"/>
    </row>
    <row r="20942" spans="38:49">
      <c r="AL20942" s="5"/>
      <c r="AM20942" s="5"/>
      <c r="AW20942" s="5"/>
    </row>
    <row r="20943" spans="38:49">
      <c r="AL20943" s="5"/>
      <c r="AM20943" s="5"/>
      <c r="AW20943" s="5"/>
    </row>
    <row r="20944" spans="38:49">
      <c r="AL20944" s="5"/>
      <c r="AM20944" s="5"/>
      <c r="AW20944" s="5"/>
    </row>
    <row r="20945" spans="38:49">
      <c r="AL20945" s="5"/>
      <c r="AM20945" s="5"/>
      <c r="AW20945" s="5"/>
    </row>
    <row r="20946" spans="38:49">
      <c r="AL20946" s="5"/>
      <c r="AM20946" s="5"/>
      <c r="AW20946" s="5"/>
    </row>
    <row r="20947" spans="38:49">
      <c r="AL20947" s="5"/>
      <c r="AM20947" s="5"/>
      <c r="AW20947" s="5"/>
    </row>
    <row r="20948" spans="38:49">
      <c r="AL20948" s="5"/>
      <c r="AM20948" s="5"/>
      <c r="AW20948" s="5"/>
    </row>
    <row r="20949" spans="38:49">
      <c r="AL20949" s="5"/>
      <c r="AM20949" s="5"/>
      <c r="AW20949" s="5"/>
    </row>
    <row r="20950" spans="38:49">
      <c r="AL20950" s="5"/>
      <c r="AM20950" s="5"/>
      <c r="AW20950" s="5"/>
    </row>
    <row r="20951" spans="38:49">
      <c r="AL20951" s="5"/>
      <c r="AM20951" s="5"/>
      <c r="AW20951" s="5"/>
    </row>
    <row r="20952" spans="38:49">
      <c r="AL20952" s="5"/>
      <c r="AM20952" s="5"/>
      <c r="AW20952" s="5"/>
    </row>
    <row r="20953" spans="38:49">
      <c r="AL20953" s="5"/>
      <c r="AM20953" s="5"/>
      <c r="AW20953" s="5"/>
    </row>
    <row r="20954" spans="38:49">
      <c r="AL20954" s="5"/>
      <c r="AM20954" s="5"/>
      <c r="AW20954" s="5"/>
    </row>
    <row r="20955" spans="38:49">
      <c r="AL20955" s="5"/>
      <c r="AM20955" s="5"/>
      <c r="AW20955" s="5"/>
    </row>
    <row r="20956" spans="38:49">
      <c r="AL20956" s="5"/>
      <c r="AM20956" s="5"/>
      <c r="AW20956" s="5"/>
    </row>
    <row r="20957" spans="38:49">
      <c r="AL20957" s="5"/>
      <c r="AM20957" s="5"/>
      <c r="AW20957" s="5"/>
    </row>
    <row r="20958" spans="38:49">
      <c r="AL20958" s="5"/>
      <c r="AM20958" s="5"/>
      <c r="AW20958" s="5"/>
    </row>
    <row r="20959" spans="38:49">
      <c r="AL20959" s="5"/>
      <c r="AM20959" s="5"/>
      <c r="AW20959" s="5"/>
    </row>
    <row r="20960" spans="38:49">
      <c r="AL20960" s="5"/>
      <c r="AM20960" s="5"/>
      <c r="AW20960" s="5"/>
    </row>
    <row r="20961" spans="38:49">
      <c r="AL20961" s="5"/>
      <c r="AM20961" s="5"/>
      <c r="AW20961" s="5"/>
    </row>
    <row r="20962" spans="38:49">
      <c r="AL20962" s="5"/>
      <c r="AM20962" s="5"/>
      <c r="AW20962" s="5"/>
    </row>
    <row r="20963" spans="38:49">
      <c r="AL20963" s="5"/>
      <c r="AM20963" s="5"/>
      <c r="AW20963" s="5"/>
    </row>
    <row r="20964" spans="38:49">
      <c r="AL20964" s="5"/>
      <c r="AM20964" s="5"/>
      <c r="AW20964" s="5"/>
    </row>
    <row r="20965" spans="38:49">
      <c r="AL20965" s="5"/>
      <c r="AM20965" s="5"/>
      <c r="AW20965" s="5"/>
    </row>
    <row r="20966" spans="38:49">
      <c r="AL20966" s="5"/>
      <c r="AM20966" s="5"/>
      <c r="AW20966" s="5"/>
    </row>
    <row r="20967" spans="38:49">
      <c r="AL20967" s="5"/>
      <c r="AM20967" s="5"/>
      <c r="AW20967" s="5"/>
    </row>
    <row r="20968" spans="38:49">
      <c r="AL20968" s="5"/>
      <c r="AM20968" s="5"/>
      <c r="AW20968" s="5"/>
    </row>
    <row r="20969" spans="38:49">
      <c r="AL20969" s="5"/>
      <c r="AM20969" s="5"/>
      <c r="AW20969" s="5"/>
    </row>
    <row r="20970" spans="38:49">
      <c r="AL20970" s="5"/>
      <c r="AM20970" s="5"/>
      <c r="AW20970" s="5"/>
    </row>
    <row r="20971" spans="38:49">
      <c r="AL20971" s="5"/>
      <c r="AM20971" s="5"/>
      <c r="AW20971" s="5"/>
    </row>
    <row r="20972" spans="38:49">
      <c r="AL20972" s="5"/>
      <c r="AM20972" s="5"/>
      <c r="AW20972" s="5"/>
    </row>
    <row r="20973" spans="38:49">
      <c r="AL20973" s="5"/>
      <c r="AM20973" s="5"/>
      <c r="AW20973" s="5"/>
    </row>
    <row r="20974" spans="38:49">
      <c r="AL20974" s="5"/>
      <c r="AM20974" s="5"/>
      <c r="AW20974" s="5"/>
    </row>
    <row r="20975" spans="38:49">
      <c r="AL20975" s="5"/>
      <c r="AM20975" s="5"/>
      <c r="AW20975" s="5"/>
    </row>
    <row r="20976" spans="38:49">
      <c r="AL20976" s="5"/>
      <c r="AM20976" s="5"/>
      <c r="AW20976" s="5"/>
    </row>
    <row r="20977" spans="38:49">
      <c r="AL20977" s="5"/>
      <c r="AM20977" s="5"/>
      <c r="AW20977" s="5"/>
    </row>
    <row r="20978" spans="38:49">
      <c r="AL20978" s="5"/>
      <c r="AM20978" s="5"/>
      <c r="AW20978" s="5"/>
    </row>
    <row r="20979" spans="38:49">
      <c r="AL20979" s="5"/>
      <c r="AM20979" s="5"/>
      <c r="AW20979" s="5"/>
    </row>
    <row r="20980" spans="38:49">
      <c r="AL20980" s="5"/>
      <c r="AM20980" s="5"/>
      <c r="AW20980" s="5"/>
    </row>
    <row r="20981" spans="38:49">
      <c r="AL20981" s="5"/>
      <c r="AM20981" s="5"/>
      <c r="AW20981" s="5"/>
    </row>
    <row r="20982" spans="38:49">
      <c r="AL20982" s="5"/>
      <c r="AM20982" s="5"/>
      <c r="AW20982" s="5"/>
    </row>
    <row r="20983" spans="38:49">
      <c r="AL20983" s="5"/>
      <c r="AM20983" s="5"/>
      <c r="AW20983" s="5"/>
    </row>
    <row r="20984" spans="38:49">
      <c r="AL20984" s="5"/>
      <c r="AM20984" s="5"/>
      <c r="AW20984" s="5"/>
    </row>
    <row r="20985" spans="38:49">
      <c r="AL20985" s="5"/>
      <c r="AM20985" s="5"/>
      <c r="AW20985" s="5"/>
    </row>
    <row r="20986" spans="38:49">
      <c r="AL20986" s="5"/>
      <c r="AM20986" s="5"/>
      <c r="AW20986" s="5"/>
    </row>
    <row r="20987" spans="38:49">
      <c r="AL20987" s="5"/>
      <c r="AM20987" s="5"/>
      <c r="AW20987" s="5"/>
    </row>
    <row r="20988" spans="38:49">
      <c r="AL20988" s="5"/>
      <c r="AM20988" s="5"/>
      <c r="AW20988" s="5"/>
    </row>
    <row r="20989" spans="38:49">
      <c r="AL20989" s="5"/>
      <c r="AM20989" s="5"/>
      <c r="AW20989" s="5"/>
    </row>
    <row r="20990" spans="38:49">
      <c r="AL20990" s="5"/>
      <c r="AM20990" s="5"/>
      <c r="AW20990" s="5"/>
    </row>
    <row r="20991" spans="38:49">
      <c r="AL20991" s="5"/>
      <c r="AM20991" s="5"/>
      <c r="AW20991" s="5"/>
    </row>
    <row r="20992" spans="38:49">
      <c r="AL20992" s="5"/>
      <c r="AM20992" s="5"/>
      <c r="AW20992" s="5"/>
    </row>
    <row r="20993" spans="38:49">
      <c r="AL20993" s="5"/>
      <c r="AM20993" s="5"/>
      <c r="AW20993" s="5"/>
    </row>
    <row r="20994" spans="38:49">
      <c r="AL20994" s="5"/>
      <c r="AM20994" s="5"/>
      <c r="AW20994" s="5"/>
    </row>
    <row r="20995" spans="38:49">
      <c r="AL20995" s="5"/>
      <c r="AM20995" s="5"/>
      <c r="AW20995" s="5"/>
    </row>
    <row r="20996" spans="38:49">
      <c r="AL20996" s="5"/>
      <c r="AM20996" s="5"/>
      <c r="AW20996" s="5"/>
    </row>
    <row r="20997" spans="38:49">
      <c r="AL20997" s="5"/>
      <c r="AM20997" s="5"/>
      <c r="AW20997" s="5"/>
    </row>
    <row r="20998" spans="38:49">
      <c r="AL20998" s="5"/>
      <c r="AM20998" s="5"/>
      <c r="AW20998" s="5"/>
    </row>
    <row r="20999" spans="38:49">
      <c r="AL20999" s="5"/>
      <c r="AM20999" s="5"/>
      <c r="AW20999" s="5"/>
    </row>
    <row r="21000" spans="38:49">
      <c r="AL21000" s="5"/>
      <c r="AM21000" s="5"/>
      <c r="AW21000" s="5"/>
    </row>
    <row r="21001" spans="38:49">
      <c r="AL21001" s="5"/>
      <c r="AM21001" s="5"/>
      <c r="AW21001" s="5"/>
    </row>
    <row r="21002" spans="38:49">
      <c r="AL21002" s="5"/>
      <c r="AM21002" s="5"/>
      <c r="AW21002" s="5"/>
    </row>
    <row r="21003" spans="38:49">
      <c r="AL21003" s="5"/>
      <c r="AM21003" s="5"/>
      <c r="AW21003" s="5"/>
    </row>
    <row r="21004" spans="38:49">
      <c r="AL21004" s="5"/>
      <c r="AM21004" s="5"/>
      <c r="AW21004" s="5"/>
    </row>
    <row r="21005" spans="38:49">
      <c r="AL21005" s="5"/>
      <c r="AM21005" s="5"/>
      <c r="AW21005" s="5"/>
    </row>
    <row r="21006" spans="38:49">
      <c r="AL21006" s="5"/>
      <c r="AM21006" s="5"/>
      <c r="AW21006" s="5"/>
    </row>
    <row r="21007" spans="38:49">
      <c r="AL21007" s="5"/>
      <c r="AM21007" s="5"/>
      <c r="AW21007" s="5"/>
    </row>
    <row r="21008" spans="38:49">
      <c r="AL21008" s="5"/>
      <c r="AM21008" s="5"/>
      <c r="AW21008" s="5"/>
    </row>
    <row r="21009" spans="38:49">
      <c r="AL21009" s="5"/>
      <c r="AM21009" s="5"/>
      <c r="AW21009" s="5"/>
    </row>
    <row r="21010" spans="38:49">
      <c r="AL21010" s="5"/>
      <c r="AM21010" s="5"/>
      <c r="AW21010" s="5"/>
    </row>
    <row r="21011" spans="38:49">
      <c r="AL21011" s="5"/>
      <c r="AM21011" s="5"/>
      <c r="AW21011" s="5"/>
    </row>
    <row r="21012" spans="38:49">
      <c r="AL21012" s="5"/>
      <c r="AM21012" s="5"/>
      <c r="AW21012" s="5"/>
    </row>
    <row r="21013" spans="38:49">
      <c r="AL21013" s="5"/>
      <c r="AM21013" s="5"/>
      <c r="AW21013" s="5"/>
    </row>
    <row r="21014" spans="38:49">
      <c r="AL21014" s="5"/>
      <c r="AM21014" s="5"/>
      <c r="AW21014" s="5"/>
    </row>
    <row r="21015" spans="38:49">
      <c r="AL21015" s="5"/>
      <c r="AM21015" s="5"/>
      <c r="AW21015" s="5"/>
    </row>
    <row r="21016" spans="38:49">
      <c r="AL21016" s="5"/>
      <c r="AM21016" s="5"/>
      <c r="AW21016" s="5"/>
    </row>
    <row r="21017" spans="38:49">
      <c r="AL21017" s="5"/>
      <c r="AM21017" s="5"/>
      <c r="AW21017" s="5"/>
    </row>
    <row r="21018" spans="38:49">
      <c r="AL21018" s="5"/>
      <c r="AM21018" s="5"/>
      <c r="AW21018" s="5"/>
    </row>
    <row r="21019" spans="38:49">
      <c r="AL21019" s="5"/>
      <c r="AM21019" s="5"/>
      <c r="AW21019" s="5"/>
    </row>
    <row r="21020" spans="38:49">
      <c r="AL21020" s="5"/>
      <c r="AM21020" s="5"/>
      <c r="AW21020" s="5"/>
    </row>
    <row r="21021" spans="38:49">
      <c r="AL21021" s="5"/>
      <c r="AM21021" s="5"/>
      <c r="AW21021" s="5"/>
    </row>
    <row r="21022" spans="38:49">
      <c r="AL21022" s="5"/>
      <c r="AM21022" s="5"/>
      <c r="AW21022" s="5"/>
    </row>
    <row r="21023" spans="38:49">
      <c r="AL21023" s="5"/>
      <c r="AM21023" s="5"/>
      <c r="AW21023" s="5"/>
    </row>
    <row r="21024" spans="38:49">
      <c r="AL21024" s="5"/>
      <c r="AM21024" s="5"/>
      <c r="AW21024" s="5"/>
    </row>
    <row r="21025" spans="38:49">
      <c r="AL21025" s="5"/>
      <c r="AM21025" s="5"/>
      <c r="AW21025" s="5"/>
    </row>
    <row r="21026" spans="38:49">
      <c r="AL21026" s="5"/>
      <c r="AM21026" s="5"/>
      <c r="AW21026" s="5"/>
    </row>
    <row r="21027" spans="38:49">
      <c r="AL21027" s="5"/>
      <c r="AM21027" s="5"/>
      <c r="AW21027" s="5"/>
    </row>
    <row r="21028" spans="38:49">
      <c r="AL21028" s="5"/>
      <c r="AM21028" s="5"/>
      <c r="AW21028" s="5"/>
    </row>
    <row r="21029" spans="38:49">
      <c r="AL21029" s="5"/>
      <c r="AM21029" s="5"/>
      <c r="AW21029" s="5"/>
    </row>
    <row r="21030" spans="38:49">
      <c r="AL21030" s="5"/>
      <c r="AM21030" s="5"/>
      <c r="AW21030" s="5"/>
    </row>
    <row r="21031" spans="38:49">
      <c r="AL21031" s="5"/>
      <c r="AM21031" s="5"/>
      <c r="AW21031" s="5"/>
    </row>
    <row r="21032" spans="38:49">
      <c r="AL21032" s="5"/>
      <c r="AM21032" s="5"/>
      <c r="AW21032" s="5"/>
    </row>
    <row r="21033" spans="38:49">
      <c r="AL21033" s="5"/>
      <c r="AM21033" s="5"/>
      <c r="AW21033" s="5"/>
    </row>
    <row r="21034" spans="38:49">
      <c r="AL21034" s="5"/>
      <c r="AM21034" s="5"/>
      <c r="AW21034" s="5"/>
    </row>
    <row r="21035" spans="38:49">
      <c r="AL21035" s="5"/>
      <c r="AM21035" s="5"/>
      <c r="AW21035" s="5"/>
    </row>
    <row r="21036" spans="38:49">
      <c r="AL21036" s="5"/>
      <c r="AM21036" s="5"/>
      <c r="AW21036" s="5"/>
    </row>
    <row r="21037" spans="38:49">
      <c r="AL21037" s="5"/>
      <c r="AM21037" s="5"/>
      <c r="AW21037" s="5"/>
    </row>
    <row r="21038" spans="38:49">
      <c r="AL21038" s="5"/>
      <c r="AM21038" s="5"/>
      <c r="AW21038" s="5"/>
    </row>
    <row r="21039" spans="38:49">
      <c r="AL21039" s="5"/>
      <c r="AM21039" s="5"/>
      <c r="AW21039" s="5"/>
    </row>
    <row r="21040" spans="38:49">
      <c r="AL21040" s="5"/>
      <c r="AM21040" s="5"/>
      <c r="AW21040" s="5"/>
    </row>
    <row r="21041" spans="38:49">
      <c r="AL21041" s="5"/>
      <c r="AM21041" s="5"/>
      <c r="AW21041" s="5"/>
    </row>
    <row r="21042" spans="38:49">
      <c r="AL21042" s="5"/>
      <c r="AM21042" s="5"/>
      <c r="AW21042" s="5"/>
    </row>
    <row r="21043" spans="38:49">
      <c r="AL21043" s="5"/>
      <c r="AM21043" s="5"/>
      <c r="AW21043" s="5"/>
    </row>
    <row r="21044" spans="38:49">
      <c r="AL21044" s="5"/>
      <c r="AM21044" s="5"/>
      <c r="AW21044" s="5"/>
    </row>
    <row r="21045" spans="38:49">
      <c r="AL21045" s="5"/>
      <c r="AM21045" s="5"/>
      <c r="AW21045" s="5"/>
    </row>
    <row r="21046" spans="38:49">
      <c r="AL21046" s="5"/>
      <c r="AM21046" s="5"/>
      <c r="AW21046" s="5"/>
    </row>
    <row r="21047" spans="38:49">
      <c r="AL21047" s="5"/>
      <c r="AM21047" s="5"/>
      <c r="AW21047" s="5"/>
    </row>
    <row r="21048" spans="38:49">
      <c r="AL21048" s="5"/>
      <c r="AM21048" s="5"/>
      <c r="AW21048" s="5"/>
    </row>
    <row r="21049" spans="38:49">
      <c r="AL21049" s="5"/>
      <c r="AM21049" s="5"/>
      <c r="AW21049" s="5"/>
    </row>
    <row r="21050" spans="38:49">
      <c r="AL21050" s="5"/>
      <c r="AM21050" s="5"/>
      <c r="AW21050" s="5"/>
    </row>
    <row r="21051" spans="38:49">
      <c r="AL21051" s="5"/>
      <c r="AM21051" s="5"/>
      <c r="AW21051" s="5"/>
    </row>
    <row r="21052" spans="38:49">
      <c r="AL21052" s="5"/>
      <c r="AM21052" s="5"/>
      <c r="AW21052" s="5"/>
    </row>
    <row r="21053" spans="38:49">
      <c r="AL21053" s="5"/>
      <c r="AM21053" s="5"/>
      <c r="AW21053" s="5"/>
    </row>
    <row r="21054" spans="38:49">
      <c r="AL21054" s="5"/>
      <c r="AM21054" s="5"/>
      <c r="AW21054" s="5"/>
    </row>
    <row r="21055" spans="38:49">
      <c r="AL21055" s="5"/>
      <c r="AM21055" s="5"/>
      <c r="AW21055" s="5"/>
    </row>
    <row r="21056" spans="38:49">
      <c r="AL21056" s="5"/>
      <c r="AM21056" s="5"/>
      <c r="AW21056" s="5"/>
    </row>
    <row r="21057" spans="38:49">
      <c r="AL21057" s="5"/>
      <c r="AM21057" s="5"/>
      <c r="AW21057" s="5"/>
    </row>
    <row r="21058" spans="38:49">
      <c r="AL21058" s="5"/>
      <c r="AM21058" s="5"/>
      <c r="AW21058" s="5"/>
    </row>
    <row r="21059" spans="38:49">
      <c r="AL21059" s="5"/>
      <c r="AM21059" s="5"/>
      <c r="AW21059" s="5"/>
    </row>
    <row r="21060" spans="38:49">
      <c r="AL21060" s="5"/>
      <c r="AM21060" s="5"/>
      <c r="AW21060" s="5"/>
    </row>
    <row r="21061" spans="38:49">
      <c r="AL21061" s="5"/>
      <c r="AM21061" s="5"/>
      <c r="AW21061" s="5"/>
    </row>
    <row r="21062" spans="38:49">
      <c r="AL21062" s="5"/>
      <c r="AM21062" s="5"/>
      <c r="AW21062" s="5"/>
    </row>
    <row r="21063" spans="38:49">
      <c r="AL21063" s="5"/>
      <c r="AM21063" s="5"/>
      <c r="AW21063" s="5"/>
    </row>
    <row r="21064" spans="38:49">
      <c r="AL21064" s="5"/>
      <c r="AM21064" s="5"/>
      <c r="AW21064" s="5"/>
    </row>
    <row r="21065" spans="38:49">
      <c r="AL21065" s="5"/>
      <c r="AM21065" s="5"/>
      <c r="AW21065" s="5"/>
    </row>
    <row r="21066" spans="38:49">
      <c r="AL21066" s="5"/>
      <c r="AM21066" s="5"/>
      <c r="AW21066" s="5"/>
    </row>
    <row r="21067" spans="38:49">
      <c r="AL21067" s="5"/>
      <c r="AM21067" s="5"/>
      <c r="AW21067" s="5"/>
    </row>
    <row r="21068" spans="38:49">
      <c r="AL21068" s="5"/>
      <c r="AM21068" s="5"/>
      <c r="AW21068" s="5"/>
    </row>
    <row r="21069" spans="38:49">
      <c r="AL21069" s="5"/>
      <c r="AM21069" s="5"/>
      <c r="AW21069" s="5"/>
    </row>
    <row r="21070" spans="38:49">
      <c r="AL21070" s="5"/>
      <c r="AM21070" s="5"/>
      <c r="AW21070" s="5"/>
    </row>
    <row r="21071" spans="38:49">
      <c r="AL21071" s="5"/>
      <c r="AM21071" s="5"/>
      <c r="AW21071" s="5"/>
    </row>
    <row r="21072" spans="38:49">
      <c r="AL21072" s="5"/>
      <c r="AM21072" s="5"/>
      <c r="AW21072" s="5"/>
    </row>
    <row r="21073" spans="38:49">
      <c r="AL21073" s="5"/>
      <c r="AM21073" s="5"/>
      <c r="AW21073" s="5"/>
    </row>
    <row r="21074" spans="38:49">
      <c r="AL21074" s="5"/>
      <c r="AM21074" s="5"/>
      <c r="AW21074" s="5"/>
    </row>
    <row r="21075" spans="38:49">
      <c r="AL21075" s="5"/>
      <c r="AM21075" s="5"/>
      <c r="AW21075" s="5"/>
    </row>
    <row r="21076" spans="38:49">
      <c r="AL21076" s="5"/>
      <c r="AM21076" s="5"/>
      <c r="AW21076" s="5"/>
    </row>
    <row r="21077" spans="38:49">
      <c r="AL21077" s="5"/>
      <c r="AM21077" s="5"/>
      <c r="AW21077" s="5"/>
    </row>
    <row r="21078" spans="38:49">
      <c r="AL21078" s="5"/>
      <c r="AM21078" s="5"/>
      <c r="AW21078" s="5"/>
    </row>
    <row r="21079" spans="38:49">
      <c r="AL21079" s="5"/>
      <c r="AM21079" s="5"/>
      <c r="AW21079" s="5"/>
    </row>
    <row r="21080" spans="38:49">
      <c r="AL21080" s="5"/>
      <c r="AM21080" s="5"/>
      <c r="AW21080" s="5"/>
    </row>
    <row r="21081" spans="38:49">
      <c r="AL21081" s="5"/>
      <c r="AM21081" s="5"/>
      <c r="AW21081" s="5"/>
    </row>
    <row r="21082" spans="38:49">
      <c r="AL21082" s="5"/>
      <c r="AM21082" s="5"/>
      <c r="AW21082" s="5"/>
    </row>
    <row r="21083" spans="38:49">
      <c r="AL21083" s="5"/>
      <c r="AM21083" s="5"/>
      <c r="AW21083" s="5"/>
    </row>
    <row r="21084" spans="38:49">
      <c r="AL21084" s="5"/>
      <c r="AM21084" s="5"/>
      <c r="AW21084" s="5"/>
    </row>
    <row r="21085" spans="38:49">
      <c r="AL21085" s="5"/>
      <c r="AM21085" s="5"/>
      <c r="AW21085" s="5"/>
    </row>
    <row r="21086" spans="38:49">
      <c r="AL21086" s="5"/>
      <c r="AM21086" s="5"/>
      <c r="AW21086" s="5"/>
    </row>
    <row r="21087" spans="38:49">
      <c r="AL21087" s="5"/>
      <c r="AM21087" s="5"/>
      <c r="AW21087" s="5"/>
    </row>
    <row r="21088" spans="38:49">
      <c r="AL21088" s="5"/>
      <c r="AM21088" s="5"/>
      <c r="AW21088" s="5"/>
    </row>
    <row r="21089" spans="38:49">
      <c r="AL21089" s="5"/>
      <c r="AM21089" s="5"/>
      <c r="AW21089" s="5"/>
    </row>
    <row r="21090" spans="38:49">
      <c r="AL21090" s="5"/>
      <c r="AM21090" s="5"/>
      <c r="AW21090" s="5"/>
    </row>
    <row r="21091" spans="38:49">
      <c r="AL21091" s="5"/>
      <c r="AM21091" s="5"/>
      <c r="AW21091" s="5"/>
    </row>
    <row r="21092" spans="38:49">
      <c r="AL21092" s="5"/>
      <c r="AM21092" s="5"/>
      <c r="AW21092" s="5"/>
    </row>
    <row r="21093" spans="38:49">
      <c r="AL21093" s="5"/>
      <c r="AM21093" s="5"/>
      <c r="AW21093" s="5"/>
    </row>
    <row r="21094" spans="38:49">
      <c r="AL21094" s="5"/>
      <c r="AM21094" s="5"/>
      <c r="AW21094" s="5"/>
    </row>
    <row r="21095" spans="38:49">
      <c r="AL21095" s="5"/>
      <c r="AM21095" s="5"/>
      <c r="AW21095" s="5"/>
    </row>
    <row r="21096" spans="38:49">
      <c r="AL21096" s="5"/>
      <c r="AM21096" s="5"/>
      <c r="AW21096" s="5"/>
    </row>
    <row r="21097" spans="38:49">
      <c r="AL21097" s="5"/>
      <c r="AM21097" s="5"/>
      <c r="AW21097" s="5"/>
    </row>
    <row r="21098" spans="38:49">
      <c r="AL21098" s="5"/>
      <c r="AM21098" s="5"/>
      <c r="AW21098" s="5"/>
    </row>
    <row r="21099" spans="38:49">
      <c r="AL21099" s="5"/>
      <c r="AM21099" s="5"/>
      <c r="AW21099" s="5"/>
    </row>
    <row r="21100" spans="38:49">
      <c r="AL21100" s="5"/>
      <c r="AM21100" s="5"/>
      <c r="AW21100" s="5"/>
    </row>
    <row r="21101" spans="38:49">
      <c r="AL21101" s="5"/>
      <c r="AM21101" s="5"/>
      <c r="AW21101" s="5"/>
    </row>
    <row r="21102" spans="38:49">
      <c r="AL21102" s="5"/>
      <c r="AM21102" s="5"/>
      <c r="AW21102" s="5"/>
    </row>
    <row r="21103" spans="38:49">
      <c r="AL21103" s="5"/>
      <c r="AM21103" s="5"/>
      <c r="AW21103" s="5"/>
    </row>
    <row r="21104" spans="38:49">
      <c r="AL21104" s="5"/>
      <c r="AM21104" s="5"/>
      <c r="AW21104" s="5"/>
    </row>
    <row r="21105" spans="38:49">
      <c r="AL21105" s="5"/>
      <c r="AM21105" s="5"/>
      <c r="AW21105" s="5"/>
    </row>
    <row r="21106" spans="38:49">
      <c r="AL21106" s="5"/>
      <c r="AM21106" s="5"/>
      <c r="AW21106" s="5"/>
    </row>
    <row r="21107" spans="38:49">
      <c r="AL21107" s="5"/>
      <c r="AM21107" s="5"/>
      <c r="AW21107" s="5"/>
    </row>
    <row r="21108" spans="38:49">
      <c r="AL21108" s="5"/>
      <c r="AM21108" s="5"/>
      <c r="AW21108" s="5"/>
    </row>
    <row r="21109" spans="38:49">
      <c r="AL21109" s="5"/>
      <c r="AM21109" s="5"/>
      <c r="AW21109" s="5"/>
    </row>
    <row r="21110" spans="38:49">
      <c r="AL21110" s="5"/>
      <c r="AM21110" s="5"/>
      <c r="AW21110" s="5"/>
    </row>
    <row r="21111" spans="38:49">
      <c r="AL21111" s="5"/>
      <c r="AM21111" s="5"/>
      <c r="AW21111" s="5"/>
    </row>
    <row r="21112" spans="38:49">
      <c r="AL21112" s="5"/>
      <c r="AM21112" s="5"/>
      <c r="AW21112" s="5"/>
    </row>
    <row r="21113" spans="38:49">
      <c r="AL21113" s="5"/>
      <c r="AM21113" s="5"/>
      <c r="AW21113" s="5"/>
    </row>
    <row r="21114" spans="38:49">
      <c r="AL21114" s="5"/>
      <c r="AM21114" s="5"/>
      <c r="AW21114" s="5"/>
    </row>
    <row r="21115" spans="38:49">
      <c r="AL21115" s="5"/>
      <c r="AM21115" s="5"/>
      <c r="AW21115" s="5"/>
    </row>
    <row r="21116" spans="38:49">
      <c r="AL21116" s="5"/>
      <c r="AM21116" s="5"/>
      <c r="AW21116" s="5"/>
    </row>
    <row r="21117" spans="38:49">
      <c r="AL21117" s="5"/>
      <c r="AM21117" s="5"/>
      <c r="AW21117" s="5"/>
    </row>
    <row r="21118" spans="38:49">
      <c r="AL21118" s="5"/>
      <c r="AM21118" s="5"/>
      <c r="AW21118" s="5"/>
    </row>
    <row r="21119" spans="38:49">
      <c r="AL21119" s="5"/>
      <c r="AM21119" s="5"/>
      <c r="AW21119" s="5"/>
    </row>
    <row r="21120" spans="38:49">
      <c r="AL21120" s="5"/>
      <c r="AM21120" s="5"/>
      <c r="AW21120" s="5"/>
    </row>
    <row r="21121" spans="38:49">
      <c r="AL21121" s="5"/>
      <c r="AM21121" s="5"/>
      <c r="AW21121" s="5"/>
    </row>
    <row r="21122" spans="38:49">
      <c r="AL21122" s="5"/>
      <c r="AM21122" s="5"/>
      <c r="AW21122" s="5"/>
    </row>
    <row r="21123" spans="38:49">
      <c r="AL21123" s="5"/>
      <c r="AM21123" s="5"/>
      <c r="AW21123" s="5"/>
    </row>
    <row r="21124" spans="38:49">
      <c r="AL21124" s="5"/>
      <c r="AM21124" s="5"/>
      <c r="AW21124" s="5"/>
    </row>
    <row r="21125" spans="38:49">
      <c r="AL21125" s="5"/>
      <c r="AM21125" s="5"/>
      <c r="AW21125" s="5"/>
    </row>
    <row r="21126" spans="38:49">
      <c r="AL21126" s="5"/>
      <c r="AM21126" s="5"/>
      <c r="AW21126" s="5"/>
    </row>
    <row r="21127" spans="38:49">
      <c r="AL21127" s="5"/>
      <c r="AM21127" s="5"/>
      <c r="AW21127" s="5"/>
    </row>
    <row r="21128" spans="38:49">
      <c r="AL21128" s="5"/>
      <c r="AM21128" s="5"/>
      <c r="AW21128" s="5"/>
    </row>
    <row r="21129" spans="38:49">
      <c r="AL21129" s="5"/>
      <c r="AM21129" s="5"/>
      <c r="AW21129" s="5"/>
    </row>
    <row r="21130" spans="38:49">
      <c r="AL21130" s="5"/>
      <c r="AM21130" s="5"/>
      <c r="AW21130" s="5"/>
    </row>
    <row r="21131" spans="38:49">
      <c r="AL21131" s="5"/>
      <c r="AM21131" s="5"/>
      <c r="AW21131" s="5"/>
    </row>
    <row r="21132" spans="38:49">
      <c r="AL21132" s="5"/>
      <c r="AM21132" s="5"/>
      <c r="AW21132" s="5"/>
    </row>
    <row r="21133" spans="38:49">
      <c r="AL21133" s="5"/>
      <c r="AM21133" s="5"/>
      <c r="AW21133" s="5"/>
    </row>
    <row r="21134" spans="38:49">
      <c r="AL21134" s="5"/>
      <c r="AM21134" s="5"/>
      <c r="AW21134" s="5"/>
    </row>
    <row r="21135" spans="38:49">
      <c r="AL21135" s="5"/>
      <c r="AM21135" s="5"/>
      <c r="AW21135" s="5"/>
    </row>
    <row r="21136" spans="38:49">
      <c r="AL21136" s="5"/>
      <c r="AM21136" s="5"/>
      <c r="AW21136" s="5"/>
    </row>
    <row r="21137" spans="38:49">
      <c r="AL21137" s="5"/>
      <c r="AM21137" s="5"/>
      <c r="AW21137" s="5"/>
    </row>
    <row r="21138" spans="38:49">
      <c r="AL21138" s="5"/>
      <c r="AM21138" s="5"/>
      <c r="AW21138" s="5"/>
    </row>
    <row r="21139" spans="38:49">
      <c r="AL21139" s="5"/>
      <c r="AM21139" s="5"/>
      <c r="AW21139" s="5"/>
    </row>
    <row r="21140" spans="38:49">
      <c r="AL21140" s="5"/>
      <c r="AM21140" s="5"/>
      <c r="AW21140" s="5"/>
    </row>
    <row r="21141" spans="38:49">
      <c r="AL21141" s="5"/>
      <c r="AM21141" s="5"/>
      <c r="AW21141" s="5"/>
    </row>
    <row r="21142" spans="38:49">
      <c r="AL21142" s="5"/>
      <c r="AM21142" s="5"/>
      <c r="AW21142" s="5"/>
    </row>
    <row r="21143" spans="38:49">
      <c r="AL21143" s="5"/>
      <c r="AM21143" s="5"/>
      <c r="AW21143" s="5"/>
    </row>
    <row r="21144" spans="38:49">
      <c r="AL21144" s="5"/>
      <c r="AM21144" s="5"/>
      <c r="AW21144" s="5"/>
    </row>
    <row r="21145" spans="38:49">
      <c r="AL21145" s="5"/>
      <c r="AM21145" s="5"/>
      <c r="AW21145" s="5"/>
    </row>
    <row r="21146" spans="38:49">
      <c r="AL21146" s="5"/>
      <c r="AM21146" s="5"/>
      <c r="AW21146" s="5"/>
    </row>
    <row r="21147" spans="38:49">
      <c r="AL21147" s="5"/>
      <c r="AM21147" s="5"/>
      <c r="AW21147" s="5"/>
    </row>
    <row r="21148" spans="38:49">
      <c r="AL21148" s="5"/>
      <c r="AM21148" s="5"/>
      <c r="AW21148" s="5"/>
    </row>
    <row r="21149" spans="38:49">
      <c r="AL21149" s="5"/>
      <c r="AM21149" s="5"/>
      <c r="AW21149" s="5"/>
    </row>
    <row r="21150" spans="38:49">
      <c r="AL21150" s="5"/>
      <c r="AM21150" s="5"/>
      <c r="AW21150" s="5"/>
    </row>
    <row r="21151" spans="38:49">
      <c r="AL21151" s="5"/>
      <c r="AM21151" s="5"/>
      <c r="AW21151" s="5"/>
    </row>
    <row r="21152" spans="38:49">
      <c r="AL21152" s="5"/>
      <c r="AM21152" s="5"/>
      <c r="AW21152" s="5"/>
    </row>
    <row r="21153" spans="38:49">
      <c r="AL21153" s="5"/>
      <c r="AM21153" s="5"/>
      <c r="AW21153" s="5"/>
    </row>
    <row r="21154" spans="38:49">
      <c r="AL21154" s="5"/>
      <c r="AM21154" s="5"/>
      <c r="AW21154" s="5"/>
    </row>
    <row r="21155" spans="38:49">
      <c r="AL21155" s="5"/>
      <c r="AM21155" s="5"/>
      <c r="AW21155" s="5"/>
    </row>
    <row r="21156" spans="38:49">
      <c r="AL21156" s="5"/>
      <c r="AM21156" s="5"/>
      <c r="AW21156" s="5"/>
    </row>
    <row r="21157" spans="38:49">
      <c r="AL21157" s="5"/>
      <c r="AM21157" s="5"/>
      <c r="AW21157" s="5"/>
    </row>
    <row r="21158" spans="38:49">
      <c r="AL21158" s="5"/>
      <c r="AM21158" s="5"/>
      <c r="AW21158" s="5"/>
    </row>
    <row r="21159" spans="38:49">
      <c r="AL21159" s="5"/>
      <c r="AM21159" s="5"/>
      <c r="AW21159" s="5"/>
    </row>
    <row r="21160" spans="38:49">
      <c r="AL21160" s="5"/>
      <c r="AM21160" s="5"/>
      <c r="AW21160" s="5"/>
    </row>
    <row r="21161" spans="38:49">
      <c r="AL21161" s="5"/>
      <c r="AM21161" s="5"/>
      <c r="AW21161" s="5"/>
    </row>
    <row r="21162" spans="38:49">
      <c r="AL21162" s="5"/>
      <c r="AM21162" s="5"/>
      <c r="AW21162" s="5"/>
    </row>
    <row r="21163" spans="38:49">
      <c r="AL21163" s="5"/>
      <c r="AM21163" s="5"/>
      <c r="AW21163" s="5"/>
    </row>
    <row r="21164" spans="38:49">
      <c r="AL21164" s="5"/>
      <c r="AM21164" s="5"/>
      <c r="AW21164" s="5"/>
    </row>
    <row r="21165" spans="38:49">
      <c r="AL21165" s="5"/>
      <c r="AM21165" s="5"/>
      <c r="AW21165" s="5"/>
    </row>
    <row r="21166" spans="38:49">
      <c r="AL21166" s="5"/>
      <c r="AM21166" s="5"/>
      <c r="AW21166" s="5"/>
    </row>
    <row r="21167" spans="38:49">
      <c r="AL21167" s="5"/>
      <c r="AM21167" s="5"/>
      <c r="AW21167" s="5"/>
    </row>
    <row r="21168" spans="38:49">
      <c r="AL21168" s="5"/>
      <c r="AM21168" s="5"/>
      <c r="AW21168" s="5"/>
    </row>
    <row r="21169" spans="38:49">
      <c r="AL21169" s="5"/>
      <c r="AM21169" s="5"/>
      <c r="AW21169" s="5"/>
    </row>
    <row r="21170" spans="38:49">
      <c r="AL21170" s="5"/>
      <c r="AM21170" s="5"/>
      <c r="AW21170" s="5"/>
    </row>
    <row r="21171" spans="38:49">
      <c r="AL21171" s="5"/>
      <c r="AM21171" s="5"/>
      <c r="AW21171" s="5"/>
    </row>
    <row r="21172" spans="38:49">
      <c r="AL21172" s="5"/>
      <c r="AM21172" s="5"/>
      <c r="AW21172" s="5"/>
    </row>
    <row r="21173" spans="38:49">
      <c r="AL21173" s="5"/>
      <c r="AM21173" s="5"/>
      <c r="AW21173" s="5"/>
    </row>
    <row r="21174" spans="38:49">
      <c r="AL21174" s="5"/>
      <c r="AM21174" s="5"/>
      <c r="AW21174" s="5"/>
    </row>
    <row r="21175" spans="38:49">
      <c r="AL21175" s="5"/>
      <c r="AM21175" s="5"/>
      <c r="AW21175" s="5"/>
    </row>
    <row r="21176" spans="38:49">
      <c r="AL21176" s="5"/>
      <c r="AM21176" s="5"/>
      <c r="AW21176" s="5"/>
    </row>
    <row r="21177" spans="38:49">
      <c r="AL21177" s="5"/>
      <c r="AM21177" s="5"/>
      <c r="AW21177" s="5"/>
    </row>
    <row r="21178" spans="38:49">
      <c r="AL21178" s="5"/>
      <c r="AM21178" s="5"/>
      <c r="AW21178" s="5"/>
    </row>
    <row r="21179" spans="38:49">
      <c r="AL21179" s="5"/>
      <c r="AM21179" s="5"/>
      <c r="AW21179" s="5"/>
    </row>
    <row r="21180" spans="38:49">
      <c r="AL21180" s="5"/>
      <c r="AM21180" s="5"/>
      <c r="AW21180" s="5"/>
    </row>
    <row r="21181" spans="38:49">
      <c r="AL21181" s="5"/>
      <c r="AM21181" s="5"/>
      <c r="AW21181" s="5"/>
    </row>
    <row r="21182" spans="38:49">
      <c r="AL21182" s="5"/>
      <c r="AM21182" s="5"/>
      <c r="AW21182" s="5"/>
    </row>
    <row r="21183" spans="38:49">
      <c r="AL21183" s="5"/>
      <c r="AM21183" s="5"/>
      <c r="AW21183" s="5"/>
    </row>
    <row r="21184" spans="38:49">
      <c r="AL21184" s="5"/>
      <c r="AM21184" s="5"/>
      <c r="AW21184" s="5"/>
    </row>
    <row r="21185" spans="38:49">
      <c r="AL21185" s="5"/>
      <c r="AM21185" s="5"/>
      <c r="AW21185" s="5"/>
    </row>
    <row r="21186" spans="38:49">
      <c r="AL21186" s="5"/>
      <c r="AM21186" s="5"/>
      <c r="AW21186" s="5"/>
    </row>
    <row r="21187" spans="38:49">
      <c r="AL21187" s="5"/>
      <c r="AM21187" s="5"/>
      <c r="AW21187" s="5"/>
    </row>
    <row r="21188" spans="38:49">
      <c r="AL21188" s="5"/>
      <c r="AM21188" s="5"/>
      <c r="AW21188" s="5"/>
    </row>
    <row r="21189" spans="38:49">
      <c r="AL21189" s="5"/>
      <c r="AM21189" s="5"/>
      <c r="AW21189" s="5"/>
    </row>
    <row r="21190" spans="38:49">
      <c r="AL21190" s="5"/>
      <c r="AM21190" s="5"/>
      <c r="AW21190" s="5"/>
    </row>
    <row r="21191" spans="38:49">
      <c r="AL21191" s="5"/>
      <c r="AM21191" s="5"/>
      <c r="AW21191" s="5"/>
    </row>
    <row r="21192" spans="38:49">
      <c r="AL21192" s="5"/>
      <c r="AM21192" s="5"/>
      <c r="AW21192" s="5"/>
    </row>
    <row r="21193" spans="38:49">
      <c r="AL21193" s="5"/>
      <c r="AM21193" s="5"/>
      <c r="AW21193" s="5"/>
    </row>
    <row r="21194" spans="38:49">
      <c r="AL21194" s="5"/>
      <c r="AM21194" s="5"/>
      <c r="AW21194" s="5"/>
    </row>
    <row r="21195" spans="38:49">
      <c r="AL21195" s="5"/>
      <c r="AM21195" s="5"/>
      <c r="AW21195" s="5"/>
    </row>
    <row r="21196" spans="38:49">
      <c r="AL21196" s="5"/>
      <c r="AM21196" s="5"/>
      <c r="AW21196" s="5"/>
    </row>
    <row r="21197" spans="38:49">
      <c r="AL21197" s="5"/>
      <c r="AM21197" s="5"/>
      <c r="AW21197" s="5"/>
    </row>
    <row r="21198" spans="38:49">
      <c r="AL21198" s="5"/>
      <c r="AM21198" s="5"/>
      <c r="AW21198" s="5"/>
    </row>
    <row r="21199" spans="38:49">
      <c r="AL21199" s="5"/>
      <c r="AM21199" s="5"/>
      <c r="AW21199" s="5"/>
    </row>
    <row r="21200" spans="38:49">
      <c r="AL21200" s="5"/>
      <c r="AM21200" s="5"/>
      <c r="AW21200" s="5"/>
    </row>
    <row r="21201" spans="38:49">
      <c r="AL21201" s="5"/>
      <c r="AM21201" s="5"/>
      <c r="AW21201" s="5"/>
    </row>
    <row r="21202" spans="38:49">
      <c r="AL21202" s="5"/>
      <c r="AM21202" s="5"/>
      <c r="AW21202" s="5"/>
    </row>
    <row r="21203" spans="38:49">
      <c r="AL21203" s="5"/>
      <c r="AM21203" s="5"/>
      <c r="AW21203" s="5"/>
    </row>
    <row r="21204" spans="38:49">
      <c r="AL21204" s="5"/>
      <c r="AM21204" s="5"/>
      <c r="AW21204" s="5"/>
    </row>
    <row r="21205" spans="38:49">
      <c r="AL21205" s="5"/>
      <c r="AM21205" s="5"/>
      <c r="AW21205" s="5"/>
    </row>
    <row r="21206" spans="38:49">
      <c r="AL21206" s="5"/>
      <c r="AM21206" s="5"/>
      <c r="AW21206" s="5"/>
    </row>
    <row r="21207" spans="38:49">
      <c r="AL21207" s="5"/>
      <c r="AM21207" s="5"/>
      <c r="AW21207" s="5"/>
    </row>
    <row r="21208" spans="38:49">
      <c r="AL21208" s="5"/>
      <c r="AM21208" s="5"/>
      <c r="AW21208" s="5"/>
    </row>
    <row r="21209" spans="38:49">
      <c r="AL21209" s="5"/>
      <c r="AM21209" s="5"/>
      <c r="AW21209" s="5"/>
    </row>
    <row r="21210" spans="38:49">
      <c r="AL21210" s="5"/>
      <c r="AM21210" s="5"/>
      <c r="AW21210" s="5"/>
    </row>
    <row r="21211" spans="38:49">
      <c r="AL21211" s="5"/>
      <c r="AM21211" s="5"/>
      <c r="AW21211" s="5"/>
    </row>
    <row r="21212" spans="38:49">
      <c r="AL21212" s="5"/>
      <c r="AM21212" s="5"/>
      <c r="AW21212" s="5"/>
    </row>
    <row r="21213" spans="38:49">
      <c r="AL21213" s="5"/>
      <c r="AM21213" s="5"/>
      <c r="AW21213" s="5"/>
    </row>
    <row r="21214" spans="38:49">
      <c r="AL21214" s="5"/>
      <c r="AM21214" s="5"/>
      <c r="AW21214" s="5"/>
    </row>
    <row r="21215" spans="38:49">
      <c r="AL21215" s="5"/>
      <c r="AM21215" s="5"/>
      <c r="AW21215" s="5"/>
    </row>
    <row r="21216" spans="38:49">
      <c r="AL21216" s="5"/>
      <c r="AM21216" s="5"/>
      <c r="AW21216" s="5"/>
    </row>
    <row r="21217" spans="38:49">
      <c r="AL21217" s="5"/>
      <c r="AM21217" s="5"/>
      <c r="AW21217" s="5"/>
    </row>
    <row r="21218" spans="38:49">
      <c r="AL21218" s="5"/>
      <c r="AM21218" s="5"/>
      <c r="AW21218" s="5"/>
    </row>
    <row r="21219" spans="38:49">
      <c r="AL21219" s="5"/>
      <c r="AM21219" s="5"/>
      <c r="AW21219" s="5"/>
    </row>
    <row r="21220" spans="38:49">
      <c r="AL21220" s="5"/>
      <c r="AM21220" s="5"/>
      <c r="AW21220" s="5"/>
    </row>
    <row r="21221" spans="38:49">
      <c r="AL21221" s="5"/>
      <c r="AM21221" s="5"/>
      <c r="AW21221" s="5"/>
    </row>
    <row r="21222" spans="38:49">
      <c r="AL21222" s="5"/>
      <c r="AM21222" s="5"/>
      <c r="AW21222" s="5"/>
    </row>
    <row r="21223" spans="38:49">
      <c r="AL21223" s="5"/>
      <c r="AM21223" s="5"/>
      <c r="AW21223" s="5"/>
    </row>
    <row r="21224" spans="38:49">
      <c r="AL21224" s="5"/>
      <c r="AM21224" s="5"/>
      <c r="AW21224" s="5"/>
    </row>
    <row r="21225" spans="38:49">
      <c r="AL21225" s="5"/>
      <c r="AM21225" s="5"/>
      <c r="AW21225" s="5"/>
    </row>
    <row r="21226" spans="38:49">
      <c r="AL21226" s="5"/>
      <c r="AM21226" s="5"/>
      <c r="AW21226" s="5"/>
    </row>
    <row r="21227" spans="38:49">
      <c r="AL21227" s="5"/>
      <c r="AM21227" s="5"/>
      <c r="AW21227" s="5"/>
    </row>
    <row r="21228" spans="38:49">
      <c r="AL21228" s="5"/>
      <c r="AM21228" s="5"/>
      <c r="AW21228" s="5"/>
    </row>
    <row r="21229" spans="38:49">
      <c r="AL21229" s="5"/>
      <c r="AM21229" s="5"/>
      <c r="AW21229" s="5"/>
    </row>
    <row r="21230" spans="38:49">
      <c r="AL21230" s="5"/>
      <c r="AM21230" s="5"/>
      <c r="AW21230" s="5"/>
    </row>
    <row r="21231" spans="38:49">
      <c r="AL21231" s="5"/>
      <c r="AM21231" s="5"/>
      <c r="AW21231" s="5"/>
    </row>
    <row r="21232" spans="38:49">
      <c r="AL21232" s="5"/>
      <c r="AM21232" s="5"/>
      <c r="AW21232" s="5"/>
    </row>
    <row r="21233" spans="38:49">
      <c r="AL21233" s="5"/>
      <c r="AM21233" s="5"/>
      <c r="AW21233" s="5"/>
    </row>
    <row r="21234" spans="38:49">
      <c r="AL21234" s="5"/>
      <c r="AM21234" s="5"/>
      <c r="AW21234" s="5"/>
    </row>
    <row r="21235" spans="38:49">
      <c r="AL21235" s="5"/>
      <c r="AM21235" s="5"/>
      <c r="AW21235" s="5"/>
    </row>
    <row r="21236" spans="38:49">
      <c r="AL21236" s="5"/>
      <c r="AM21236" s="5"/>
      <c r="AW21236" s="5"/>
    </row>
    <row r="21237" spans="38:49">
      <c r="AL21237" s="5"/>
      <c r="AM21237" s="5"/>
      <c r="AW21237" s="5"/>
    </row>
    <row r="21238" spans="38:49">
      <c r="AL21238" s="5"/>
      <c r="AM21238" s="5"/>
      <c r="AW21238" s="5"/>
    </row>
    <row r="21239" spans="38:49">
      <c r="AL21239" s="5"/>
      <c r="AM21239" s="5"/>
      <c r="AW21239" s="5"/>
    </row>
    <row r="21240" spans="38:49">
      <c r="AL21240" s="5"/>
      <c r="AM21240" s="5"/>
      <c r="AW21240" s="5"/>
    </row>
    <row r="21241" spans="38:49">
      <c r="AL21241" s="5"/>
      <c r="AM21241" s="5"/>
      <c r="AW21241" s="5"/>
    </row>
    <row r="21242" spans="38:49">
      <c r="AL21242" s="5"/>
      <c r="AM21242" s="5"/>
      <c r="AW21242" s="5"/>
    </row>
    <row r="21243" spans="38:49">
      <c r="AL21243" s="5"/>
      <c r="AM21243" s="5"/>
      <c r="AW21243" s="5"/>
    </row>
    <row r="21244" spans="38:49">
      <c r="AL21244" s="5"/>
      <c r="AM21244" s="5"/>
      <c r="AW21244" s="5"/>
    </row>
    <row r="21245" spans="38:49">
      <c r="AL21245" s="5"/>
      <c r="AM21245" s="5"/>
      <c r="AW21245" s="5"/>
    </row>
    <row r="21246" spans="38:49">
      <c r="AL21246" s="5"/>
      <c r="AM21246" s="5"/>
      <c r="AW21246" s="5"/>
    </row>
    <row r="21247" spans="38:49">
      <c r="AL21247" s="5"/>
      <c r="AM21247" s="5"/>
      <c r="AW21247" s="5"/>
    </row>
    <row r="21248" spans="38:49">
      <c r="AL21248" s="5"/>
      <c r="AM21248" s="5"/>
      <c r="AW21248" s="5"/>
    </row>
    <row r="21249" spans="38:49">
      <c r="AL21249" s="5"/>
      <c r="AM21249" s="5"/>
      <c r="AW21249" s="5"/>
    </row>
    <row r="21250" spans="38:49">
      <c r="AL21250" s="5"/>
      <c r="AM21250" s="5"/>
      <c r="AW21250" s="5"/>
    </row>
    <row r="21251" spans="38:49">
      <c r="AL21251" s="5"/>
      <c r="AM21251" s="5"/>
      <c r="AW21251" s="5"/>
    </row>
    <row r="21252" spans="38:49">
      <c r="AL21252" s="5"/>
      <c r="AM21252" s="5"/>
      <c r="AW21252" s="5"/>
    </row>
    <row r="21253" spans="38:49">
      <c r="AL21253" s="5"/>
      <c r="AM21253" s="5"/>
      <c r="AW21253" s="5"/>
    </row>
    <row r="21254" spans="38:49">
      <c r="AL21254" s="5"/>
      <c r="AM21254" s="5"/>
      <c r="AW21254" s="5"/>
    </row>
    <row r="21255" spans="38:49">
      <c r="AL21255" s="5"/>
      <c r="AM21255" s="5"/>
      <c r="AW21255" s="5"/>
    </row>
    <row r="21256" spans="38:49">
      <c r="AL21256" s="5"/>
      <c r="AM21256" s="5"/>
      <c r="AW21256" s="5"/>
    </row>
    <row r="21257" spans="38:49">
      <c r="AL21257" s="5"/>
      <c r="AM21257" s="5"/>
      <c r="AW21257" s="5"/>
    </row>
    <row r="21258" spans="38:49">
      <c r="AL21258" s="5"/>
      <c r="AM21258" s="5"/>
      <c r="AW21258" s="5"/>
    </row>
    <row r="21259" spans="38:49">
      <c r="AL21259" s="5"/>
      <c r="AM21259" s="5"/>
      <c r="AW21259" s="5"/>
    </row>
    <row r="21260" spans="38:49">
      <c r="AL21260" s="5"/>
      <c r="AM21260" s="5"/>
      <c r="AW21260" s="5"/>
    </row>
    <row r="21261" spans="38:49">
      <c r="AL21261" s="5"/>
      <c r="AM21261" s="5"/>
      <c r="AW21261" s="5"/>
    </row>
    <row r="21262" spans="38:49">
      <c r="AL21262" s="5"/>
      <c r="AM21262" s="5"/>
      <c r="AW21262" s="5"/>
    </row>
    <row r="21263" spans="38:49">
      <c r="AL21263" s="5"/>
      <c r="AM21263" s="5"/>
      <c r="AW21263" s="5"/>
    </row>
    <row r="21264" spans="38:49">
      <c r="AL21264" s="5"/>
      <c r="AM21264" s="5"/>
      <c r="AW21264" s="5"/>
    </row>
    <row r="21265" spans="38:49">
      <c r="AL21265" s="5"/>
      <c r="AM21265" s="5"/>
      <c r="AW21265" s="5"/>
    </row>
    <row r="21266" spans="38:49">
      <c r="AL21266" s="5"/>
      <c r="AM21266" s="5"/>
      <c r="AW21266" s="5"/>
    </row>
    <row r="21267" spans="38:49">
      <c r="AL21267" s="5"/>
      <c r="AM21267" s="5"/>
      <c r="AW21267" s="5"/>
    </row>
    <row r="21268" spans="38:49">
      <c r="AL21268" s="5"/>
      <c r="AM21268" s="5"/>
      <c r="AW21268" s="5"/>
    </row>
    <row r="21269" spans="38:49">
      <c r="AL21269" s="5"/>
      <c r="AM21269" s="5"/>
      <c r="AW21269" s="5"/>
    </row>
    <row r="21270" spans="38:49">
      <c r="AL21270" s="5"/>
      <c r="AM21270" s="5"/>
      <c r="AW21270" s="5"/>
    </row>
    <row r="21271" spans="38:49">
      <c r="AL21271" s="5"/>
      <c r="AM21271" s="5"/>
      <c r="AW21271" s="5"/>
    </row>
    <row r="21272" spans="38:49">
      <c r="AL21272" s="5"/>
      <c r="AM21272" s="5"/>
      <c r="AW21272" s="5"/>
    </row>
    <row r="21273" spans="38:49">
      <c r="AL21273" s="5"/>
      <c r="AM21273" s="5"/>
      <c r="AW21273" s="5"/>
    </row>
    <row r="21274" spans="38:49">
      <c r="AL21274" s="5"/>
      <c r="AM21274" s="5"/>
      <c r="AW21274" s="5"/>
    </row>
    <row r="21275" spans="38:49">
      <c r="AL21275" s="5"/>
      <c r="AM21275" s="5"/>
      <c r="AW21275" s="5"/>
    </row>
    <row r="21276" spans="38:49">
      <c r="AL21276" s="5"/>
      <c r="AM21276" s="5"/>
      <c r="AW21276" s="5"/>
    </row>
    <row r="21277" spans="38:49">
      <c r="AL21277" s="5"/>
      <c r="AM21277" s="5"/>
      <c r="AW21277" s="5"/>
    </row>
    <row r="21278" spans="38:49">
      <c r="AL21278" s="5"/>
      <c r="AM21278" s="5"/>
      <c r="AW21278" s="5"/>
    </row>
    <row r="21279" spans="38:49">
      <c r="AL21279" s="5"/>
      <c r="AM21279" s="5"/>
      <c r="AW21279" s="5"/>
    </row>
    <row r="21280" spans="38:49">
      <c r="AL21280" s="5"/>
      <c r="AM21280" s="5"/>
      <c r="AW21280" s="5"/>
    </row>
    <row r="21281" spans="38:49">
      <c r="AL21281" s="5"/>
      <c r="AM21281" s="5"/>
      <c r="AW21281" s="5"/>
    </row>
    <row r="21282" spans="38:49">
      <c r="AL21282" s="5"/>
      <c r="AM21282" s="5"/>
      <c r="AW21282" s="5"/>
    </row>
    <row r="21283" spans="38:49">
      <c r="AL21283" s="5"/>
      <c r="AM21283" s="5"/>
      <c r="AW21283" s="5"/>
    </row>
    <row r="21284" spans="38:49">
      <c r="AL21284" s="5"/>
      <c r="AM21284" s="5"/>
      <c r="AW21284" s="5"/>
    </row>
    <row r="21285" spans="38:49">
      <c r="AL21285" s="5"/>
      <c r="AM21285" s="5"/>
      <c r="AW21285" s="5"/>
    </row>
    <row r="21286" spans="38:49">
      <c r="AL21286" s="5"/>
      <c r="AM21286" s="5"/>
      <c r="AW21286" s="5"/>
    </row>
    <row r="21287" spans="38:49">
      <c r="AL21287" s="5"/>
      <c r="AM21287" s="5"/>
      <c r="AW21287" s="5"/>
    </row>
    <row r="21288" spans="38:49">
      <c r="AL21288" s="5"/>
      <c r="AM21288" s="5"/>
      <c r="AW21288" s="5"/>
    </row>
    <row r="21289" spans="38:49">
      <c r="AL21289" s="5"/>
      <c r="AM21289" s="5"/>
      <c r="AW21289" s="5"/>
    </row>
    <row r="21290" spans="38:49">
      <c r="AL21290" s="5"/>
      <c r="AM21290" s="5"/>
      <c r="AW21290" s="5"/>
    </row>
    <row r="21291" spans="38:49">
      <c r="AL21291" s="5"/>
      <c r="AM21291" s="5"/>
      <c r="AW21291" s="5"/>
    </row>
    <row r="21292" spans="38:49">
      <c r="AL21292" s="5"/>
      <c r="AM21292" s="5"/>
      <c r="AW21292" s="5"/>
    </row>
    <row r="21293" spans="38:49">
      <c r="AL21293" s="5"/>
      <c r="AM21293" s="5"/>
      <c r="AW21293" s="5"/>
    </row>
    <row r="21294" spans="38:49">
      <c r="AL21294" s="5"/>
      <c r="AM21294" s="5"/>
      <c r="AW21294" s="5"/>
    </row>
    <row r="21295" spans="38:49">
      <c r="AL21295" s="5"/>
      <c r="AM21295" s="5"/>
      <c r="AW21295" s="5"/>
    </row>
    <row r="21296" spans="38:49">
      <c r="AL21296" s="5"/>
      <c r="AM21296" s="5"/>
      <c r="AW21296" s="5"/>
    </row>
    <row r="21297" spans="38:49">
      <c r="AL21297" s="5"/>
      <c r="AM21297" s="5"/>
      <c r="AW21297" s="5"/>
    </row>
    <row r="21298" spans="38:49">
      <c r="AL21298" s="5"/>
      <c r="AM21298" s="5"/>
      <c r="AW21298" s="5"/>
    </row>
    <row r="21299" spans="38:49">
      <c r="AL21299" s="5"/>
      <c r="AM21299" s="5"/>
      <c r="AW21299" s="5"/>
    </row>
    <row r="21300" spans="38:49">
      <c r="AL21300" s="5"/>
      <c r="AM21300" s="5"/>
      <c r="AW21300" s="5"/>
    </row>
    <row r="21301" spans="38:49">
      <c r="AL21301" s="5"/>
      <c r="AM21301" s="5"/>
      <c r="AW21301" s="5"/>
    </row>
    <row r="21302" spans="38:49">
      <c r="AL21302" s="5"/>
      <c r="AM21302" s="5"/>
      <c r="AW21302" s="5"/>
    </row>
    <row r="21303" spans="38:49">
      <c r="AL21303" s="5"/>
      <c r="AM21303" s="5"/>
      <c r="AW21303" s="5"/>
    </row>
    <row r="21304" spans="38:49">
      <c r="AL21304" s="5"/>
      <c r="AM21304" s="5"/>
      <c r="AW21304" s="5"/>
    </row>
    <row r="21305" spans="38:49">
      <c r="AL21305" s="5"/>
      <c r="AM21305" s="5"/>
      <c r="AW21305" s="5"/>
    </row>
    <row r="21306" spans="38:49">
      <c r="AL21306" s="5"/>
      <c r="AM21306" s="5"/>
      <c r="AW21306" s="5"/>
    </row>
    <row r="21307" spans="38:49">
      <c r="AL21307" s="5"/>
      <c r="AM21307" s="5"/>
      <c r="AW21307" s="5"/>
    </row>
    <row r="21308" spans="38:49">
      <c r="AL21308" s="5"/>
      <c r="AM21308" s="5"/>
      <c r="AW21308" s="5"/>
    </row>
    <row r="21309" spans="38:49">
      <c r="AL21309" s="5"/>
      <c r="AM21309" s="5"/>
      <c r="AW21309" s="5"/>
    </row>
    <row r="21310" spans="38:49">
      <c r="AL21310" s="5"/>
      <c r="AM21310" s="5"/>
      <c r="AW21310" s="5"/>
    </row>
    <row r="21311" spans="38:49">
      <c r="AL21311" s="5"/>
      <c r="AM21311" s="5"/>
      <c r="AW21311" s="5"/>
    </row>
    <row r="21312" spans="38:49">
      <c r="AL21312" s="5"/>
      <c r="AM21312" s="5"/>
      <c r="AW21312" s="5"/>
    </row>
    <row r="21313" spans="38:49">
      <c r="AL21313" s="5"/>
      <c r="AM21313" s="5"/>
      <c r="AW21313" s="5"/>
    </row>
    <row r="21314" spans="38:49">
      <c r="AL21314" s="5"/>
      <c r="AM21314" s="5"/>
      <c r="AW21314" s="5"/>
    </row>
    <row r="21315" spans="38:49">
      <c r="AL21315" s="5"/>
      <c r="AM21315" s="5"/>
      <c r="AW21315" s="5"/>
    </row>
    <row r="21316" spans="38:49">
      <c r="AL21316" s="5"/>
      <c r="AM21316" s="5"/>
      <c r="AW21316" s="5"/>
    </row>
    <row r="21317" spans="38:49">
      <c r="AL21317" s="5"/>
      <c r="AM21317" s="5"/>
      <c r="AW21317" s="5"/>
    </row>
    <row r="21318" spans="38:49">
      <c r="AL21318" s="5"/>
      <c r="AM21318" s="5"/>
      <c r="AW21318" s="5"/>
    </row>
    <row r="21319" spans="38:49">
      <c r="AL21319" s="5"/>
      <c r="AM21319" s="5"/>
      <c r="AW21319" s="5"/>
    </row>
    <row r="21320" spans="38:49">
      <c r="AL21320" s="5"/>
      <c r="AM21320" s="5"/>
      <c r="AW21320" s="5"/>
    </row>
    <row r="21321" spans="38:49">
      <c r="AL21321" s="5"/>
      <c r="AM21321" s="5"/>
      <c r="AW21321" s="5"/>
    </row>
    <row r="21322" spans="38:49">
      <c r="AL21322" s="5"/>
      <c r="AM21322" s="5"/>
      <c r="AW21322" s="5"/>
    </row>
    <row r="21323" spans="38:49">
      <c r="AL21323" s="5"/>
      <c r="AM21323" s="5"/>
      <c r="AW21323" s="5"/>
    </row>
    <row r="21324" spans="38:49">
      <c r="AL21324" s="5"/>
      <c r="AM21324" s="5"/>
      <c r="AW21324" s="5"/>
    </row>
    <row r="21325" spans="38:49">
      <c r="AL21325" s="5"/>
      <c r="AM21325" s="5"/>
      <c r="AW21325" s="5"/>
    </row>
    <row r="21326" spans="38:49">
      <c r="AL21326" s="5"/>
      <c r="AM21326" s="5"/>
      <c r="AW21326" s="5"/>
    </row>
    <row r="21327" spans="38:49">
      <c r="AL21327" s="5"/>
      <c r="AM21327" s="5"/>
      <c r="AW21327" s="5"/>
    </row>
    <row r="21328" spans="38:49">
      <c r="AL21328" s="5"/>
      <c r="AM21328" s="5"/>
      <c r="AW21328" s="5"/>
    </row>
    <row r="21329" spans="38:49">
      <c r="AL21329" s="5"/>
      <c r="AM21329" s="5"/>
      <c r="AW21329" s="5"/>
    </row>
    <row r="21330" spans="38:49">
      <c r="AL21330" s="5"/>
      <c r="AM21330" s="5"/>
      <c r="AW21330" s="5"/>
    </row>
    <row r="21331" spans="38:49">
      <c r="AL21331" s="5"/>
      <c r="AM21331" s="5"/>
      <c r="AW21331" s="5"/>
    </row>
    <row r="21332" spans="38:49">
      <c r="AL21332" s="5"/>
      <c r="AM21332" s="5"/>
      <c r="AW21332" s="5"/>
    </row>
    <row r="21333" spans="38:49">
      <c r="AL21333" s="5"/>
      <c r="AM21333" s="5"/>
      <c r="AW21333" s="5"/>
    </row>
    <row r="21334" spans="38:49">
      <c r="AL21334" s="5"/>
      <c r="AM21334" s="5"/>
      <c r="AW21334" s="5"/>
    </row>
    <row r="21335" spans="38:49">
      <c r="AL21335" s="5"/>
      <c r="AM21335" s="5"/>
      <c r="AW21335" s="5"/>
    </row>
    <row r="21336" spans="38:49">
      <c r="AL21336" s="5"/>
      <c r="AM21336" s="5"/>
      <c r="AW21336" s="5"/>
    </row>
    <row r="21337" spans="38:49">
      <c r="AL21337" s="5"/>
      <c r="AM21337" s="5"/>
      <c r="AW21337" s="5"/>
    </row>
    <row r="21338" spans="38:49">
      <c r="AL21338" s="5"/>
      <c r="AM21338" s="5"/>
      <c r="AW21338" s="5"/>
    </row>
    <row r="21339" spans="38:49">
      <c r="AL21339" s="5"/>
      <c r="AM21339" s="5"/>
      <c r="AW21339" s="5"/>
    </row>
    <row r="21340" spans="38:49">
      <c r="AL21340" s="5"/>
      <c r="AM21340" s="5"/>
      <c r="AW21340" s="5"/>
    </row>
    <row r="21341" spans="38:49">
      <c r="AL21341" s="5"/>
      <c r="AM21341" s="5"/>
      <c r="AW21341" s="5"/>
    </row>
    <row r="21342" spans="38:49">
      <c r="AL21342" s="5"/>
      <c r="AM21342" s="5"/>
      <c r="AW21342" s="5"/>
    </row>
    <row r="21343" spans="38:49">
      <c r="AL21343" s="5"/>
      <c r="AM21343" s="5"/>
      <c r="AW21343" s="5"/>
    </row>
    <row r="21344" spans="38:49">
      <c r="AL21344" s="5"/>
      <c r="AM21344" s="5"/>
      <c r="AW21344" s="5"/>
    </row>
    <row r="21345" spans="38:49">
      <c r="AL21345" s="5"/>
      <c r="AM21345" s="5"/>
      <c r="AW21345" s="5"/>
    </row>
    <row r="21346" spans="38:49">
      <c r="AL21346" s="5"/>
      <c r="AM21346" s="5"/>
      <c r="AW21346" s="5"/>
    </row>
    <row r="21347" spans="38:49">
      <c r="AL21347" s="5"/>
      <c r="AM21347" s="5"/>
      <c r="AW21347" s="5"/>
    </row>
    <row r="21348" spans="38:49">
      <c r="AL21348" s="5"/>
      <c r="AM21348" s="5"/>
      <c r="AW21348" s="5"/>
    </row>
    <row r="21349" spans="38:49">
      <c r="AL21349" s="5"/>
      <c r="AM21349" s="5"/>
      <c r="AW21349" s="5"/>
    </row>
    <row r="21350" spans="38:49">
      <c r="AL21350" s="5"/>
      <c r="AM21350" s="5"/>
      <c r="AW21350" s="5"/>
    </row>
    <row r="21351" spans="38:49">
      <c r="AL21351" s="5"/>
      <c r="AM21351" s="5"/>
      <c r="AW21351" s="5"/>
    </row>
    <row r="21352" spans="38:49">
      <c r="AL21352" s="5"/>
      <c r="AM21352" s="5"/>
      <c r="AW21352" s="5"/>
    </row>
    <row r="21353" spans="38:49">
      <c r="AL21353" s="5"/>
      <c r="AM21353" s="5"/>
      <c r="AW21353" s="5"/>
    </row>
    <row r="21354" spans="38:49">
      <c r="AL21354" s="5"/>
      <c r="AM21354" s="5"/>
      <c r="AW21354" s="5"/>
    </row>
    <row r="21355" spans="38:49">
      <c r="AL21355" s="5"/>
      <c r="AM21355" s="5"/>
      <c r="AW21355" s="5"/>
    </row>
    <row r="21356" spans="38:49">
      <c r="AL21356" s="5"/>
      <c r="AM21356" s="5"/>
      <c r="AW21356" s="5"/>
    </row>
    <row r="21357" spans="38:49">
      <c r="AL21357" s="5"/>
      <c r="AM21357" s="5"/>
      <c r="AW21357" s="5"/>
    </row>
    <row r="21358" spans="38:49">
      <c r="AL21358" s="5"/>
      <c r="AM21358" s="5"/>
      <c r="AW21358" s="5"/>
    </row>
    <row r="21359" spans="38:49">
      <c r="AL21359" s="5"/>
      <c r="AM21359" s="5"/>
      <c r="AW21359" s="5"/>
    </row>
    <row r="21360" spans="38:49">
      <c r="AL21360" s="5"/>
      <c r="AM21360" s="5"/>
      <c r="AW21360" s="5"/>
    </row>
    <row r="21361" spans="38:49">
      <c r="AL21361" s="5"/>
      <c r="AM21361" s="5"/>
      <c r="AW21361" s="5"/>
    </row>
    <row r="21362" spans="38:49">
      <c r="AL21362" s="5"/>
      <c r="AM21362" s="5"/>
      <c r="AW21362" s="5"/>
    </row>
    <row r="21363" spans="38:49">
      <c r="AL21363" s="5"/>
      <c r="AM21363" s="5"/>
      <c r="AW21363" s="5"/>
    </row>
    <row r="21364" spans="38:49">
      <c r="AL21364" s="5"/>
      <c r="AM21364" s="5"/>
      <c r="AW21364" s="5"/>
    </row>
    <row r="21365" spans="38:49">
      <c r="AL21365" s="5"/>
      <c r="AM21365" s="5"/>
      <c r="AW21365" s="5"/>
    </row>
    <row r="21366" spans="38:49">
      <c r="AL21366" s="5"/>
      <c r="AM21366" s="5"/>
      <c r="AW21366" s="5"/>
    </row>
    <row r="21367" spans="38:49">
      <c r="AL21367" s="5"/>
      <c r="AM21367" s="5"/>
      <c r="AW21367" s="5"/>
    </row>
    <row r="21368" spans="38:49">
      <c r="AL21368" s="5"/>
      <c r="AM21368" s="5"/>
      <c r="AW21368" s="5"/>
    </row>
    <row r="21369" spans="38:49">
      <c r="AL21369" s="5"/>
      <c r="AM21369" s="5"/>
      <c r="AW21369" s="5"/>
    </row>
    <row r="21370" spans="38:49">
      <c r="AL21370" s="5"/>
      <c r="AM21370" s="5"/>
      <c r="AW21370" s="5"/>
    </row>
    <row r="21371" spans="38:49">
      <c r="AL21371" s="5"/>
      <c r="AM21371" s="5"/>
      <c r="AW21371" s="5"/>
    </row>
    <row r="21372" spans="38:49">
      <c r="AL21372" s="5"/>
      <c r="AM21372" s="5"/>
      <c r="AW21372" s="5"/>
    </row>
    <row r="21373" spans="38:49">
      <c r="AL21373" s="5"/>
      <c r="AM21373" s="5"/>
      <c r="AW21373" s="5"/>
    </row>
    <row r="21374" spans="38:49">
      <c r="AL21374" s="5"/>
      <c r="AM21374" s="5"/>
      <c r="AW21374" s="5"/>
    </row>
    <row r="21375" spans="38:49">
      <c r="AL21375" s="5"/>
      <c r="AM21375" s="5"/>
      <c r="AW21375" s="5"/>
    </row>
    <row r="21376" spans="38:49">
      <c r="AL21376" s="5"/>
      <c r="AM21376" s="5"/>
      <c r="AW21376" s="5"/>
    </row>
    <row r="21377" spans="38:49">
      <c r="AL21377" s="5"/>
      <c r="AM21377" s="5"/>
      <c r="AW21377" s="5"/>
    </row>
    <row r="21378" spans="38:49">
      <c r="AL21378" s="5"/>
      <c r="AM21378" s="5"/>
      <c r="AW21378" s="5"/>
    </row>
    <row r="21379" spans="38:49">
      <c r="AL21379" s="5"/>
      <c r="AM21379" s="5"/>
      <c r="AW21379" s="5"/>
    </row>
    <row r="21380" spans="38:49">
      <c r="AL21380" s="5"/>
      <c r="AM21380" s="5"/>
      <c r="AW21380" s="5"/>
    </row>
    <row r="21381" spans="38:49">
      <c r="AL21381" s="5"/>
      <c r="AM21381" s="5"/>
      <c r="AW21381" s="5"/>
    </row>
    <row r="21382" spans="38:49">
      <c r="AL21382" s="5"/>
      <c r="AM21382" s="5"/>
      <c r="AW21382" s="5"/>
    </row>
    <row r="21383" spans="38:49">
      <c r="AL21383" s="5"/>
      <c r="AM21383" s="5"/>
      <c r="AW21383" s="5"/>
    </row>
    <row r="21384" spans="38:49">
      <c r="AL21384" s="5"/>
      <c r="AM21384" s="5"/>
      <c r="AW21384" s="5"/>
    </row>
    <row r="21385" spans="38:49">
      <c r="AL21385" s="5"/>
      <c r="AM21385" s="5"/>
      <c r="AW21385" s="5"/>
    </row>
    <row r="21386" spans="38:49">
      <c r="AL21386" s="5"/>
      <c r="AM21386" s="5"/>
      <c r="AW21386" s="5"/>
    </row>
    <row r="21387" spans="38:49">
      <c r="AL21387" s="5"/>
      <c r="AM21387" s="5"/>
      <c r="AW21387" s="5"/>
    </row>
    <row r="21388" spans="38:49">
      <c r="AL21388" s="5"/>
      <c r="AM21388" s="5"/>
      <c r="AW21388" s="5"/>
    </row>
    <row r="21389" spans="38:49">
      <c r="AL21389" s="5"/>
      <c r="AM21389" s="5"/>
      <c r="AW21389" s="5"/>
    </row>
    <row r="21390" spans="38:49">
      <c r="AL21390" s="5"/>
      <c r="AM21390" s="5"/>
      <c r="AW21390" s="5"/>
    </row>
    <row r="21391" spans="38:49">
      <c r="AL21391" s="5"/>
      <c r="AM21391" s="5"/>
      <c r="AW21391" s="5"/>
    </row>
    <row r="21392" spans="38:49">
      <c r="AL21392" s="5"/>
      <c r="AM21392" s="5"/>
      <c r="AW21392" s="5"/>
    </row>
    <row r="21393" spans="38:49">
      <c r="AL21393" s="5"/>
      <c r="AM21393" s="5"/>
      <c r="AW21393" s="5"/>
    </row>
    <row r="21394" spans="38:49">
      <c r="AL21394" s="5"/>
      <c r="AM21394" s="5"/>
      <c r="AW21394" s="5"/>
    </row>
    <row r="21395" spans="38:49">
      <c r="AL21395" s="5"/>
      <c r="AM21395" s="5"/>
      <c r="AW21395" s="5"/>
    </row>
    <row r="21396" spans="38:49">
      <c r="AL21396" s="5"/>
      <c r="AM21396" s="5"/>
      <c r="AW21396" s="5"/>
    </row>
    <row r="21397" spans="38:49">
      <c r="AL21397" s="5"/>
      <c r="AM21397" s="5"/>
      <c r="AW21397" s="5"/>
    </row>
    <row r="21398" spans="38:49">
      <c r="AL21398" s="5"/>
      <c r="AM21398" s="5"/>
      <c r="AW21398" s="5"/>
    </row>
    <row r="21399" spans="38:49">
      <c r="AL21399" s="5"/>
      <c r="AM21399" s="5"/>
      <c r="AW21399" s="5"/>
    </row>
    <row r="21400" spans="38:49">
      <c r="AL21400" s="5"/>
      <c r="AM21400" s="5"/>
      <c r="AW21400" s="5"/>
    </row>
    <row r="21401" spans="38:49">
      <c r="AL21401" s="5"/>
      <c r="AM21401" s="5"/>
      <c r="AW21401" s="5"/>
    </row>
    <row r="21402" spans="38:49">
      <c r="AL21402" s="5"/>
      <c r="AM21402" s="5"/>
      <c r="AW21402" s="5"/>
    </row>
    <row r="21403" spans="38:49">
      <c r="AL21403" s="5"/>
      <c r="AM21403" s="5"/>
      <c r="AW21403" s="5"/>
    </row>
    <row r="21404" spans="38:49">
      <c r="AL21404" s="5"/>
      <c r="AM21404" s="5"/>
      <c r="AW21404" s="5"/>
    </row>
    <row r="21405" spans="38:49">
      <c r="AL21405" s="5"/>
      <c r="AM21405" s="5"/>
      <c r="AW21405" s="5"/>
    </row>
    <row r="21406" spans="38:49">
      <c r="AL21406" s="5"/>
      <c r="AM21406" s="5"/>
      <c r="AW21406" s="5"/>
    </row>
    <row r="21407" spans="38:49">
      <c r="AL21407" s="5"/>
      <c r="AM21407" s="5"/>
      <c r="AW21407" s="5"/>
    </row>
    <row r="21408" spans="38:49">
      <c r="AL21408" s="5"/>
      <c r="AM21408" s="5"/>
      <c r="AW21408" s="5"/>
    </row>
    <row r="21409" spans="38:49">
      <c r="AL21409" s="5"/>
      <c r="AM21409" s="5"/>
      <c r="AW21409" s="5"/>
    </row>
    <row r="21410" spans="38:49">
      <c r="AL21410" s="5"/>
      <c r="AM21410" s="5"/>
      <c r="AW21410" s="5"/>
    </row>
    <row r="21411" spans="38:49">
      <c r="AL21411" s="5"/>
      <c r="AM21411" s="5"/>
      <c r="AW21411" s="5"/>
    </row>
    <row r="21412" spans="38:49">
      <c r="AL21412" s="5"/>
      <c r="AM21412" s="5"/>
      <c r="AW21412" s="5"/>
    </row>
    <row r="21413" spans="38:49">
      <c r="AL21413" s="5"/>
      <c r="AM21413" s="5"/>
      <c r="AW21413" s="5"/>
    </row>
    <row r="21414" spans="38:49">
      <c r="AL21414" s="5"/>
      <c r="AM21414" s="5"/>
      <c r="AW21414" s="5"/>
    </row>
    <row r="21415" spans="38:49">
      <c r="AL21415" s="5"/>
      <c r="AM21415" s="5"/>
      <c r="AW21415" s="5"/>
    </row>
    <row r="21416" spans="38:49">
      <c r="AL21416" s="5"/>
      <c r="AM21416" s="5"/>
      <c r="AW21416" s="5"/>
    </row>
    <row r="21417" spans="38:49">
      <c r="AL21417" s="5"/>
      <c r="AM21417" s="5"/>
      <c r="AW21417" s="5"/>
    </row>
    <row r="21418" spans="38:49">
      <c r="AL21418" s="5"/>
      <c r="AM21418" s="5"/>
      <c r="AW21418" s="5"/>
    </row>
    <row r="21419" spans="38:49">
      <c r="AL21419" s="5"/>
      <c r="AM21419" s="5"/>
      <c r="AW21419" s="5"/>
    </row>
    <row r="21420" spans="38:49">
      <c r="AL21420" s="5"/>
      <c r="AM21420" s="5"/>
      <c r="AW21420" s="5"/>
    </row>
    <row r="21421" spans="38:49">
      <c r="AL21421" s="5"/>
      <c r="AM21421" s="5"/>
      <c r="AW21421" s="5"/>
    </row>
    <row r="21422" spans="38:49">
      <c r="AL21422" s="5"/>
      <c r="AM21422" s="5"/>
      <c r="AW21422" s="5"/>
    </row>
    <row r="21423" spans="38:49">
      <c r="AL21423" s="5"/>
      <c r="AM21423" s="5"/>
      <c r="AW21423" s="5"/>
    </row>
    <row r="21424" spans="38:49">
      <c r="AL21424" s="5"/>
      <c r="AM21424" s="5"/>
      <c r="AW21424" s="5"/>
    </row>
    <row r="21425" spans="38:49">
      <c r="AL21425" s="5"/>
      <c r="AM21425" s="5"/>
      <c r="AW21425" s="5"/>
    </row>
    <row r="21426" spans="38:49">
      <c r="AL21426" s="5"/>
      <c r="AM21426" s="5"/>
      <c r="AW21426" s="5"/>
    </row>
    <row r="21427" spans="38:49">
      <c r="AL21427" s="5"/>
      <c r="AM21427" s="5"/>
      <c r="AW21427" s="5"/>
    </row>
    <row r="21428" spans="38:49">
      <c r="AL21428" s="5"/>
      <c r="AM21428" s="5"/>
      <c r="AW21428" s="5"/>
    </row>
    <row r="21429" spans="38:49">
      <c r="AL21429" s="5"/>
      <c r="AM21429" s="5"/>
      <c r="AW21429" s="5"/>
    </row>
    <row r="21430" spans="38:49">
      <c r="AL21430" s="5"/>
      <c r="AM21430" s="5"/>
      <c r="AW21430" s="5"/>
    </row>
    <row r="21431" spans="38:49">
      <c r="AL21431" s="5"/>
      <c r="AM21431" s="5"/>
      <c r="AW21431" s="5"/>
    </row>
    <row r="21432" spans="38:49">
      <c r="AL21432" s="5"/>
      <c r="AM21432" s="5"/>
      <c r="AW21432" s="5"/>
    </row>
    <row r="21433" spans="38:49">
      <c r="AL21433" s="5"/>
      <c r="AM21433" s="5"/>
      <c r="AW21433" s="5"/>
    </row>
    <row r="21434" spans="38:49">
      <c r="AL21434" s="5"/>
      <c r="AM21434" s="5"/>
      <c r="AW21434" s="5"/>
    </row>
    <row r="21435" spans="38:49">
      <c r="AL21435" s="5"/>
      <c r="AM21435" s="5"/>
      <c r="AW21435" s="5"/>
    </row>
    <row r="21436" spans="38:49">
      <c r="AL21436" s="5"/>
      <c r="AM21436" s="5"/>
      <c r="AW21436" s="5"/>
    </row>
    <row r="21437" spans="38:49">
      <c r="AL21437" s="5"/>
      <c r="AM21437" s="5"/>
      <c r="AW21437" s="5"/>
    </row>
    <row r="21438" spans="38:49">
      <c r="AL21438" s="5"/>
      <c r="AM21438" s="5"/>
      <c r="AW21438" s="5"/>
    </row>
    <row r="21439" spans="38:49">
      <c r="AL21439" s="5"/>
      <c r="AM21439" s="5"/>
      <c r="AW21439" s="5"/>
    </row>
    <row r="21440" spans="38:49">
      <c r="AL21440" s="5"/>
      <c r="AM21440" s="5"/>
      <c r="AW21440" s="5"/>
    </row>
    <row r="21441" spans="38:49">
      <c r="AL21441" s="5"/>
      <c r="AM21441" s="5"/>
      <c r="AW21441" s="5"/>
    </row>
    <row r="21442" spans="38:49">
      <c r="AL21442" s="5"/>
      <c r="AM21442" s="5"/>
      <c r="AW21442" s="5"/>
    </row>
    <row r="21443" spans="38:49">
      <c r="AL21443" s="5"/>
      <c r="AM21443" s="5"/>
      <c r="AW21443" s="5"/>
    </row>
    <row r="21444" spans="38:49">
      <c r="AL21444" s="5"/>
      <c r="AM21444" s="5"/>
      <c r="AW21444" s="5"/>
    </row>
    <row r="21445" spans="38:49">
      <c r="AL21445" s="5"/>
      <c r="AM21445" s="5"/>
      <c r="AW21445" s="5"/>
    </row>
    <row r="21446" spans="38:49">
      <c r="AL21446" s="5"/>
      <c r="AM21446" s="5"/>
      <c r="AW21446" s="5"/>
    </row>
    <row r="21447" spans="38:49">
      <c r="AL21447" s="5"/>
      <c r="AM21447" s="5"/>
      <c r="AW21447" s="5"/>
    </row>
    <row r="21448" spans="38:49">
      <c r="AL21448" s="5"/>
      <c r="AM21448" s="5"/>
      <c r="AW21448" s="5"/>
    </row>
    <row r="21449" spans="38:49">
      <c r="AL21449" s="5"/>
      <c r="AM21449" s="5"/>
      <c r="AW21449" s="5"/>
    </row>
    <row r="21450" spans="38:49">
      <c r="AL21450" s="5"/>
      <c r="AM21450" s="5"/>
      <c r="AW21450" s="5"/>
    </row>
    <row r="21451" spans="38:49">
      <c r="AL21451" s="5"/>
      <c r="AM21451" s="5"/>
      <c r="AW21451" s="5"/>
    </row>
    <row r="21452" spans="38:49">
      <c r="AL21452" s="5"/>
      <c r="AM21452" s="5"/>
      <c r="AW21452" s="5"/>
    </row>
    <row r="21453" spans="38:49">
      <c r="AL21453" s="5"/>
      <c r="AM21453" s="5"/>
      <c r="AW21453" s="5"/>
    </row>
    <row r="21454" spans="38:49">
      <c r="AL21454" s="5"/>
      <c r="AM21454" s="5"/>
      <c r="AW21454" s="5"/>
    </row>
    <row r="21455" spans="38:49">
      <c r="AL21455" s="5"/>
      <c r="AM21455" s="5"/>
      <c r="AW21455" s="5"/>
    </row>
    <row r="21456" spans="38:49">
      <c r="AL21456" s="5"/>
      <c r="AM21456" s="5"/>
      <c r="AW21456" s="5"/>
    </row>
    <row r="21457" spans="38:49">
      <c r="AL21457" s="5"/>
      <c r="AM21457" s="5"/>
      <c r="AW21457" s="5"/>
    </row>
    <row r="21458" spans="38:49">
      <c r="AL21458" s="5"/>
      <c r="AM21458" s="5"/>
      <c r="AW21458" s="5"/>
    </row>
    <row r="21459" spans="38:49">
      <c r="AL21459" s="5"/>
      <c r="AM21459" s="5"/>
      <c r="AW21459" s="5"/>
    </row>
    <row r="21460" spans="38:49">
      <c r="AL21460" s="5"/>
      <c r="AM21460" s="5"/>
      <c r="AW21460" s="5"/>
    </row>
    <row r="21461" spans="38:49">
      <c r="AL21461" s="5"/>
      <c r="AM21461" s="5"/>
      <c r="AW21461" s="5"/>
    </row>
    <row r="21462" spans="38:49">
      <c r="AL21462" s="5"/>
      <c r="AM21462" s="5"/>
      <c r="AW21462" s="5"/>
    </row>
    <row r="21463" spans="38:49">
      <c r="AL21463" s="5"/>
      <c r="AM21463" s="5"/>
      <c r="AW21463" s="5"/>
    </row>
    <row r="21464" spans="38:49">
      <c r="AL21464" s="5"/>
      <c r="AM21464" s="5"/>
      <c r="AW21464" s="5"/>
    </row>
    <row r="21465" spans="38:49">
      <c r="AL21465" s="5"/>
      <c r="AM21465" s="5"/>
      <c r="AW21465" s="5"/>
    </row>
    <row r="21466" spans="38:49">
      <c r="AL21466" s="5"/>
      <c r="AM21466" s="5"/>
      <c r="AW21466" s="5"/>
    </row>
    <row r="21467" spans="38:49">
      <c r="AL21467" s="5"/>
      <c r="AM21467" s="5"/>
      <c r="AW21467" s="5"/>
    </row>
    <row r="21468" spans="38:49">
      <c r="AL21468" s="5"/>
      <c r="AM21468" s="5"/>
      <c r="AW21468" s="5"/>
    </row>
    <row r="21469" spans="38:49">
      <c r="AL21469" s="5"/>
      <c r="AM21469" s="5"/>
      <c r="AW21469" s="5"/>
    </row>
    <row r="21470" spans="38:49">
      <c r="AL21470" s="5"/>
      <c r="AM21470" s="5"/>
      <c r="AW21470" s="5"/>
    </row>
    <row r="21471" spans="38:49">
      <c r="AL21471" s="5"/>
      <c r="AM21471" s="5"/>
      <c r="AW21471" s="5"/>
    </row>
    <row r="21472" spans="38:49">
      <c r="AL21472" s="5"/>
      <c r="AM21472" s="5"/>
      <c r="AW21472" s="5"/>
    </row>
    <row r="21473" spans="38:49">
      <c r="AL21473" s="5"/>
      <c r="AM21473" s="5"/>
      <c r="AW21473" s="5"/>
    </row>
    <row r="21474" spans="38:49">
      <c r="AL21474" s="5"/>
      <c r="AM21474" s="5"/>
      <c r="AW21474" s="5"/>
    </row>
    <row r="21475" spans="38:49">
      <c r="AL21475" s="5"/>
      <c r="AM21475" s="5"/>
      <c r="AW21475" s="5"/>
    </row>
    <row r="21476" spans="38:49">
      <c r="AL21476" s="5"/>
      <c r="AM21476" s="5"/>
      <c r="AW21476" s="5"/>
    </row>
    <row r="21477" spans="38:49">
      <c r="AL21477" s="5"/>
      <c r="AM21477" s="5"/>
      <c r="AW21477" s="5"/>
    </row>
    <row r="21478" spans="38:49">
      <c r="AL21478" s="5"/>
      <c r="AM21478" s="5"/>
      <c r="AW21478" s="5"/>
    </row>
    <row r="21479" spans="38:49">
      <c r="AL21479" s="5"/>
      <c r="AM21479" s="5"/>
      <c r="AW21479" s="5"/>
    </row>
    <row r="21480" spans="38:49">
      <c r="AL21480" s="5"/>
      <c r="AM21480" s="5"/>
      <c r="AW21480" s="5"/>
    </row>
    <row r="21481" spans="38:49">
      <c r="AL21481" s="5"/>
      <c r="AM21481" s="5"/>
      <c r="AW21481" s="5"/>
    </row>
    <row r="21482" spans="38:49">
      <c r="AL21482" s="5"/>
      <c r="AM21482" s="5"/>
      <c r="AW21482" s="5"/>
    </row>
    <row r="21483" spans="38:49">
      <c r="AL21483" s="5"/>
      <c r="AM21483" s="5"/>
      <c r="AW21483" s="5"/>
    </row>
    <row r="21484" spans="38:49">
      <c r="AL21484" s="5"/>
      <c r="AM21484" s="5"/>
      <c r="AW21484" s="5"/>
    </row>
    <row r="21485" spans="38:49">
      <c r="AL21485" s="5"/>
      <c r="AM21485" s="5"/>
      <c r="AW21485" s="5"/>
    </row>
    <row r="21486" spans="38:49">
      <c r="AL21486" s="5"/>
      <c r="AM21486" s="5"/>
      <c r="AW21486" s="5"/>
    </row>
    <row r="21487" spans="38:49">
      <c r="AL21487" s="5"/>
      <c r="AM21487" s="5"/>
      <c r="AW21487" s="5"/>
    </row>
    <row r="21488" spans="38:49">
      <c r="AL21488" s="5"/>
      <c r="AM21488" s="5"/>
      <c r="AW21488" s="5"/>
    </row>
    <row r="21489" spans="38:49">
      <c r="AL21489" s="5"/>
      <c r="AM21489" s="5"/>
      <c r="AW21489" s="5"/>
    </row>
    <row r="21490" spans="38:49">
      <c r="AL21490" s="5"/>
      <c r="AM21490" s="5"/>
      <c r="AW21490" s="5"/>
    </row>
    <row r="21491" spans="38:49">
      <c r="AL21491" s="5"/>
      <c r="AM21491" s="5"/>
      <c r="AW21491" s="5"/>
    </row>
    <row r="21492" spans="38:49">
      <c r="AL21492" s="5"/>
      <c r="AM21492" s="5"/>
      <c r="AW21492" s="5"/>
    </row>
    <row r="21493" spans="38:49">
      <c r="AL21493" s="5"/>
      <c r="AM21493" s="5"/>
      <c r="AW21493" s="5"/>
    </row>
    <row r="21494" spans="38:49">
      <c r="AL21494" s="5"/>
      <c r="AM21494" s="5"/>
      <c r="AW21494" s="5"/>
    </row>
    <row r="21495" spans="38:49">
      <c r="AL21495" s="5"/>
      <c r="AM21495" s="5"/>
      <c r="AW21495" s="5"/>
    </row>
    <row r="21496" spans="38:49">
      <c r="AL21496" s="5"/>
      <c r="AM21496" s="5"/>
      <c r="AW21496" s="5"/>
    </row>
    <row r="21497" spans="38:49">
      <c r="AL21497" s="5"/>
      <c r="AM21497" s="5"/>
      <c r="AW21497" s="5"/>
    </row>
    <row r="21498" spans="38:49">
      <c r="AL21498" s="5"/>
      <c r="AM21498" s="5"/>
      <c r="AW21498" s="5"/>
    </row>
    <row r="21499" spans="38:49">
      <c r="AL21499" s="5"/>
      <c r="AM21499" s="5"/>
      <c r="AW21499" s="5"/>
    </row>
    <row r="21500" spans="38:49">
      <c r="AL21500" s="5"/>
      <c r="AM21500" s="5"/>
      <c r="AW21500" s="5"/>
    </row>
    <row r="21501" spans="38:49">
      <c r="AL21501" s="5"/>
      <c r="AM21501" s="5"/>
      <c r="AW21501" s="5"/>
    </row>
    <row r="21502" spans="38:49">
      <c r="AL21502" s="5"/>
      <c r="AM21502" s="5"/>
      <c r="AW21502" s="5"/>
    </row>
    <row r="21503" spans="38:49">
      <c r="AL21503" s="5"/>
      <c r="AM21503" s="5"/>
      <c r="AW21503" s="5"/>
    </row>
    <row r="21504" spans="38:49">
      <c r="AL21504" s="5"/>
      <c r="AM21504" s="5"/>
      <c r="AW21504" s="5"/>
    </row>
    <row r="21505" spans="38:49">
      <c r="AL21505" s="5"/>
      <c r="AM21505" s="5"/>
      <c r="AW21505" s="5"/>
    </row>
    <row r="21506" spans="38:49">
      <c r="AL21506" s="5"/>
      <c r="AM21506" s="5"/>
      <c r="AW21506" s="5"/>
    </row>
    <row r="21507" spans="38:49">
      <c r="AL21507" s="5"/>
      <c r="AM21507" s="5"/>
      <c r="AW21507" s="5"/>
    </row>
    <row r="21508" spans="38:49">
      <c r="AL21508" s="5"/>
      <c r="AM21508" s="5"/>
      <c r="AW21508" s="5"/>
    </row>
    <row r="21509" spans="38:49">
      <c r="AL21509" s="5"/>
      <c r="AM21509" s="5"/>
      <c r="AW21509" s="5"/>
    </row>
    <row r="21510" spans="38:49">
      <c r="AL21510" s="5"/>
      <c r="AM21510" s="5"/>
      <c r="AW21510" s="5"/>
    </row>
    <row r="21511" spans="38:49">
      <c r="AL21511" s="5"/>
      <c r="AM21511" s="5"/>
      <c r="AW21511" s="5"/>
    </row>
    <row r="21512" spans="38:49">
      <c r="AL21512" s="5"/>
      <c r="AM21512" s="5"/>
      <c r="AW21512" s="5"/>
    </row>
    <row r="21513" spans="38:49">
      <c r="AL21513" s="5"/>
      <c r="AM21513" s="5"/>
      <c r="AW21513" s="5"/>
    </row>
    <row r="21514" spans="38:49">
      <c r="AL21514" s="5"/>
      <c r="AM21514" s="5"/>
      <c r="AW21514" s="5"/>
    </row>
    <row r="21515" spans="38:49">
      <c r="AL21515" s="5"/>
      <c r="AM21515" s="5"/>
      <c r="AW21515" s="5"/>
    </row>
    <row r="21516" spans="38:49">
      <c r="AL21516" s="5"/>
      <c r="AM21516" s="5"/>
      <c r="AW21516" s="5"/>
    </row>
    <row r="21517" spans="38:49">
      <c r="AL21517" s="5"/>
      <c r="AM21517" s="5"/>
      <c r="AW21517" s="5"/>
    </row>
    <row r="21518" spans="38:49">
      <c r="AL21518" s="5"/>
      <c r="AM21518" s="5"/>
      <c r="AW21518" s="5"/>
    </row>
    <row r="21519" spans="38:49">
      <c r="AL21519" s="5"/>
      <c r="AM21519" s="5"/>
      <c r="AW21519" s="5"/>
    </row>
    <row r="21520" spans="38:49">
      <c r="AL21520" s="5"/>
      <c r="AM21520" s="5"/>
      <c r="AW21520" s="5"/>
    </row>
    <row r="21521" spans="38:49">
      <c r="AL21521" s="5"/>
      <c r="AM21521" s="5"/>
      <c r="AW21521" s="5"/>
    </row>
    <row r="21522" spans="38:49">
      <c r="AL21522" s="5"/>
      <c r="AM21522" s="5"/>
      <c r="AW21522" s="5"/>
    </row>
    <row r="21523" spans="38:49">
      <c r="AL21523" s="5"/>
      <c r="AM21523" s="5"/>
      <c r="AW21523" s="5"/>
    </row>
    <row r="21524" spans="38:49">
      <c r="AL21524" s="5"/>
      <c r="AM21524" s="5"/>
      <c r="AW21524" s="5"/>
    </row>
    <row r="21525" spans="38:49">
      <c r="AL21525" s="5"/>
      <c r="AM21525" s="5"/>
      <c r="AW21525" s="5"/>
    </row>
    <row r="21526" spans="38:49">
      <c r="AL21526" s="5"/>
      <c r="AM21526" s="5"/>
      <c r="AW21526" s="5"/>
    </row>
    <row r="21527" spans="38:49">
      <c r="AL21527" s="5"/>
      <c r="AM21527" s="5"/>
      <c r="AW21527" s="5"/>
    </row>
    <row r="21528" spans="38:49">
      <c r="AL21528" s="5"/>
      <c r="AM21528" s="5"/>
      <c r="AW21528" s="5"/>
    </row>
    <row r="21529" spans="38:49">
      <c r="AL21529" s="5"/>
      <c r="AM21529" s="5"/>
      <c r="AW21529" s="5"/>
    </row>
    <row r="21530" spans="38:49">
      <c r="AL21530" s="5"/>
      <c r="AM21530" s="5"/>
      <c r="AW21530" s="5"/>
    </row>
    <row r="21531" spans="38:49">
      <c r="AL21531" s="5"/>
      <c r="AM21531" s="5"/>
      <c r="AW21531" s="5"/>
    </row>
    <row r="21532" spans="38:49">
      <c r="AL21532" s="5"/>
      <c r="AM21532" s="5"/>
      <c r="AW21532" s="5"/>
    </row>
    <row r="21533" spans="38:49">
      <c r="AL21533" s="5"/>
      <c r="AM21533" s="5"/>
      <c r="AW21533" s="5"/>
    </row>
    <row r="21534" spans="38:49">
      <c r="AL21534" s="5"/>
      <c r="AM21534" s="5"/>
      <c r="AW21534" s="5"/>
    </row>
    <row r="21535" spans="38:49">
      <c r="AL21535" s="5"/>
      <c r="AM21535" s="5"/>
      <c r="AW21535" s="5"/>
    </row>
    <row r="21536" spans="38:49">
      <c r="AL21536" s="5"/>
      <c r="AM21536" s="5"/>
      <c r="AW21536" s="5"/>
    </row>
    <row r="21537" spans="38:49">
      <c r="AL21537" s="5"/>
      <c r="AM21537" s="5"/>
      <c r="AW21537" s="5"/>
    </row>
    <row r="21538" spans="38:49">
      <c r="AL21538" s="5"/>
      <c r="AM21538" s="5"/>
      <c r="AW21538" s="5"/>
    </row>
    <row r="21539" spans="38:49">
      <c r="AL21539" s="5"/>
      <c r="AM21539" s="5"/>
      <c r="AW21539" s="5"/>
    </row>
    <row r="21540" spans="38:49">
      <c r="AL21540" s="5"/>
      <c r="AM21540" s="5"/>
      <c r="AW21540" s="5"/>
    </row>
    <row r="21541" spans="38:49">
      <c r="AL21541" s="5"/>
      <c r="AM21541" s="5"/>
      <c r="AW21541" s="5"/>
    </row>
    <row r="21542" spans="38:49">
      <c r="AL21542" s="5"/>
      <c r="AM21542" s="5"/>
      <c r="AW21542" s="5"/>
    </row>
    <row r="21543" spans="38:49">
      <c r="AL21543" s="5"/>
      <c r="AM21543" s="5"/>
      <c r="AW21543" s="5"/>
    </row>
    <row r="21544" spans="38:49">
      <c r="AL21544" s="5"/>
      <c r="AM21544" s="5"/>
      <c r="AW21544" s="5"/>
    </row>
    <row r="21545" spans="38:49">
      <c r="AL21545" s="5"/>
      <c r="AM21545" s="5"/>
      <c r="AW21545" s="5"/>
    </row>
    <row r="21546" spans="38:49">
      <c r="AL21546" s="5"/>
      <c r="AM21546" s="5"/>
      <c r="AW21546" s="5"/>
    </row>
    <row r="21547" spans="38:49">
      <c r="AL21547" s="5"/>
      <c r="AM21547" s="5"/>
      <c r="AW21547" s="5"/>
    </row>
    <row r="21548" spans="38:49">
      <c r="AL21548" s="5"/>
      <c r="AM21548" s="5"/>
      <c r="AW21548" s="5"/>
    </row>
    <row r="21549" spans="38:49">
      <c r="AL21549" s="5"/>
      <c r="AM21549" s="5"/>
      <c r="AW21549" s="5"/>
    </row>
    <row r="21550" spans="38:49">
      <c r="AL21550" s="5"/>
      <c r="AM21550" s="5"/>
      <c r="AW21550" s="5"/>
    </row>
    <row r="21551" spans="38:49">
      <c r="AL21551" s="5"/>
      <c r="AM21551" s="5"/>
      <c r="AW21551" s="5"/>
    </row>
    <row r="21552" spans="38:49">
      <c r="AL21552" s="5"/>
      <c r="AM21552" s="5"/>
      <c r="AW21552" s="5"/>
    </row>
    <row r="21553" spans="38:49">
      <c r="AL21553" s="5"/>
      <c r="AM21553" s="5"/>
      <c r="AW21553" s="5"/>
    </row>
    <row r="21554" spans="38:49">
      <c r="AL21554" s="5"/>
      <c r="AM21554" s="5"/>
      <c r="AW21554" s="5"/>
    </row>
    <row r="21555" spans="38:49">
      <c r="AL21555" s="5"/>
      <c r="AM21555" s="5"/>
      <c r="AW21555" s="5"/>
    </row>
    <row r="21556" spans="38:49">
      <c r="AL21556" s="5"/>
      <c r="AM21556" s="5"/>
      <c r="AW21556" s="5"/>
    </row>
    <row r="21557" spans="38:49">
      <c r="AL21557" s="5"/>
      <c r="AM21557" s="5"/>
      <c r="AW21557" s="5"/>
    </row>
    <row r="21558" spans="38:49">
      <c r="AL21558" s="5"/>
      <c r="AM21558" s="5"/>
      <c r="AW21558" s="5"/>
    </row>
    <row r="21559" spans="38:49">
      <c r="AL21559" s="5"/>
      <c r="AM21559" s="5"/>
      <c r="AW21559" s="5"/>
    </row>
    <row r="21560" spans="38:49">
      <c r="AL21560" s="5"/>
      <c r="AM21560" s="5"/>
      <c r="AW21560" s="5"/>
    </row>
    <row r="21561" spans="38:49">
      <c r="AL21561" s="5"/>
      <c r="AM21561" s="5"/>
      <c r="AW21561" s="5"/>
    </row>
    <row r="21562" spans="38:49">
      <c r="AL21562" s="5"/>
      <c r="AM21562" s="5"/>
      <c r="AW21562" s="5"/>
    </row>
    <row r="21563" spans="38:49">
      <c r="AL21563" s="5"/>
      <c r="AM21563" s="5"/>
      <c r="AW21563" s="5"/>
    </row>
    <row r="21564" spans="38:49">
      <c r="AL21564" s="5"/>
      <c r="AM21564" s="5"/>
      <c r="AW21564" s="5"/>
    </row>
    <row r="21565" spans="38:49">
      <c r="AL21565" s="5"/>
      <c r="AM21565" s="5"/>
      <c r="AW21565" s="5"/>
    </row>
    <row r="21566" spans="38:49">
      <c r="AL21566" s="5"/>
      <c r="AM21566" s="5"/>
      <c r="AW21566" s="5"/>
    </row>
    <row r="21567" spans="38:49">
      <c r="AL21567" s="5"/>
      <c r="AM21567" s="5"/>
      <c r="AW21567" s="5"/>
    </row>
    <row r="21568" spans="38:49">
      <c r="AL21568" s="5"/>
      <c r="AM21568" s="5"/>
      <c r="AW21568" s="5"/>
    </row>
    <row r="21569" spans="38:49">
      <c r="AL21569" s="5"/>
      <c r="AM21569" s="5"/>
      <c r="AW21569" s="5"/>
    </row>
    <row r="21570" spans="38:49">
      <c r="AL21570" s="5"/>
      <c r="AM21570" s="5"/>
      <c r="AW21570" s="5"/>
    </row>
    <row r="21571" spans="38:49">
      <c r="AL21571" s="5"/>
      <c r="AM21571" s="5"/>
      <c r="AW21571" s="5"/>
    </row>
    <row r="21572" spans="38:49">
      <c r="AL21572" s="5"/>
      <c r="AM21572" s="5"/>
      <c r="AW21572" s="5"/>
    </row>
    <row r="21573" spans="38:49">
      <c r="AL21573" s="5"/>
      <c r="AM21573" s="5"/>
      <c r="AW21573" s="5"/>
    </row>
    <row r="21574" spans="38:49">
      <c r="AL21574" s="5"/>
      <c r="AM21574" s="5"/>
      <c r="AW21574" s="5"/>
    </row>
    <row r="21575" spans="38:49">
      <c r="AL21575" s="5"/>
      <c r="AM21575" s="5"/>
      <c r="AW21575" s="5"/>
    </row>
    <row r="21576" spans="38:49">
      <c r="AL21576" s="5"/>
      <c r="AM21576" s="5"/>
      <c r="AW21576" s="5"/>
    </row>
    <row r="21577" spans="38:49">
      <c r="AL21577" s="5"/>
      <c r="AM21577" s="5"/>
      <c r="AW21577" s="5"/>
    </row>
    <row r="21578" spans="38:49">
      <c r="AL21578" s="5"/>
      <c r="AM21578" s="5"/>
      <c r="AW21578" s="5"/>
    </row>
    <row r="21579" spans="38:49">
      <c r="AL21579" s="5"/>
      <c r="AM21579" s="5"/>
      <c r="AW21579" s="5"/>
    </row>
    <row r="21580" spans="38:49">
      <c r="AL21580" s="5"/>
      <c r="AM21580" s="5"/>
      <c r="AW21580" s="5"/>
    </row>
    <row r="21581" spans="38:49">
      <c r="AL21581" s="5"/>
      <c r="AM21581" s="5"/>
      <c r="AW21581" s="5"/>
    </row>
    <row r="21582" spans="38:49">
      <c r="AL21582" s="5"/>
      <c r="AM21582" s="5"/>
      <c r="AW21582" s="5"/>
    </row>
    <row r="21583" spans="38:49">
      <c r="AL21583" s="5"/>
      <c r="AM21583" s="5"/>
      <c r="AW21583" s="5"/>
    </row>
    <row r="21584" spans="38:49">
      <c r="AL21584" s="5"/>
      <c r="AM21584" s="5"/>
      <c r="AW21584" s="5"/>
    </row>
    <row r="21585" spans="38:49">
      <c r="AL21585" s="5"/>
      <c r="AM21585" s="5"/>
      <c r="AW21585" s="5"/>
    </row>
    <row r="21586" spans="38:49">
      <c r="AL21586" s="5"/>
      <c r="AM21586" s="5"/>
      <c r="AW21586" s="5"/>
    </row>
    <row r="21587" spans="38:49">
      <c r="AL21587" s="5"/>
      <c r="AM21587" s="5"/>
      <c r="AW21587" s="5"/>
    </row>
    <row r="21588" spans="38:49">
      <c r="AL21588" s="5"/>
      <c r="AM21588" s="5"/>
      <c r="AW21588" s="5"/>
    </row>
    <row r="21589" spans="38:49">
      <c r="AL21589" s="5"/>
      <c r="AM21589" s="5"/>
      <c r="AW21589" s="5"/>
    </row>
    <row r="21590" spans="38:49">
      <c r="AL21590" s="5"/>
      <c r="AM21590" s="5"/>
      <c r="AW21590" s="5"/>
    </row>
    <row r="21591" spans="38:49">
      <c r="AL21591" s="5"/>
      <c r="AM21591" s="5"/>
      <c r="AW21591" s="5"/>
    </row>
    <row r="21592" spans="38:49">
      <c r="AL21592" s="5"/>
      <c r="AM21592" s="5"/>
      <c r="AW21592" s="5"/>
    </row>
    <row r="21593" spans="38:49">
      <c r="AL21593" s="5"/>
      <c r="AM21593" s="5"/>
      <c r="AW21593" s="5"/>
    </row>
    <row r="21594" spans="38:49">
      <c r="AL21594" s="5"/>
      <c r="AM21594" s="5"/>
      <c r="AW21594" s="5"/>
    </row>
    <row r="21595" spans="38:49">
      <c r="AL21595" s="5"/>
      <c r="AM21595" s="5"/>
      <c r="AW21595" s="5"/>
    </row>
    <row r="21596" spans="38:49">
      <c r="AL21596" s="5"/>
      <c r="AM21596" s="5"/>
      <c r="AW21596" s="5"/>
    </row>
    <row r="21597" spans="38:49">
      <c r="AL21597" s="5"/>
      <c r="AM21597" s="5"/>
      <c r="AW21597" s="5"/>
    </row>
    <row r="21598" spans="38:49">
      <c r="AL21598" s="5"/>
      <c r="AM21598" s="5"/>
      <c r="AW21598" s="5"/>
    </row>
    <row r="21599" spans="38:49">
      <c r="AL21599" s="5"/>
      <c r="AM21599" s="5"/>
      <c r="AW21599" s="5"/>
    </row>
    <row r="21600" spans="38:49">
      <c r="AL21600" s="5"/>
      <c r="AM21600" s="5"/>
      <c r="AW21600" s="5"/>
    </row>
    <row r="21601" spans="38:49">
      <c r="AL21601" s="5"/>
      <c r="AM21601" s="5"/>
      <c r="AW21601" s="5"/>
    </row>
    <row r="21602" spans="38:49">
      <c r="AL21602" s="5"/>
      <c r="AM21602" s="5"/>
      <c r="AW21602" s="5"/>
    </row>
    <row r="21603" spans="38:49">
      <c r="AL21603" s="5"/>
      <c r="AM21603" s="5"/>
      <c r="AW21603" s="5"/>
    </row>
    <row r="21604" spans="38:49">
      <c r="AL21604" s="5"/>
      <c r="AM21604" s="5"/>
      <c r="AW21604" s="5"/>
    </row>
    <row r="21605" spans="38:49">
      <c r="AL21605" s="5"/>
      <c r="AM21605" s="5"/>
      <c r="AW21605" s="5"/>
    </row>
    <row r="21606" spans="38:49">
      <c r="AL21606" s="5"/>
      <c r="AM21606" s="5"/>
      <c r="AW21606" s="5"/>
    </row>
    <row r="21607" spans="38:49">
      <c r="AL21607" s="5"/>
      <c r="AM21607" s="5"/>
      <c r="AW21607" s="5"/>
    </row>
    <row r="21608" spans="38:49">
      <c r="AL21608" s="5"/>
      <c r="AM21608" s="5"/>
      <c r="AW21608" s="5"/>
    </row>
    <row r="21609" spans="38:49">
      <c r="AL21609" s="5"/>
      <c r="AM21609" s="5"/>
      <c r="AW21609" s="5"/>
    </row>
    <row r="21610" spans="38:49">
      <c r="AL21610" s="5"/>
      <c r="AM21610" s="5"/>
      <c r="AW21610" s="5"/>
    </row>
    <row r="21611" spans="38:49">
      <c r="AL21611" s="5"/>
      <c r="AM21611" s="5"/>
      <c r="AW21611" s="5"/>
    </row>
    <row r="21612" spans="38:49">
      <c r="AL21612" s="5"/>
      <c r="AM21612" s="5"/>
      <c r="AW21612" s="5"/>
    </row>
    <row r="21613" spans="38:49">
      <c r="AL21613" s="5"/>
      <c r="AM21613" s="5"/>
      <c r="AW21613" s="5"/>
    </row>
    <row r="21614" spans="38:49">
      <c r="AL21614" s="5"/>
      <c r="AM21614" s="5"/>
      <c r="AW21614" s="5"/>
    </row>
    <row r="21615" spans="38:49">
      <c r="AL21615" s="5"/>
      <c r="AM21615" s="5"/>
      <c r="AW21615" s="5"/>
    </row>
    <row r="21616" spans="38:49">
      <c r="AL21616" s="5"/>
      <c r="AM21616" s="5"/>
      <c r="AW21616" s="5"/>
    </row>
    <row r="21617" spans="38:49">
      <c r="AL21617" s="5"/>
      <c r="AM21617" s="5"/>
      <c r="AW21617" s="5"/>
    </row>
    <row r="21618" spans="38:49">
      <c r="AL21618" s="5"/>
      <c r="AM21618" s="5"/>
      <c r="AW21618" s="5"/>
    </row>
    <row r="21619" spans="38:49">
      <c r="AL21619" s="5"/>
      <c r="AM21619" s="5"/>
      <c r="AW21619" s="5"/>
    </row>
    <row r="21620" spans="38:49">
      <c r="AL21620" s="5"/>
      <c r="AM21620" s="5"/>
      <c r="AW21620" s="5"/>
    </row>
    <row r="21621" spans="38:49">
      <c r="AL21621" s="5"/>
      <c r="AM21621" s="5"/>
      <c r="AW21621" s="5"/>
    </row>
    <row r="21622" spans="38:49">
      <c r="AL21622" s="5"/>
      <c r="AM21622" s="5"/>
      <c r="AW21622" s="5"/>
    </row>
    <row r="21623" spans="38:49">
      <c r="AL21623" s="5"/>
      <c r="AM21623" s="5"/>
      <c r="AW21623" s="5"/>
    </row>
    <row r="21624" spans="38:49">
      <c r="AL21624" s="5"/>
      <c r="AM21624" s="5"/>
      <c r="AW21624" s="5"/>
    </row>
    <row r="21625" spans="38:49">
      <c r="AL21625" s="5"/>
      <c r="AM21625" s="5"/>
      <c r="AW21625" s="5"/>
    </row>
    <row r="21626" spans="38:49">
      <c r="AL21626" s="5"/>
      <c r="AM21626" s="5"/>
      <c r="AW21626" s="5"/>
    </row>
    <row r="21627" spans="38:49">
      <c r="AL21627" s="5"/>
      <c r="AM21627" s="5"/>
      <c r="AW21627" s="5"/>
    </row>
    <row r="21628" spans="38:49">
      <c r="AL21628" s="5"/>
      <c r="AM21628" s="5"/>
      <c r="AW21628" s="5"/>
    </row>
    <row r="21629" spans="38:49">
      <c r="AL21629" s="5"/>
      <c r="AM21629" s="5"/>
      <c r="AW21629" s="5"/>
    </row>
    <row r="21630" spans="38:49">
      <c r="AL21630" s="5"/>
      <c r="AM21630" s="5"/>
      <c r="AW21630" s="5"/>
    </row>
    <row r="21631" spans="38:49">
      <c r="AL21631" s="5"/>
      <c r="AM21631" s="5"/>
      <c r="AW21631" s="5"/>
    </row>
    <row r="21632" spans="38:49">
      <c r="AL21632" s="5"/>
      <c r="AM21632" s="5"/>
      <c r="AW21632" s="5"/>
    </row>
    <row r="21633" spans="38:49">
      <c r="AL21633" s="5"/>
      <c r="AM21633" s="5"/>
      <c r="AW21633" s="5"/>
    </row>
    <row r="21634" spans="38:49">
      <c r="AL21634" s="5"/>
      <c r="AM21634" s="5"/>
      <c r="AW21634" s="5"/>
    </row>
    <row r="21635" spans="38:49">
      <c r="AL21635" s="5"/>
      <c r="AM21635" s="5"/>
      <c r="AW21635" s="5"/>
    </row>
    <row r="21636" spans="38:49">
      <c r="AL21636" s="5"/>
      <c r="AM21636" s="5"/>
      <c r="AW21636" s="5"/>
    </row>
    <row r="21637" spans="38:49">
      <c r="AL21637" s="5"/>
      <c r="AM21637" s="5"/>
      <c r="AW21637" s="5"/>
    </row>
    <row r="21638" spans="38:49">
      <c r="AL21638" s="5"/>
      <c r="AM21638" s="5"/>
      <c r="AW21638" s="5"/>
    </row>
    <row r="21639" spans="38:49">
      <c r="AL21639" s="5"/>
      <c r="AM21639" s="5"/>
      <c r="AW21639" s="5"/>
    </row>
    <row r="21640" spans="38:49">
      <c r="AL21640" s="5"/>
      <c r="AM21640" s="5"/>
      <c r="AW21640" s="5"/>
    </row>
    <row r="21641" spans="38:49">
      <c r="AL21641" s="5"/>
      <c r="AM21641" s="5"/>
      <c r="AW21641" s="5"/>
    </row>
    <row r="21642" spans="38:49">
      <c r="AL21642" s="5"/>
      <c r="AM21642" s="5"/>
      <c r="AW21642" s="5"/>
    </row>
    <row r="21643" spans="38:49">
      <c r="AL21643" s="5"/>
      <c r="AM21643" s="5"/>
      <c r="AW21643" s="5"/>
    </row>
    <row r="21644" spans="38:49">
      <c r="AL21644" s="5"/>
      <c r="AM21644" s="5"/>
      <c r="AW21644" s="5"/>
    </row>
    <row r="21645" spans="38:49">
      <c r="AL21645" s="5"/>
      <c r="AM21645" s="5"/>
      <c r="AW21645" s="5"/>
    </row>
    <row r="21646" spans="38:49">
      <c r="AL21646" s="5"/>
      <c r="AM21646" s="5"/>
      <c r="AW21646" s="5"/>
    </row>
    <row r="21647" spans="38:49">
      <c r="AL21647" s="5"/>
      <c r="AM21647" s="5"/>
      <c r="AW21647" s="5"/>
    </row>
    <row r="21648" spans="38:49">
      <c r="AL21648" s="5"/>
      <c r="AM21648" s="5"/>
      <c r="AW21648" s="5"/>
    </row>
    <row r="21649" spans="38:49">
      <c r="AL21649" s="5"/>
      <c r="AM21649" s="5"/>
      <c r="AW21649" s="5"/>
    </row>
    <row r="21650" spans="38:49">
      <c r="AL21650" s="5"/>
      <c r="AM21650" s="5"/>
      <c r="AW21650" s="5"/>
    </row>
    <row r="21651" spans="38:49">
      <c r="AL21651" s="5"/>
      <c r="AM21651" s="5"/>
      <c r="AW21651" s="5"/>
    </row>
    <row r="21652" spans="38:49">
      <c r="AL21652" s="5"/>
      <c r="AM21652" s="5"/>
      <c r="AW21652" s="5"/>
    </row>
    <row r="21653" spans="38:49">
      <c r="AL21653" s="5"/>
      <c r="AM21653" s="5"/>
      <c r="AW21653" s="5"/>
    </row>
    <row r="21654" spans="38:49">
      <c r="AL21654" s="5"/>
      <c r="AM21654" s="5"/>
      <c r="AW21654" s="5"/>
    </row>
    <row r="21655" spans="38:49">
      <c r="AL21655" s="5"/>
      <c r="AM21655" s="5"/>
      <c r="AW21655" s="5"/>
    </row>
    <row r="21656" spans="38:49">
      <c r="AL21656" s="5"/>
      <c r="AM21656" s="5"/>
      <c r="AW21656" s="5"/>
    </row>
    <row r="21657" spans="38:49">
      <c r="AL21657" s="5"/>
      <c r="AM21657" s="5"/>
      <c r="AW21657" s="5"/>
    </row>
    <row r="21658" spans="38:49">
      <c r="AL21658" s="5"/>
      <c r="AM21658" s="5"/>
      <c r="AW21658" s="5"/>
    </row>
    <row r="21659" spans="38:49">
      <c r="AL21659" s="5"/>
      <c r="AM21659" s="5"/>
      <c r="AW21659" s="5"/>
    </row>
    <row r="21660" spans="38:49">
      <c r="AL21660" s="5"/>
      <c r="AM21660" s="5"/>
      <c r="AW21660" s="5"/>
    </row>
    <row r="21661" spans="38:49">
      <c r="AL21661" s="5"/>
      <c r="AM21661" s="5"/>
      <c r="AW21661" s="5"/>
    </row>
    <row r="21662" spans="38:49">
      <c r="AL21662" s="5"/>
      <c r="AM21662" s="5"/>
      <c r="AW21662" s="5"/>
    </row>
    <row r="21663" spans="38:49">
      <c r="AL21663" s="5"/>
      <c r="AM21663" s="5"/>
      <c r="AW21663" s="5"/>
    </row>
    <row r="21664" spans="38:49">
      <c r="AL21664" s="5"/>
      <c r="AM21664" s="5"/>
      <c r="AW21664" s="5"/>
    </row>
    <row r="21665" spans="38:49">
      <c r="AL21665" s="5"/>
      <c r="AM21665" s="5"/>
      <c r="AW21665" s="5"/>
    </row>
    <row r="21666" spans="38:49">
      <c r="AL21666" s="5"/>
      <c r="AM21666" s="5"/>
      <c r="AW21666" s="5"/>
    </row>
    <row r="21667" spans="38:49">
      <c r="AL21667" s="5"/>
      <c r="AM21667" s="5"/>
      <c r="AW21667" s="5"/>
    </row>
    <row r="21668" spans="38:49">
      <c r="AL21668" s="5"/>
      <c r="AM21668" s="5"/>
      <c r="AW21668" s="5"/>
    </row>
    <row r="21669" spans="38:49">
      <c r="AL21669" s="5"/>
      <c r="AM21669" s="5"/>
      <c r="AW21669" s="5"/>
    </row>
    <row r="21670" spans="38:49">
      <c r="AL21670" s="5"/>
      <c r="AM21670" s="5"/>
      <c r="AW21670" s="5"/>
    </row>
    <row r="21671" spans="38:49">
      <c r="AL21671" s="5"/>
      <c r="AM21671" s="5"/>
      <c r="AW21671" s="5"/>
    </row>
    <row r="21672" spans="38:49">
      <c r="AL21672" s="5"/>
      <c r="AM21672" s="5"/>
      <c r="AW21672" s="5"/>
    </row>
    <row r="21673" spans="38:49">
      <c r="AL21673" s="5"/>
      <c r="AM21673" s="5"/>
      <c r="AW21673" s="5"/>
    </row>
    <row r="21674" spans="38:49">
      <c r="AL21674" s="5"/>
      <c r="AM21674" s="5"/>
      <c r="AW21674" s="5"/>
    </row>
    <row r="21675" spans="38:49">
      <c r="AL21675" s="5"/>
      <c r="AM21675" s="5"/>
      <c r="AW21675" s="5"/>
    </row>
    <row r="21676" spans="38:49">
      <c r="AL21676" s="5"/>
      <c r="AM21676" s="5"/>
      <c r="AW21676" s="5"/>
    </row>
    <row r="21677" spans="38:49">
      <c r="AL21677" s="5"/>
      <c r="AM21677" s="5"/>
      <c r="AW21677" s="5"/>
    </row>
    <row r="21678" spans="38:49">
      <c r="AL21678" s="5"/>
      <c r="AM21678" s="5"/>
      <c r="AW21678" s="5"/>
    </row>
    <row r="21679" spans="38:49">
      <c r="AL21679" s="5"/>
      <c r="AM21679" s="5"/>
      <c r="AW21679" s="5"/>
    </row>
    <row r="21680" spans="38:49">
      <c r="AL21680" s="5"/>
      <c r="AM21680" s="5"/>
      <c r="AW21680" s="5"/>
    </row>
    <row r="21681" spans="38:49">
      <c r="AL21681" s="5"/>
      <c r="AM21681" s="5"/>
      <c r="AW21681" s="5"/>
    </row>
    <row r="21682" spans="38:49">
      <c r="AL21682" s="5"/>
      <c r="AM21682" s="5"/>
      <c r="AW21682" s="5"/>
    </row>
    <row r="21683" spans="38:49">
      <c r="AL21683" s="5"/>
      <c r="AM21683" s="5"/>
      <c r="AW21683" s="5"/>
    </row>
    <row r="21684" spans="38:49">
      <c r="AL21684" s="5"/>
      <c r="AM21684" s="5"/>
      <c r="AW21684" s="5"/>
    </row>
    <row r="21685" spans="38:49">
      <c r="AL21685" s="5"/>
      <c r="AM21685" s="5"/>
      <c r="AW21685" s="5"/>
    </row>
    <row r="21686" spans="38:49">
      <c r="AL21686" s="5"/>
      <c r="AM21686" s="5"/>
      <c r="AW21686" s="5"/>
    </row>
    <row r="21687" spans="38:49">
      <c r="AL21687" s="5"/>
      <c r="AM21687" s="5"/>
      <c r="AW21687" s="5"/>
    </row>
    <row r="21688" spans="38:49">
      <c r="AL21688" s="5"/>
      <c r="AM21688" s="5"/>
      <c r="AW21688" s="5"/>
    </row>
    <row r="21689" spans="38:49">
      <c r="AL21689" s="5"/>
      <c r="AM21689" s="5"/>
      <c r="AW21689" s="5"/>
    </row>
    <row r="21690" spans="38:49">
      <c r="AL21690" s="5"/>
      <c r="AM21690" s="5"/>
      <c r="AW21690" s="5"/>
    </row>
    <row r="21691" spans="38:49">
      <c r="AL21691" s="5"/>
      <c r="AM21691" s="5"/>
      <c r="AW21691" s="5"/>
    </row>
    <row r="21692" spans="38:49">
      <c r="AL21692" s="5"/>
      <c r="AM21692" s="5"/>
      <c r="AW21692" s="5"/>
    </row>
    <row r="21693" spans="38:49">
      <c r="AL21693" s="5"/>
      <c r="AM21693" s="5"/>
      <c r="AW21693" s="5"/>
    </row>
    <row r="21694" spans="38:49">
      <c r="AL21694" s="5"/>
      <c r="AM21694" s="5"/>
      <c r="AW21694" s="5"/>
    </row>
    <row r="21695" spans="38:49">
      <c r="AL21695" s="5"/>
      <c r="AM21695" s="5"/>
      <c r="AW21695" s="5"/>
    </row>
    <row r="21696" spans="38:49">
      <c r="AL21696" s="5"/>
      <c r="AM21696" s="5"/>
      <c r="AW21696" s="5"/>
    </row>
    <row r="21697" spans="38:49">
      <c r="AL21697" s="5"/>
      <c r="AM21697" s="5"/>
      <c r="AW21697" s="5"/>
    </row>
    <row r="21698" spans="38:49">
      <c r="AL21698" s="5"/>
      <c r="AM21698" s="5"/>
      <c r="AW21698" s="5"/>
    </row>
    <row r="21699" spans="38:49">
      <c r="AL21699" s="5"/>
      <c r="AM21699" s="5"/>
      <c r="AW21699" s="5"/>
    </row>
    <row r="21700" spans="38:49">
      <c r="AL21700" s="5"/>
      <c r="AM21700" s="5"/>
      <c r="AW21700" s="5"/>
    </row>
    <row r="21701" spans="38:49">
      <c r="AL21701" s="5"/>
      <c r="AM21701" s="5"/>
      <c r="AW21701" s="5"/>
    </row>
    <row r="21702" spans="38:49">
      <c r="AL21702" s="5"/>
      <c r="AM21702" s="5"/>
      <c r="AW21702" s="5"/>
    </row>
    <row r="21703" spans="38:49">
      <c r="AL21703" s="5"/>
      <c r="AM21703" s="5"/>
      <c r="AW21703" s="5"/>
    </row>
    <row r="21704" spans="38:49">
      <c r="AL21704" s="5"/>
      <c r="AM21704" s="5"/>
      <c r="AW21704" s="5"/>
    </row>
    <row r="21705" spans="38:49">
      <c r="AL21705" s="5"/>
      <c r="AM21705" s="5"/>
      <c r="AW21705" s="5"/>
    </row>
    <row r="21706" spans="38:49">
      <c r="AL21706" s="5"/>
      <c r="AM21706" s="5"/>
      <c r="AW21706" s="5"/>
    </row>
    <row r="21707" spans="38:49">
      <c r="AL21707" s="5"/>
      <c r="AM21707" s="5"/>
      <c r="AW21707" s="5"/>
    </row>
    <row r="21708" spans="38:49">
      <c r="AL21708" s="5"/>
      <c r="AM21708" s="5"/>
      <c r="AW21708" s="5"/>
    </row>
    <row r="21709" spans="38:49">
      <c r="AL21709" s="5"/>
      <c r="AM21709" s="5"/>
      <c r="AW21709" s="5"/>
    </row>
    <row r="21710" spans="38:49">
      <c r="AL21710" s="5"/>
      <c r="AM21710" s="5"/>
      <c r="AW21710" s="5"/>
    </row>
    <row r="21711" spans="38:49">
      <c r="AL21711" s="5"/>
      <c r="AM21711" s="5"/>
      <c r="AW21711" s="5"/>
    </row>
    <row r="21712" spans="38:49">
      <c r="AL21712" s="5"/>
      <c r="AM21712" s="5"/>
      <c r="AW21712" s="5"/>
    </row>
    <row r="21713" spans="38:49">
      <c r="AL21713" s="5"/>
      <c r="AM21713" s="5"/>
      <c r="AW21713" s="5"/>
    </row>
    <row r="21714" spans="38:49">
      <c r="AL21714" s="5"/>
      <c r="AM21714" s="5"/>
      <c r="AW21714" s="5"/>
    </row>
    <row r="21715" spans="38:49">
      <c r="AL21715" s="5"/>
      <c r="AM21715" s="5"/>
      <c r="AW21715" s="5"/>
    </row>
    <row r="21716" spans="38:49">
      <c r="AL21716" s="5"/>
      <c r="AM21716" s="5"/>
      <c r="AW21716" s="5"/>
    </row>
    <row r="21717" spans="38:49">
      <c r="AL21717" s="5"/>
      <c r="AM21717" s="5"/>
      <c r="AW21717" s="5"/>
    </row>
    <row r="21718" spans="38:49">
      <c r="AL21718" s="5"/>
      <c r="AM21718" s="5"/>
      <c r="AW21718" s="5"/>
    </row>
    <row r="21719" spans="38:49">
      <c r="AL21719" s="5"/>
      <c r="AM21719" s="5"/>
      <c r="AW21719" s="5"/>
    </row>
    <row r="21720" spans="38:49">
      <c r="AL21720" s="5"/>
      <c r="AM21720" s="5"/>
      <c r="AW21720" s="5"/>
    </row>
    <row r="21721" spans="38:49">
      <c r="AL21721" s="5"/>
      <c r="AM21721" s="5"/>
      <c r="AW21721" s="5"/>
    </row>
    <row r="21722" spans="38:49">
      <c r="AL21722" s="5"/>
      <c r="AM21722" s="5"/>
      <c r="AW21722" s="5"/>
    </row>
    <row r="21723" spans="38:49">
      <c r="AL21723" s="5"/>
      <c r="AM21723" s="5"/>
      <c r="AW21723" s="5"/>
    </row>
    <row r="21724" spans="38:49">
      <c r="AL21724" s="5"/>
      <c r="AM21724" s="5"/>
      <c r="AW21724" s="5"/>
    </row>
    <row r="21725" spans="38:49">
      <c r="AL21725" s="5"/>
      <c r="AM21725" s="5"/>
      <c r="AW21725" s="5"/>
    </row>
    <row r="21726" spans="38:49">
      <c r="AL21726" s="5"/>
      <c r="AM21726" s="5"/>
      <c r="AW21726" s="5"/>
    </row>
    <row r="21727" spans="38:49">
      <c r="AL21727" s="5"/>
      <c r="AM21727" s="5"/>
      <c r="AW21727" s="5"/>
    </row>
    <row r="21728" spans="38:49">
      <c r="AL21728" s="5"/>
      <c r="AM21728" s="5"/>
      <c r="AW21728" s="5"/>
    </row>
    <row r="21729" spans="38:49">
      <c r="AL21729" s="5"/>
      <c r="AM21729" s="5"/>
      <c r="AW21729" s="5"/>
    </row>
    <row r="21730" spans="38:49">
      <c r="AL21730" s="5"/>
      <c r="AM21730" s="5"/>
      <c r="AW21730" s="5"/>
    </row>
    <row r="21731" spans="38:49">
      <c r="AL21731" s="5"/>
      <c r="AM21731" s="5"/>
      <c r="AW21731" s="5"/>
    </row>
    <row r="21732" spans="38:49">
      <c r="AL21732" s="5"/>
      <c r="AM21732" s="5"/>
      <c r="AW21732" s="5"/>
    </row>
    <row r="21733" spans="38:49">
      <c r="AL21733" s="5"/>
      <c r="AM21733" s="5"/>
      <c r="AW21733" s="5"/>
    </row>
    <row r="21734" spans="38:49">
      <c r="AL21734" s="5"/>
      <c r="AM21734" s="5"/>
      <c r="AW21734" s="5"/>
    </row>
    <row r="21735" spans="38:49">
      <c r="AL21735" s="5"/>
      <c r="AM21735" s="5"/>
      <c r="AW21735" s="5"/>
    </row>
    <row r="21736" spans="38:49">
      <c r="AL21736" s="5"/>
      <c r="AM21736" s="5"/>
      <c r="AW21736" s="5"/>
    </row>
    <row r="21737" spans="38:49">
      <c r="AL21737" s="5"/>
      <c r="AM21737" s="5"/>
      <c r="AW21737" s="5"/>
    </row>
    <row r="21738" spans="38:49">
      <c r="AL21738" s="5"/>
      <c r="AM21738" s="5"/>
      <c r="AW21738" s="5"/>
    </row>
    <row r="21739" spans="38:49">
      <c r="AL21739" s="5"/>
      <c r="AM21739" s="5"/>
      <c r="AW21739" s="5"/>
    </row>
    <row r="21740" spans="38:49">
      <c r="AL21740" s="5"/>
      <c r="AM21740" s="5"/>
      <c r="AW21740" s="5"/>
    </row>
    <row r="21741" spans="38:49">
      <c r="AL21741" s="5"/>
      <c r="AM21741" s="5"/>
      <c r="AW21741" s="5"/>
    </row>
    <row r="21742" spans="38:49">
      <c r="AL21742" s="5"/>
      <c r="AM21742" s="5"/>
      <c r="AW21742" s="5"/>
    </row>
    <row r="21743" spans="38:49">
      <c r="AL21743" s="5"/>
      <c r="AM21743" s="5"/>
      <c r="AW21743" s="5"/>
    </row>
    <row r="21744" spans="38:49">
      <c r="AL21744" s="5"/>
      <c r="AM21744" s="5"/>
      <c r="AW21744" s="5"/>
    </row>
    <row r="21745" spans="38:49">
      <c r="AL21745" s="5"/>
      <c r="AM21745" s="5"/>
      <c r="AW21745" s="5"/>
    </row>
    <row r="21746" spans="38:49">
      <c r="AL21746" s="5"/>
      <c r="AM21746" s="5"/>
      <c r="AW21746" s="5"/>
    </row>
    <row r="21747" spans="38:49">
      <c r="AL21747" s="5"/>
      <c r="AM21747" s="5"/>
      <c r="AW21747" s="5"/>
    </row>
    <row r="21748" spans="38:49">
      <c r="AL21748" s="5"/>
      <c r="AM21748" s="5"/>
      <c r="AW21748" s="5"/>
    </row>
    <row r="21749" spans="38:49">
      <c r="AL21749" s="5"/>
      <c r="AM21749" s="5"/>
      <c r="AW21749" s="5"/>
    </row>
    <row r="21750" spans="38:49">
      <c r="AL21750" s="5"/>
      <c r="AM21750" s="5"/>
      <c r="AW21750" s="5"/>
    </row>
    <row r="21751" spans="38:49">
      <c r="AL21751" s="5"/>
      <c r="AM21751" s="5"/>
      <c r="AW21751" s="5"/>
    </row>
    <row r="21752" spans="38:49">
      <c r="AL21752" s="5"/>
      <c r="AM21752" s="5"/>
      <c r="AW21752" s="5"/>
    </row>
    <row r="21753" spans="38:49">
      <c r="AL21753" s="5"/>
      <c r="AM21753" s="5"/>
      <c r="AW21753" s="5"/>
    </row>
    <row r="21754" spans="38:49">
      <c r="AL21754" s="5"/>
      <c r="AM21754" s="5"/>
      <c r="AW21754" s="5"/>
    </row>
    <row r="21755" spans="38:49">
      <c r="AL21755" s="5"/>
      <c r="AM21755" s="5"/>
      <c r="AW21755" s="5"/>
    </row>
    <row r="21756" spans="38:49">
      <c r="AL21756" s="5"/>
      <c r="AM21756" s="5"/>
      <c r="AW21756" s="5"/>
    </row>
    <row r="21757" spans="38:49">
      <c r="AL21757" s="5"/>
      <c r="AM21757" s="5"/>
      <c r="AW21757" s="5"/>
    </row>
    <row r="21758" spans="38:49">
      <c r="AL21758" s="5"/>
      <c r="AM21758" s="5"/>
      <c r="AW21758" s="5"/>
    </row>
    <row r="21759" spans="38:49">
      <c r="AL21759" s="5"/>
      <c r="AM21759" s="5"/>
      <c r="AW21759" s="5"/>
    </row>
    <row r="21760" spans="38:49">
      <c r="AL21760" s="5"/>
      <c r="AM21760" s="5"/>
      <c r="AW21760" s="5"/>
    </row>
    <row r="21761" spans="38:49">
      <c r="AL21761" s="5"/>
      <c r="AM21761" s="5"/>
      <c r="AW21761" s="5"/>
    </row>
    <row r="21762" spans="38:49">
      <c r="AL21762" s="5"/>
      <c r="AM21762" s="5"/>
      <c r="AW21762" s="5"/>
    </row>
    <row r="21763" spans="38:49">
      <c r="AL21763" s="5"/>
      <c r="AM21763" s="5"/>
      <c r="AW21763" s="5"/>
    </row>
    <row r="21764" spans="38:49">
      <c r="AL21764" s="5"/>
      <c r="AM21764" s="5"/>
      <c r="AW21764" s="5"/>
    </row>
    <row r="21765" spans="38:49">
      <c r="AL21765" s="5"/>
      <c r="AM21765" s="5"/>
      <c r="AW21765" s="5"/>
    </row>
    <row r="21766" spans="38:49">
      <c r="AL21766" s="5"/>
      <c r="AM21766" s="5"/>
      <c r="AW21766" s="5"/>
    </row>
    <row r="21767" spans="38:49">
      <c r="AL21767" s="5"/>
      <c r="AM21767" s="5"/>
      <c r="AW21767" s="5"/>
    </row>
    <row r="21768" spans="38:49">
      <c r="AL21768" s="5"/>
      <c r="AM21768" s="5"/>
      <c r="AW21768" s="5"/>
    </row>
    <row r="21769" spans="38:49">
      <c r="AL21769" s="5"/>
      <c r="AM21769" s="5"/>
      <c r="AW21769" s="5"/>
    </row>
    <row r="21770" spans="38:49">
      <c r="AL21770" s="5"/>
      <c r="AM21770" s="5"/>
      <c r="AW21770" s="5"/>
    </row>
    <row r="21771" spans="38:49">
      <c r="AL21771" s="5"/>
      <c r="AM21771" s="5"/>
      <c r="AW21771" s="5"/>
    </row>
    <row r="21772" spans="38:49">
      <c r="AL21772" s="5"/>
      <c r="AM21772" s="5"/>
      <c r="AW21772" s="5"/>
    </row>
    <row r="21773" spans="38:49">
      <c r="AL21773" s="5"/>
      <c r="AM21773" s="5"/>
      <c r="AW21773" s="5"/>
    </row>
    <row r="21774" spans="38:49">
      <c r="AL21774" s="5"/>
      <c r="AM21774" s="5"/>
      <c r="AW21774" s="5"/>
    </row>
    <row r="21775" spans="38:49">
      <c r="AL21775" s="5"/>
      <c r="AM21775" s="5"/>
      <c r="AW21775" s="5"/>
    </row>
    <row r="21776" spans="38:49">
      <c r="AL21776" s="5"/>
      <c r="AM21776" s="5"/>
      <c r="AW21776" s="5"/>
    </row>
    <row r="21777" spans="38:49">
      <c r="AL21777" s="5"/>
      <c r="AM21777" s="5"/>
      <c r="AW21777" s="5"/>
    </row>
    <row r="21778" spans="38:49">
      <c r="AL21778" s="5"/>
      <c r="AM21778" s="5"/>
      <c r="AW21778" s="5"/>
    </row>
    <row r="21779" spans="38:49">
      <c r="AL21779" s="5"/>
      <c r="AM21779" s="5"/>
      <c r="AW21779" s="5"/>
    </row>
    <row r="21780" spans="38:49">
      <c r="AL21780" s="5"/>
      <c r="AM21780" s="5"/>
      <c r="AW21780" s="5"/>
    </row>
    <row r="21781" spans="38:49">
      <c r="AL21781" s="5"/>
      <c r="AM21781" s="5"/>
      <c r="AW21781" s="5"/>
    </row>
    <row r="21782" spans="38:49">
      <c r="AL21782" s="5"/>
      <c r="AM21782" s="5"/>
      <c r="AW21782" s="5"/>
    </row>
    <row r="21783" spans="38:49">
      <c r="AL21783" s="5"/>
      <c r="AM21783" s="5"/>
      <c r="AW21783" s="5"/>
    </row>
    <row r="21784" spans="38:49">
      <c r="AL21784" s="5"/>
      <c r="AM21784" s="5"/>
      <c r="AW21784" s="5"/>
    </row>
    <row r="21785" spans="38:49">
      <c r="AL21785" s="5"/>
      <c r="AM21785" s="5"/>
      <c r="AW21785" s="5"/>
    </row>
    <row r="21786" spans="38:49">
      <c r="AL21786" s="5"/>
      <c r="AM21786" s="5"/>
      <c r="AW21786" s="5"/>
    </row>
    <row r="21787" spans="38:49">
      <c r="AL21787" s="5"/>
      <c r="AM21787" s="5"/>
      <c r="AW21787" s="5"/>
    </row>
    <row r="21788" spans="38:49">
      <c r="AL21788" s="5"/>
      <c r="AM21788" s="5"/>
      <c r="AW21788" s="5"/>
    </row>
    <row r="21789" spans="38:49">
      <c r="AL21789" s="5"/>
      <c r="AM21789" s="5"/>
      <c r="AW21789" s="5"/>
    </row>
    <row r="21790" spans="38:49">
      <c r="AL21790" s="5"/>
      <c r="AM21790" s="5"/>
      <c r="AW21790" s="5"/>
    </row>
    <row r="21791" spans="38:49">
      <c r="AL21791" s="5"/>
      <c r="AM21791" s="5"/>
      <c r="AW21791" s="5"/>
    </row>
    <row r="21792" spans="38:49">
      <c r="AL21792" s="5"/>
      <c r="AM21792" s="5"/>
      <c r="AW21792" s="5"/>
    </row>
    <row r="21793" spans="38:49">
      <c r="AL21793" s="5"/>
      <c r="AM21793" s="5"/>
      <c r="AW21793" s="5"/>
    </row>
    <row r="21794" spans="38:49">
      <c r="AL21794" s="5"/>
      <c r="AM21794" s="5"/>
      <c r="AW21794" s="5"/>
    </row>
    <row r="21795" spans="38:49">
      <c r="AL21795" s="5"/>
      <c r="AM21795" s="5"/>
      <c r="AW21795" s="5"/>
    </row>
    <row r="21796" spans="38:49">
      <c r="AL21796" s="5"/>
      <c r="AM21796" s="5"/>
      <c r="AW21796" s="5"/>
    </row>
    <row r="21797" spans="38:49">
      <c r="AL21797" s="5"/>
      <c r="AM21797" s="5"/>
      <c r="AW21797" s="5"/>
    </row>
    <row r="21798" spans="38:49">
      <c r="AL21798" s="5"/>
      <c r="AM21798" s="5"/>
      <c r="AW21798" s="5"/>
    </row>
    <row r="21799" spans="38:49">
      <c r="AL21799" s="5"/>
      <c r="AM21799" s="5"/>
      <c r="AW21799" s="5"/>
    </row>
    <row r="21800" spans="38:49">
      <c r="AL21800" s="5"/>
      <c r="AM21800" s="5"/>
      <c r="AW21800" s="5"/>
    </row>
    <row r="21801" spans="38:49">
      <c r="AL21801" s="5"/>
      <c r="AM21801" s="5"/>
      <c r="AW21801" s="5"/>
    </row>
    <row r="21802" spans="38:49">
      <c r="AL21802" s="5"/>
      <c r="AM21802" s="5"/>
      <c r="AW21802" s="5"/>
    </row>
    <row r="21803" spans="38:49">
      <c r="AL21803" s="5"/>
      <c r="AM21803" s="5"/>
      <c r="AW21803" s="5"/>
    </row>
    <row r="21804" spans="38:49">
      <c r="AL21804" s="5"/>
      <c r="AM21804" s="5"/>
      <c r="AW21804" s="5"/>
    </row>
    <row r="21805" spans="38:49">
      <c r="AL21805" s="5"/>
      <c r="AM21805" s="5"/>
      <c r="AW21805" s="5"/>
    </row>
    <row r="21806" spans="38:49">
      <c r="AL21806" s="5"/>
      <c r="AM21806" s="5"/>
      <c r="AW21806" s="5"/>
    </row>
    <row r="21807" spans="38:49">
      <c r="AL21807" s="5"/>
      <c r="AM21807" s="5"/>
      <c r="AW21807" s="5"/>
    </row>
    <row r="21808" spans="38:49">
      <c r="AL21808" s="5"/>
      <c r="AM21808" s="5"/>
      <c r="AW21808" s="5"/>
    </row>
    <row r="21809" spans="38:49">
      <c r="AL21809" s="5"/>
      <c r="AM21809" s="5"/>
      <c r="AW21809" s="5"/>
    </row>
    <row r="21810" spans="38:49">
      <c r="AL21810" s="5"/>
      <c r="AM21810" s="5"/>
      <c r="AW21810" s="5"/>
    </row>
    <row r="21811" spans="38:49">
      <c r="AL21811" s="5"/>
      <c r="AM21811" s="5"/>
      <c r="AW21811" s="5"/>
    </row>
    <row r="21812" spans="38:49">
      <c r="AL21812" s="5"/>
      <c r="AM21812" s="5"/>
      <c r="AW21812" s="5"/>
    </row>
    <row r="21813" spans="38:49">
      <c r="AL21813" s="5"/>
      <c r="AM21813" s="5"/>
      <c r="AW21813" s="5"/>
    </row>
    <row r="21814" spans="38:49">
      <c r="AL21814" s="5"/>
      <c r="AM21814" s="5"/>
      <c r="AW21814" s="5"/>
    </row>
    <row r="21815" spans="38:49">
      <c r="AL21815" s="5"/>
      <c r="AM21815" s="5"/>
      <c r="AW21815" s="5"/>
    </row>
    <row r="21816" spans="38:49">
      <c r="AL21816" s="5"/>
      <c r="AM21816" s="5"/>
      <c r="AW21816" s="5"/>
    </row>
    <row r="21817" spans="38:49">
      <c r="AL21817" s="5"/>
      <c r="AM21817" s="5"/>
      <c r="AW21817" s="5"/>
    </row>
    <row r="21818" spans="38:49">
      <c r="AL21818" s="5"/>
      <c r="AM21818" s="5"/>
      <c r="AW21818" s="5"/>
    </row>
    <row r="21819" spans="38:49">
      <c r="AL21819" s="5"/>
      <c r="AM21819" s="5"/>
      <c r="AW21819" s="5"/>
    </row>
    <row r="21820" spans="38:49">
      <c r="AL21820" s="5"/>
      <c r="AM21820" s="5"/>
      <c r="AW21820" s="5"/>
    </row>
    <row r="21821" spans="38:49">
      <c r="AL21821" s="5"/>
      <c r="AM21821" s="5"/>
      <c r="AW21821" s="5"/>
    </row>
    <row r="21822" spans="38:49">
      <c r="AL21822" s="5"/>
      <c r="AM21822" s="5"/>
      <c r="AW21822" s="5"/>
    </row>
    <row r="21823" spans="38:49">
      <c r="AL21823" s="5"/>
      <c r="AM21823" s="5"/>
      <c r="AW21823" s="5"/>
    </row>
    <row r="21824" spans="38:49">
      <c r="AL21824" s="5"/>
      <c r="AM21824" s="5"/>
      <c r="AW21824" s="5"/>
    </row>
    <row r="21825" spans="38:49">
      <c r="AL21825" s="5"/>
      <c r="AM21825" s="5"/>
      <c r="AW21825" s="5"/>
    </row>
    <row r="21826" spans="38:49">
      <c r="AL21826" s="5"/>
      <c r="AM21826" s="5"/>
      <c r="AW21826" s="5"/>
    </row>
    <row r="21827" spans="38:49">
      <c r="AL21827" s="5"/>
      <c r="AM21827" s="5"/>
      <c r="AW21827" s="5"/>
    </row>
    <row r="21828" spans="38:49">
      <c r="AL21828" s="5"/>
      <c r="AM21828" s="5"/>
      <c r="AW21828" s="5"/>
    </row>
    <row r="21829" spans="38:49">
      <c r="AL21829" s="5"/>
      <c r="AM21829" s="5"/>
      <c r="AW21829" s="5"/>
    </row>
    <row r="21830" spans="38:49">
      <c r="AL21830" s="5"/>
      <c r="AM21830" s="5"/>
      <c r="AW21830" s="5"/>
    </row>
    <row r="21831" spans="38:49">
      <c r="AL21831" s="5"/>
      <c r="AM21831" s="5"/>
      <c r="AW21831" s="5"/>
    </row>
    <row r="21832" spans="38:49">
      <c r="AL21832" s="5"/>
      <c r="AM21832" s="5"/>
      <c r="AW21832" s="5"/>
    </row>
    <row r="21833" spans="38:49">
      <c r="AL21833" s="5"/>
      <c r="AM21833" s="5"/>
      <c r="AW21833" s="5"/>
    </row>
    <row r="21834" spans="38:49">
      <c r="AL21834" s="5"/>
      <c r="AM21834" s="5"/>
      <c r="AW21834" s="5"/>
    </row>
    <row r="21835" spans="38:49">
      <c r="AL21835" s="5"/>
      <c r="AM21835" s="5"/>
      <c r="AW21835" s="5"/>
    </row>
    <row r="21836" spans="38:49">
      <c r="AL21836" s="5"/>
      <c r="AM21836" s="5"/>
      <c r="AW21836" s="5"/>
    </row>
    <row r="21837" spans="38:49">
      <c r="AL21837" s="5"/>
      <c r="AM21837" s="5"/>
      <c r="AW21837" s="5"/>
    </row>
    <row r="21838" spans="38:49">
      <c r="AL21838" s="5"/>
      <c r="AM21838" s="5"/>
      <c r="AW21838" s="5"/>
    </row>
    <row r="21839" spans="38:49">
      <c r="AL21839" s="5"/>
      <c r="AM21839" s="5"/>
      <c r="AW21839" s="5"/>
    </row>
    <row r="21840" spans="38:49">
      <c r="AL21840" s="5"/>
      <c r="AM21840" s="5"/>
      <c r="AW21840" s="5"/>
    </row>
    <row r="21841" spans="38:49">
      <c r="AL21841" s="5"/>
      <c r="AM21841" s="5"/>
      <c r="AW21841" s="5"/>
    </row>
    <row r="21842" spans="38:49">
      <c r="AL21842" s="5"/>
      <c r="AM21842" s="5"/>
      <c r="AW21842" s="5"/>
    </row>
    <row r="21843" spans="38:49">
      <c r="AL21843" s="5"/>
      <c r="AM21843" s="5"/>
      <c r="AW21843" s="5"/>
    </row>
    <row r="21844" spans="38:49">
      <c r="AL21844" s="5"/>
      <c r="AM21844" s="5"/>
      <c r="AW21844" s="5"/>
    </row>
    <row r="21845" spans="38:49">
      <c r="AL21845" s="5"/>
      <c r="AM21845" s="5"/>
      <c r="AW21845" s="5"/>
    </row>
    <row r="21846" spans="38:49">
      <c r="AL21846" s="5"/>
      <c r="AM21846" s="5"/>
      <c r="AW21846" s="5"/>
    </row>
    <row r="21847" spans="38:49">
      <c r="AL21847" s="5"/>
      <c r="AM21847" s="5"/>
      <c r="AW21847" s="5"/>
    </row>
    <row r="21848" spans="38:49">
      <c r="AL21848" s="5"/>
      <c r="AM21848" s="5"/>
      <c r="AW21848" s="5"/>
    </row>
    <row r="21849" spans="38:49">
      <c r="AL21849" s="5"/>
      <c r="AM21849" s="5"/>
      <c r="AW21849" s="5"/>
    </row>
    <row r="21850" spans="38:49">
      <c r="AL21850" s="5"/>
      <c r="AM21850" s="5"/>
      <c r="AW21850" s="5"/>
    </row>
    <row r="21851" spans="38:49">
      <c r="AL21851" s="5"/>
      <c r="AM21851" s="5"/>
      <c r="AW21851" s="5"/>
    </row>
    <row r="21852" spans="38:49">
      <c r="AL21852" s="5"/>
      <c r="AM21852" s="5"/>
      <c r="AW21852" s="5"/>
    </row>
    <row r="21853" spans="38:49">
      <c r="AL21853" s="5"/>
      <c r="AM21853" s="5"/>
      <c r="AW21853" s="5"/>
    </row>
    <row r="21854" spans="38:49">
      <c r="AL21854" s="5"/>
      <c r="AM21854" s="5"/>
      <c r="AW21854" s="5"/>
    </row>
    <row r="21855" spans="38:49">
      <c r="AL21855" s="5"/>
      <c r="AM21855" s="5"/>
      <c r="AW21855" s="5"/>
    </row>
    <row r="21856" spans="38:49">
      <c r="AL21856" s="5"/>
      <c r="AM21856" s="5"/>
      <c r="AW21856" s="5"/>
    </row>
    <row r="21857" spans="38:49">
      <c r="AL21857" s="5"/>
      <c r="AM21857" s="5"/>
      <c r="AW21857" s="5"/>
    </row>
    <row r="21858" spans="38:49">
      <c r="AL21858" s="5"/>
      <c r="AM21858" s="5"/>
      <c r="AW21858" s="5"/>
    </row>
    <row r="21859" spans="38:49">
      <c r="AL21859" s="5"/>
      <c r="AM21859" s="5"/>
      <c r="AW21859" s="5"/>
    </row>
    <row r="21860" spans="38:49">
      <c r="AL21860" s="5"/>
      <c r="AM21860" s="5"/>
      <c r="AW21860" s="5"/>
    </row>
    <row r="21861" spans="38:49">
      <c r="AL21861" s="5"/>
      <c r="AM21861" s="5"/>
      <c r="AW21861" s="5"/>
    </row>
    <row r="21862" spans="38:49">
      <c r="AL21862" s="5"/>
      <c r="AM21862" s="5"/>
      <c r="AW21862" s="5"/>
    </row>
    <row r="21863" spans="38:49">
      <c r="AL21863" s="5"/>
      <c r="AM21863" s="5"/>
      <c r="AW21863" s="5"/>
    </row>
    <row r="21864" spans="38:49">
      <c r="AL21864" s="5"/>
      <c r="AM21864" s="5"/>
      <c r="AW21864" s="5"/>
    </row>
    <row r="21865" spans="38:49">
      <c r="AL21865" s="5"/>
      <c r="AM21865" s="5"/>
      <c r="AW21865" s="5"/>
    </row>
    <row r="21866" spans="38:49">
      <c r="AL21866" s="5"/>
      <c r="AM21866" s="5"/>
      <c r="AW21866" s="5"/>
    </row>
    <row r="21867" spans="38:49">
      <c r="AL21867" s="5"/>
      <c r="AM21867" s="5"/>
      <c r="AW21867" s="5"/>
    </row>
    <row r="21868" spans="38:49">
      <c r="AL21868" s="5"/>
      <c r="AM21868" s="5"/>
      <c r="AW21868" s="5"/>
    </row>
    <row r="21869" spans="38:49">
      <c r="AL21869" s="5"/>
      <c r="AM21869" s="5"/>
      <c r="AW21869" s="5"/>
    </row>
    <row r="21870" spans="38:49">
      <c r="AL21870" s="5"/>
      <c r="AM21870" s="5"/>
      <c r="AW21870" s="5"/>
    </row>
    <row r="21871" spans="38:49">
      <c r="AL21871" s="5"/>
      <c r="AM21871" s="5"/>
      <c r="AW21871" s="5"/>
    </row>
    <row r="21872" spans="38:49">
      <c r="AL21872" s="5"/>
      <c r="AM21872" s="5"/>
      <c r="AW21872" s="5"/>
    </row>
    <row r="21873" spans="38:49">
      <c r="AL21873" s="5"/>
      <c r="AM21873" s="5"/>
      <c r="AW21873" s="5"/>
    </row>
    <row r="21874" spans="38:49">
      <c r="AL21874" s="5"/>
      <c r="AM21874" s="5"/>
      <c r="AW21874" s="5"/>
    </row>
    <row r="21875" spans="38:49">
      <c r="AL21875" s="5"/>
      <c r="AM21875" s="5"/>
      <c r="AW21875" s="5"/>
    </row>
    <row r="21876" spans="38:49">
      <c r="AL21876" s="5"/>
      <c r="AM21876" s="5"/>
      <c r="AW21876" s="5"/>
    </row>
    <row r="21877" spans="38:49">
      <c r="AL21877" s="5"/>
      <c r="AM21877" s="5"/>
      <c r="AW21877" s="5"/>
    </row>
    <row r="21878" spans="38:49">
      <c r="AL21878" s="5"/>
      <c r="AM21878" s="5"/>
      <c r="AW21878" s="5"/>
    </row>
    <row r="21879" spans="38:49">
      <c r="AL21879" s="5"/>
      <c r="AM21879" s="5"/>
      <c r="AW21879" s="5"/>
    </row>
    <row r="21880" spans="38:49">
      <c r="AL21880" s="5"/>
      <c r="AM21880" s="5"/>
      <c r="AW21880" s="5"/>
    </row>
    <row r="21881" spans="38:49">
      <c r="AL21881" s="5"/>
      <c r="AM21881" s="5"/>
      <c r="AW21881" s="5"/>
    </row>
    <row r="21882" spans="38:49">
      <c r="AL21882" s="5"/>
      <c r="AM21882" s="5"/>
      <c r="AW21882" s="5"/>
    </row>
    <row r="21883" spans="38:49">
      <c r="AL21883" s="5"/>
      <c r="AM21883" s="5"/>
      <c r="AW21883" s="5"/>
    </row>
    <row r="21884" spans="38:49">
      <c r="AL21884" s="5"/>
      <c r="AM21884" s="5"/>
      <c r="AW21884" s="5"/>
    </row>
    <row r="21885" spans="38:49">
      <c r="AL21885" s="5"/>
      <c r="AM21885" s="5"/>
      <c r="AW21885" s="5"/>
    </row>
    <row r="21886" spans="38:49">
      <c r="AL21886" s="5"/>
      <c r="AM21886" s="5"/>
      <c r="AW21886" s="5"/>
    </row>
    <row r="21887" spans="38:49">
      <c r="AL21887" s="5"/>
      <c r="AM21887" s="5"/>
      <c r="AW21887" s="5"/>
    </row>
    <row r="21888" spans="38:49">
      <c r="AL21888" s="5"/>
      <c r="AM21888" s="5"/>
      <c r="AW21888" s="5"/>
    </row>
    <row r="21889" spans="38:49">
      <c r="AL21889" s="5"/>
      <c r="AM21889" s="5"/>
      <c r="AW21889" s="5"/>
    </row>
    <row r="21890" spans="38:49">
      <c r="AL21890" s="5"/>
      <c r="AM21890" s="5"/>
      <c r="AW21890" s="5"/>
    </row>
    <row r="21891" spans="38:49">
      <c r="AL21891" s="5"/>
      <c r="AM21891" s="5"/>
      <c r="AW21891" s="5"/>
    </row>
    <row r="21892" spans="38:49">
      <c r="AL21892" s="5"/>
      <c r="AM21892" s="5"/>
      <c r="AW21892" s="5"/>
    </row>
    <row r="21893" spans="38:49">
      <c r="AL21893" s="5"/>
      <c r="AM21893" s="5"/>
      <c r="AW21893" s="5"/>
    </row>
    <row r="21894" spans="38:49">
      <c r="AL21894" s="5"/>
      <c r="AM21894" s="5"/>
      <c r="AW21894" s="5"/>
    </row>
    <row r="21895" spans="38:49">
      <c r="AL21895" s="5"/>
      <c r="AM21895" s="5"/>
      <c r="AW21895" s="5"/>
    </row>
    <row r="21896" spans="38:49">
      <c r="AL21896" s="5"/>
      <c r="AM21896" s="5"/>
      <c r="AW21896" s="5"/>
    </row>
    <row r="21897" spans="38:49">
      <c r="AL21897" s="5"/>
      <c r="AM21897" s="5"/>
      <c r="AW21897" s="5"/>
    </row>
    <row r="21898" spans="38:49">
      <c r="AL21898" s="5"/>
      <c r="AM21898" s="5"/>
      <c r="AW21898" s="5"/>
    </row>
    <row r="21899" spans="38:49">
      <c r="AL21899" s="5"/>
      <c r="AM21899" s="5"/>
      <c r="AW21899" s="5"/>
    </row>
    <row r="21900" spans="38:49">
      <c r="AL21900" s="5"/>
      <c r="AM21900" s="5"/>
      <c r="AW21900" s="5"/>
    </row>
    <row r="21901" spans="38:49">
      <c r="AL21901" s="5"/>
      <c r="AM21901" s="5"/>
      <c r="AW21901" s="5"/>
    </row>
    <row r="21902" spans="38:49">
      <c r="AL21902" s="5"/>
      <c r="AM21902" s="5"/>
      <c r="AW21902" s="5"/>
    </row>
    <row r="21903" spans="38:49">
      <c r="AL21903" s="5"/>
      <c r="AM21903" s="5"/>
      <c r="AW21903" s="5"/>
    </row>
    <row r="21904" spans="38:49">
      <c r="AL21904" s="5"/>
      <c r="AM21904" s="5"/>
      <c r="AW21904" s="5"/>
    </row>
    <row r="21905" spans="38:49">
      <c r="AL21905" s="5"/>
      <c r="AM21905" s="5"/>
      <c r="AW21905" s="5"/>
    </row>
    <row r="21906" spans="38:49">
      <c r="AL21906" s="5"/>
      <c r="AM21906" s="5"/>
      <c r="AW21906" s="5"/>
    </row>
    <row r="21907" spans="38:49">
      <c r="AL21907" s="5"/>
      <c r="AM21907" s="5"/>
      <c r="AW21907" s="5"/>
    </row>
    <row r="21908" spans="38:49">
      <c r="AL21908" s="5"/>
      <c r="AM21908" s="5"/>
      <c r="AW21908" s="5"/>
    </row>
    <row r="21909" spans="38:49">
      <c r="AL21909" s="5"/>
      <c r="AM21909" s="5"/>
      <c r="AW21909" s="5"/>
    </row>
    <row r="21910" spans="38:49">
      <c r="AL21910" s="5"/>
      <c r="AM21910" s="5"/>
      <c r="AW21910" s="5"/>
    </row>
    <row r="21911" spans="38:49">
      <c r="AL21911" s="5"/>
      <c r="AM21911" s="5"/>
      <c r="AW21911" s="5"/>
    </row>
    <row r="21912" spans="38:49">
      <c r="AL21912" s="5"/>
      <c r="AM21912" s="5"/>
      <c r="AW21912" s="5"/>
    </row>
    <row r="21913" spans="38:49">
      <c r="AL21913" s="5"/>
      <c r="AM21913" s="5"/>
      <c r="AW21913" s="5"/>
    </row>
    <row r="21914" spans="38:49">
      <c r="AL21914" s="5"/>
      <c r="AM21914" s="5"/>
      <c r="AW21914" s="5"/>
    </row>
    <row r="21915" spans="38:49">
      <c r="AL21915" s="5"/>
      <c r="AM21915" s="5"/>
      <c r="AW21915" s="5"/>
    </row>
    <row r="21916" spans="38:49">
      <c r="AL21916" s="5"/>
      <c r="AM21916" s="5"/>
      <c r="AW21916" s="5"/>
    </row>
    <row r="21917" spans="38:49">
      <c r="AL21917" s="5"/>
      <c r="AM21917" s="5"/>
      <c r="AW21917" s="5"/>
    </row>
    <row r="21918" spans="38:49">
      <c r="AL21918" s="5"/>
      <c r="AM21918" s="5"/>
      <c r="AW21918" s="5"/>
    </row>
    <row r="21919" spans="38:49">
      <c r="AL21919" s="5"/>
      <c r="AM21919" s="5"/>
      <c r="AW21919" s="5"/>
    </row>
    <row r="21920" spans="38:49">
      <c r="AL21920" s="5"/>
      <c r="AM21920" s="5"/>
      <c r="AW21920" s="5"/>
    </row>
    <row r="21921" spans="38:49">
      <c r="AL21921" s="5"/>
      <c r="AM21921" s="5"/>
      <c r="AW21921" s="5"/>
    </row>
    <row r="21922" spans="38:49">
      <c r="AL21922" s="5"/>
      <c r="AM21922" s="5"/>
      <c r="AW21922" s="5"/>
    </row>
    <row r="21923" spans="38:49">
      <c r="AL21923" s="5"/>
      <c r="AM21923" s="5"/>
      <c r="AW21923" s="5"/>
    </row>
    <row r="21924" spans="38:49">
      <c r="AL21924" s="5"/>
      <c r="AM21924" s="5"/>
      <c r="AW21924" s="5"/>
    </row>
    <row r="21925" spans="38:49">
      <c r="AL21925" s="5"/>
      <c r="AM21925" s="5"/>
      <c r="AW21925" s="5"/>
    </row>
    <row r="21926" spans="38:49">
      <c r="AL21926" s="5"/>
      <c r="AM21926" s="5"/>
      <c r="AW21926" s="5"/>
    </row>
    <row r="21927" spans="38:49">
      <c r="AL21927" s="5"/>
      <c r="AM21927" s="5"/>
      <c r="AW21927" s="5"/>
    </row>
    <row r="21928" spans="38:49">
      <c r="AL21928" s="5"/>
      <c r="AM21928" s="5"/>
      <c r="AW21928" s="5"/>
    </row>
    <row r="21929" spans="38:49">
      <c r="AL21929" s="5"/>
      <c r="AM21929" s="5"/>
      <c r="AW21929" s="5"/>
    </row>
    <row r="21930" spans="38:49">
      <c r="AL21930" s="5"/>
      <c r="AM21930" s="5"/>
      <c r="AW21930" s="5"/>
    </row>
    <row r="21931" spans="38:49">
      <c r="AL21931" s="5"/>
      <c r="AM21931" s="5"/>
      <c r="AW21931" s="5"/>
    </row>
    <row r="21932" spans="38:49">
      <c r="AL21932" s="5"/>
      <c r="AM21932" s="5"/>
      <c r="AW21932" s="5"/>
    </row>
    <row r="21933" spans="38:49">
      <c r="AL21933" s="5"/>
      <c r="AM21933" s="5"/>
      <c r="AW21933" s="5"/>
    </row>
    <row r="21934" spans="38:49">
      <c r="AL21934" s="5"/>
      <c r="AM21934" s="5"/>
      <c r="AW21934" s="5"/>
    </row>
    <row r="21935" spans="38:49">
      <c r="AL21935" s="5"/>
      <c r="AM21935" s="5"/>
      <c r="AW21935" s="5"/>
    </row>
    <row r="21936" spans="38:49">
      <c r="AL21936" s="5"/>
      <c r="AM21936" s="5"/>
      <c r="AW21936" s="5"/>
    </row>
    <row r="21937" spans="38:49">
      <c r="AL21937" s="5"/>
      <c r="AM21937" s="5"/>
      <c r="AW21937" s="5"/>
    </row>
    <row r="21938" spans="38:49">
      <c r="AL21938" s="5"/>
      <c r="AM21938" s="5"/>
      <c r="AW21938" s="5"/>
    </row>
    <row r="21939" spans="38:49">
      <c r="AL21939" s="5"/>
      <c r="AM21939" s="5"/>
      <c r="AW21939" s="5"/>
    </row>
    <row r="21940" spans="38:49">
      <c r="AL21940" s="5"/>
      <c r="AM21940" s="5"/>
      <c r="AW21940" s="5"/>
    </row>
    <row r="21941" spans="38:49">
      <c r="AL21941" s="5"/>
      <c r="AM21941" s="5"/>
      <c r="AW21941" s="5"/>
    </row>
    <row r="21942" spans="38:49">
      <c r="AL21942" s="5"/>
      <c r="AM21942" s="5"/>
      <c r="AW21942" s="5"/>
    </row>
    <row r="21943" spans="38:49">
      <c r="AL21943" s="5"/>
      <c r="AM21943" s="5"/>
      <c r="AW21943" s="5"/>
    </row>
    <row r="21944" spans="38:49">
      <c r="AL21944" s="5"/>
      <c r="AM21944" s="5"/>
      <c r="AW21944" s="5"/>
    </row>
    <row r="21945" spans="38:49">
      <c r="AL21945" s="5"/>
      <c r="AM21945" s="5"/>
      <c r="AW21945" s="5"/>
    </row>
    <row r="21946" spans="38:49">
      <c r="AL21946" s="5"/>
      <c r="AM21946" s="5"/>
      <c r="AW21946" s="5"/>
    </row>
    <row r="21947" spans="38:49">
      <c r="AL21947" s="5"/>
      <c r="AM21947" s="5"/>
      <c r="AW21947" s="5"/>
    </row>
    <row r="21948" spans="38:49">
      <c r="AL21948" s="5"/>
      <c r="AM21948" s="5"/>
      <c r="AW21948" s="5"/>
    </row>
    <row r="21949" spans="38:49">
      <c r="AL21949" s="5"/>
      <c r="AM21949" s="5"/>
      <c r="AW21949" s="5"/>
    </row>
    <row r="21950" spans="38:49">
      <c r="AL21950" s="5"/>
      <c r="AM21950" s="5"/>
      <c r="AW21950" s="5"/>
    </row>
    <row r="21951" spans="38:49">
      <c r="AL21951" s="5"/>
      <c r="AM21951" s="5"/>
      <c r="AW21951" s="5"/>
    </row>
    <row r="21952" spans="38:49">
      <c r="AL21952" s="5"/>
      <c r="AM21952" s="5"/>
      <c r="AW21952" s="5"/>
    </row>
    <row r="21953" spans="38:49">
      <c r="AL21953" s="5"/>
      <c r="AM21953" s="5"/>
      <c r="AW21953" s="5"/>
    </row>
    <row r="21954" spans="38:49">
      <c r="AL21954" s="5"/>
      <c r="AM21954" s="5"/>
      <c r="AW21954" s="5"/>
    </row>
    <row r="21955" spans="38:49">
      <c r="AL21955" s="5"/>
      <c r="AM21955" s="5"/>
      <c r="AW21955" s="5"/>
    </row>
    <row r="21956" spans="38:49">
      <c r="AL21956" s="5"/>
      <c r="AM21956" s="5"/>
      <c r="AW21956" s="5"/>
    </row>
    <row r="21957" spans="38:49">
      <c r="AL21957" s="5"/>
      <c r="AM21957" s="5"/>
      <c r="AW21957" s="5"/>
    </row>
    <row r="21958" spans="38:49">
      <c r="AL21958" s="5"/>
      <c r="AM21958" s="5"/>
      <c r="AW21958" s="5"/>
    </row>
    <row r="21959" spans="38:49">
      <c r="AL21959" s="5"/>
      <c r="AM21959" s="5"/>
      <c r="AW21959" s="5"/>
    </row>
    <row r="21960" spans="38:49">
      <c r="AL21960" s="5"/>
      <c r="AM21960" s="5"/>
      <c r="AW21960" s="5"/>
    </row>
    <row r="21961" spans="38:49">
      <c r="AL21961" s="5"/>
      <c r="AM21961" s="5"/>
      <c r="AW21961" s="5"/>
    </row>
    <row r="21962" spans="38:49">
      <c r="AL21962" s="5"/>
      <c r="AM21962" s="5"/>
      <c r="AW21962" s="5"/>
    </row>
    <row r="21963" spans="38:49">
      <c r="AL21963" s="5"/>
      <c r="AM21963" s="5"/>
      <c r="AW21963" s="5"/>
    </row>
    <row r="21964" spans="38:49">
      <c r="AL21964" s="5"/>
      <c r="AM21964" s="5"/>
      <c r="AW21964" s="5"/>
    </row>
    <row r="21965" spans="38:49">
      <c r="AL21965" s="5"/>
      <c r="AM21965" s="5"/>
      <c r="AW21965" s="5"/>
    </row>
    <row r="21966" spans="38:49">
      <c r="AL21966" s="5"/>
      <c r="AM21966" s="5"/>
      <c r="AW21966" s="5"/>
    </row>
    <row r="21967" spans="38:49">
      <c r="AL21967" s="5"/>
      <c r="AM21967" s="5"/>
      <c r="AW21967" s="5"/>
    </row>
    <row r="21968" spans="38:49">
      <c r="AL21968" s="5"/>
      <c r="AM21968" s="5"/>
      <c r="AW21968" s="5"/>
    </row>
    <row r="21969" spans="38:49">
      <c r="AL21969" s="5"/>
      <c r="AM21969" s="5"/>
      <c r="AW21969" s="5"/>
    </row>
    <row r="21970" spans="38:49">
      <c r="AL21970" s="5"/>
      <c r="AM21970" s="5"/>
      <c r="AW21970" s="5"/>
    </row>
    <row r="21971" spans="38:49">
      <c r="AL21971" s="5"/>
      <c r="AM21971" s="5"/>
      <c r="AW21971" s="5"/>
    </row>
    <row r="21972" spans="38:49">
      <c r="AL21972" s="5"/>
      <c r="AM21972" s="5"/>
      <c r="AW21972" s="5"/>
    </row>
    <row r="21973" spans="38:49">
      <c r="AL21973" s="5"/>
      <c r="AM21973" s="5"/>
      <c r="AW21973" s="5"/>
    </row>
    <row r="21974" spans="38:49">
      <c r="AL21974" s="5"/>
      <c r="AM21974" s="5"/>
      <c r="AW21974" s="5"/>
    </row>
    <row r="21975" spans="38:49">
      <c r="AL21975" s="5"/>
      <c r="AM21975" s="5"/>
      <c r="AW21975" s="5"/>
    </row>
    <row r="21976" spans="38:49">
      <c r="AL21976" s="5"/>
      <c r="AM21976" s="5"/>
      <c r="AW21976" s="5"/>
    </row>
    <row r="21977" spans="38:49">
      <c r="AL21977" s="5"/>
      <c r="AM21977" s="5"/>
      <c r="AW21977" s="5"/>
    </row>
    <row r="21978" spans="38:49">
      <c r="AL21978" s="5"/>
      <c r="AM21978" s="5"/>
      <c r="AW21978" s="5"/>
    </row>
    <row r="21979" spans="38:49">
      <c r="AL21979" s="5"/>
      <c r="AM21979" s="5"/>
      <c r="AW21979" s="5"/>
    </row>
    <row r="21980" spans="38:49">
      <c r="AL21980" s="5"/>
      <c r="AM21980" s="5"/>
      <c r="AW21980" s="5"/>
    </row>
    <row r="21981" spans="38:49">
      <c r="AL21981" s="5"/>
      <c r="AM21981" s="5"/>
      <c r="AW21981" s="5"/>
    </row>
    <row r="21982" spans="38:49">
      <c r="AL21982" s="5"/>
      <c r="AM21982" s="5"/>
      <c r="AW21982" s="5"/>
    </row>
    <row r="21983" spans="38:49">
      <c r="AL21983" s="5"/>
      <c r="AM21983" s="5"/>
      <c r="AW21983" s="5"/>
    </row>
    <row r="21984" spans="38:49">
      <c r="AL21984" s="5"/>
      <c r="AM21984" s="5"/>
      <c r="AW21984" s="5"/>
    </row>
    <row r="21985" spans="38:49">
      <c r="AL21985" s="5"/>
      <c r="AM21985" s="5"/>
      <c r="AW21985" s="5"/>
    </row>
    <row r="21986" spans="38:49">
      <c r="AL21986" s="5"/>
      <c r="AM21986" s="5"/>
      <c r="AW21986" s="5"/>
    </row>
    <row r="21987" spans="38:49">
      <c r="AL21987" s="5"/>
      <c r="AM21987" s="5"/>
      <c r="AW21987" s="5"/>
    </row>
    <row r="21988" spans="38:49">
      <c r="AL21988" s="5"/>
      <c r="AM21988" s="5"/>
      <c r="AW21988" s="5"/>
    </row>
    <row r="21989" spans="38:49">
      <c r="AL21989" s="5"/>
      <c r="AM21989" s="5"/>
      <c r="AW21989" s="5"/>
    </row>
    <row r="21990" spans="38:49">
      <c r="AL21990" s="5"/>
      <c r="AM21990" s="5"/>
      <c r="AW21990" s="5"/>
    </row>
    <row r="21991" spans="38:49">
      <c r="AL21991" s="5"/>
      <c r="AM21991" s="5"/>
      <c r="AW21991" s="5"/>
    </row>
    <row r="21992" spans="38:49">
      <c r="AL21992" s="5"/>
      <c r="AM21992" s="5"/>
      <c r="AW21992" s="5"/>
    </row>
    <row r="21993" spans="38:49">
      <c r="AL21993" s="5"/>
      <c r="AM21993" s="5"/>
      <c r="AW21993" s="5"/>
    </row>
    <row r="21994" spans="38:49">
      <c r="AL21994" s="5"/>
      <c r="AM21994" s="5"/>
      <c r="AW21994" s="5"/>
    </row>
    <row r="21995" spans="38:49">
      <c r="AL21995" s="5"/>
      <c r="AM21995" s="5"/>
      <c r="AW21995" s="5"/>
    </row>
    <row r="21996" spans="38:49">
      <c r="AL21996" s="5"/>
      <c r="AM21996" s="5"/>
      <c r="AW21996" s="5"/>
    </row>
    <row r="21997" spans="38:49">
      <c r="AL21997" s="5"/>
      <c r="AM21997" s="5"/>
      <c r="AW21997" s="5"/>
    </row>
    <row r="21998" spans="38:49">
      <c r="AL21998" s="5"/>
      <c r="AM21998" s="5"/>
      <c r="AW21998" s="5"/>
    </row>
    <row r="21999" spans="38:49">
      <c r="AL21999" s="5"/>
      <c r="AM21999" s="5"/>
      <c r="AW21999" s="5"/>
    </row>
    <row r="22000" spans="38:49">
      <c r="AL22000" s="5"/>
      <c r="AM22000" s="5"/>
      <c r="AW22000" s="5"/>
    </row>
    <row r="22001" spans="38:49">
      <c r="AL22001" s="5"/>
      <c r="AM22001" s="5"/>
      <c r="AW22001" s="5"/>
    </row>
    <row r="22002" spans="38:49">
      <c r="AL22002" s="5"/>
      <c r="AM22002" s="5"/>
      <c r="AW22002" s="5"/>
    </row>
    <row r="22003" spans="38:49">
      <c r="AL22003" s="5"/>
      <c r="AM22003" s="5"/>
      <c r="AW22003" s="5"/>
    </row>
    <row r="22004" spans="38:49">
      <c r="AL22004" s="5"/>
      <c r="AM22004" s="5"/>
      <c r="AW22004" s="5"/>
    </row>
    <row r="22005" spans="38:49">
      <c r="AL22005" s="5"/>
      <c r="AM22005" s="5"/>
      <c r="AW22005" s="5"/>
    </row>
    <row r="22006" spans="38:49">
      <c r="AL22006" s="5"/>
      <c r="AM22006" s="5"/>
      <c r="AW22006" s="5"/>
    </row>
    <row r="22007" spans="38:49">
      <c r="AL22007" s="5"/>
      <c r="AM22007" s="5"/>
      <c r="AW22007" s="5"/>
    </row>
    <row r="22008" spans="38:49">
      <c r="AL22008" s="5"/>
      <c r="AM22008" s="5"/>
      <c r="AW22008" s="5"/>
    </row>
    <row r="22009" spans="38:49">
      <c r="AL22009" s="5"/>
      <c r="AM22009" s="5"/>
      <c r="AW22009" s="5"/>
    </row>
    <row r="22010" spans="38:49">
      <c r="AL22010" s="5"/>
      <c r="AM22010" s="5"/>
      <c r="AW22010" s="5"/>
    </row>
    <row r="22011" spans="38:49">
      <c r="AL22011" s="5"/>
      <c r="AM22011" s="5"/>
      <c r="AW22011" s="5"/>
    </row>
    <row r="22012" spans="38:49">
      <c r="AL22012" s="5"/>
      <c r="AM22012" s="5"/>
      <c r="AW22012" s="5"/>
    </row>
    <row r="22013" spans="38:49">
      <c r="AL22013" s="5"/>
      <c r="AM22013" s="5"/>
      <c r="AW22013" s="5"/>
    </row>
    <row r="22014" spans="38:49">
      <c r="AL22014" s="5"/>
      <c r="AM22014" s="5"/>
      <c r="AW22014" s="5"/>
    </row>
    <row r="22015" spans="38:49">
      <c r="AL22015" s="5"/>
      <c r="AM22015" s="5"/>
      <c r="AW22015" s="5"/>
    </row>
    <row r="22016" spans="38:49">
      <c r="AL22016" s="5"/>
      <c r="AM22016" s="5"/>
      <c r="AW22016" s="5"/>
    </row>
    <row r="22017" spans="38:49">
      <c r="AL22017" s="5"/>
      <c r="AM22017" s="5"/>
      <c r="AW22017" s="5"/>
    </row>
    <row r="22018" spans="38:49">
      <c r="AL22018" s="5"/>
      <c r="AM22018" s="5"/>
      <c r="AW22018" s="5"/>
    </row>
    <row r="22019" spans="38:49">
      <c r="AL22019" s="5"/>
      <c r="AM22019" s="5"/>
      <c r="AW22019" s="5"/>
    </row>
    <row r="22020" spans="38:49">
      <c r="AL22020" s="5"/>
      <c r="AM22020" s="5"/>
      <c r="AW22020" s="5"/>
    </row>
    <row r="22021" spans="38:49">
      <c r="AL22021" s="5"/>
      <c r="AM22021" s="5"/>
      <c r="AW22021" s="5"/>
    </row>
    <row r="22022" spans="38:49">
      <c r="AL22022" s="5"/>
      <c r="AM22022" s="5"/>
      <c r="AW22022" s="5"/>
    </row>
    <row r="22023" spans="38:49">
      <c r="AL22023" s="5"/>
      <c r="AM22023" s="5"/>
      <c r="AW22023" s="5"/>
    </row>
    <row r="22024" spans="38:49">
      <c r="AL22024" s="5"/>
      <c r="AM22024" s="5"/>
      <c r="AW22024" s="5"/>
    </row>
    <row r="22025" spans="38:49">
      <c r="AL22025" s="5"/>
      <c r="AM22025" s="5"/>
      <c r="AW22025" s="5"/>
    </row>
    <row r="22026" spans="38:49">
      <c r="AL22026" s="5"/>
      <c r="AM22026" s="5"/>
      <c r="AW22026" s="5"/>
    </row>
    <row r="22027" spans="38:49">
      <c r="AL22027" s="5"/>
      <c r="AM22027" s="5"/>
      <c r="AW22027" s="5"/>
    </row>
    <row r="22028" spans="38:49">
      <c r="AL22028" s="5"/>
      <c r="AM22028" s="5"/>
      <c r="AW22028" s="5"/>
    </row>
    <row r="22029" spans="38:49">
      <c r="AL22029" s="5"/>
      <c r="AM22029" s="5"/>
      <c r="AW22029" s="5"/>
    </row>
    <row r="22030" spans="38:49">
      <c r="AL22030" s="5"/>
      <c r="AM22030" s="5"/>
      <c r="AW22030" s="5"/>
    </row>
    <row r="22031" spans="38:49">
      <c r="AL22031" s="5"/>
      <c r="AM22031" s="5"/>
      <c r="AW22031" s="5"/>
    </row>
    <row r="22032" spans="38:49">
      <c r="AL22032" s="5"/>
      <c r="AM22032" s="5"/>
      <c r="AW22032" s="5"/>
    </row>
    <row r="22033" spans="38:49">
      <c r="AL22033" s="5"/>
      <c r="AM22033" s="5"/>
      <c r="AW22033" s="5"/>
    </row>
    <row r="22034" spans="38:49">
      <c r="AL22034" s="5"/>
      <c r="AM22034" s="5"/>
      <c r="AW22034" s="5"/>
    </row>
    <row r="22035" spans="38:49">
      <c r="AL22035" s="5"/>
      <c r="AM22035" s="5"/>
      <c r="AW22035" s="5"/>
    </row>
    <row r="22036" spans="38:49">
      <c r="AL22036" s="5"/>
      <c r="AM22036" s="5"/>
      <c r="AW22036" s="5"/>
    </row>
    <row r="22037" spans="38:49">
      <c r="AL22037" s="5"/>
      <c r="AM22037" s="5"/>
      <c r="AW22037" s="5"/>
    </row>
    <row r="22038" spans="38:49">
      <c r="AL22038" s="5"/>
      <c r="AM22038" s="5"/>
      <c r="AW22038" s="5"/>
    </row>
    <row r="22039" spans="38:49">
      <c r="AL22039" s="5"/>
      <c r="AM22039" s="5"/>
      <c r="AW22039" s="5"/>
    </row>
    <row r="22040" spans="38:49">
      <c r="AL22040" s="5"/>
      <c r="AM22040" s="5"/>
      <c r="AW22040" s="5"/>
    </row>
    <row r="22041" spans="38:49">
      <c r="AL22041" s="5"/>
      <c r="AM22041" s="5"/>
      <c r="AW22041" s="5"/>
    </row>
    <row r="22042" spans="38:49">
      <c r="AL22042" s="5"/>
      <c r="AM22042" s="5"/>
      <c r="AW22042" s="5"/>
    </row>
    <row r="22043" spans="38:49">
      <c r="AL22043" s="5"/>
      <c r="AM22043" s="5"/>
      <c r="AW22043" s="5"/>
    </row>
    <row r="22044" spans="38:49">
      <c r="AL22044" s="5"/>
      <c r="AM22044" s="5"/>
      <c r="AW22044" s="5"/>
    </row>
    <row r="22045" spans="38:49">
      <c r="AL22045" s="5"/>
      <c r="AM22045" s="5"/>
      <c r="AW22045" s="5"/>
    </row>
    <row r="22046" spans="38:49">
      <c r="AL22046" s="5"/>
      <c r="AM22046" s="5"/>
      <c r="AW22046" s="5"/>
    </row>
    <row r="22047" spans="38:49">
      <c r="AL22047" s="5"/>
      <c r="AM22047" s="5"/>
      <c r="AW22047" s="5"/>
    </row>
    <row r="22048" spans="38:49">
      <c r="AL22048" s="5"/>
      <c r="AM22048" s="5"/>
      <c r="AW22048" s="5"/>
    </row>
    <row r="22049" spans="38:49">
      <c r="AL22049" s="5"/>
      <c r="AM22049" s="5"/>
      <c r="AW22049" s="5"/>
    </row>
    <row r="22050" spans="38:49">
      <c r="AL22050" s="5"/>
      <c r="AM22050" s="5"/>
      <c r="AW22050" s="5"/>
    </row>
    <row r="22051" spans="38:49">
      <c r="AL22051" s="5"/>
      <c r="AM22051" s="5"/>
      <c r="AW22051" s="5"/>
    </row>
    <row r="22052" spans="38:49">
      <c r="AL22052" s="5"/>
      <c r="AM22052" s="5"/>
      <c r="AW22052" s="5"/>
    </row>
    <row r="22053" spans="38:49">
      <c r="AL22053" s="5"/>
      <c r="AM22053" s="5"/>
      <c r="AW22053" s="5"/>
    </row>
    <row r="22054" spans="38:49">
      <c r="AL22054" s="5"/>
      <c r="AM22054" s="5"/>
      <c r="AW22054" s="5"/>
    </row>
    <row r="22055" spans="38:49">
      <c r="AL22055" s="5"/>
      <c r="AM22055" s="5"/>
      <c r="AW22055" s="5"/>
    </row>
    <row r="22056" spans="38:49">
      <c r="AL22056" s="5"/>
      <c r="AM22056" s="5"/>
      <c r="AW22056" s="5"/>
    </row>
    <row r="22057" spans="38:49">
      <c r="AL22057" s="5"/>
      <c r="AM22057" s="5"/>
      <c r="AW22057" s="5"/>
    </row>
    <row r="22058" spans="38:49">
      <c r="AL22058" s="5"/>
      <c r="AM22058" s="5"/>
      <c r="AW22058" s="5"/>
    </row>
    <row r="22059" spans="38:49">
      <c r="AL22059" s="5"/>
      <c r="AM22059" s="5"/>
      <c r="AW22059" s="5"/>
    </row>
    <row r="22060" spans="38:49">
      <c r="AL22060" s="5"/>
      <c r="AM22060" s="5"/>
      <c r="AW22060" s="5"/>
    </row>
    <row r="22061" spans="38:49">
      <c r="AL22061" s="5"/>
      <c r="AM22061" s="5"/>
      <c r="AW22061" s="5"/>
    </row>
    <row r="22062" spans="38:49">
      <c r="AL22062" s="5"/>
      <c r="AM22062" s="5"/>
      <c r="AW22062" s="5"/>
    </row>
    <row r="22063" spans="38:49">
      <c r="AL22063" s="5"/>
      <c r="AM22063" s="5"/>
      <c r="AW22063" s="5"/>
    </row>
    <row r="22064" spans="38:49">
      <c r="AL22064" s="5"/>
      <c r="AM22064" s="5"/>
      <c r="AW22064" s="5"/>
    </row>
    <row r="22065" spans="38:49">
      <c r="AL22065" s="5"/>
      <c r="AM22065" s="5"/>
      <c r="AW22065" s="5"/>
    </row>
    <row r="22066" spans="38:49">
      <c r="AL22066" s="5"/>
      <c r="AM22066" s="5"/>
      <c r="AW22066" s="5"/>
    </row>
    <row r="22067" spans="38:49">
      <c r="AL22067" s="5"/>
      <c r="AM22067" s="5"/>
      <c r="AW22067" s="5"/>
    </row>
    <row r="22068" spans="38:49">
      <c r="AL22068" s="5"/>
      <c r="AM22068" s="5"/>
      <c r="AW22068" s="5"/>
    </row>
    <row r="22069" spans="38:49">
      <c r="AL22069" s="5"/>
      <c r="AM22069" s="5"/>
      <c r="AW22069" s="5"/>
    </row>
    <row r="22070" spans="38:49">
      <c r="AL22070" s="5"/>
      <c r="AM22070" s="5"/>
      <c r="AW22070" s="5"/>
    </row>
    <row r="22071" spans="38:49">
      <c r="AL22071" s="5"/>
      <c r="AM22071" s="5"/>
      <c r="AW22071" s="5"/>
    </row>
    <row r="22072" spans="38:49">
      <c r="AL22072" s="5"/>
      <c r="AM22072" s="5"/>
      <c r="AW22072" s="5"/>
    </row>
    <row r="22073" spans="38:49">
      <c r="AL22073" s="5"/>
      <c r="AM22073" s="5"/>
      <c r="AW22073" s="5"/>
    </row>
    <row r="22074" spans="38:49">
      <c r="AL22074" s="5"/>
      <c r="AM22074" s="5"/>
      <c r="AW22074" s="5"/>
    </row>
    <row r="22075" spans="38:49">
      <c r="AL22075" s="5"/>
      <c r="AM22075" s="5"/>
      <c r="AW22075" s="5"/>
    </row>
    <row r="22076" spans="38:49">
      <c r="AL22076" s="5"/>
      <c r="AM22076" s="5"/>
      <c r="AW22076" s="5"/>
    </row>
    <row r="22077" spans="38:49">
      <c r="AL22077" s="5"/>
      <c r="AM22077" s="5"/>
      <c r="AW22077" s="5"/>
    </row>
    <row r="22078" spans="38:49">
      <c r="AL22078" s="5"/>
      <c r="AM22078" s="5"/>
      <c r="AW22078" s="5"/>
    </row>
    <row r="22079" spans="38:49">
      <c r="AL22079" s="5"/>
      <c r="AM22079" s="5"/>
      <c r="AW22079" s="5"/>
    </row>
    <row r="22080" spans="38:49">
      <c r="AL22080" s="5"/>
      <c r="AM22080" s="5"/>
      <c r="AW22080" s="5"/>
    </row>
    <row r="22081" spans="38:49">
      <c r="AL22081" s="5"/>
      <c r="AM22081" s="5"/>
      <c r="AW22081" s="5"/>
    </row>
    <row r="22082" spans="38:49">
      <c r="AL22082" s="5"/>
      <c r="AM22082" s="5"/>
      <c r="AW22082" s="5"/>
    </row>
    <row r="22083" spans="38:49">
      <c r="AL22083" s="5"/>
      <c r="AM22083" s="5"/>
      <c r="AW22083" s="5"/>
    </row>
    <row r="22084" spans="38:49">
      <c r="AL22084" s="5"/>
      <c r="AM22084" s="5"/>
      <c r="AW22084" s="5"/>
    </row>
    <row r="22085" spans="38:49">
      <c r="AL22085" s="5"/>
      <c r="AM22085" s="5"/>
      <c r="AW22085" s="5"/>
    </row>
    <row r="22086" spans="38:49">
      <c r="AL22086" s="5"/>
      <c r="AM22086" s="5"/>
      <c r="AW22086" s="5"/>
    </row>
    <row r="22087" spans="38:49">
      <c r="AL22087" s="5"/>
      <c r="AM22087" s="5"/>
      <c r="AW22087" s="5"/>
    </row>
    <row r="22088" spans="38:49">
      <c r="AL22088" s="5"/>
      <c r="AM22088" s="5"/>
      <c r="AW22088" s="5"/>
    </row>
    <row r="22089" spans="38:49">
      <c r="AL22089" s="5"/>
      <c r="AM22089" s="5"/>
      <c r="AW22089" s="5"/>
    </row>
    <row r="22090" spans="38:49">
      <c r="AL22090" s="5"/>
      <c r="AM22090" s="5"/>
      <c r="AW22090" s="5"/>
    </row>
    <row r="22091" spans="38:49">
      <c r="AL22091" s="5"/>
      <c r="AM22091" s="5"/>
      <c r="AW22091" s="5"/>
    </row>
    <row r="22092" spans="38:49">
      <c r="AL22092" s="5"/>
      <c r="AM22092" s="5"/>
      <c r="AW22092" s="5"/>
    </row>
    <row r="22093" spans="38:49">
      <c r="AL22093" s="5"/>
      <c r="AM22093" s="5"/>
      <c r="AW22093" s="5"/>
    </row>
    <row r="22094" spans="38:49">
      <c r="AL22094" s="5"/>
      <c r="AM22094" s="5"/>
      <c r="AW22094" s="5"/>
    </row>
    <row r="22095" spans="38:49">
      <c r="AL22095" s="5"/>
      <c r="AM22095" s="5"/>
      <c r="AW22095" s="5"/>
    </row>
    <row r="22096" spans="38:49">
      <c r="AL22096" s="5"/>
      <c r="AM22096" s="5"/>
      <c r="AW22096" s="5"/>
    </row>
    <row r="22097" spans="38:49">
      <c r="AL22097" s="5"/>
      <c r="AM22097" s="5"/>
      <c r="AW22097" s="5"/>
    </row>
    <row r="22098" spans="38:49">
      <c r="AL22098" s="5"/>
      <c r="AM22098" s="5"/>
      <c r="AW22098" s="5"/>
    </row>
    <row r="22099" spans="38:49">
      <c r="AL22099" s="5"/>
      <c r="AM22099" s="5"/>
      <c r="AW22099" s="5"/>
    </row>
    <row r="22100" spans="38:49">
      <c r="AL22100" s="5"/>
      <c r="AM22100" s="5"/>
      <c r="AW22100" s="5"/>
    </row>
    <row r="22101" spans="38:49">
      <c r="AL22101" s="5"/>
      <c r="AM22101" s="5"/>
      <c r="AW22101" s="5"/>
    </row>
    <row r="22102" spans="38:49">
      <c r="AL22102" s="5"/>
      <c r="AM22102" s="5"/>
      <c r="AW22102" s="5"/>
    </row>
    <row r="22103" spans="38:49">
      <c r="AL22103" s="5"/>
      <c r="AM22103" s="5"/>
      <c r="AW22103" s="5"/>
    </row>
    <row r="22104" spans="38:49">
      <c r="AL22104" s="5"/>
      <c r="AM22104" s="5"/>
      <c r="AW22104" s="5"/>
    </row>
    <row r="22105" spans="38:49">
      <c r="AL22105" s="5"/>
      <c r="AM22105" s="5"/>
      <c r="AW22105" s="5"/>
    </row>
    <row r="22106" spans="38:49">
      <c r="AL22106" s="5"/>
      <c r="AM22106" s="5"/>
      <c r="AW22106" s="5"/>
    </row>
    <row r="22107" spans="38:49">
      <c r="AL22107" s="5"/>
      <c r="AM22107" s="5"/>
      <c r="AW22107" s="5"/>
    </row>
    <row r="22108" spans="38:49">
      <c r="AL22108" s="5"/>
      <c r="AM22108" s="5"/>
      <c r="AW22108" s="5"/>
    </row>
    <row r="22109" spans="38:49">
      <c r="AL22109" s="5"/>
      <c r="AM22109" s="5"/>
      <c r="AW22109" s="5"/>
    </row>
    <row r="22110" spans="38:49">
      <c r="AL22110" s="5"/>
      <c r="AM22110" s="5"/>
      <c r="AW22110" s="5"/>
    </row>
    <row r="22111" spans="38:49">
      <c r="AL22111" s="5"/>
      <c r="AM22111" s="5"/>
      <c r="AW22111" s="5"/>
    </row>
    <row r="22112" spans="38:49">
      <c r="AL22112" s="5"/>
      <c r="AM22112" s="5"/>
      <c r="AW22112" s="5"/>
    </row>
    <row r="22113" spans="38:49">
      <c r="AL22113" s="5"/>
      <c r="AM22113" s="5"/>
      <c r="AW22113" s="5"/>
    </row>
    <row r="22114" spans="38:49">
      <c r="AL22114" s="5"/>
      <c r="AM22114" s="5"/>
      <c r="AW22114" s="5"/>
    </row>
    <row r="22115" spans="38:49">
      <c r="AL22115" s="5"/>
      <c r="AM22115" s="5"/>
      <c r="AW22115" s="5"/>
    </row>
    <row r="22116" spans="38:49">
      <c r="AL22116" s="5"/>
      <c r="AM22116" s="5"/>
      <c r="AW22116" s="5"/>
    </row>
    <row r="22117" spans="38:49">
      <c r="AL22117" s="5"/>
      <c r="AM22117" s="5"/>
      <c r="AW22117" s="5"/>
    </row>
    <row r="22118" spans="38:49">
      <c r="AL22118" s="5"/>
      <c r="AM22118" s="5"/>
      <c r="AW22118" s="5"/>
    </row>
    <row r="22119" spans="38:49">
      <c r="AL22119" s="5"/>
      <c r="AM22119" s="5"/>
      <c r="AW22119" s="5"/>
    </row>
    <row r="22120" spans="38:49">
      <c r="AL22120" s="5"/>
      <c r="AM22120" s="5"/>
      <c r="AW22120" s="5"/>
    </row>
    <row r="22121" spans="38:49">
      <c r="AL22121" s="5"/>
      <c r="AM22121" s="5"/>
      <c r="AW22121" s="5"/>
    </row>
    <row r="22122" spans="38:49">
      <c r="AL22122" s="5"/>
      <c r="AM22122" s="5"/>
      <c r="AW22122" s="5"/>
    </row>
    <row r="22123" spans="38:49">
      <c r="AL22123" s="5"/>
      <c r="AM22123" s="5"/>
      <c r="AW22123" s="5"/>
    </row>
    <row r="22124" spans="38:49">
      <c r="AL22124" s="5"/>
      <c r="AM22124" s="5"/>
      <c r="AW22124" s="5"/>
    </row>
    <row r="22125" spans="38:49">
      <c r="AL22125" s="5"/>
      <c r="AM22125" s="5"/>
      <c r="AW22125" s="5"/>
    </row>
    <row r="22126" spans="38:49">
      <c r="AL22126" s="5"/>
      <c r="AM22126" s="5"/>
      <c r="AW22126" s="5"/>
    </row>
    <row r="22127" spans="38:49">
      <c r="AL22127" s="5"/>
      <c r="AM22127" s="5"/>
      <c r="AW22127" s="5"/>
    </row>
    <row r="22128" spans="38:49">
      <c r="AL22128" s="5"/>
      <c r="AM22128" s="5"/>
      <c r="AW22128" s="5"/>
    </row>
    <row r="22129" spans="38:49">
      <c r="AL22129" s="5"/>
      <c r="AM22129" s="5"/>
      <c r="AW22129" s="5"/>
    </row>
    <row r="22130" spans="38:49">
      <c r="AL22130" s="5"/>
      <c r="AM22130" s="5"/>
      <c r="AW22130" s="5"/>
    </row>
    <row r="22131" spans="38:49">
      <c r="AL22131" s="5"/>
      <c r="AM22131" s="5"/>
      <c r="AW22131" s="5"/>
    </row>
    <row r="22132" spans="38:49">
      <c r="AL22132" s="5"/>
      <c r="AM22132" s="5"/>
      <c r="AW22132" s="5"/>
    </row>
    <row r="22133" spans="38:49">
      <c r="AL22133" s="5"/>
      <c r="AM22133" s="5"/>
      <c r="AW22133" s="5"/>
    </row>
    <row r="22134" spans="38:49">
      <c r="AL22134" s="5"/>
      <c r="AM22134" s="5"/>
      <c r="AW22134" s="5"/>
    </row>
    <row r="22135" spans="38:49">
      <c r="AL22135" s="5"/>
      <c r="AM22135" s="5"/>
      <c r="AW22135" s="5"/>
    </row>
    <row r="22136" spans="38:49">
      <c r="AL22136" s="5"/>
      <c r="AM22136" s="5"/>
      <c r="AW22136" s="5"/>
    </row>
    <row r="22137" spans="38:49">
      <c r="AL22137" s="5"/>
      <c r="AM22137" s="5"/>
      <c r="AW22137" s="5"/>
    </row>
    <row r="22138" spans="38:49">
      <c r="AL22138" s="5"/>
      <c r="AM22138" s="5"/>
      <c r="AW22138" s="5"/>
    </row>
    <row r="22139" spans="38:49">
      <c r="AL22139" s="5"/>
      <c r="AM22139" s="5"/>
      <c r="AW22139" s="5"/>
    </row>
    <row r="22140" spans="38:49">
      <c r="AL22140" s="5"/>
      <c r="AM22140" s="5"/>
      <c r="AW22140" s="5"/>
    </row>
    <row r="22141" spans="38:49">
      <c r="AL22141" s="5"/>
      <c r="AM22141" s="5"/>
      <c r="AW22141" s="5"/>
    </row>
    <row r="22142" spans="38:49">
      <c r="AL22142" s="5"/>
      <c r="AM22142" s="5"/>
      <c r="AW22142" s="5"/>
    </row>
    <row r="22143" spans="38:49">
      <c r="AL22143" s="5"/>
      <c r="AM22143" s="5"/>
      <c r="AW22143" s="5"/>
    </row>
    <row r="22144" spans="38:49">
      <c r="AL22144" s="5"/>
      <c r="AM22144" s="5"/>
      <c r="AW22144" s="5"/>
    </row>
    <row r="22145" spans="38:49">
      <c r="AL22145" s="5"/>
      <c r="AM22145" s="5"/>
      <c r="AW22145" s="5"/>
    </row>
    <row r="22146" spans="38:49">
      <c r="AL22146" s="5"/>
      <c r="AM22146" s="5"/>
      <c r="AW22146" s="5"/>
    </row>
    <row r="22147" spans="38:49">
      <c r="AL22147" s="5"/>
      <c r="AM22147" s="5"/>
      <c r="AW22147" s="5"/>
    </row>
    <row r="22148" spans="38:49">
      <c r="AL22148" s="5"/>
      <c r="AM22148" s="5"/>
      <c r="AW22148" s="5"/>
    </row>
    <row r="22149" spans="38:49">
      <c r="AL22149" s="5"/>
      <c r="AM22149" s="5"/>
      <c r="AW22149" s="5"/>
    </row>
    <row r="22150" spans="38:49">
      <c r="AL22150" s="5"/>
      <c r="AM22150" s="5"/>
      <c r="AW22150" s="5"/>
    </row>
    <row r="22151" spans="38:49">
      <c r="AL22151" s="5"/>
      <c r="AM22151" s="5"/>
      <c r="AW22151" s="5"/>
    </row>
    <row r="22152" spans="38:49">
      <c r="AL22152" s="5"/>
      <c r="AM22152" s="5"/>
      <c r="AW22152" s="5"/>
    </row>
    <row r="22153" spans="38:49">
      <c r="AL22153" s="5"/>
      <c r="AM22153" s="5"/>
      <c r="AW22153" s="5"/>
    </row>
    <row r="22154" spans="38:49">
      <c r="AL22154" s="5"/>
      <c r="AM22154" s="5"/>
      <c r="AW22154" s="5"/>
    </row>
    <row r="22155" spans="38:49">
      <c r="AL22155" s="5"/>
      <c r="AM22155" s="5"/>
      <c r="AW22155" s="5"/>
    </row>
    <row r="22156" spans="38:49">
      <c r="AL22156" s="5"/>
      <c r="AM22156" s="5"/>
      <c r="AW22156" s="5"/>
    </row>
    <row r="22157" spans="38:49">
      <c r="AL22157" s="5"/>
      <c r="AM22157" s="5"/>
      <c r="AW22157" s="5"/>
    </row>
    <row r="22158" spans="38:49">
      <c r="AL22158" s="5"/>
      <c r="AM22158" s="5"/>
      <c r="AW22158" s="5"/>
    </row>
    <row r="22159" spans="38:49">
      <c r="AL22159" s="5"/>
      <c r="AM22159" s="5"/>
      <c r="AW22159" s="5"/>
    </row>
    <row r="22160" spans="38:49">
      <c r="AL22160" s="5"/>
      <c r="AM22160" s="5"/>
      <c r="AW22160" s="5"/>
    </row>
    <row r="22161" spans="38:49">
      <c r="AL22161" s="5"/>
      <c r="AM22161" s="5"/>
      <c r="AW22161" s="5"/>
    </row>
    <row r="22162" spans="38:49">
      <c r="AL22162" s="5"/>
      <c r="AM22162" s="5"/>
      <c r="AW22162" s="5"/>
    </row>
    <row r="22163" spans="38:49">
      <c r="AL22163" s="5"/>
      <c r="AM22163" s="5"/>
      <c r="AW22163" s="5"/>
    </row>
    <row r="22164" spans="38:49">
      <c r="AL22164" s="5"/>
      <c r="AM22164" s="5"/>
      <c r="AW22164" s="5"/>
    </row>
    <row r="22165" spans="38:49">
      <c r="AL22165" s="5"/>
      <c r="AM22165" s="5"/>
      <c r="AW22165" s="5"/>
    </row>
    <row r="22166" spans="38:49">
      <c r="AL22166" s="5"/>
      <c r="AM22166" s="5"/>
      <c r="AW22166" s="5"/>
    </row>
    <row r="22167" spans="38:49">
      <c r="AL22167" s="5"/>
      <c r="AM22167" s="5"/>
      <c r="AW22167" s="5"/>
    </row>
    <row r="22168" spans="38:49">
      <c r="AL22168" s="5"/>
      <c r="AM22168" s="5"/>
      <c r="AW22168" s="5"/>
    </row>
    <row r="22169" spans="38:49">
      <c r="AL22169" s="5"/>
      <c r="AM22169" s="5"/>
      <c r="AW22169" s="5"/>
    </row>
    <row r="22170" spans="38:49">
      <c r="AL22170" s="5"/>
      <c r="AM22170" s="5"/>
      <c r="AW22170" s="5"/>
    </row>
    <row r="22171" spans="38:49">
      <c r="AL22171" s="5"/>
      <c r="AM22171" s="5"/>
      <c r="AW22171" s="5"/>
    </row>
    <row r="22172" spans="38:49">
      <c r="AL22172" s="5"/>
      <c r="AM22172" s="5"/>
      <c r="AW22172" s="5"/>
    </row>
    <row r="22173" spans="38:49">
      <c r="AL22173" s="5"/>
      <c r="AM22173" s="5"/>
      <c r="AW22173" s="5"/>
    </row>
    <row r="22174" spans="38:49">
      <c r="AL22174" s="5"/>
      <c r="AM22174" s="5"/>
      <c r="AW22174" s="5"/>
    </row>
    <row r="22175" spans="38:49">
      <c r="AL22175" s="5"/>
      <c r="AM22175" s="5"/>
      <c r="AW22175" s="5"/>
    </row>
    <row r="22176" spans="38:49">
      <c r="AL22176" s="5"/>
      <c r="AM22176" s="5"/>
      <c r="AW22176" s="5"/>
    </row>
    <row r="22177" spans="38:49">
      <c r="AL22177" s="5"/>
      <c r="AM22177" s="5"/>
      <c r="AW22177" s="5"/>
    </row>
    <row r="22178" spans="38:49">
      <c r="AL22178" s="5"/>
      <c r="AM22178" s="5"/>
      <c r="AW22178" s="5"/>
    </row>
    <row r="22179" spans="38:49">
      <c r="AL22179" s="5"/>
      <c r="AM22179" s="5"/>
      <c r="AW22179" s="5"/>
    </row>
    <row r="22180" spans="38:49">
      <c r="AL22180" s="5"/>
      <c r="AM22180" s="5"/>
      <c r="AW22180" s="5"/>
    </row>
    <row r="22181" spans="38:49">
      <c r="AL22181" s="5"/>
      <c r="AM22181" s="5"/>
      <c r="AW22181" s="5"/>
    </row>
    <row r="22182" spans="38:49">
      <c r="AL22182" s="5"/>
      <c r="AM22182" s="5"/>
      <c r="AW22182" s="5"/>
    </row>
    <row r="22183" spans="38:49">
      <c r="AL22183" s="5"/>
      <c r="AM22183" s="5"/>
      <c r="AW22183" s="5"/>
    </row>
    <row r="22184" spans="38:49">
      <c r="AL22184" s="5"/>
      <c r="AM22184" s="5"/>
      <c r="AW22184" s="5"/>
    </row>
    <row r="22185" spans="38:49">
      <c r="AL22185" s="5"/>
      <c r="AM22185" s="5"/>
      <c r="AW22185" s="5"/>
    </row>
    <row r="22186" spans="38:49">
      <c r="AL22186" s="5"/>
      <c r="AM22186" s="5"/>
      <c r="AW22186" s="5"/>
    </row>
    <row r="22187" spans="38:49">
      <c r="AL22187" s="5"/>
      <c r="AM22187" s="5"/>
      <c r="AW22187" s="5"/>
    </row>
    <row r="22188" spans="38:49">
      <c r="AL22188" s="5"/>
      <c r="AM22188" s="5"/>
      <c r="AW22188" s="5"/>
    </row>
    <row r="22189" spans="38:49">
      <c r="AL22189" s="5"/>
      <c r="AM22189" s="5"/>
      <c r="AW22189" s="5"/>
    </row>
    <row r="22190" spans="38:49">
      <c r="AL22190" s="5"/>
      <c r="AM22190" s="5"/>
      <c r="AW22190" s="5"/>
    </row>
    <row r="22191" spans="38:49">
      <c r="AL22191" s="5"/>
      <c r="AM22191" s="5"/>
      <c r="AW22191" s="5"/>
    </row>
    <row r="22192" spans="38:49">
      <c r="AL22192" s="5"/>
      <c r="AM22192" s="5"/>
      <c r="AW22192" s="5"/>
    </row>
    <row r="22193" spans="38:49">
      <c r="AL22193" s="5"/>
      <c r="AM22193" s="5"/>
      <c r="AW22193" s="5"/>
    </row>
    <row r="22194" spans="38:49">
      <c r="AL22194" s="5"/>
      <c r="AM22194" s="5"/>
      <c r="AW22194" s="5"/>
    </row>
    <row r="22195" spans="38:49">
      <c r="AL22195" s="5"/>
      <c r="AM22195" s="5"/>
      <c r="AW22195" s="5"/>
    </row>
    <row r="22196" spans="38:49">
      <c r="AL22196" s="5"/>
      <c r="AM22196" s="5"/>
      <c r="AW22196" s="5"/>
    </row>
    <row r="22197" spans="38:49">
      <c r="AL22197" s="5"/>
      <c r="AM22197" s="5"/>
      <c r="AW22197" s="5"/>
    </row>
    <row r="22198" spans="38:49">
      <c r="AL22198" s="5"/>
      <c r="AM22198" s="5"/>
      <c r="AW22198" s="5"/>
    </row>
    <row r="22199" spans="38:49">
      <c r="AL22199" s="5"/>
      <c r="AM22199" s="5"/>
      <c r="AW22199" s="5"/>
    </row>
    <row r="22200" spans="38:49">
      <c r="AL22200" s="5"/>
      <c r="AM22200" s="5"/>
      <c r="AW22200" s="5"/>
    </row>
    <row r="22201" spans="38:49">
      <c r="AL22201" s="5"/>
      <c r="AM22201" s="5"/>
      <c r="AW22201" s="5"/>
    </row>
    <row r="22202" spans="38:49">
      <c r="AL22202" s="5"/>
      <c r="AM22202" s="5"/>
      <c r="AW22202" s="5"/>
    </row>
    <row r="22203" spans="38:49">
      <c r="AL22203" s="5"/>
      <c r="AM22203" s="5"/>
      <c r="AW22203" s="5"/>
    </row>
    <row r="22204" spans="38:49">
      <c r="AL22204" s="5"/>
      <c r="AM22204" s="5"/>
      <c r="AW22204" s="5"/>
    </row>
    <row r="22205" spans="38:49">
      <c r="AL22205" s="5"/>
      <c r="AM22205" s="5"/>
      <c r="AW22205" s="5"/>
    </row>
    <row r="22206" spans="38:49">
      <c r="AL22206" s="5"/>
      <c r="AM22206" s="5"/>
      <c r="AW22206" s="5"/>
    </row>
    <row r="22207" spans="38:49">
      <c r="AL22207" s="5"/>
      <c r="AM22207" s="5"/>
      <c r="AW22207" s="5"/>
    </row>
    <row r="22208" spans="38:49">
      <c r="AL22208" s="5"/>
      <c r="AM22208" s="5"/>
      <c r="AW22208" s="5"/>
    </row>
    <row r="22209" spans="38:49">
      <c r="AL22209" s="5"/>
      <c r="AM22209" s="5"/>
      <c r="AW22209" s="5"/>
    </row>
    <row r="22210" spans="38:49">
      <c r="AL22210" s="5"/>
      <c r="AM22210" s="5"/>
      <c r="AW22210" s="5"/>
    </row>
    <row r="22211" spans="38:49">
      <c r="AL22211" s="5"/>
      <c r="AM22211" s="5"/>
      <c r="AW22211" s="5"/>
    </row>
    <row r="22212" spans="38:49">
      <c r="AL22212" s="5"/>
      <c r="AM22212" s="5"/>
      <c r="AW22212" s="5"/>
    </row>
    <row r="22213" spans="38:49">
      <c r="AL22213" s="5"/>
      <c r="AM22213" s="5"/>
      <c r="AW22213" s="5"/>
    </row>
    <row r="22214" spans="38:49">
      <c r="AL22214" s="5"/>
      <c r="AM22214" s="5"/>
      <c r="AW22214" s="5"/>
    </row>
    <row r="22215" spans="38:49">
      <c r="AL22215" s="5"/>
      <c r="AM22215" s="5"/>
      <c r="AW22215" s="5"/>
    </row>
    <row r="22216" spans="38:49">
      <c r="AL22216" s="5"/>
      <c r="AM22216" s="5"/>
      <c r="AW22216" s="5"/>
    </row>
    <row r="22217" spans="38:49">
      <c r="AL22217" s="5"/>
      <c r="AM22217" s="5"/>
      <c r="AW22217" s="5"/>
    </row>
    <row r="22218" spans="38:49">
      <c r="AL22218" s="5"/>
      <c r="AM22218" s="5"/>
      <c r="AW22218" s="5"/>
    </row>
    <row r="22219" spans="38:49">
      <c r="AL22219" s="5"/>
      <c r="AM22219" s="5"/>
      <c r="AW22219" s="5"/>
    </row>
    <row r="22220" spans="38:49">
      <c r="AL22220" s="5"/>
      <c r="AM22220" s="5"/>
      <c r="AW22220" s="5"/>
    </row>
    <row r="22221" spans="38:49">
      <c r="AL22221" s="5"/>
      <c r="AM22221" s="5"/>
      <c r="AW22221" s="5"/>
    </row>
    <row r="22222" spans="38:49">
      <c r="AL22222" s="5"/>
      <c r="AM22222" s="5"/>
      <c r="AW22222" s="5"/>
    </row>
    <row r="22223" spans="38:49">
      <c r="AL22223" s="5"/>
      <c r="AM22223" s="5"/>
      <c r="AW22223" s="5"/>
    </row>
    <row r="22224" spans="38:49">
      <c r="AL22224" s="5"/>
      <c r="AM22224" s="5"/>
      <c r="AW22224" s="5"/>
    </row>
    <row r="22225" spans="38:49">
      <c r="AL22225" s="5"/>
      <c r="AM22225" s="5"/>
      <c r="AW22225" s="5"/>
    </row>
    <row r="22226" spans="38:49">
      <c r="AL22226" s="5"/>
      <c r="AM22226" s="5"/>
      <c r="AW22226" s="5"/>
    </row>
    <row r="22227" spans="38:49">
      <c r="AL22227" s="5"/>
      <c r="AM22227" s="5"/>
      <c r="AW22227" s="5"/>
    </row>
    <row r="22228" spans="38:49">
      <c r="AL22228" s="5"/>
      <c r="AM22228" s="5"/>
      <c r="AW22228" s="5"/>
    </row>
    <row r="22229" spans="38:49">
      <c r="AL22229" s="5"/>
      <c r="AM22229" s="5"/>
      <c r="AW22229" s="5"/>
    </row>
    <row r="22230" spans="38:49">
      <c r="AL22230" s="5"/>
      <c r="AM22230" s="5"/>
      <c r="AW22230" s="5"/>
    </row>
    <row r="22231" spans="38:49">
      <c r="AL22231" s="5"/>
      <c r="AM22231" s="5"/>
      <c r="AW22231" s="5"/>
    </row>
    <row r="22232" spans="38:49">
      <c r="AL22232" s="5"/>
      <c r="AM22232" s="5"/>
      <c r="AW22232" s="5"/>
    </row>
    <row r="22233" spans="38:49">
      <c r="AL22233" s="5"/>
      <c r="AM22233" s="5"/>
      <c r="AW22233" s="5"/>
    </row>
    <row r="22234" spans="38:49">
      <c r="AL22234" s="5"/>
      <c r="AM22234" s="5"/>
      <c r="AW22234" s="5"/>
    </row>
    <row r="22235" spans="38:49">
      <c r="AL22235" s="5"/>
      <c r="AM22235" s="5"/>
      <c r="AW22235" s="5"/>
    </row>
    <row r="22236" spans="38:49">
      <c r="AL22236" s="5"/>
      <c r="AM22236" s="5"/>
      <c r="AW22236" s="5"/>
    </row>
    <row r="22237" spans="38:49">
      <c r="AL22237" s="5"/>
      <c r="AM22237" s="5"/>
      <c r="AW22237" s="5"/>
    </row>
    <row r="22238" spans="38:49">
      <c r="AL22238" s="5"/>
      <c r="AM22238" s="5"/>
      <c r="AW22238" s="5"/>
    </row>
    <row r="22239" spans="38:49">
      <c r="AL22239" s="5"/>
      <c r="AM22239" s="5"/>
      <c r="AW22239" s="5"/>
    </row>
    <row r="22240" spans="38:49">
      <c r="AL22240" s="5"/>
      <c r="AM22240" s="5"/>
      <c r="AW22240" s="5"/>
    </row>
    <row r="22241" spans="38:49">
      <c r="AL22241" s="5"/>
      <c r="AM22241" s="5"/>
      <c r="AW22241" s="5"/>
    </row>
    <row r="22242" spans="38:49">
      <c r="AL22242" s="5"/>
      <c r="AM22242" s="5"/>
      <c r="AW22242" s="5"/>
    </row>
    <row r="22243" spans="38:49">
      <c r="AL22243" s="5"/>
      <c r="AM22243" s="5"/>
      <c r="AW22243" s="5"/>
    </row>
    <row r="22244" spans="38:49">
      <c r="AL22244" s="5"/>
      <c r="AM22244" s="5"/>
      <c r="AW22244" s="5"/>
    </row>
    <row r="22245" spans="38:49">
      <c r="AL22245" s="5"/>
      <c r="AM22245" s="5"/>
      <c r="AW22245" s="5"/>
    </row>
    <row r="22246" spans="38:49">
      <c r="AL22246" s="5"/>
      <c r="AM22246" s="5"/>
      <c r="AW22246" s="5"/>
    </row>
    <row r="22247" spans="38:49">
      <c r="AL22247" s="5"/>
      <c r="AM22247" s="5"/>
      <c r="AW22247" s="5"/>
    </row>
    <row r="22248" spans="38:49">
      <c r="AL22248" s="5"/>
      <c r="AM22248" s="5"/>
      <c r="AW22248" s="5"/>
    </row>
    <row r="22249" spans="38:49">
      <c r="AL22249" s="5"/>
      <c r="AM22249" s="5"/>
      <c r="AW22249" s="5"/>
    </row>
    <row r="22250" spans="38:49">
      <c r="AL22250" s="5"/>
      <c r="AM22250" s="5"/>
      <c r="AW22250" s="5"/>
    </row>
    <row r="22251" spans="38:49">
      <c r="AL22251" s="5"/>
      <c r="AM22251" s="5"/>
      <c r="AW22251" s="5"/>
    </row>
    <row r="22252" spans="38:49">
      <c r="AL22252" s="5"/>
      <c r="AM22252" s="5"/>
      <c r="AW22252" s="5"/>
    </row>
    <row r="22253" spans="38:49">
      <c r="AL22253" s="5"/>
      <c r="AM22253" s="5"/>
      <c r="AW22253" s="5"/>
    </row>
    <row r="22254" spans="38:49">
      <c r="AL22254" s="5"/>
      <c r="AM22254" s="5"/>
      <c r="AW22254" s="5"/>
    </row>
    <row r="22255" spans="38:49">
      <c r="AL22255" s="5"/>
      <c r="AM22255" s="5"/>
      <c r="AW22255" s="5"/>
    </row>
    <row r="22256" spans="38:49">
      <c r="AL22256" s="5"/>
      <c r="AM22256" s="5"/>
      <c r="AW22256" s="5"/>
    </row>
    <row r="22257" spans="38:49">
      <c r="AL22257" s="5"/>
      <c r="AM22257" s="5"/>
      <c r="AW22257" s="5"/>
    </row>
    <row r="22258" spans="38:49">
      <c r="AL22258" s="5"/>
      <c r="AM22258" s="5"/>
      <c r="AW22258" s="5"/>
    </row>
    <row r="22259" spans="38:49">
      <c r="AL22259" s="5"/>
      <c r="AM22259" s="5"/>
      <c r="AW22259" s="5"/>
    </row>
    <row r="22260" spans="38:49">
      <c r="AL22260" s="5"/>
      <c r="AM22260" s="5"/>
      <c r="AW22260" s="5"/>
    </row>
    <row r="22261" spans="38:49">
      <c r="AL22261" s="5"/>
      <c r="AM22261" s="5"/>
      <c r="AW22261" s="5"/>
    </row>
    <row r="22262" spans="38:49">
      <c r="AL22262" s="5"/>
      <c r="AM22262" s="5"/>
      <c r="AW22262" s="5"/>
    </row>
    <row r="22263" spans="38:49">
      <c r="AL22263" s="5"/>
      <c r="AM22263" s="5"/>
      <c r="AW22263" s="5"/>
    </row>
    <row r="22264" spans="38:49">
      <c r="AL22264" s="5"/>
      <c r="AM22264" s="5"/>
      <c r="AW22264" s="5"/>
    </row>
    <row r="22265" spans="38:49">
      <c r="AL22265" s="5"/>
      <c r="AM22265" s="5"/>
      <c r="AW22265" s="5"/>
    </row>
    <row r="22266" spans="38:49">
      <c r="AL22266" s="5"/>
      <c r="AM22266" s="5"/>
      <c r="AW22266" s="5"/>
    </row>
    <row r="22267" spans="38:49">
      <c r="AL22267" s="5"/>
      <c r="AM22267" s="5"/>
      <c r="AW22267" s="5"/>
    </row>
    <row r="22268" spans="38:49">
      <c r="AL22268" s="5"/>
      <c r="AM22268" s="5"/>
      <c r="AW22268" s="5"/>
    </row>
    <row r="22269" spans="38:49">
      <c r="AL22269" s="5"/>
      <c r="AM22269" s="5"/>
      <c r="AW22269" s="5"/>
    </row>
    <row r="22270" spans="38:49">
      <c r="AL22270" s="5"/>
      <c r="AM22270" s="5"/>
      <c r="AW22270" s="5"/>
    </row>
    <row r="22271" spans="38:49">
      <c r="AL22271" s="5"/>
      <c r="AM22271" s="5"/>
      <c r="AW22271" s="5"/>
    </row>
    <row r="22272" spans="38:49">
      <c r="AL22272" s="5"/>
      <c r="AM22272" s="5"/>
      <c r="AW22272" s="5"/>
    </row>
    <row r="22273" spans="38:49">
      <c r="AL22273" s="5"/>
      <c r="AM22273" s="5"/>
      <c r="AW22273" s="5"/>
    </row>
    <row r="22274" spans="38:49">
      <c r="AL22274" s="5"/>
      <c r="AM22274" s="5"/>
      <c r="AW22274" s="5"/>
    </row>
    <row r="22275" spans="38:49">
      <c r="AL22275" s="5"/>
      <c r="AM22275" s="5"/>
      <c r="AW22275" s="5"/>
    </row>
    <row r="22276" spans="38:49">
      <c r="AL22276" s="5"/>
      <c r="AM22276" s="5"/>
      <c r="AW22276" s="5"/>
    </row>
    <row r="22277" spans="38:49">
      <c r="AL22277" s="5"/>
      <c r="AM22277" s="5"/>
      <c r="AW22277" s="5"/>
    </row>
    <row r="22278" spans="38:49">
      <c r="AL22278" s="5"/>
      <c r="AM22278" s="5"/>
      <c r="AW22278" s="5"/>
    </row>
    <row r="22279" spans="38:49">
      <c r="AL22279" s="5"/>
      <c r="AM22279" s="5"/>
      <c r="AW22279" s="5"/>
    </row>
    <row r="22280" spans="38:49">
      <c r="AL22280" s="5"/>
      <c r="AM22280" s="5"/>
      <c r="AW22280" s="5"/>
    </row>
    <row r="22281" spans="38:49">
      <c r="AL22281" s="5"/>
      <c r="AM22281" s="5"/>
      <c r="AW22281" s="5"/>
    </row>
    <row r="22282" spans="38:49">
      <c r="AL22282" s="5"/>
      <c r="AM22282" s="5"/>
      <c r="AW22282" s="5"/>
    </row>
    <row r="22283" spans="38:49">
      <c r="AL22283" s="5"/>
      <c r="AM22283" s="5"/>
      <c r="AW22283" s="5"/>
    </row>
    <row r="22284" spans="38:49">
      <c r="AL22284" s="5"/>
      <c r="AM22284" s="5"/>
      <c r="AW22284" s="5"/>
    </row>
    <row r="22285" spans="38:49">
      <c r="AL22285" s="5"/>
      <c r="AM22285" s="5"/>
      <c r="AW22285" s="5"/>
    </row>
    <row r="22286" spans="38:49">
      <c r="AL22286" s="5"/>
      <c r="AM22286" s="5"/>
      <c r="AW22286" s="5"/>
    </row>
    <row r="22287" spans="38:49">
      <c r="AL22287" s="5"/>
      <c r="AM22287" s="5"/>
      <c r="AW22287" s="5"/>
    </row>
    <row r="22288" spans="38:49">
      <c r="AL22288" s="5"/>
      <c r="AM22288" s="5"/>
      <c r="AW22288" s="5"/>
    </row>
    <row r="22289" spans="38:49">
      <c r="AL22289" s="5"/>
      <c r="AM22289" s="5"/>
      <c r="AW22289" s="5"/>
    </row>
    <row r="22290" spans="38:49">
      <c r="AL22290" s="5"/>
      <c r="AM22290" s="5"/>
      <c r="AW22290" s="5"/>
    </row>
    <row r="22291" spans="38:49">
      <c r="AL22291" s="5"/>
      <c r="AM22291" s="5"/>
      <c r="AW22291" s="5"/>
    </row>
    <row r="22292" spans="38:49">
      <c r="AL22292" s="5"/>
      <c r="AM22292" s="5"/>
      <c r="AW22292" s="5"/>
    </row>
    <row r="22293" spans="38:49">
      <c r="AL22293" s="5"/>
      <c r="AM22293" s="5"/>
      <c r="AW22293" s="5"/>
    </row>
    <row r="22294" spans="38:49">
      <c r="AL22294" s="5"/>
      <c r="AM22294" s="5"/>
      <c r="AW22294" s="5"/>
    </row>
    <row r="22295" spans="38:49">
      <c r="AL22295" s="5"/>
      <c r="AM22295" s="5"/>
      <c r="AW22295" s="5"/>
    </row>
    <row r="22296" spans="38:49">
      <c r="AL22296" s="5"/>
      <c r="AM22296" s="5"/>
      <c r="AW22296" s="5"/>
    </row>
    <row r="22297" spans="38:49">
      <c r="AL22297" s="5"/>
      <c r="AM22297" s="5"/>
      <c r="AW22297" s="5"/>
    </row>
    <row r="22298" spans="38:49">
      <c r="AL22298" s="5"/>
      <c r="AM22298" s="5"/>
      <c r="AW22298" s="5"/>
    </row>
    <row r="22299" spans="38:49">
      <c r="AL22299" s="5"/>
      <c r="AM22299" s="5"/>
      <c r="AW22299" s="5"/>
    </row>
    <row r="22300" spans="38:49">
      <c r="AL22300" s="5"/>
      <c r="AM22300" s="5"/>
      <c r="AW22300" s="5"/>
    </row>
    <row r="22301" spans="38:49">
      <c r="AL22301" s="5"/>
      <c r="AM22301" s="5"/>
      <c r="AW22301" s="5"/>
    </row>
    <row r="22302" spans="38:49">
      <c r="AL22302" s="5"/>
      <c r="AM22302" s="5"/>
      <c r="AW22302" s="5"/>
    </row>
    <row r="22303" spans="38:49">
      <c r="AL22303" s="5"/>
      <c r="AM22303" s="5"/>
      <c r="AW22303" s="5"/>
    </row>
    <row r="22304" spans="38:49">
      <c r="AL22304" s="5"/>
      <c r="AM22304" s="5"/>
      <c r="AW22304" s="5"/>
    </row>
    <row r="22305" spans="38:49">
      <c r="AL22305" s="5"/>
      <c r="AM22305" s="5"/>
      <c r="AW22305" s="5"/>
    </row>
    <row r="22306" spans="38:49">
      <c r="AL22306" s="5"/>
      <c r="AM22306" s="5"/>
      <c r="AW22306" s="5"/>
    </row>
    <row r="22307" spans="38:49">
      <c r="AL22307" s="5"/>
      <c r="AM22307" s="5"/>
      <c r="AW22307" s="5"/>
    </row>
    <row r="22308" spans="38:49">
      <c r="AL22308" s="5"/>
      <c r="AM22308" s="5"/>
      <c r="AW22308" s="5"/>
    </row>
    <row r="22309" spans="38:49">
      <c r="AL22309" s="5"/>
      <c r="AM22309" s="5"/>
      <c r="AW22309" s="5"/>
    </row>
    <row r="22310" spans="38:49">
      <c r="AL22310" s="5"/>
      <c r="AM22310" s="5"/>
      <c r="AW22310" s="5"/>
    </row>
    <row r="22311" spans="38:49">
      <c r="AL22311" s="5"/>
      <c r="AM22311" s="5"/>
      <c r="AW22311" s="5"/>
    </row>
    <row r="22312" spans="38:49">
      <c r="AL22312" s="5"/>
      <c r="AM22312" s="5"/>
      <c r="AW22312" s="5"/>
    </row>
    <row r="22313" spans="38:49">
      <c r="AL22313" s="5"/>
      <c r="AM22313" s="5"/>
      <c r="AW22313" s="5"/>
    </row>
    <row r="22314" spans="38:49">
      <c r="AL22314" s="5"/>
      <c r="AM22314" s="5"/>
      <c r="AW22314" s="5"/>
    </row>
    <row r="22315" spans="38:49">
      <c r="AL22315" s="5"/>
      <c r="AM22315" s="5"/>
      <c r="AW22315" s="5"/>
    </row>
    <row r="22316" spans="38:49">
      <c r="AL22316" s="5"/>
      <c r="AM22316" s="5"/>
      <c r="AW22316" s="5"/>
    </row>
    <row r="22317" spans="38:49">
      <c r="AL22317" s="5"/>
      <c r="AM22317" s="5"/>
      <c r="AW22317" s="5"/>
    </row>
    <row r="22318" spans="38:49">
      <c r="AL22318" s="5"/>
      <c r="AM22318" s="5"/>
      <c r="AW22318" s="5"/>
    </row>
    <row r="22319" spans="38:49">
      <c r="AL22319" s="5"/>
      <c r="AM22319" s="5"/>
      <c r="AW22319" s="5"/>
    </row>
    <row r="22320" spans="38:49">
      <c r="AL22320" s="5"/>
      <c r="AM22320" s="5"/>
      <c r="AW22320" s="5"/>
    </row>
    <row r="22321" spans="38:49">
      <c r="AL22321" s="5"/>
      <c r="AM22321" s="5"/>
      <c r="AW22321" s="5"/>
    </row>
    <row r="22322" spans="38:49">
      <c r="AL22322" s="5"/>
      <c r="AM22322" s="5"/>
      <c r="AW22322" s="5"/>
    </row>
    <row r="22323" spans="38:49">
      <c r="AL22323" s="5"/>
      <c r="AM22323" s="5"/>
      <c r="AW22323" s="5"/>
    </row>
    <row r="22324" spans="38:49">
      <c r="AL22324" s="5"/>
      <c r="AM22324" s="5"/>
      <c r="AW22324" s="5"/>
    </row>
    <row r="22325" spans="38:49">
      <c r="AL22325" s="5"/>
      <c r="AM22325" s="5"/>
      <c r="AW22325" s="5"/>
    </row>
    <row r="22326" spans="38:49">
      <c r="AL22326" s="5"/>
      <c r="AM22326" s="5"/>
      <c r="AW22326" s="5"/>
    </row>
    <row r="22327" spans="38:49">
      <c r="AL22327" s="5"/>
      <c r="AM22327" s="5"/>
      <c r="AW22327" s="5"/>
    </row>
    <row r="22328" spans="38:49">
      <c r="AL22328" s="5"/>
      <c r="AM22328" s="5"/>
      <c r="AW22328" s="5"/>
    </row>
    <row r="22329" spans="38:49">
      <c r="AL22329" s="5"/>
      <c r="AM22329" s="5"/>
      <c r="AW22329" s="5"/>
    </row>
    <row r="22330" spans="38:49">
      <c r="AL22330" s="5"/>
      <c r="AM22330" s="5"/>
      <c r="AW22330" s="5"/>
    </row>
    <row r="22331" spans="38:49">
      <c r="AL22331" s="5"/>
      <c r="AM22331" s="5"/>
      <c r="AW22331" s="5"/>
    </row>
    <row r="22332" spans="38:49">
      <c r="AL22332" s="5"/>
      <c r="AM22332" s="5"/>
      <c r="AW22332" s="5"/>
    </row>
    <row r="22333" spans="38:49">
      <c r="AL22333" s="5"/>
      <c r="AM22333" s="5"/>
      <c r="AW22333" s="5"/>
    </row>
    <row r="22334" spans="38:49">
      <c r="AL22334" s="5"/>
      <c r="AM22334" s="5"/>
      <c r="AW22334" s="5"/>
    </row>
    <row r="22335" spans="38:49">
      <c r="AL22335" s="5"/>
      <c r="AM22335" s="5"/>
      <c r="AW22335" s="5"/>
    </row>
    <row r="22336" spans="38:49">
      <c r="AL22336" s="5"/>
      <c r="AM22336" s="5"/>
      <c r="AW22336" s="5"/>
    </row>
    <row r="22337" spans="38:49">
      <c r="AL22337" s="5"/>
      <c r="AM22337" s="5"/>
      <c r="AW22337" s="5"/>
    </row>
    <row r="22338" spans="38:49">
      <c r="AL22338" s="5"/>
      <c r="AM22338" s="5"/>
      <c r="AW22338" s="5"/>
    </row>
    <row r="22339" spans="38:49">
      <c r="AL22339" s="5"/>
      <c r="AM22339" s="5"/>
      <c r="AW22339" s="5"/>
    </row>
    <row r="22340" spans="38:49">
      <c r="AL22340" s="5"/>
      <c r="AM22340" s="5"/>
      <c r="AW22340" s="5"/>
    </row>
    <row r="22341" spans="38:49">
      <c r="AL22341" s="5"/>
      <c r="AM22341" s="5"/>
      <c r="AW22341" s="5"/>
    </row>
    <row r="22342" spans="38:49">
      <c r="AL22342" s="5"/>
      <c r="AM22342" s="5"/>
      <c r="AW22342" s="5"/>
    </row>
    <row r="22343" spans="38:49">
      <c r="AL22343" s="5"/>
      <c r="AM22343" s="5"/>
      <c r="AW22343" s="5"/>
    </row>
    <row r="22344" spans="38:49">
      <c r="AL22344" s="5"/>
      <c r="AM22344" s="5"/>
      <c r="AW22344" s="5"/>
    </row>
    <row r="22345" spans="38:49">
      <c r="AL22345" s="5"/>
      <c r="AM22345" s="5"/>
      <c r="AW22345" s="5"/>
    </row>
    <row r="22346" spans="38:49">
      <c r="AL22346" s="5"/>
      <c r="AM22346" s="5"/>
      <c r="AW22346" s="5"/>
    </row>
    <row r="22347" spans="38:49">
      <c r="AL22347" s="5"/>
      <c r="AM22347" s="5"/>
      <c r="AW22347" s="5"/>
    </row>
    <row r="22348" spans="38:49">
      <c r="AL22348" s="5"/>
      <c r="AM22348" s="5"/>
      <c r="AW22348" s="5"/>
    </row>
    <row r="22349" spans="38:49">
      <c r="AL22349" s="5"/>
      <c r="AM22349" s="5"/>
      <c r="AW22349" s="5"/>
    </row>
    <row r="22350" spans="38:49">
      <c r="AL22350" s="5"/>
      <c r="AM22350" s="5"/>
      <c r="AW22350" s="5"/>
    </row>
    <row r="22351" spans="38:49">
      <c r="AL22351" s="5"/>
      <c r="AM22351" s="5"/>
      <c r="AW22351" s="5"/>
    </row>
    <row r="22352" spans="38:49">
      <c r="AL22352" s="5"/>
      <c r="AM22352" s="5"/>
      <c r="AW22352" s="5"/>
    </row>
    <row r="22353" spans="38:49">
      <c r="AL22353" s="5"/>
      <c r="AM22353" s="5"/>
      <c r="AW22353" s="5"/>
    </row>
    <row r="22354" spans="38:49">
      <c r="AL22354" s="5"/>
      <c r="AM22354" s="5"/>
      <c r="AW22354" s="5"/>
    </row>
    <row r="22355" spans="38:49">
      <c r="AL22355" s="5"/>
      <c r="AM22355" s="5"/>
      <c r="AW22355" s="5"/>
    </row>
    <row r="22356" spans="38:49">
      <c r="AL22356" s="5"/>
      <c r="AM22356" s="5"/>
      <c r="AW22356" s="5"/>
    </row>
    <row r="22357" spans="38:49">
      <c r="AL22357" s="5"/>
      <c r="AM22357" s="5"/>
      <c r="AW22357" s="5"/>
    </row>
    <row r="22358" spans="38:49">
      <c r="AL22358" s="5"/>
      <c r="AM22358" s="5"/>
      <c r="AW22358" s="5"/>
    </row>
    <row r="22359" spans="38:49">
      <c r="AL22359" s="5"/>
      <c r="AM22359" s="5"/>
      <c r="AW22359" s="5"/>
    </row>
    <row r="22360" spans="38:49">
      <c r="AL22360" s="5"/>
      <c r="AM22360" s="5"/>
      <c r="AW22360" s="5"/>
    </row>
    <row r="22361" spans="38:49">
      <c r="AL22361" s="5"/>
      <c r="AM22361" s="5"/>
      <c r="AW22361" s="5"/>
    </row>
    <row r="22362" spans="38:49">
      <c r="AL22362" s="5"/>
      <c r="AM22362" s="5"/>
      <c r="AW22362" s="5"/>
    </row>
    <row r="22363" spans="38:49">
      <c r="AL22363" s="5"/>
      <c r="AM22363" s="5"/>
      <c r="AW22363" s="5"/>
    </row>
    <row r="22364" spans="38:49">
      <c r="AL22364" s="5"/>
      <c r="AM22364" s="5"/>
      <c r="AW22364" s="5"/>
    </row>
    <row r="22365" spans="38:49">
      <c r="AL22365" s="5"/>
      <c r="AM22365" s="5"/>
      <c r="AW22365" s="5"/>
    </row>
    <row r="22366" spans="38:49">
      <c r="AL22366" s="5"/>
      <c r="AM22366" s="5"/>
      <c r="AW22366" s="5"/>
    </row>
    <row r="22367" spans="38:49">
      <c r="AL22367" s="5"/>
      <c r="AM22367" s="5"/>
      <c r="AW22367" s="5"/>
    </row>
    <row r="22368" spans="38:49">
      <c r="AL22368" s="5"/>
      <c r="AM22368" s="5"/>
      <c r="AW22368" s="5"/>
    </row>
    <row r="22369" spans="38:49">
      <c r="AL22369" s="5"/>
      <c r="AM22369" s="5"/>
      <c r="AW22369" s="5"/>
    </row>
    <row r="22370" spans="38:49">
      <c r="AL22370" s="5"/>
      <c r="AM22370" s="5"/>
      <c r="AW22370" s="5"/>
    </row>
    <row r="22371" spans="38:49">
      <c r="AL22371" s="5"/>
      <c r="AM22371" s="5"/>
      <c r="AW22371" s="5"/>
    </row>
    <row r="22372" spans="38:49">
      <c r="AL22372" s="5"/>
      <c r="AM22372" s="5"/>
      <c r="AW22372" s="5"/>
    </row>
    <row r="22373" spans="38:49">
      <c r="AL22373" s="5"/>
      <c r="AM22373" s="5"/>
      <c r="AW22373" s="5"/>
    </row>
    <row r="22374" spans="38:49">
      <c r="AL22374" s="5"/>
      <c r="AM22374" s="5"/>
      <c r="AW22374" s="5"/>
    </row>
    <row r="22375" spans="38:49">
      <c r="AL22375" s="5"/>
      <c r="AM22375" s="5"/>
      <c r="AW22375" s="5"/>
    </row>
    <row r="22376" spans="38:49">
      <c r="AL22376" s="5"/>
      <c r="AM22376" s="5"/>
      <c r="AW22376" s="5"/>
    </row>
    <row r="22377" spans="38:49">
      <c r="AL22377" s="5"/>
      <c r="AM22377" s="5"/>
      <c r="AW22377" s="5"/>
    </row>
    <row r="22378" spans="38:49">
      <c r="AL22378" s="5"/>
      <c r="AM22378" s="5"/>
      <c r="AW22378" s="5"/>
    </row>
    <row r="22379" spans="38:49">
      <c r="AL22379" s="5"/>
      <c r="AM22379" s="5"/>
      <c r="AW22379" s="5"/>
    </row>
    <row r="22380" spans="38:49">
      <c r="AL22380" s="5"/>
      <c r="AM22380" s="5"/>
      <c r="AW22380" s="5"/>
    </row>
    <row r="22381" spans="38:49">
      <c r="AL22381" s="5"/>
      <c r="AM22381" s="5"/>
      <c r="AW22381" s="5"/>
    </row>
    <row r="22382" spans="38:49">
      <c r="AL22382" s="5"/>
      <c r="AM22382" s="5"/>
      <c r="AW22382" s="5"/>
    </row>
    <row r="22383" spans="38:49">
      <c r="AL22383" s="5"/>
      <c r="AM22383" s="5"/>
      <c r="AW22383" s="5"/>
    </row>
    <row r="22384" spans="38:49">
      <c r="AL22384" s="5"/>
      <c r="AM22384" s="5"/>
      <c r="AW22384" s="5"/>
    </row>
    <row r="22385" spans="38:49">
      <c r="AL22385" s="5"/>
      <c r="AM22385" s="5"/>
      <c r="AW22385" s="5"/>
    </row>
    <row r="22386" spans="38:49">
      <c r="AL22386" s="5"/>
      <c r="AM22386" s="5"/>
      <c r="AW22386" s="5"/>
    </row>
    <row r="22387" spans="38:49">
      <c r="AL22387" s="5"/>
      <c r="AM22387" s="5"/>
      <c r="AW22387" s="5"/>
    </row>
    <row r="22388" spans="38:49">
      <c r="AL22388" s="5"/>
      <c r="AM22388" s="5"/>
      <c r="AW22388" s="5"/>
    </row>
    <row r="22389" spans="38:49">
      <c r="AL22389" s="5"/>
      <c r="AM22389" s="5"/>
      <c r="AW22389" s="5"/>
    </row>
    <row r="22390" spans="38:49">
      <c r="AL22390" s="5"/>
      <c r="AM22390" s="5"/>
      <c r="AW22390" s="5"/>
    </row>
    <row r="22391" spans="38:49">
      <c r="AL22391" s="5"/>
      <c r="AM22391" s="5"/>
      <c r="AW22391" s="5"/>
    </row>
    <row r="22392" spans="38:49">
      <c r="AL22392" s="5"/>
      <c r="AM22392" s="5"/>
      <c r="AW22392" s="5"/>
    </row>
    <row r="22393" spans="38:49">
      <c r="AL22393" s="5"/>
      <c r="AM22393" s="5"/>
      <c r="AW22393" s="5"/>
    </row>
    <row r="22394" spans="38:49">
      <c r="AL22394" s="5"/>
      <c r="AM22394" s="5"/>
      <c r="AW22394" s="5"/>
    </row>
    <row r="22395" spans="38:49">
      <c r="AL22395" s="5"/>
      <c r="AM22395" s="5"/>
      <c r="AW22395" s="5"/>
    </row>
    <row r="22396" spans="38:49">
      <c r="AL22396" s="5"/>
      <c r="AM22396" s="5"/>
      <c r="AW22396" s="5"/>
    </row>
    <row r="22397" spans="38:49">
      <c r="AL22397" s="5"/>
      <c r="AM22397" s="5"/>
      <c r="AW22397" s="5"/>
    </row>
    <row r="22398" spans="38:49">
      <c r="AL22398" s="5"/>
      <c r="AM22398" s="5"/>
      <c r="AW22398" s="5"/>
    </row>
    <row r="22399" spans="38:49">
      <c r="AL22399" s="5"/>
      <c r="AM22399" s="5"/>
      <c r="AW22399" s="5"/>
    </row>
    <row r="22400" spans="38:49">
      <c r="AL22400" s="5"/>
      <c r="AM22400" s="5"/>
      <c r="AW22400" s="5"/>
    </row>
    <row r="22401" spans="38:49">
      <c r="AL22401" s="5"/>
      <c r="AM22401" s="5"/>
      <c r="AW22401" s="5"/>
    </row>
    <row r="22402" spans="38:49">
      <c r="AL22402" s="5"/>
      <c r="AM22402" s="5"/>
      <c r="AW22402" s="5"/>
    </row>
    <row r="22403" spans="38:49">
      <c r="AL22403" s="5"/>
      <c r="AM22403" s="5"/>
      <c r="AW22403" s="5"/>
    </row>
    <row r="22404" spans="38:49">
      <c r="AL22404" s="5"/>
      <c r="AM22404" s="5"/>
      <c r="AW22404" s="5"/>
    </row>
    <row r="22405" spans="38:49">
      <c r="AL22405" s="5"/>
      <c r="AM22405" s="5"/>
      <c r="AW22405" s="5"/>
    </row>
    <row r="22406" spans="38:49">
      <c r="AL22406" s="5"/>
      <c r="AM22406" s="5"/>
      <c r="AW22406" s="5"/>
    </row>
    <row r="22407" spans="38:49">
      <c r="AL22407" s="5"/>
      <c r="AM22407" s="5"/>
      <c r="AW22407" s="5"/>
    </row>
    <row r="22408" spans="38:49">
      <c r="AL22408" s="5"/>
      <c r="AM22408" s="5"/>
      <c r="AW22408" s="5"/>
    </row>
    <row r="22409" spans="38:49">
      <c r="AL22409" s="5"/>
      <c r="AM22409" s="5"/>
      <c r="AW22409" s="5"/>
    </row>
    <row r="22410" spans="38:49">
      <c r="AL22410" s="5"/>
      <c r="AM22410" s="5"/>
      <c r="AW22410" s="5"/>
    </row>
    <row r="22411" spans="38:49">
      <c r="AL22411" s="5"/>
      <c r="AM22411" s="5"/>
      <c r="AW22411" s="5"/>
    </row>
    <row r="22412" spans="38:49">
      <c r="AL22412" s="5"/>
      <c r="AM22412" s="5"/>
      <c r="AW22412" s="5"/>
    </row>
    <row r="22413" spans="38:49">
      <c r="AL22413" s="5"/>
      <c r="AM22413" s="5"/>
      <c r="AW22413" s="5"/>
    </row>
    <row r="22414" spans="38:49">
      <c r="AL22414" s="5"/>
      <c r="AM22414" s="5"/>
      <c r="AW22414" s="5"/>
    </row>
    <row r="22415" spans="38:49">
      <c r="AL22415" s="5"/>
      <c r="AM22415" s="5"/>
      <c r="AW22415" s="5"/>
    </row>
    <row r="22416" spans="38:49">
      <c r="AL22416" s="5"/>
      <c r="AM22416" s="5"/>
      <c r="AW22416" s="5"/>
    </row>
    <row r="22417" spans="38:49">
      <c r="AL22417" s="5"/>
      <c r="AM22417" s="5"/>
      <c r="AW22417" s="5"/>
    </row>
    <row r="22418" spans="38:49">
      <c r="AL22418" s="5"/>
      <c r="AM22418" s="5"/>
      <c r="AW22418" s="5"/>
    </row>
    <row r="22419" spans="38:49">
      <c r="AL22419" s="5"/>
      <c r="AM22419" s="5"/>
      <c r="AW22419" s="5"/>
    </row>
    <row r="22420" spans="38:49">
      <c r="AL22420" s="5"/>
      <c r="AM22420" s="5"/>
      <c r="AW22420" s="5"/>
    </row>
    <row r="22421" spans="38:49">
      <c r="AL22421" s="5"/>
      <c r="AM22421" s="5"/>
      <c r="AW22421" s="5"/>
    </row>
    <row r="22422" spans="38:49">
      <c r="AL22422" s="5"/>
      <c r="AM22422" s="5"/>
      <c r="AW22422" s="5"/>
    </row>
    <row r="22423" spans="38:49">
      <c r="AL22423" s="5"/>
      <c r="AM22423" s="5"/>
      <c r="AW22423" s="5"/>
    </row>
    <row r="22424" spans="38:49">
      <c r="AL22424" s="5"/>
      <c r="AM22424" s="5"/>
      <c r="AW22424" s="5"/>
    </row>
    <row r="22425" spans="38:49">
      <c r="AL22425" s="5"/>
      <c r="AM22425" s="5"/>
      <c r="AW22425" s="5"/>
    </row>
    <row r="22426" spans="38:49">
      <c r="AL22426" s="5"/>
      <c r="AM22426" s="5"/>
      <c r="AW22426" s="5"/>
    </row>
    <row r="22427" spans="38:49">
      <c r="AL22427" s="5"/>
      <c r="AM22427" s="5"/>
      <c r="AW22427" s="5"/>
    </row>
    <row r="22428" spans="38:49">
      <c r="AL22428" s="5"/>
      <c r="AM22428" s="5"/>
      <c r="AW22428" s="5"/>
    </row>
    <row r="22429" spans="38:49">
      <c r="AL22429" s="5"/>
      <c r="AM22429" s="5"/>
      <c r="AW22429" s="5"/>
    </row>
    <row r="22430" spans="38:49">
      <c r="AL22430" s="5"/>
      <c r="AM22430" s="5"/>
      <c r="AW22430" s="5"/>
    </row>
    <row r="22431" spans="38:49">
      <c r="AL22431" s="5"/>
      <c r="AM22431" s="5"/>
      <c r="AW22431" s="5"/>
    </row>
    <row r="22432" spans="38:49">
      <c r="AL22432" s="5"/>
      <c r="AM22432" s="5"/>
      <c r="AW22432" s="5"/>
    </row>
    <row r="22433" spans="38:49">
      <c r="AL22433" s="5"/>
      <c r="AM22433" s="5"/>
      <c r="AW22433" s="5"/>
    </row>
    <row r="22434" spans="38:49">
      <c r="AL22434" s="5"/>
      <c r="AM22434" s="5"/>
      <c r="AW22434" s="5"/>
    </row>
    <row r="22435" spans="38:49">
      <c r="AL22435" s="5"/>
      <c r="AM22435" s="5"/>
      <c r="AW22435" s="5"/>
    </row>
    <row r="22436" spans="38:49">
      <c r="AL22436" s="5"/>
      <c r="AM22436" s="5"/>
      <c r="AW22436" s="5"/>
    </row>
    <row r="22437" spans="38:49">
      <c r="AL22437" s="5"/>
      <c r="AM22437" s="5"/>
      <c r="AW22437" s="5"/>
    </row>
    <row r="22438" spans="38:49">
      <c r="AL22438" s="5"/>
      <c r="AM22438" s="5"/>
      <c r="AW22438" s="5"/>
    </row>
    <row r="22439" spans="38:49">
      <c r="AL22439" s="5"/>
      <c r="AM22439" s="5"/>
      <c r="AW22439" s="5"/>
    </row>
    <row r="22440" spans="38:49">
      <c r="AL22440" s="5"/>
      <c r="AM22440" s="5"/>
      <c r="AW22440" s="5"/>
    </row>
    <row r="22441" spans="38:49">
      <c r="AL22441" s="5"/>
      <c r="AM22441" s="5"/>
      <c r="AW22441" s="5"/>
    </row>
    <row r="22442" spans="38:49">
      <c r="AL22442" s="5"/>
      <c r="AM22442" s="5"/>
      <c r="AW22442" s="5"/>
    </row>
    <row r="22443" spans="38:49">
      <c r="AL22443" s="5"/>
      <c r="AM22443" s="5"/>
      <c r="AW22443" s="5"/>
    </row>
    <row r="22444" spans="38:49">
      <c r="AL22444" s="5"/>
      <c r="AM22444" s="5"/>
      <c r="AW22444" s="5"/>
    </row>
    <row r="22445" spans="38:49">
      <c r="AL22445" s="5"/>
      <c r="AM22445" s="5"/>
      <c r="AW22445" s="5"/>
    </row>
    <row r="22446" spans="38:49">
      <c r="AL22446" s="5"/>
      <c r="AM22446" s="5"/>
      <c r="AW22446" s="5"/>
    </row>
    <row r="22447" spans="38:49">
      <c r="AL22447" s="5"/>
      <c r="AM22447" s="5"/>
      <c r="AW22447" s="5"/>
    </row>
    <row r="22448" spans="38:49">
      <c r="AL22448" s="5"/>
      <c r="AM22448" s="5"/>
      <c r="AW22448" s="5"/>
    </row>
    <row r="22449" spans="38:49">
      <c r="AL22449" s="5"/>
      <c r="AM22449" s="5"/>
      <c r="AW22449" s="5"/>
    </row>
    <row r="22450" spans="38:49">
      <c r="AL22450" s="5"/>
      <c r="AM22450" s="5"/>
      <c r="AW22450" s="5"/>
    </row>
    <row r="22451" spans="38:49">
      <c r="AL22451" s="5"/>
      <c r="AM22451" s="5"/>
      <c r="AW22451" s="5"/>
    </row>
    <row r="22452" spans="38:49">
      <c r="AL22452" s="5"/>
      <c r="AM22452" s="5"/>
      <c r="AW22452" s="5"/>
    </row>
    <row r="22453" spans="38:49">
      <c r="AL22453" s="5"/>
      <c r="AM22453" s="5"/>
      <c r="AW22453" s="5"/>
    </row>
    <row r="22454" spans="38:49">
      <c r="AL22454" s="5"/>
      <c r="AM22454" s="5"/>
      <c r="AW22454" s="5"/>
    </row>
    <row r="22455" spans="38:49">
      <c r="AL22455" s="5"/>
      <c r="AM22455" s="5"/>
      <c r="AW22455" s="5"/>
    </row>
    <row r="22456" spans="38:49">
      <c r="AL22456" s="5"/>
      <c r="AM22456" s="5"/>
      <c r="AW22456" s="5"/>
    </row>
    <row r="22457" spans="38:49">
      <c r="AL22457" s="5"/>
      <c r="AM22457" s="5"/>
      <c r="AW22457" s="5"/>
    </row>
    <row r="22458" spans="38:49">
      <c r="AL22458" s="5"/>
      <c r="AM22458" s="5"/>
      <c r="AW22458" s="5"/>
    </row>
    <row r="22459" spans="38:49">
      <c r="AL22459" s="5"/>
      <c r="AM22459" s="5"/>
      <c r="AW22459" s="5"/>
    </row>
    <row r="22460" spans="38:49">
      <c r="AL22460" s="5"/>
      <c r="AM22460" s="5"/>
      <c r="AW22460" s="5"/>
    </row>
    <row r="22461" spans="38:49">
      <c r="AL22461" s="5"/>
      <c r="AM22461" s="5"/>
      <c r="AW22461" s="5"/>
    </row>
    <row r="22462" spans="38:49">
      <c r="AL22462" s="5"/>
      <c r="AM22462" s="5"/>
      <c r="AW22462" s="5"/>
    </row>
    <row r="22463" spans="38:49">
      <c r="AL22463" s="5"/>
      <c r="AM22463" s="5"/>
      <c r="AW22463" s="5"/>
    </row>
    <row r="22464" spans="38:49">
      <c r="AL22464" s="5"/>
      <c r="AM22464" s="5"/>
      <c r="AW22464" s="5"/>
    </row>
    <row r="22465" spans="38:49">
      <c r="AL22465" s="5"/>
      <c r="AM22465" s="5"/>
      <c r="AW22465" s="5"/>
    </row>
    <row r="22466" spans="38:49">
      <c r="AL22466" s="5"/>
      <c r="AM22466" s="5"/>
      <c r="AW22466" s="5"/>
    </row>
    <row r="22467" spans="38:49">
      <c r="AL22467" s="5"/>
      <c r="AM22467" s="5"/>
      <c r="AW22467" s="5"/>
    </row>
    <row r="22468" spans="38:49">
      <c r="AL22468" s="5"/>
      <c r="AM22468" s="5"/>
      <c r="AW22468" s="5"/>
    </row>
    <row r="22469" spans="38:49">
      <c r="AL22469" s="5"/>
      <c r="AM22469" s="5"/>
      <c r="AW22469" s="5"/>
    </row>
    <row r="22470" spans="38:49">
      <c r="AL22470" s="5"/>
      <c r="AM22470" s="5"/>
      <c r="AW22470" s="5"/>
    </row>
    <row r="22471" spans="38:49">
      <c r="AL22471" s="5"/>
      <c r="AM22471" s="5"/>
      <c r="AW22471" s="5"/>
    </row>
    <row r="22472" spans="38:49">
      <c r="AL22472" s="5"/>
      <c r="AM22472" s="5"/>
      <c r="AW22472" s="5"/>
    </row>
    <row r="22473" spans="38:49">
      <c r="AL22473" s="5"/>
      <c r="AM22473" s="5"/>
      <c r="AW22473" s="5"/>
    </row>
    <row r="22474" spans="38:49">
      <c r="AL22474" s="5"/>
      <c r="AM22474" s="5"/>
      <c r="AW22474" s="5"/>
    </row>
    <row r="22475" spans="38:49">
      <c r="AL22475" s="5"/>
      <c r="AM22475" s="5"/>
      <c r="AW22475" s="5"/>
    </row>
    <row r="22476" spans="38:49">
      <c r="AL22476" s="5"/>
      <c r="AM22476" s="5"/>
      <c r="AW22476" s="5"/>
    </row>
    <row r="22477" spans="38:49">
      <c r="AL22477" s="5"/>
      <c r="AM22477" s="5"/>
      <c r="AW22477" s="5"/>
    </row>
    <row r="22478" spans="38:49">
      <c r="AL22478" s="5"/>
      <c r="AM22478" s="5"/>
      <c r="AW22478" s="5"/>
    </row>
    <row r="22479" spans="38:49">
      <c r="AL22479" s="5"/>
      <c r="AM22479" s="5"/>
      <c r="AW22479" s="5"/>
    </row>
    <row r="22480" spans="38:49">
      <c r="AL22480" s="5"/>
      <c r="AM22480" s="5"/>
      <c r="AW22480" s="5"/>
    </row>
    <row r="22481" spans="38:49">
      <c r="AL22481" s="5"/>
      <c r="AM22481" s="5"/>
      <c r="AW22481" s="5"/>
    </row>
    <row r="22482" spans="38:49">
      <c r="AL22482" s="5"/>
      <c r="AM22482" s="5"/>
      <c r="AW22482" s="5"/>
    </row>
    <row r="22483" spans="38:49">
      <c r="AL22483" s="5"/>
      <c r="AM22483" s="5"/>
      <c r="AW22483" s="5"/>
    </row>
    <row r="22484" spans="38:49">
      <c r="AL22484" s="5"/>
      <c r="AM22484" s="5"/>
      <c r="AW22484" s="5"/>
    </row>
    <row r="22485" spans="38:49">
      <c r="AL22485" s="5"/>
      <c r="AM22485" s="5"/>
      <c r="AW22485" s="5"/>
    </row>
    <row r="22486" spans="38:49">
      <c r="AL22486" s="5"/>
      <c r="AM22486" s="5"/>
      <c r="AW22486" s="5"/>
    </row>
    <row r="22487" spans="38:49">
      <c r="AL22487" s="5"/>
      <c r="AM22487" s="5"/>
      <c r="AW22487" s="5"/>
    </row>
    <row r="22488" spans="38:49">
      <c r="AL22488" s="5"/>
      <c r="AM22488" s="5"/>
      <c r="AW22488" s="5"/>
    </row>
    <row r="22489" spans="38:49">
      <c r="AL22489" s="5"/>
      <c r="AM22489" s="5"/>
      <c r="AW22489" s="5"/>
    </row>
    <row r="22490" spans="38:49">
      <c r="AL22490" s="5"/>
      <c r="AM22490" s="5"/>
      <c r="AW22490" s="5"/>
    </row>
    <row r="22491" spans="38:49">
      <c r="AL22491" s="5"/>
      <c r="AM22491" s="5"/>
      <c r="AW22491" s="5"/>
    </row>
    <row r="22492" spans="38:49">
      <c r="AL22492" s="5"/>
      <c r="AM22492" s="5"/>
      <c r="AW22492" s="5"/>
    </row>
    <row r="22493" spans="38:49">
      <c r="AL22493" s="5"/>
      <c r="AM22493" s="5"/>
      <c r="AW22493" s="5"/>
    </row>
    <row r="22494" spans="38:49">
      <c r="AL22494" s="5"/>
      <c r="AM22494" s="5"/>
      <c r="AW22494" s="5"/>
    </row>
    <row r="22495" spans="38:49">
      <c r="AL22495" s="5"/>
      <c r="AM22495" s="5"/>
      <c r="AW22495" s="5"/>
    </row>
    <row r="22496" spans="38:49">
      <c r="AL22496" s="5"/>
      <c r="AM22496" s="5"/>
      <c r="AW22496" s="5"/>
    </row>
    <row r="22497" spans="38:49">
      <c r="AL22497" s="5"/>
      <c r="AM22497" s="5"/>
      <c r="AW22497" s="5"/>
    </row>
    <row r="22498" spans="38:49">
      <c r="AL22498" s="5"/>
      <c r="AM22498" s="5"/>
      <c r="AW22498" s="5"/>
    </row>
    <row r="22499" spans="38:49">
      <c r="AL22499" s="5"/>
      <c r="AM22499" s="5"/>
      <c r="AW22499" s="5"/>
    </row>
    <row r="22500" spans="38:49">
      <c r="AL22500" s="5"/>
      <c r="AM22500" s="5"/>
      <c r="AW22500" s="5"/>
    </row>
    <row r="22501" spans="38:49">
      <c r="AL22501" s="5"/>
      <c r="AM22501" s="5"/>
      <c r="AW22501" s="5"/>
    </row>
    <row r="22502" spans="38:49">
      <c r="AL22502" s="5"/>
      <c r="AM22502" s="5"/>
      <c r="AW22502" s="5"/>
    </row>
    <row r="22503" spans="38:49">
      <c r="AL22503" s="5"/>
      <c r="AM22503" s="5"/>
      <c r="AW22503" s="5"/>
    </row>
    <row r="22504" spans="38:49">
      <c r="AL22504" s="5"/>
      <c r="AM22504" s="5"/>
      <c r="AW22504" s="5"/>
    </row>
    <row r="22505" spans="38:49">
      <c r="AL22505" s="5"/>
      <c r="AM22505" s="5"/>
      <c r="AW22505" s="5"/>
    </row>
    <row r="22506" spans="38:49">
      <c r="AL22506" s="5"/>
      <c r="AM22506" s="5"/>
      <c r="AW22506" s="5"/>
    </row>
    <row r="22507" spans="38:49">
      <c r="AL22507" s="5"/>
      <c r="AM22507" s="5"/>
      <c r="AW22507" s="5"/>
    </row>
    <row r="22508" spans="38:49">
      <c r="AL22508" s="5"/>
      <c r="AM22508" s="5"/>
      <c r="AW22508" s="5"/>
    </row>
    <row r="22509" spans="38:49">
      <c r="AL22509" s="5"/>
      <c r="AM22509" s="5"/>
      <c r="AW22509" s="5"/>
    </row>
    <row r="22510" spans="38:49">
      <c r="AL22510" s="5"/>
      <c r="AM22510" s="5"/>
      <c r="AW22510" s="5"/>
    </row>
    <row r="22511" spans="38:49">
      <c r="AL22511" s="5"/>
      <c r="AM22511" s="5"/>
      <c r="AW22511" s="5"/>
    </row>
    <row r="22512" spans="38:49">
      <c r="AL22512" s="5"/>
      <c r="AM22512" s="5"/>
      <c r="AW22512" s="5"/>
    </row>
    <row r="22513" spans="38:49">
      <c r="AL22513" s="5"/>
      <c r="AM22513" s="5"/>
      <c r="AW22513" s="5"/>
    </row>
    <row r="22514" spans="38:49">
      <c r="AL22514" s="5"/>
      <c r="AM22514" s="5"/>
      <c r="AW22514" s="5"/>
    </row>
    <row r="22515" spans="38:49">
      <c r="AL22515" s="5"/>
      <c r="AM22515" s="5"/>
      <c r="AW22515" s="5"/>
    </row>
    <row r="22516" spans="38:49">
      <c r="AL22516" s="5"/>
      <c r="AM22516" s="5"/>
      <c r="AW22516" s="5"/>
    </row>
    <row r="22517" spans="38:49">
      <c r="AL22517" s="5"/>
      <c r="AM22517" s="5"/>
      <c r="AW22517" s="5"/>
    </row>
    <row r="22518" spans="38:49">
      <c r="AL22518" s="5"/>
      <c r="AM22518" s="5"/>
      <c r="AW22518" s="5"/>
    </row>
    <row r="22519" spans="38:49">
      <c r="AL22519" s="5"/>
      <c r="AM22519" s="5"/>
      <c r="AW22519" s="5"/>
    </row>
    <row r="22520" spans="38:49">
      <c r="AL22520" s="5"/>
      <c r="AM22520" s="5"/>
      <c r="AW22520" s="5"/>
    </row>
    <row r="22521" spans="38:49">
      <c r="AL22521" s="5"/>
      <c r="AM22521" s="5"/>
      <c r="AW22521" s="5"/>
    </row>
    <row r="22522" spans="38:49">
      <c r="AL22522" s="5"/>
      <c r="AM22522" s="5"/>
      <c r="AW22522" s="5"/>
    </row>
    <row r="22523" spans="38:49">
      <c r="AL22523" s="5"/>
      <c r="AM22523" s="5"/>
      <c r="AW22523" s="5"/>
    </row>
    <row r="22524" spans="38:49">
      <c r="AL22524" s="5"/>
      <c r="AM22524" s="5"/>
      <c r="AW22524" s="5"/>
    </row>
    <row r="22525" spans="38:49">
      <c r="AL22525" s="5"/>
      <c r="AM22525" s="5"/>
      <c r="AW22525" s="5"/>
    </row>
    <row r="22526" spans="38:49">
      <c r="AL22526" s="5"/>
      <c r="AM22526" s="5"/>
      <c r="AW22526" s="5"/>
    </row>
    <row r="22527" spans="38:49">
      <c r="AL22527" s="5"/>
      <c r="AM22527" s="5"/>
      <c r="AW22527" s="5"/>
    </row>
    <row r="22528" spans="38:49">
      <c r="AL22528" s="5"/>
      <c r="AM22528" s="5"/>
      <c r="AW22528" s="5"/>
    </row>
    <row r="22529" spans="38:49">
      <c r="AL22529" s="5"/>
      <c r="AM22529" s="5"/>
      <c r="AW22529" s="5"/>
    </row>
    <row r="22530" spans="38:49">
      <c r="AL22530" s="5"/>
      <c r="AM22530" s="5"/>
      <c r="AW22530" s="5"/>
    </row>
    <row r="22531" spans="38:49">
      <c r="AL22531" s="5"/>
      <c r="AM22531" s="5"/>
      <c r="AW22531" s="5"/>
    </row>
    <row r="22532" spans="38:49">
      <c r="AL22532" s="5"/>
      <c r="AM22532" s="5"/>
      <c r="AW22532" s="5"/>
    </row>
    <row r="22533" spans="38:49">
      <c r="AL22533" s="5"/>
      <c r="AM22533" s="5"/>
      <c r="AW22533" s="5"/>
    </row>
    <row r="22534" spans="38:49">
      <c r="AL22534" s="5"/>
      <c r="AM22534" s="5"/>
      <c r="AW22534" s="5"/>
    </row>
    <row r="22535" spans="38:49">
      <c r="AL22535" s="5"/>
      <c r="AM22535" s="5"/>
      <c r="AW22535" s="5"/>
    </row>
    <row r="22536" spans="38:49">
      <c r="AL22536" s="5"/>
      <c r="AM22536" s="5"/>
      <c r="AW22536" s="5"/>
    </row>
    <row r="22537" spans="38:49">
      <c r="AL22537" s="5"/>
      <c r="AM22537" s="5"/>
      <c r="AW22537" s="5"/>
    </row>
    <row r="22538" spans="38:49">
      <c r="AL22538" s="5"/>
      <c r="AM22538" s="5"/>
      <c r="AW22538" s="5"/>
    </row>
    <row r="22539" spans="38:49">
      <c r="AL22539" s="5"/>
      <c r="AM22539" s="5"/>
      <c r="AW22539" s="5"/>
    </row>
    <row r="22540" spans="38:49">
      <c r="AL22540" s="5"/>
      <c r="AM22540" s="5"/>
      <c r="AW22540" s="5"/>
    </row>
    <row r="22541" spans="38:49">
      <c r="AL22541" s="5"/>
      <c r="AM22541" s="5"/>
      <c r="AW22541" s="5"/>
    </row>
    <row r="22542" spans="38:49">
      <c r="AL22542" s="5"/>
      <c r="AM22542" s="5"/>
      <c r="AW22542" s="5"/>
    </row>
    <row r="22543" spans="38:49">
      <c r="AL22543" s="5"/>
      <c r="AM22543" s="5"/>
      <c r="AW22543" s="5"/>
    </row>
    <row r="22544" spans="38:49">
      <c r="AL22544" s="5"/>
      <c r="AM22544" s="5"/>
      <c r="AW22544" s="5"/>
    </row>
    <row r="22545" spans="38:49">
      <c r="AL22545" s="5"/>
      <c r="AM22545" s="5"/>
      <c r="AW22545" s="5"/>
    </row>
    <row r="22546" spans="38:49">
      <c r="AL22546" s="5"/>
      <c r="AM22546" s="5"/>
      <c r="AW22546" s="5"/>
    </row>
    <row r="22547" spans="38:49">
      <c r="AL22547" s="5"/>
      <c r="AM22547" s="5"/>
      <c r="AW22547" s="5"/>
    </row>
    <row r="22548" spans="38:49">
      <c r="AL22548" s="5"/>
      <c r="AM22548" s="5"/>
      <c r="AW22548" s="5"/>
    </row>
    <row r="22549" spans="38:49">
      <c r="AL22549" s="5"/>
      <c r="AM22549" s="5"/>
      <c r="AW22549" s="5"/>
    </row>
    <row r="22550" spans="38:49">
      <c r="AL22550" s="5"/>
      <c r="AM22550" s="5"/>
      <c r="AW22550" s="5"/>
    </row>
    <row r="22551" spans="38:49">
      <c r="AL22551" s="5"/>
      <c r="AM22551" s="5"/>
      <c r="AW22551" s="5"/>
    </row>
    <row r="22552" spans="38:49">
      <c r="AL22552" s="5"/>
      <c r="AM22552" s="5"/>
      <c r="AW22552" s="5"/>
    </row>
    <row r="22553" spans="38:49">
      <c r="AL22553" s="5"/>
      <c r="AM22553" s="5"/>
      <c r="AW22553" s="5"/>
    </row>
    <row r="22554" spans="38:49">
      <c r="AL22554" s="5"/>
      <c r="AM22554" s="5"/>
      <c r="AW22554" s="5"/>
    </row>
    <row r="22555" spans="38:49">
      <c r="AL22555" s="5"/>
      <c r="AM22555" s="5"/>
      <c r="AW22555" s="5"/>
    </row>
    <row r="22556" spans="38:49">
      <c r="AL22556" s="5"/>
      <c r="AM22556" s="5"/>
      <c r="AW22556" s="5"/>
    </row>
    <row r="22557" spans="38:49">
      <c r="AL22557" s="5"/>
      <c r="AM22557" s="5"/>
      <c r="AW22557" s="5"/>
    </row>
    <row r="22558" spans="38:49">
      <c r="AL22558" s="5"/>
      <c r="AM22558" s="5"/>
      <c r="AW22558" s="5"/>
    </row>
    <row r="22559" spans="38:49">
      <c r="AL22559" s="5"/>
      <c r="AM22559" s="5"/>
      <c r="AW22559" s="5"/>
    </row>
    <row r="22560" spans="38:49">
      <c r="AL22560" s="5"/>
      <c r="AM22560" s="5"/>
      <c r="AW22560" s="5"/>
    </row>
    <row r="22561" spans="38:49">
      <c r="AL22561" s="5"/>
      <c r="AM22561" s="5"/>
      <c r="AW22561" s="5"/>
    </row>
    <row r="22562" spans="38:49">
      <c r="AL22562" s="5"/>
      <c r="AM22562" s="5"/>
      <c r="AW22562" s="5"/>
    </row>
    <row r="22563" spans="38:49">
      <c r="AL22563" s="5"/>
      <c r="AM22563" s="5"/>
      <c r="AW22563" s="5"/>
    </row>
    <row r="22564" spans="38:49">
      <c r="AL22564" s="5"/>
      <c r="AM22564" s="5"/>
      <c r="AW22564" s="5"/>
    </row>
    <row r="22565" spans="38:49">
      <c r="AL22565" s="5"/>
      <c r="AM22565" s="5"/>
      <c r="AW22565" s="5"/>
    </row>
    <row r="22566" spans="38:49">
      <c r="AL22566" s="5"/>
      <c r="AM22566" s="5"/>
      <c r="AW22566" s="5"/>
    </row>
    <row r="22567" spans="38:49">
      <c r="AL22567" s="5"/>
      <c r="AM22567" s="5"/>
      <c r="AW22567" s="5"/>
    </row>
    <row r="22568" spans="38:49">
      <c r="AL22568" s="5"/>
      <c r="AM22568" s="5"/>
      <c r="AW22568" s="5"/>
    </row>
    <row r="22569" spans="38:49">
      <c r="AL22569" s="5"/>
      <c r="AM22569" s="5"/>
      <c r="AW22569" s="5"/>
    </row>
    <row r="22570" spans="38:49">
      <c r="AL22570" s="5"/>
      <c r="AM22570" s="5"/>
      <c r="AW22570" s="5"/>
    </row>
    <row r="22571" spans="38:49">
      <c r="AL22571" s="5"/>
      <c r="AM22571" s="5"/>
      <c r="AW22571" s="5"/>
    </row>
    <row r="22572" spans="38:49">
      <c r="AL22572" s="5"/>
      <c r="AM22572" s="5"/>
      <c r="AW22572" s="5"/>
    </row>
    <row r="22573" spans="38:49">
      <c r="AL22573" s="5"/>
      <c r="AM22573" s="5"/>
      <c r="AW22573" s="5"/>
    </row>
    <row r="22574" spans="38:49">
      <c r="AL22574" s="5"/>
      <c r="AM22574" s="5"/>
      <c r="AW22574" s="5"/>
    </row>
    <row r="22575" spans="38:49">
      <c r="AL22575" s="5"/>
      <c r="AM22575" s="5"/>
      <c r="AW22575" s="5"/>
    </row>
    <row r="22576" spans="38:49">
      <c r="AL22576" s="5"/>
      <c r="AM22576" s="5"/>
      <c r="AW22576" s="5"/>
    </row>
    <row r="22577" spans="38:49">
      <c r="AL22577" s="5"/>
      <c r="AM22577" s="5"/>
      <c r="AW22577" s="5"/>
    </row>
    <row r="22578" spans="38:49">
      <c r="AL22578" s="5"/>
      <c r="AM22578" s="5"/>
      <c r="AW22578" s="5"/>
    </row>
    <row r="22579" spans="38:49">
      <c r="AL22579" s="5"/>
      <c r="AM22579" s="5"/>
      <c r="AW22579" s="5"/>
    </row>
    <row r="22580" spans="38:49">
      <c r="AL22580" s="5"/>
      <c r="AM22580" s="5"/>
      <c r="AW22580" s="5"/>
    </row>
    <row r="22581" spans="38:49">
      <c r="AL22581" s="5"/>
      <c r="AM22581" s="5"/>
      <c r="AW22581" s="5"/>
    </row>
    <row r="22582" spans="38:49">
      <c r="AL22582" s="5"/>
      <c r="AM22582" s="5"/>
      <c r="AW22582" s="5"/>
    </row>
    <row r="22583" spans="38:49">
      <c r="AL22583" s="5"/>
      <c r="AM22583" s="5"/>
      <c r="AW22583" s="5"/>
    </row>
    <row r="22584" spans="38:49">
      <c r="AL22584" s="5"/>
      <c r="AM22584" s="5"/>
      <c r="AW22584" s="5"/>
    </row>
    <row r="22585" spans="38:49">
      <c r="AL22585" s="5"/>
      <c r="AM22585" s="5"/>
      <c r="AW22585" s="5"/>
    </row>
    <row r="22586" spans="38:49">
      <c r="AL22586" s="5"/>
      <c r="AM22586" s="5"/>
      <c r="AW22586" s="5"/>
    </row>
    <row r="22587" spans="38:49">
      <c r="AL22587" s="5"/>
      <c r="AM22587" s="5"/>
      <c r="AW22587" s="5"/>
    </row>
    <row r="22588" spans="38:49">
      <c r="AL22588" s="5"/>
      <c r="AM22588" s="5"/>
      <c r="AW22588" s="5"/>
    </row>
    <row r="22589" spans="38:49">
      <c r="AL22589" s="5"/>
      <c r="AM22589" s="5"/>
      <c r="AW22589" s="5"/>
    </row>
    <row r="22590" spans="38:49">
      <c r="AL22590" s="5"/>
      <c r="AM22590" s="5"/>
      <c r="AW22590" s="5"/>
    </row>
    <row r="22591" spans="38:49">
      <c r="AL22591" s="5"/>
      <c r="AM22591" s="5"/>
      <c r="AW22591" s="5"/>
    </row>
    <row r="22592" spans="38:49">
      <c r="AL22592" s="5"/>
      <c r="AM22592" s="5"/>
      <c r="AW22592" s="5"/>
    </row>
    <row r="22593" spans="38:49">
      <c r="AL22593" s="5"/>
      <c r="AM22593" s="5"/>
      <c r="AW22593" s="5"/>
    </row>
    <row r="22594" spans="38:49">
      <c r="AL22594" s="5"/>
      <c r="AM22594" s="5"/>
      <c r="AW22594" s="5"/>
    </row>
    <row r="22595" spans="38:49">
      <c r="AL22595" s="5"/>
      <c r="AM22595" s="5"/>
      <c r="AW22595" s="5"/>
    </row>
    <row r="22596" spans="38:49">
      <c r="AL22596" s="5"/>
      <c r="AM22596" s="5"/>
      <c r="AW22596" s="5"/>
    </row>
    <row r="22597" spans="38:49">
      <c r="AL22597" s="5"/>
      <c r="AM22597" s="5"/>
      <c r="AW22597" s="5"/>
    </row>
    <row r="22598" spans="38:49">
      <c r="AL22598" s="5"/>
      <c r="AM22598" s="5"/>
      <c r="AW22598" s="5"/>
    </row>
    <row r="22599" spans="38:49">
      <c r="AL22599" s="5"/>
      <c r="AM22599" s="5"/>
      <c r="AW22599" s="5"/>
    </row>
    <row r="22600" spans="38:49">
      <c r="AL22600" s="5"/>
      <c r="AM22600" s="5"/>
      <c r="AW22600" s="5"/>
    </row>
    <row r="22601" spans="38:49">
      <c r="AL22601" s="5"/>
      <c r="AM22601" s="5"/>
      <c r="AW22601" s="5"/>
    </row>
    <row r="22602" spans="38:49">
      <c r="AL22602" s="5"/>
      <c r="AM22602" s="5"/>
      <c r="AW22602" s="5"/>
    </row>
    <row r="22603" spans="38:49">
      <c r="AL22603" s="5"/>
      <c r="AM22603" s="5"/>
      <c r="AW22603" s="5"/>
    </row>
    <row r="22604" spans="38:49">
      <c r="AL22604" s="5"/>
      <c r="AM22604" s="5"/>
      <c r="AW22604" s="5"/>
    </row>
    <row r="22605" spans="38:49">
      <c r="AL22605" s="5"/>
      <c r="AM22605" s="5"/>
      <c r="AW22605" s="5"/>
    </row>
    <row r="22606" spans="38:49">
      <c r="AL22606" s="5"/>
      <c r="AM22606" s="5"/>
      <c r="AW22606" s="5"/>
    </row>
    <row r="22607" spans="38:49">
      <c r="AL22607" s="5"/>
      <c r="AM22607" s="5"/>
      <c r="AW22607" s="5"/>
    </row>
    <row r="22608" spans="38:49">
      <c r="AL22608" s="5"/>
      <c r="AM22608" s="5"/>
      <c r="AW22608" s="5"/>
    </row>
    <row r="22609" spans="38:49">
      <c r="AL22609" s="5"/>
      <c r="AM22609" s="5"/>
      <c r="AW22609" s="5"/>
    </row>
    <row r="22610" spans="38:49">
      <c r="AL22610" s="5"/>
      <c r="AM22610" s="5"/>
      <c r="AW22610" s="5"/>
    </row>
    <row r="22611" spans="38:49">
      <c r="AL22611" s="5"/>
      <c r="AM22611" s="5"/>
      <c r="AW22611" s="5"/>
    </row>
    <row r="22612" spans="38:49">
      <c r="AL22612" s="5"/>
      <c r="AM22612" s="5"/>
      <c r="AW22612" s="5"/>
    </row>
    <row r="22613" spans="38:49">
      <c r="AL22613" s="5"/>
      <c r="AM22613" s="5"/>
      <c r="AW22613" s="5"/>
    </row>
    <row r="22614" spans="38:49">
      <c r="AL22614" s="5"/>
      <c r="AM22614" s="5"/>
      <c r="AW22614" s="5"/>
    </row>
    <row r="22615" spans="38:49">
      <c r="AL22615" s="5"/>
      <c r="AM22615" s="5"/>
      <c r="AW22615" s="5"/>
    </row>
    <row r="22616" spans="38:49">
      <c r="AL22616" s="5"/>
      <c r="AM22616" s="5"/>
      <c r="AW22616" s="5"/>
    </row>
    <row r="22617" spans="38:49">
      <c r="AL22617" s="5"/>
      <c r="AM22617" s="5"/>
      <c r="AW22617" s="5"/>
    </row>
    <row r="22618" spans="38:49">
      <c r="AL22618" s="5"/>
      <c r="AM22618" s="5"/>
      <c r="AW22618" s="5"/>
    </row>
    <row r="22619" spans="38:49">
      <c r="AL22619" s="5"/>
      <c r="AM22619" s="5"/>
      <c r="AW22619" s="5"/>
    </row>
    <row r="22620" spans="38:49">
      <c r="AL22620" s="5"/>
      <c r="AM22620" s="5"/>
      <c r="AW22620" s="5"/>
    </row>
    <row r="22621" spans="38:49">
      <c r="AL22621" s="5"/>
      <c r="AM22621" s="5"/>
      <c r="AW22621" s="5"/>
    </row>
    <row r="22622" spans="38:49">
      <c r="AL22622" s="5"/>
      <c r="AM22622" s="5"/>
      <c r="AW22622" s="5"/>
    </row>
    <row r="22623" spans="38:49">
      <c r="AL22623" s="5"/>
      <c r="AM22623" s="5"/>
      <c r="AW22623" s="5"/>
    </row>
    <row r="22624" spans="38:49">
      <c r="AL22624" s="5"/>
      <c r="AM22624" s="5"/>
      <c r="AW22624" s="5"/>
    </row>
    <row r="22625" spans="38:49">
      <c r="AL22625" s="5"/>
      <c r="AM22625" s="5"/>
      <c r="AW22625" s="5"/>
    </row>
    <row r="22626" spans="38:49">
      <c r="AL22626" s="5"/>
      <c r="AM22626" s="5"/>
      <c r="AW22626" s="5"/>
    </row>
    <row r="22627" spans="38:49">
      <c r="AL22627" s="5"/>
      <c r="AM22627" s="5"/>
      <c r="AW22627" s="5"/>
    </row>
    <row r="22628" spans="38:49">
      <c r="AL22628" s="5"/>
      <c r="AM22628" s="5"/>
      <c r="AW22628" s="5"/>
    </row>
    <row r="22629" spans="38:49">
      <c r="AL22629" s="5"/>
      <c r="AM22629" s="5"/>
      <c r="AW22629" s="5"/>
    </row>
    <row r="22630" spans="38:49">
      <c r="AL22630" s="5"/>
      <c r="AM22630" s="5"/>
      <c r="AW22630" s="5"/>
    </row>
    <row r="22631" spans="38:49">
      <c r="AL22631" s="5"/>
      <c r="AM22631" s="5"/>
      <c r="AW22631" s="5"/>
    </row>
    <row r="22632" spans="38:49">
      <c r="AL22632" s="5"/>
      <c r="AM22632" s="5"/>
      <c r="AW22632" s="5"/>
    </row>
    <row r="22633" spans="38:49">
      <c r="AL22633" s="5"/>
      <c r="AM22633" s="5"/>
      <c r="AW22633" s="5"/>
    </row>
    <row r="22634" spans="38:49">
      <c r="AL22634" s="5"/>
      <c r="AM22634" s="5"/>
      <c r="AW22634" s="5"/>
    </row>
    <row r="22635" spans="38:49">
      <c r="AL22635" s="5"/>
      <c r="AM22635" s="5"/>
      <c r="AW22635" s="5"/>
    </row>
    <row r="22636" spans="38:49">
      <c r="AL22636" s="5"/>
      <c r="AM22636" s="5"/>
      <c r="AW22636" s="5"/>
    </row>
    <row r="22637" spans="38:49">
      <c r="AL22637" s="5"/>
      <c r="AM22637" s="5"/>
      <c r="AW22637" s="5"/>
    </row>
    <row r="22638" spans="38:49">
      <c r="AL22638" s="5"/>
      <c r="AM22638" s="5"/>
      <c r="AW22638" s="5"/>
    </row>
    <row r="22639" spans="38:49">
      <c r="AL22639" s="5"/>
      <c r="AM22639" s="5"/>
      <c r="AW22639" s="5"/>
    </row>
    <row r="22640" spans="38:49">
      <c r="AL22640" s="5"/>
      <c r="AM22640" s="5"/>
      <c r="AW22640" s="5"/>
    </row>
    <row r="22641" spans="38:49">
      <c r="AL22641" s="5"/>
      <c r="AM22641" s="5"/>
      <c r="AW22641" s="5"/>
    </row>
    <row r="22642" spans="38:49">
      <c r="AL22642" s="5"/>
      <c r="AM22642" s="5"/>
      <c r="AW22642" s="5"/>
    </row>
    <row r="22643" spans="38:49">
      <c r="AL22643" s="5"/>
      <c r="AM22643" s="5"/>
      <c r="AW22643" s="5"/>
    </row>
    <row r="22644" spans="38:49">
      <c r="AL22644" s="5"/>
      <c r="AM22644" s="5"/>
      <c r="AW22644" s="5"/>
    </row>
    <row r="22645" spans="38:49">
      <c r="AL22645" s="5"/>
      <c r="AM22645" s="5"/>
      <c r="AW22645" s="5"/>
    </row>
    <row r="22646" spans="38:49">
      <c r="AL22646" s="5"/>
      <c r="AM22646" s="5"/>
      <c r="AW22646" s="5"/>
    </row>
    <row r="22647" spans="38:49">
      <c r="AL22647" s="5"/>
      <c r="AM22647" s="5"/>
      <c r="AW22647" s="5"/>
    </row>
    <row r="22648" spans="38:49">
      <c r="AL22648" s="5"/>
      <c r="AM22648" s="5"/>
      <c r="AW22648" s="5"/>
    </row>
    <row r="22649" spans="38:49">
      <c r="AL22649" s="5"/>
      <c r="AM22649" s="5"/>
      <c r="AW22649" s="5"/>
    </row>
    <row r="22650" spans="38:49">
      <c r="AL22650" s="5"/>
      <c r="AM22650" s="5"/>
      <c r="AW22650" s="5"/>
    </row>
    <row r="22651" spans="38:49">
      <c r="AL22651" s="5"/>
      <c r="AM22651" s="5"/>
      <c r="AW22651" s="5"/>
    </row>
    <row r="22652" spans="38:49">
      <c r="AL22652" s="5"/>
      <c r="AM22652" s="5"/>
      <c r="AW22652" s="5"/>
    </row>
    <row r="22653" spans="38:49">
      <c r="AL22653" s="5"/>
      <c r="AM22653" s="5"/>
      <c r="AW22653" s="5"/>
    </row>
    <row r="22654" spans="38:49">
      <c r="AL22654" s="5"/>
      <c r="AM22654" s="5"/>
      <c r="AW22654" s="5"/>
    </row>
    <row r="22655" spans="38:49">
      <c r="AL22655" s="5"/>
      <c r="AM22655" s="5"/>
      <c r="AW22655" s="5"/>
    </row>
    <row r="22656" spans="38:49">
      <c r="AL22656" s="5"/>
      <c r="AM22656" s="5"/>
      <c r="AW22656" s="5"/>
    </row>
    <row r="22657" spans="38:49">
      <c r="AL22657" s="5"/>
      <c r="AM22657" s="5"/>
      <c r="AW22657" s="5"/>
    </row>
    <row r="22658" spans="38:49">
      <c r="AL22658" s="5"/>
      <c r="AM22658" s="5"/>
      <c r="AW22658" s="5"/>
    </row>
    <row r="22659" spans="38:49">
      <c r="AL22659" s="5"/>
      <c r="AM22659" s="5"/>
      <c r="AW22659" s="5"/>
    </row>
    <row r="22660" spans="38:49">
      <c r="AL22660" s="5"/>
      <c r="AM22660" s="5"/>
      <c r="AW22660" s="5"/>
    </row>
    <row r="22661" spans="38:49">
      <c r="AL22661" s="5"/>
      <c r="AM22661" s="5"/>
      <c r="AW22661" s="5"/>
    </row>
    <row r="22662" spans="38:49">
      <c r="AL22662" s="5"/>
      <c r="AM22662" s="5"/>
      <c r="AW22662" s="5"/>
    </row>
    <row r="22663" spans="38:49">
      <c r="AL22663" s="5"/>
      <c r="AM22663" s="5"/>
      <c r="AW22663" s="5"/>
    </row>
    <row r="22664" spans="38:49">
      <c r="AL22664" s="5"/>
      <c r="AM22664" s="5"/>
      <c r="AW22664" s="5"/>
    </row>
    <row r="22665" spans="38:49">
      <c r="AL22665" s="5"/>
      <c r="AM22665" s="5"/>
      <c r="AW22665" s="5"/>
    </row>
    <row r="22666" spans="38:49">
      <c r="AL22666" s="5"/>
      <c r="AM22666" s="5"/>
      <c r="AW22666" s="5"/>
    </row>
    <row r="22667" spans="38:49">
      <c r="AL22667" s="5"/>
      <c r="AM22667" s="5"/>
      <c r="AW22667" s="5"/>
    </row>
    <row r="22668" spans="38:49">
      <c r="AL22668" s="5"/>
      <c r="AM22668" s="5"/>
      <c r="AW22668" s="5"/>
    </row>
    <row r="22669" spans="38:49">
      <c r="AL22669" s="5"/>
      <c r="AM22669" s="5"/>
      <c r="AW22669" s="5"/>
    </row>
    <row r="22670" spans="38:49">
      <c r="AL22670" s="5"/>
      <c r="AM22670" s="5"/>
      <c r="AW22670" s="5"/>
    </row>
    <row r="22671" spans="38:49">
      <c r="AL22671" s="5"/>
      <c r="AM22671" s="5"/>
      <c r="AW22671" s="5"/>
    </row>
    <row r="22672" spans="38:49">
      <c r="AL22672" s="5"/>
      <c r="AM22672" s="5"/>
      <c r="AW22672" s="5"/>
    </row>
    <row r="22673" spans="38:49">
      <c r="AL22673" s="5"/>
      <c r="AM22673" s="5"/>
      <c r="AW22673" s="5"/>
    </row>
    <row r="22674" spans="38:49">
      <c r="AL22674" s="5"/>
      <c r="AM22674" s="5"/>
      <c r="AW22674" s="5"/>
    </row>
    <row r="22675" spans="38:49">
      <c r="AL22675" s="5"/>
      <c r="AM22675" s="5"/>
      <c r="AW22675" s="5"/>
    </row>
    <row r="22676" spans="38:49">
      <c r="AL22676" s="5"/>
      <c r="AM22676" s="5"/>
      <c r="AW22676" s="5"/>
    </row>
    <row r="22677" spans="38:49">
      <c r="AL22677" s="5"/>
      <c r="AM22677" s="5"/>
      <c r="AW22677" s="5"/>
    </row>
    <row r="22678" spans="38:49">
      <c r="AL22678" s="5"/>
      <c r="AM22678" s="5"/>
      <c r="AW22678" s="5"/>
    </row>
    <row r="22679" spans="38:49">
      <c r="AL22679" s="5"/>
      <c r="AM22679" s="5"/>
      <c r="AW22679" s="5"/>
    </row>
    <row r="22680" spans="38:49">
      <c r="AL22680" s="5"/>
      <c r="AM22680" s="5"/>
      <c r="AW22680" s="5"/>
    </row>
    <row r="22681" spans="38:49">
      <c r="AL22681" s="5"/>
      <c r="AM22681" s="5"/>
      <c r="AW22681" s="5"/>
    </row>
    <row r="22682" spans="38:49">
      <c r="AL22682" s="5"/>
      <c r="AM22682" s="5"/>
      <c r="AW22682" s="5"/>
    </row>
    <row r="22683" spans="38:49">
      <c r="AL22683" s="5"/>
      <c r="AM22683" s="5"/>
      <c r="AW22683" s="5"/>
    </row>
    <row r="22684" spans="38:49">
      <c r="AL22684" s="5"/>
      <c r="AM22684" s="5"/>
      <c r="AW22684" s="5"/>
    </row>
    <row r="22685" spans="38:49">
      <c r="AL22685" s="5"/>
      <c r="AM22685" s="5"/>
      <c r="AW22685" s="5"/>
    </row>
    <row r="22686" spans="38:49">
      <c r="AL22686" s="5"/>
      <c r="AM22686" s="5"/>
      <c r="AW22686" s="5"/>
    </row>
    <row r="22687" spans="38:49">
      <c r="AL22687" s="5"/>
      <c r="AM22687" s="5"/>
      <c r="AW22687" s="5"/>
    </row>
    <row r="22688" spans="38:49">
      <c r="AL22688" s="5"/>
      <c r="AM22688" s="5"/>
      <c r="AW22688" s="5"/>
    </row>
    <row r="22689" spans="38:49">
      <c r="AL22689" s="5"/>
      <c r="AM22689" s="5"/>
      <c r="AW22689" s="5"/>
    </row>
    <row r="22690" spans="38:49">
      <c r="AL22690" s="5"/>
      <c r="AM22690" s="5"/>
      <c r="AW22690" s="5"/>
    </row>
    <row r="22691" spans="38:49">
      <c r="AL22691" s="5"/>
      <c r="AM22691" s="5"/>
      <c r="AW22691" s="5"/>
    </row>
    <row r="22692" spans="38:49">
      <c r="AL22692" s="5"/>
      <c r="AM22692" s="5"/>
      <c r="AW22692" s="5"/>
    </row>
    <row r="22693" spans="38:49">
      <c r="AL22693" s="5"/>
      <c r="AM22693" s="5"/>
      <c r="AW22693" s="5"/>
    </row>
    <row r="22694" spans="38:49">
      <c r="AL22694" s="5"/>
      <c r="AM22694" s="5"/>
      <c r="AW22694" s="5"/>
    </row>
    <row r="22695" spans="38:49">
      <c r="AL22695" s="5"/>
      <c r="AM22695" s="5"/>
      <c r="AW22695" s="5"/>
    </row>
    <row r="22696" spans="38:49">
      <c r="AL22696" s="5"/>
      <c r="AM22696" s="5"/>
      <c r="AW22696" s="5"/>
    </row>
    <row r="22697" spans="38:49">
      <c r="AL22697" s="5"/>
      <c r="AM22697" s="5"/>
      <c r="AW22697" s="5"/>
    </row>
    <row r="22698" spans="38:49">
      <c r="AL22698" s="5"/>
      <c r="AM22698" s="5"/>
      <c r="AW22698" s="5"/>
    </row>
    <row r="22699" spans="38:49">
      <c r="AL22699" s="5"/>
      <c r="AM22699" s="5"/>
      <c r="AW22699" s="5"/>
    </row>
    <row r="22700" spans="38:49">
      <c r="AL22700" s="5"/>
      <c r="AM22700" s="5"/>
      <c r="AW22700" s="5"/>
    </row>
    <row r="22701" spans="38:49">
      <c r="AL22701" s="5"/>
      <c r="AM22701" s="5"/>
      <c r="AW22701" s="5"/>
    </row>
    <row r="22702" spans="38:49">
      <c r="AL22702" s="5"/>
      <c r="AM22702" s="5"/>
      <c r="AW22702" s="5"/>
    </row>
    <row r="22703" spans="38:49">
      <c r="AL22703" s="5"/>
      <c r="AM22703" s="5"/>
      <c r="AW22703" s="5"/>
    </row>
    <row r="22704" spans="38:49">
      <c r="AL22704" s="5"/>
      <c r="AM22704" s="5"/>
      <c r="AW22704" s="5"/>
    </row>
    <row r="22705" spans="38:49">
      <c r="AL22705" s="5"/>
      <c r="AM22705" s="5"/>
      <c r="AW22705" s="5"/>
    </row>
    <row r="22706" spans="38:49">
      <c r="AL22706" s="5"/>
      <c r="AM22706" s="5"/>
      <c r="AW22706" s="5"/>
    </row>
    <row r="22707" spans="38:49">
      <c r="AL22707" s="5"/>
      <c r="AM22707" s="5"/>
      <c r="AW22707" s="5"/>
    </row>
    <row r="22708" spans="38:49">
      <c r="AL22708" s="5"/>
      <c r="AM22708" s="5"/>
      <c r="AW22708" s="5"/>
    </row>
    <row r="22709" spans="38:49">
      <c r="AL22709" s="5"/>
      <c r="AM22709" s="5"/>
      <c r="AW22709" s="5"/>
    </row>
    <row r="22710" spans="38:49">
      <c r="AL22710" s="5"/>
      <c r="AM22710" s="5"/>
      <c r="AW22710" s="5"/>
    </row>
    <row r="22711" spans="38:49">
      <c r="AL22711" s="5"/>
      <c r="AM22711" s="5"/>
      <c r="AW22711" s="5"/>
    </row>
    <row r="22712" spans="38:49">
      <c r="AL22712" s="5"/>
      <c r="AM22712" s="5"/>
      <c r="AW22712" s="5"/>
    </row>
    <row r="22713" spans="38:49">
      <c r="AL22713" s="5"/>
      <c r="AM22713" s="5"/>
      <c r="AW22713" s="5"/>
    </row>
    <row r="22714" spans="38:49">
      <c r="AL22714" s="5"/>
      <c r="AM22714" s="5"/>
      <c r="AW22714" s="5"/>
    </row>
    <row r="22715" spans="38:49">
      <c r="AL22715" s="5"/>
      <c r="AM22715" s="5"/>
      <c r="AW22715" s="5"/>
    </row>
    <row r="22716" spans="38:49">
      <c r="AL22716" s="5"/>
      <c r="AM22716" s="5"/>
      <c r="AW22716" s="5"/>
    </row>
    <row r="22717" spans="38:49">
      <c r="AL22717" s="5"/>
      <c r="AM22717" s="5"/>
      <c r="AW22717" s="5"/>
    </row>
    <row r="22718" spans="38:49">
      <c r="AL22718" s="5"/>
      <c r="AM22718" s="5"/>
      <c r="AW22718" s="5"/>
    </row>
    <row r="22719" spans="38:49">
      <c r="AL22719" s="5"/>
      <c r="AM22719" s="5"/>
      <c r="AW22719" s="5"/>
    </row>
    <row r="22720" spans="38:49">
      <c r="AL22720" s="5"/>
      <c r="AM22720" s="5"/>
      <c r="AW22720" s="5"/>
    </row>
    <row r="22721" spans="38:49">
      <c r="AL22721" s="5"/>
      <c r="AM22721" s="5"/>
      <c r="AW22721" s="5"/>
    </row>
    <row r="22722" spans="38:49">
      <c r="AL22722" s="5"/>
      <c r="AM22722" s="5"/>
      <c r="AW22722" s="5"/>
    </row>
    <row r="22723" spans="38:49">
      <c r="AL22723" s="5"/>
      <c r="AM22723" s="5"/>
      <c r="AW22723" s="5"/>
    </row>
    <row r="22724" spans="38:49">
      <c r="AL22724" s="5"/>
      <c r="AM22724" s="5"/>
      <c r="AW22724" s="5"/>
    </row>
    <row r="22725" spans="38:49">
      <c r="AL22725" s="5"/>
      <c r="AM22725" s="5"/>
      <c r="AW22725" s="5"/>
    </row>
    <row r="22726" spans="38:49">
      <c r="AL22726" s="5"/>
      <c r="AM22726" s="5"/>
      <c r="AW22726" s="5"/>
    </row>
    <row r="22727" spans="38:49">
      <c r="AL22727" s="5"/>
      <c r="AM22727" s="5"/>
      <c r="AW22727" s="5"/>
    </row>
    <row r="22728" spans="38:49">
      <c r="AL22728" s="5"/>
      <c r="AM22728" s="5"/>
      <c r="AW22728" s="5"/>
    </row>
    <row r="22729" spans="38:49">
      <c r="AL22729" s="5"/>
      <c r="AM22729" s="5"/>
      <c r="AW22729" s="5"/>
    </row>
    <row r="22730" spans="38:49">
      <c r="AL22730" s="5"/>
      <c r="AM22730" s="5"/>
      <c r="AW22730" s="5"/>
    </row>
    <row r="22731" spans="38:49">
      <c r="AL22731" s="5"/>
      <c r="AM22731" s="5"/>
      <c r="AW22731" s="5"/>
    </row>
    <row r="22732" spans="38:49">
      <c r="AL22732" s="5"/>
      <c r="AM22732" s="5"/>
      <c r="AW22732" s="5"/>
    </row>
    <row r="22733" spans="38:49">
      <c r="AL22733" s="5"/>
      <c r="AM22733" s="5"/>
      <c r="AW22733" s="5"/>
    </row>
    <row r="22734" spans="38:49">
      <c r="AL22734" s="5"/>
      <c r="AM22734" s="5"/>
      <c r="AW22734" s="5"/>
    </row>
    <row r="22735" spans="38:49">
      <c r="AL22735" s="5"/>
      <c r="AM22735" s="5"/>
      <c r="AW22735" s="5"/>
    </row>
    <row r="22736" spans="38:49">
      <c r="AL22736" s="5"/>
      <c r="AM22736" s="5"/>
      <c r="AW22736" s="5"/>
    </row>
    <row r="22737" spans="38:49">
      <c r="AL22737" s="5"/>
      <c r="AM22737" s="5"/>
      <c r="AW22737" s="5"/>
    </row>
    <row r="22738" spans="38:49">
      <c r="AL22738" s="5"/>
      <c r="AM22738" s="5"/>
      <c r="AW22738" s="5"/>
    </row>
    <row r="22739" spans="38:49">
      <c r="AL22739" s="5"/>
      <c r="AM22739" s="5"/>
      <c r="AW22739" s="5"/>
    </row>
    <row r="22740" spans="38:49">
      <c r="AL22740" s="5"/>
      <c r="AM22740" s="5"/>
      <c r="AW22740" s="5"/>
    </row>
    <row r="22741" spans="38:49">
      <c r="AL22741" s="5"/>
      <c r="AM22741" s="5"/>
      <c r="AW22741" s="5"/>
    </row>
    <row r="22742" spans="38:49">
      <c r="AL22742" s="5"/>
      <c r="AM22742" s="5"/>
      <c r="AW22742" s="5"/>
    </row>
    <row r="22743" spans="38:49">
      <c r="AL22743" s="5"/>
      <c r="AM22743" s="5"/>
      <c r="AW22743" s="5"/>
    </row>
    <row r="22744" spans="38:49">
      <c r="AL22744" s="5"/>
      <c r="AM22744" s="5"/>
      <c r="AW22744" s="5"/>
    </row>
    <row r="22745" spans="38:49">
      <c r="AL22745" s="5"/>
      <c r="AM22745" s="5"/>
      <c r="AW22745" s="5"/>
    </row>
    <row r="22746" spans="38:49">
      <c r="AL22746" s="5"/>
      <c r="AM22746" s="5"/>
      <c r="AW22746" s="5"/>
    </row>
    <row r="22747" spans="38:49">
      <c r="AL22747" s="5"/>
      <c r="AM22747" s="5"/>
      <c r="AW22747" s="5"/>
    </row>
    <row r="22748" spans="38:49">
      <c r="AL22748" s="5"/>
      <c r="AM22748" s="5"/>
      <c r="AW22748" s="5"/>
    </row>
    <row r="22749" spans="38:49">
      <c r="AL22749" s="5"/>
      <c r="AM22749" s="5"/>
      <c r="AW22749" s="5"/>
    </row>
    <row r="22750" spans="38:49">
      <c r="AL22750" s="5"/>
      <c r="AM22750" s="5"/>
      <c r="AW22750" s="5"/>
    </row>
    <row r="22751" spans="38:49">
      <c r="AL22751" s="5"/>
      <c r="AM22751" s="5"/>
      <c r="AW22751" s="5"/>
    </row>
    <row r="22752" spans="38:49">
      <c r="AL22752" s="5"/>
      <c r="AM22752" s="5"/>
      <c r="AW22752" s="5"/>
    </row>
    <row r="22753" spans="38:49">
      <c r="AL22753" s="5"/>
      <c r="AM22753" s="5"/>
      <c r="AW22753" s="5"/>
    </row>
    <row r="22754" spans="38:49">
      <c r="AL22754" s="5"/>
      <c r="AM22754" s="5"/>
      <c r="AW22754" s="5"/>
    </row>
    <row r="22755" spans="38:49">
      <c r="AL22755" s="5"/>
      <c r="AM22755" s="5"/>
      <c r="AW22755" s="5"/>
    </row>
    <row r="22756" spans="38:49">
      <c r="AL22756" s="5"/>
      <c r="AM22756" s="5"/>
      <c r="AW22756" s="5"/>
    </row>
    <row r="22757" spans="38:49">
      <c r="AL22757" s="5"/>
      <c r="AM22757" s="5"/>
      <c r="AW22757" s="5"/>
    </row>
    <row r="22758" spans="38:49">
      <c r="AL22758" s="5"/>
      <c r="AM22758" s="5"/>
      <c r="AW22758" s="5"/>
    </row>
    <row r="22759" spans="38:49">
      <c r="AL22759" s="5"/>
      <c r="AM22759" s="5"/>
      <c r="AW22759" s="5"/>
    </row>
    <row r="22760" spans="38:49">
      <c r="AL22760" s="5"/>
      <c r="AM22760" s="5"/>
      <c r="AW22760" s="5"/>
    </row>
    <row r="22761" spans="38:49">
      <c r="AL22761" s="5"/>
      <c r="AM22761" s="5"/>
      <c r="AW22761" s="5"/>
    </row>
    <row r="22762" spans="38:49">
      <c r="AL22762" s="5"/>
      <c r="AM22762" s="5"/>
      <c r="AW22762" s="5"/>
    </row>
    <row r="22763" spans="38:49">
      <c r="AL22763" s="5"/>
      <c r="AM22763" s="5"/>
      <c r="AW22763" s="5"/>
    </row>
    <row r="22764" spans="38:49">
      <c r="AL22764" s="5"/>
      <c r="AM22764" s="5"/>
      <c r="AW22764" s="5"/>
    </row>
    <row r="22765" spans="38:49">
      <c r="AL22765" s="5"/>
      <c r="AM22765" s="5"/>
      <c r="AW22765" s="5"/>
    </row>
    <row r="22766" spans="38:49">
      <c r="AL22766" s="5"/>
      <c r="AM22766" s="5"/>
      <c r="AW22766" s="5"/>
    </row>
    <row r="22767" spans="38:49">
      <c r="AL22767" s="5"/>
      <c r="AM22767" s="5"/>
      <c r="AW22767" s="5"/>
    </row>
    <row r="22768" spans="38:49">
      <c r="AL22768" s="5"/>
      <c r="AM22768" s="5"/>
      <c r="AW22768" s="5"/>
    </row>
    <row r="22769" spans="38:49">
      <c r="AL22769" s="5"/>
      <c r="AM22769" s="5"/>
      <c r="AW22769" s="5"/>
    </row>
    <row r="22770" spans="38:49">
      <c r="AL22770" s="5"/>
      <c r="AM22770" s="5"/>
      <c r="AW22770" s="5"/>
    </row>
    <row r="22771" spans="38:49">
      <c r="AL22771" s="5"/>
      <c r="AM22771" s="5"/>
      <c r="AW22771" s="5"/>
    </row>
    <row r="22772" spans="38:49">
      <c r="AL22772" s="5"/>
      <c r="AM22772" s="5"/>
      <c r="AW22772" s="5"/>
    </row>
    <row r="22773" spans="38:49">
      <c r="AL22773" s="5"/>
      <c r="AM22773" s="5"/>
      <c r="AW22773" s="5"/>
    </row>
    <row r="22774" spans="38:49">
      <c r="AL22774" s="5"/>
      <c r="AM22774" s="5"/>
      <c r="AW22774" s="5"/>
    </row>
    <row r="22775" spans="38:49">
      <c r="AL22775" s="5"/>
      <c r="AM22775" s="5"/>
      <c r="AW22775" s="5"/>
    </row>
    <row r="22776" spans="38:49">
      <c r="AL22776" s="5"/>
      <c r="AM22776" s="5"/>
      <c r="AW22776" s="5"/>
    </row>
    <row r="22777" spans="38:49">
      <c r="AL22777" s="5"/>
      <c r="AM22777" s="5"/>
      <c r="AW22777" s="5"/>
    </row>
    <row r="22778" spans="38:49">
      <c r="AL22778" s="5"/>
      <c r="AM22778" s="5"/>
      <c r="AW22778" s="5"/>
    </row>
    <row r="22779" spans="38:49">
      <c r="AL22779" s="5"/>
      <c r="AM22779" s="5"/>
      <c r="AW22779" s="5"/>
    </row>
    <row r="22780" spans="38:49">
      <c r="AL22780" s="5"/>
      <c r="AM22780" s="5"/>
      <c r="AW22780" s="5"/>
    </row>
    <row r="22781" spans="38:49">
      <c r="AL22781" s="5"/>
      <c r="AM22781" s="5"/>
      <c r="AW22781" s="5"/>
    </row>
    <row r="22782" spans="38:49">
      <c r="AL22782" s="5"/>
      <c r="AM22782" s="5"/>
      <c r="AW22782" s="5"/>
    </row>
    <row r="22783" spans="38:49">
      <c r="AL22783" s="5"/>
      <c r="AM22783" s="5"/>
      <c r="AW22783" s="5"/>
    </row>
    <row r="22784" spans="38:49">
      <c r="AL22784" s="5"/>
      <c r="AM22784" s="5"/>
      <c r="AW22784" s="5"/>
    </row>
    <row r="22785" spans="38:49">
      <c r="AL22785" s="5"/>
      <c r="AM22785" s="5"/>
      <c r="AW22785" s="5"/>
    </row>
    <row r="22786" spans="38:49">
      <c r="AL22786" s="5"/>
      <c r="AM22786" s="5"/>
      <c r="AW22786" s="5"/>
    </row>
    <row r="22787" spans="38:49">
      <c r="AL22787" s="5"/>
      <c r="AM22787" s="5"/>
      <c r="AW22787" s="5"/>
    </row>
    <row r="22788" spans="38:49">
      <c r="AL22788" s="5"/>
      <c r="AM22788" s="5"/>
      <c r="AW22788" s="5"/>
    </row>
    <row r="22789" spans="38:49">
      <c r="AL22789" s="5"/>
      <c r="AM22789" s="5"/>
      <c r="AW22789" s="5"/>
    </row>
    <row r="22790" spans="38:49">
      <c r="AL22790" s="5"/>
      <c r="AM22790" s="5"/>
      <c r="AW22790" s="5"/>
    </row>
    <row r="22791" spans="38:49">
      <c r="AL22791" s="5"/>
      <c r="AM22791" s="5"/>
      <c r="AW22791" s="5"/>
    </row>
    <row r="22792" spans="38:49">
      <c r="AL22792" s="5"/>
      <c r="AM22792" s="5"/>
      <c r="AW22792" s="5"/>
    </row>
    <row r="22793" spans="38:49">
      <c r="AL22793" s="5"/>
      <c r="AM22793" s="5"/>
      <c r="AW22793" s="5"/>
    </row>
    <row r="22794" spans="38:49">
      <c r="AL22794" s="5"/>
      <c r="AM22794" s="5"/>
      <c r="AW22794" s="5"/>
    </row>
    <row r="22795" spans="38:49">
      <c r="AL22795" s="5"/>
      <c r="AM22795" s="5"/>
      <c r="AW22795" s="5"/>
    </row>
    <row r="22796" spans="38:49">
      <c r="AL22796" s="5"/>
      <c r="AM22796" s="5"/>
      <c r="AW22796" s="5"/>
    </row>
    <row r="22797" spans="38:49">
      <c r="AL22797" s="5"/>
      <c r="AM22797" s="5"/>
      <c r="AW22797" s="5"/>
    </row>
    <row r="22798" spans="38:49">
      <c r="AL22798" s="5"/>
      <c r="AM22798" s="5"/>
      <c r="AW22798" s="5"/>
    </row>
    <row r="22799" spans="38:49">
      <c r="AL22799" s="5"/>
      <c r="AM22799" s="5"/>
      <c r="AW22799" s="5"/>
    </row>
    <row r="22800" spans="38:49">
      <c r="AL22800" s="5"/>
      <c r="AM22800" s="5"/>
      <c r="AW22800" s="5"/>
    </row>
    <row r="22801" spans="38:49">
      <c r="AL22801" s="5"/>
      <c r="AM22801" s="5"/>
      <c r="AW22801" s="5"/>
    </row>
    <row r="22802" spans="38:49">
      <c r="AL22802" s="5"/>
      <c r="AM22802" s="5"/>
      <c r="AW22802" s="5"/>
    </row>
    <row r="22803" spans="38:49">
      <c r="AL22803" s="5"/>
      <c r="AM22803" s="5"/>
      <c r="AW22803" s="5"/>
    </row>
    <row r="22804" spans="38:49">
      <c r="AL22804" s="5"/>
      <c r="AM22804" s="5"/>
      <c r="AW22804" s="5"/>
    </row>
    <row r="22805" spans="38:49">
      <c r="AL22805" s="5"/>
      <c r="AM22805" s="5"/>
      <c r="AW22805" s="5"/>
    </row>
    <row r="22806" spans="38:49">
      <c r="AL22806" s="5"/>
      <c r="AM22806" s="5"/>
      <c r="AW22806" s="5"/>
    </row>
    <row r="22807" spans="38:49">
      <c r="AL22807" s="5"/>
      <c r="AM22807" s="5"/>
      <c r="AW22807" s="5"/>
    </row>
    <row r="22808" spans="38:49">
      <c r="AL22808" s="5"/>
      <c r="AM22808" s="5"/>
      <c r="AW22808" s="5"/>
    </row>
    <row r="22809" spans="38:49">
      <c r="AL22809" s="5"/>
      <c r="AM22809" s="5"/>
      <c r="AW22809" s="5"/>
    </row>
    <row r="22810" spans="38:49">
      <c r="AL22810" s="5"/>
      <c r="AM22810" s="5"/>
      <c r="AW22810" s="5"/>
    </row>
    <row r="22811" spans="38:49">
      <c r="AL22811" s="5"/>
      <c r="AM22811" s="5"/>
      <c r="AW22811" s="5"/>
    </row>
    <row r="22812" spans="38:49">
      <c r="AL22812" s="5"/>
      <c r="AM22812" s="5"/>
      <c r="AW22812" s="5"/>
    </row>
    <row r="22813" spans="38:49">
      <c r="AL22813" s="5"/>
      <c r="AM22813" s="5"/>
      <c r="AW22813" s="5"/>
    </row>
    <row r="22814" spans="38:49">
      <c r="AL22814" s="5"/>
      <c r="AM22814" s="5"/>
      <c r="AW22814" s="5"/>
    </row>
    <row r="22815" spans="38:49">
      <c r="AL22815" s="5"/>
      <c r="AM22815" s="5"/>
      <c r="AW22815" s="5"/>
    </row>
    <row r="22816" spans="38:49">
      <c r="AL22816" s="5"/>
      <c r="AM22816" s="5"/>
      <c r="AW22816" s="5"/>
    </row>
    <row r="22817" spans="38:49">
      <c r="AL22817" s="5"/>
      <c r="AM22817" s="5"/>
      <c r="AW22817" s="5"/>
    </row>
    <row r="22818" spans="38:49">
      <c r="AL22818" s="5"/>
      <c r="AM22818" s="5"/>
      <c r="AW22818" s="5"/>
    </row>
    <row r="22819" spans="38:49">
      <c r="AL22819" s="5"/>
      <c r="AM22819" s="5"/>
      <c r="AW22819" s="5"/>
    </row>
    <row r="22820" spans="38:49">
      <c r="AL22820" s="5"/>
      <c r="AM22820" s="5"/>
      <c r="AW22820" s="5"/>
    </row>
    <row r="22821" spans="38:49">
      <c r="AL22821" s="5"/>
      <c r="AM22821" s="5"/>
      <c r="AW22821" s="5"/>
    </row>
    <row r="22822" spans="38:49">
      <c r="AL22822" s="5"/>
      <c r="AM22822" s="5"/>
      <c r="AW22822" s="5"/>
    </row>
    <row r="22823" spans="38:49">
      <c r="AL22823" s="5"/>
      <c r="AM22823" s="5"/>
      <c r="AW22823" s="5"/>
    </row>
    <row r="22824" spans="38:49">
      <c r="AL22824" s="5"/>
      <c r="AM22824" s="5"/>
      <c r="AW22824" s="5"/>
    </row>
    <row r="22825" spans="38:49">
      <c r="AL22825" s="5"/>
      <c r="AM22825" s="5"/>
      <c r="AW22825" s="5"/>
    </row>
    <row r="22826" spans="38:49">
      <c r="AL22826" s="5"/>
      <c r="AM22826" s="5"/>
      <c r="AW22826" s="5"/>
    </row>
    <row r="22827" spans="38:49">
      <c r="AL22827" s="5"/>
      <c r="AM22827" s="5"/>
      <c r="AW22827" s="5"/>
    </row>
    <row r="22828" spans="38:49">
      <c r="AL22828" s="5"/>
      <c r="AM22828" s="5"/>
      <c r="AW22828" s="5"/>
    </row>
    <row r="22829" spans="38:49">
      <c r="AL22829" s="5"/>
      <c r="AM22829" s="5"/>
      <c r="AW22829" s="5"/>
    </row>
    <row r="22830" spans="38:49">
      <c r="AL22830" s="5"/>
      <c r="AM22830" s="5"/>
      <c r="AW22830" s="5"/>
    </row>
    <row r="22831" spans="38:49">
      <c r="AL22831" s="5"/>
      <c r="AM22831" s="5"/>
      <c r="AW22831" s="5"/>
    </row>
    <row r="22832" spans="38:49">
      <c r="AL22832" s="5"/>
      <c r="AM22832" s="5"/>
      <c r="AW22832" s="5"/>
    </row>
    <row r="22833" spans="38:49">
      <c r="AL22833" s="5"/>
      <c r="AM22833" s="5"/>
      <c r="AW22833" s="5"/>
    </row>
    <row r="22834" spans="38:49">
      <c r="AL22834" s="5"/>
      <c r="AM22834" s="5"/>
      <c r="AW22834" s="5"/>
    </row>
    <row r="22835" spans="38:49">
      <c r="AL22835" s="5"/>
      <c r="AM22835" s="5"/>
      <c r="AW22835" s="5"/>
    </row>
    <row r="22836" spans="38:49">
      <c r="AL22836" s="5"/>
      <c r="AM22836" s="5"/>
      <c r="AW22836" s="5"/>
    </row>
    <row r="22837" spans="38:49">
      <c r="AL22837" s="5"/>
      <c r="AM22837" s="5"/>
      <c r="AW22837" s="5"/>
    </row>
    <row r="22838" spans="38:49">
      <c r="AL22838" s="5"/>
      <c r="AM22838" s="5"/>
      <c r="AW22838" s="5"/>
    </row>
    <row r="22839" spans="38:49">
      <c r="AL22839" s="5"/>
      <c r="AM22839" s="5"/>
      <c r="AW22839" s="5"/>
    </row>
    <row r="22840" spans="38:49">
      <c r="AL22840" s="5"/>
      <c r="AM22840" s="5"/>
      <c r="AW22840" s="5"/>
    </row>
    <row r="22841" spans="38:49">
      <c r="AL22841" s="5"/>
      <c r="AM22841" s="5"/>
      <c r="AW22841" s="5"/>
    </row>
    <row r="22842" spans="38:49">
      <c r="AL22842" s="5"/>
      <c r="AM22842" s="5"/>
      <c r="AW22842" s="5"/>
    </row>
    <row r="22843" spans="38:49">
      <c r="AL22843" s="5"/>
      <c r="AM22843" s="5"/>
      <c r="AW22843" s="5"/>
    </row>
    <row r="22844" spans="38:49">
      <c r="AL22844" s="5"/>
      <c r="AM22844" s="5"/>
      <c r="AW22844" s="5"/>
    </row>
    <row r="22845" spans="38:49">
      <c r="AL22845" s="5"/>
      <c r="AM22845" s="5"/>
      <c r="AW22845" s="5"/>
    </row>
    <row r="22846" spans="38:49">
      <c r="AL22846" s="5"/>
      <c r="AM22846" s="5"/>
      <c r="AW22846" s="5"/>
    </row>
    <row r="22847" spans="38:49">
      <c r="AL22847" s="5"/>
      <c r="AM22847" s="5"/>
      <c r="AW22847" s="5"/>
    </row>
    <row r="22848" spans="38:49">
      <c r="AL22848" s="5"/>
      <c r="AM22848" s="5"/>
      <c r="AW22848" s="5"/>
    </row>
    <row r="22849" spans="38:49">
      <c r="AL22849" s="5"/>
      <c r="AM22849" s="5"/>
      <c r="AW22849" s="5"/>
    </row>
    <row r="22850" spans="38:49">
      <c r="AL22850" s="5"/>
      <c r="AM22850" s="5"/>
      <c r="AW22850" s="5"/>
    </row>
    <row r="22851" spans="38:49">
      <c r="AL22851" s="5"/>
      <c r="AM22851" s="5"/>
      <c r="AW22851" s="5"/>
    </row>
    <row r="22852" spans="38:49">
      <c r="AL22852" s="5"/>
      <c r="AM22852" s="5"/>
      <c r="AW22852" s="5"/>
    </row>
    <row r="22853" spans="38:49">
      <c r="AL22853" s="5"/>
      <c r="AM22853" s="5"/>
      <c r="AW22853" s="5"/>
    </row>
    <row r="22854" spans="38:49">
      <c r="AL22854" s="5"/>
      <c r="AM22854" s="5"/>
      <c r="AW22854" s="5"/>
    </row>
    <row r="22855" spans="38:49">
      <c r="AL22855" s="5"/>
      <c r="AM22855" s="5"/>
      <c r="AW22855" s="5"/>
    </row>
    <row r="22856" spans="38:49">
      <c r="AL22856" s="5"/>
      <c r="AM22856" s="5"/>
      <c r="AW22856" s="5"/>
    </row>
    <row r="22857" spans="38:49">
      <c r="AL22857" s="5"/>
      <c r="AM22857" s="5"/>
      <c r="AW22857" s="5"/>
    </row>
    <row r="22858" spans="38:49">
      <c r="AL22858" s="5"/>
      <c r="AM22858" s="5"/>
      <c r="AW22858" s="5"/>
    </row>
    <row r="22859" spans="38:49">
      <c r="AL22859" s="5"/>
      <c r="AM22859" s="5"/>
      <c r="AW22859" s="5"/>
    </row>
    <row r="22860" spans="38:49">
      <c r="AL22860" s="5"/>
      <c r="AM22860" s="5"/>
      <c r="AW22860" s="5"/>
    </row>
    <row r="22861" spans="38:49">
      <c r="AL22861" s="5"/>
      <c r="AM22861" s="5"/>
      <c r="AW22861" s="5"/>
    </row>
    <row r="22862" spans="38:49">
      <c r="AL22862" s="5"/>
      <c r="AM22862" s="5"/>
      <c r="AW22862" s="5"/>
    </row>
    <row r="22863" spans="38:49">
      <c r="AL22863" s="5"/>
      <c r="AM22863" s="5"/>
      <c r="AW22863" s="5"/>
    </row>
    <row r="22864" spans="38:49">
      <c r="AL22864" s="5"/>
      <c r="AM22864" s="5"/>
      <c r="AW22864" s="5"/>
    </row>
    <row r="22865" spans="38:49">
      <c r="AL22865" s="5"/>
      <c r="AM22865" s="5"/>
      <c r="AW22865" s="5"/>
    </row>
    <row r="22866" spans="38:49">
      <c r="AL22866" s="5"/>
      <c r="AM22866" s="5"/>
      <c r="AW22866" s="5"/>
    </row>
    <row r="22867" spans="38:49">
      <c r="AL22867" s="5"/>
      <c r="AM22867" s="5"/>
      <c r="AW22867" s="5"/>
    </row>
    <row r="22868" spans="38:49">
      <c r="AL22868" s="5"/>
      <c r="AM22868" s="5"/>
      <c r="AW22868" s="5"/>
    </row>
    <row r="22869" spans="38:49">
      <c r="AL22869" s="5"/>
      <c r="AM22869" s="5"/>
      <c r="AW22869" s="5"/>
    </row>
    <row r="22870" spans="38:49">
      <c r="AL22870" s="5"/>
      <c r="AM22870" s="5"/>
      <c r="AW22870" s="5"/>
    </row>
    <row r="22871" spans="38:49">
      <c r="AL22871" s="5"/>
      <c r="AM22871" s="5"/>
      <c r="AW22871" s="5"/>
    </row>
    <row r="22872" spans="38:49">
      <c r="AL22872" s="5"/>
      <c r="AM22872" s="5"/>
      <c r="AW22872" s="5"/>
    </row>
    <row r="22873" spans="38:49">
      <c r="AL22873" s="5"/>
      <c r="AM22873" s="5"/>
      <c r="AW22873" s="5"/>
    </row>
    <row r="22874" spans="38:49">
      <c r="AL22874" s="5"/>
      <c r="AM22874" s="5"/>
      <c r="AW22874" s="5"/>
    </row>
    <row r="22875" spans="38:49">
      <c r="AL22875" s="5"/>
      <c r="AM22875" s="5"/>
      <c r="AW22875" s="5"/>
    </row>
    <row r="22876" spans="38:49">
      <c r="AL22876" s="5"/>
      <c r="AM22876" s="5"/>
      <c r="AW22876" s="5"/>
    </row>
    <row r="22877" spans="38:49">
      <c r="AL22877" s="5"/>
      <c r="AM22877" s="5"/>
      <c r="AW22877" s="5"/>
    </row>
    <row r="22878" spans="38:49">
      <c r="AL22878" s="5"/>
      <c r="AM22878" s="5"/>
      <c r="AW22878" s="5"/>
    </row>
    <row r="22879" spans="38:49">
      <c r="AL22879" s="5"/>
      <c r="AM22879" s="5"/>
      <c r="AW22879" s="5"/>
    </row>
    <row r="22880" spans="38:49">
      <c r="AL22880" s="5"/>
      <c r="AM22880" s="5"/>
      <c r="AW22880" s="5"/>
    </row>
    <row r="22881" spans="38:49">
      <c r="AL22881" s="5"/>
      <c r="AM22881" s="5"/>
      <c r="AW22881" s="5"/>
    </row>
    <row r="22882" spans="38:49">
      <c r="AL22882" s="5"/>
      <c r="AM22882" s="5"/>
      <c r="AW22882" s="5"/>
    </row>
    <row r="22883" spans="38:49">
      <c r="AL22883" s="5"/>
      <c r="AM22883" s="5"/>
      <c r="AW22883" s="5"/>
    </row>
    <row r="22884" spans="38:49">
      <c r="AL22884" s="5"/>
      <c r="AM22884" s="5"/>
      <c r="AW22884" s="5"/>
    </row>
    <row r="22885" spans="38:49">
      <c r="AL22885" s="5"/>
      <c r="AM22885" s="5"/>
      <c r="AW22885" s="5"/>
    </row>
    <row r="22886" spans="38:49">
      <c r="AL22886" s="5"/>
      <c r="AM22886" s="5"/>
      <c r="AW22886" s="5"/>
    </row>
    <row r="22887" spans="38:49">
      <c r="AL22887" s="5"/>
      <c r="AM22887" s="5"/>
      <c r="AW22887" s="5"/>
    </row>
    <row r="22888" spans="38:49">
      <c r="AL22888" s="5"/>
      <c r="AM22888" s="5"/>
      <c r="AW22888" s="5"/>
    </row>
    <row r="22889" spans="38:49">
      <c r="AL22889" s="5"/>
      <c r="AM22889" s="5"/>
      <c r="AW22889" s="5"/>
    </row>
    <row r="22890" spans="38:49">
      <c r="AL22890" s="5"/>
      <c r="AM22890" s="5"/>
      <c r="AW22890" s="5"/>
    </row>
    <row r="22891" spans="38:49">
      <c r="AL22891" s="5"/>
      <c r="AM22891" s="5"/>
      <c r="AW22891" s="5"/>
    </row>
    <row r="22892" spans="38:49">
      <c r="AL22892" s="5"/>
      <c r="AM22892" s="5"/>
      <c r="AW22892" s="5"/>
    </row>
    <row r="22893" spans="38:49">
      <c r="AL22893" s="5"/>
      <c r="AM22893" s="5"/>
      <c r="AW22893" s="5"/>
    </row>
    <row r="22894" spans="38:49">
      <c r="AL22894" s="5"/>
      <c r="AM22894" s="5"/>
      <c r="AW22894" s="5"/>
    </row>
    <row r="22895" spans="38:49">
      <c r="AL22895" s="5"/>
      <c r="AM22895" s="5"/>
      <c r="AW22895" s="5"/>
    </row>
    <row r="22896" spans="38:49">
      <c r="AL22896" s="5"/>
      <c r="AM22896" s="5"/>
      <c r="AW22896" s="5"/>
    </row>
    <row r="22897" spans="38:49">
      <c r="AL22897" s="5"/>
      <c r="AM22897" s="5"/>
      <c r="AW22897" s="5"/>
    </row>
    <row r="22898" spans="38:49">
      <c r="AL22898" s="5"/>
      <c r="AM22898" s="5"/>
      <c r="AW22898" s="5"/>
    </row>
    <row r="22899" spans="38:49">
      <c r="AL22899" s="5"/>
      <c r="AM22899" s="5"/>
      <c r="AW22899" s="5"/>
    </row>
    <row r="22900" spans="38:49">
      <c r="AL22900" s="5"/>
      <c r="AM22900" s="5"/>
      <c r="AW22900" s="5"/>
    </row>
    <row r="22901" spans="38:49">
      <c r="AL22901" s="5"/>
      <c r="AM22901" s="5"/>
      <c r="AW22901" s="5"/>
    </row>
    <row r="22902" spans="38:49">
      <c r="AL22902" s="5"/>
      <c r="AM22902" s="5"/>
      <c r="AW22902" s="5"/>
    </row>
    <row r="22903" spans="38:49">
      <c r="AL22903" s="5"/>
      <c r="AM22903" s="5"/>
      <c r="AW22903" s="5"/>
    </row>
    <row r="22904" spans="38:49">
      <c r="AL22904" s="5"/>
      <c r="AM22904" s="5"/>
      <c r="AW22904" s="5"/>
    </row>
    <row r="22905" spans="38:49">
      <c r="AL22905" s="5"/>
      <c r="AM22905" s="5"/>
      <c r="AW22905" s="5"/>
    </row>
    <row r="22906" spans="38:49">
      <c r="AL22906" s="5"/>
      <c r="AM22906" s="5"/>
      <c r="AW22906" s="5"/>
    </row>
    <row r="22907" spans="38:49">
      <c r="AL22907" s="5"/>
      <c r="AM22907" s="5"/>
      <c r="AW22907" s="5"/>
    </row>
    <row r="22908" spans="38:49">
      <c r="AL22908" s="5"/>
      <c r="AM22908" s="5"/>
      <c r="AW22908" s="5"/>
    </row>
    <row r="22909" spans="38:49">
      <c r="AL22909" s="5"/>
      <c r="AM22909" s="5"/>
      <c r="AW22909" s="5"/>
    </row>
    <row r="22910" spans="38:49">
      <c r="AL22910" s="5"/>
      <c r="AM22910" s="5"/>
      <c r="AW22910" s="5"/>
    </row>
    <row r="22911" spans="38:49">
      <c r="AL22911" s="5"/>
      <c r="AM22911" s="5"/>
      <c r="AW22911" s="5"/>
    </row>
    <row r="22912" spans="38:49">
      <c r="AL22912" s="5"/>
      <c r="AM22912" s="5"/>
      <c r="AW22912" s="5"/>
    </row>
    <row r="22913" spans="38:49">
      <c r="AL22913" s="5"/>
      <c r="AM22913" s="5"/>
      <c r="AW22913" s="5"/>
    </row>
    <row r="22914" spans="38:49">
      <c r="AL22914" s="5"/>
      <c r="AM22914" s="5"/>
      <c r="AW22914" s="5"/>
    </row>
    <row r="22915" spans="38:49">
      <c r="AL22915" s="5"/>
      <c r="AM22915" s="5"/>
      <c r="AW22915" s="5"/>
    </row>
    <row r="22916" spans="38:49">
      <c r="AL22916" s="5"/>
      <c r="AM22916" s="5"/>
      <c r="AW22916" s="5"/>
    </row>
    <row r="22917" spans="38:49">
      <c r="AL22917" s="5"/>
      <c r="AM22917" s="5"/>
      <c r="AW22917" s="5"/>
    </row>
    <row r="22918" spans="38:49">
      <c r="AL22918" s="5"/>
      <c r="AM22918" s="5"/>
      <c r="AW22918" s="5"/>
    </row>
    <row r="22919" spans="38:49">
      <c r="AL22919" s="5"/>
      <c r="AM22919" s="5"/>
      <c r="AW22919" s="5"/>
    </row>
    <row r="22920" spans="38:49">
      <c r="AL22920" s="5"/>
      <c r="AM22920" s="5"/>
      <c r="AW22920" s="5"/>
    </row>
    <row r="22921" spans="38:49">
      <c r="AL22921" s="5"/>
      <c r="AM22921" s="5"/>
      <c r="AW22921" s="5"/>
    </row>
    <row r="22922" spans="38:49">
      <c r="AL22922" s="5"/>
      <c r="AM22922" s="5"/>
      <c r="AW22922" s="5"/>
    </row>
    <row r="22923" spans="38:49">
      <c r="AL22923" s="5"/>
      <c r="AM22923" s="5"/>
      <c r="AW22923" s="5"/>
    </row>
    <row r="22924" spans="38:49">
      <c r="AL22924" s="5"/>
      <c r="AM22924" s="5"/>
      <c r="AW22924" s="5"/>
    </row>
    <row r="22925" spans="38:49">
      <c r="AL22925" s="5"/>
      <c r="AM22925" s="5"/>
      <c r="AW22925" s="5"/>
    </row>
    <row r="22926" spans="38:49">
      <c r="AL22926" s="5"/>
      <c r="AM22926" s="5"/>
      <c r="AW22926" s="5"/>
    </row>
    <row r="22927" spans="38:49">
      <c r="AL22927" s="5"/>
      <c r="AM22927" s="5"/>
      <c r="AW22927" s="5"/>
    </row>
    <row r="22928" spans="38:49">
      <c r="AL22928" s="5"/>
      <c r="AM22928" s="5"/>
      <c r="AW22928" s="5"/>
    </row>
    <row r="22929" spans="38:49">
      <c r="AL22929" s="5"/>
      <c r="AM22929" s="5"/>
      <c r="AW22929" s="5"/>
    </row>
    <row r="22930" spans="38:49">
      <c r="AL22930" s="5"/>
      <c r="AM22930" s="5"/>
      <c r="AW22930" s="5"/>
    </row>
    <row r="22931" spans="38:49">
      <c r="AL22931" s="5"/>
      <c r="AM22931" s="5"/>
      <c r="AW22931" s="5"/>
    </row>
    <row r="22932" spans="38:49">
      <c r="AL22932" s="5"/>
      <c r="AM22932" s="5"/>
      <c r="AW22932" s="5"/>
    </row>
    <row r="22933" spans="38:49">
      <c r="AL22933" s="5"/>
      <c r="AM22933" s="5"/>
      <c r="AW22933" s="5"/>
    </row>
    <row r="22934" spans="38:49">
      <c r="AL22934" s="5"/>
      <c r="AM22934" s="5"/>
      <c r="AW22934" s="5"/>
    </row>
    <row r="22935" spans="38:49">
      <c r="AL22935" s="5"/>
      <c r="AM22935" s="5"/>
      <c r="AW22935" s="5"/>
    </row>
    <row r="22936" spans="38:49">
      <c r="AL22936" s="5"/>
      <c r="AM22936" s="5"/>
      <c r="AW22936" s="5"/>
    </row>
    <row r="22937" spans="38:49">
      <c r="AL22937" s="5"/>
      <c r="AM22937" s="5"/>
      <c r="AW22937" s="5"/>
    </row>
    <row r="22938" spans="38:49">
      <c r="AL22938" s="5"/>
      <c r="AM22938" s="5"/>
      <c r="AW22938" s="5"/>
    </row>
    <row r="22939" spans="38:49">
      <c r="AL22939" s="5"/>
      <c r="AM22939" s="5"/>
      <c r="AW22939" s="5"/>
    </row>
    <row r="22940" spans="38:49">
      <c r="AL22940" s="5"/>
      <c r="AM22940" s="5"/>
      <c r="AW22940" s="5"/>
    </row>
    <row r="22941" spans="38:49">
      <c r="AL22941" s="5"/>
      <c r="AM22941" s="5"/>
      <c r="AW22941" s="5"/>
    </row>
    <row r="22942" spans="38:49">
      <c r="AL22942" s="5"/>
      <c r="AM22942" s="5"/>
      <c r="AW22942" s="5"/>
    </row>
    <row r="22943" spans="38:49">
      <c r="AL22943" s="5"/>
      <c r="AM22943" s="5"/>
      <c r="AW22943" s="5"/>
    </row>
    <row r="22944" spans="38:49">
      <c r="AL22944" s="5"/>
      <c r="AM22944" s="5"/>
      <c r="AW22944" s="5"/>
    </row>
    <row r="22945" spans="38:49">
      <c r="AL22945" s="5"/>
      <c r="AM22945" s="5"/>
      <c r="AW22945" s="5"/>
    </row>
    <row r="22946" spans="38:49">
      <c r="AL22946" s="5"/>
      <c r="AM22946" s="5"/>
      <c r="AW22946" s="5"/>
    </row>
    <row r="22947" spans="38:49">
      <c r="AL22947" s="5"/>
      <c r="AM22947" s="5"/>
      <c r="AW22947" s="5"/>
    </row>
    <row r="22948" spans="38:49">
      <c r="AL22948" s="5"/>
      <c r="AM22948" s="5"/>
      <c r="AW22948" s="5"/>
    </row>
    <row r="22949" spans="38:49">
      <c r="AL22949" s="5"/>
      <c r="AM22949" s="5"/>
      <c r="AW22949" s="5"/>
    </row>
    <row r="22950" spans="38:49">
      <c r="AL22950" s="5"/>
      <c r="AM22950" s="5"/>
      <c r="AW22950" s="5"/>
    </row>
    <row r="22951" spans="38:49">
      <c r="AL22951" s="5"/>
      <c r="AM22951" s="5"/>
      <c r="AW22951" s="5"/>
    </row>
    <row r="22952" spans="38:49">
      <c r="AL22952" s="5"/>
      <c r="AM22952" s="5"/>
      <c r="AW22952" s="5"/>
    </row>
    <row r="22953" spans="38:49">
      <c r="AL22953" s="5"/>
      <c r="AM22953" s="5"/>
      <c r="AW22953" s="5"/>
    </row>
    <row r="22954" spans="38:49">
      <c r="AL22954" s="5"/>
      <c r="AM22954" s="5"/>
      <c r="AW22954" s="5"/>
    </row>
    <row r="22955" spans="38:49">
      <c r="AL22955" s="5"/>
      <c r="AM22955" s="5"/>
      <c r="AW22955" s="5"/>
    </row>
    <row r="22956" spans="38:49">
      <c r="AL22956" s="5"/>
      <c r="AM22956" s="5"/>
      <c r="AW22956" s="5"/>
    </row>
    <row r="22957" spans="38:49">
      <c r="AL22957" s="5"/>
      <c r="AM22957" s="5"/>
      <c r="AW22957" s="5"/>
    </row>
    <row r="22958" spans="38:49">
      <c r="AL22958" s="5"/>
      <c r="AM22958" s="5"/>
      <c r="AW22958" s="5"/>
    </row>
    <row r="22959" spans="38:49">
      <c r="AL22959" s="5"/>
      <c r="AM22959" s="5"/>
      <c r="AW22959" s="5"/>
    </row>
    <row r="22960" spans="38:49">
      <c r="AL22960" s="5"/>
      <c r="AM22960" s="5"/>
      <c r="AW22960" s="5"/>
    </row>
    <row r="22961" spans="38:49">
      <c r="AL22961" s="5"/>
      <c r="AM22961" s="5"/>
      <c r="AW22961" s="5"/>
    </row>
    <row r="22962" spans="38:49">
      <c r="AL22962" s="5"/>
      <c r="AM22962" s="5"/>
      <c r="AW22962" s="5"/>
    </row>
    <row r="22963" spans="38:49">
      <c r="AL22963" s="5"/>
      <c r="AM22963" s="5"/>
      <c r="AW22963" s="5"/>
    </row>
    <row r="22964" spans="38:49">
      <c r="AL22964" s="5"/>
      <c r="AM22964" s="5"/>
      <c r="AW22964" s="5"/>
    </row>
    <row r="22965" spans="38:49">
      <c r="AL22965" s="5"/>
      <c r="AM22965" s="5"/>
      <c r="AW22965" s="5"/>
    </row>
    <row r="22966" spans="38:49">
      <c r="AL22966" s="5"/>
      <c r="AM22966" s="5"/>
      <c r="AW22966" s="5"/>
    </row>
    <row r="22967" spans="38:49">
      <c r="AL22967" s="5"/>
      <c r="AM22967" s="5"/>
      <c r="AW22967" s="5"/>
    </row>
    <row r="22968" spans="38:49">
      <c r="AL22968" s="5"/>
      <c r="AM22968" s="5"/>
      <c r="AW22968" s="5"/>
    </row>
    <row r="22969" spans="38:49">
      <c r="AL22969" s="5"/>
      <c r="AM22969" s="5"/>
      <c r="AW22969" s="5"/>
    </row>
    <row r="22970" spans="38:49">
      <c r="AL22970" s="5"/>
      <c r="AM22970" s="5"/>
      <c r="AW22970" s="5"/>
    </row>
    <row r="22971" spans="38:49">
      <c r="AL22971" s="5"/>
      <c r="AM22971" s="5"/>
      <c r="AW22971" s="5"/>
    </row>
    <row r="22972" spans="38:49">
      <c r="AL22972" s="5"/>
      <c r="AM22972" s="5"/>
      <c r="AW22972" s="5"/>
    </row>
    <row r="22973" spans="38:49">
      <c r="AL22973" s="5"/>
      <c r="AM22973" s="5"/>
      <c r="AW22973" s="5"/>
    </row>
    <row r="22974" spans="38:49">
      <c r="AL22974" s="5"/>
      <c r="AM22974" s="5"/>
      <c r="AW22974" s="5"/>
    </row>
    <row r="22975" spans="38:49">
      <c r="AL22975" s="5"/>
      <c r="AM22975" s="5"/>
      <c r="AW22975" s="5"/>
    </row>
    <row r="22976" spans="38:49">
      <c r="AL22976" s="5"/>
      <c r="AM22976" s="5"/>
      <c r="AW22976" s="5"/>
    </row>
    <row r="22977" spans="38:49">
      <c r="AL22977" s="5"/>
      <c r="AM22977" s="5"/>
      <c r="AW22977" s="5"/>
    </row>
    <row r="22978" spans="38:49">
      <c r="AL22978" s="5"/>
      <c r="AM22978" s="5"/>
      <c r="AW22978" s="5"/>
    </row>
    <row r="22979" spans="38:49">
      <c r="AL22979" s="5"/>
      <c r="AM22979" s="5"/>
      <c r="AW22979" s="5"/>
    </row>
    <row r="22980" spans="38:49">
      <c r="AL22980" s="5"/>
      <c r="AM22980" s="5"/>
      <c r="AW22980" s="5"/>
    </row>
    <row r="22981" spans="38:49">
      <c r="AL22981" s="5"/>
      <c r="AM22981" s="5"/>
      <c r="AW22981" s="5"/>
    </row>
    <row r="22982" spans="38:49">
      <c r="AL22982" s="5"/>
      <c r="AM22982" s="5"/>
      <c r="AW22982" s="5"/>
    </row>
    <row r="22983" spans="38:49">
      <c r="AL22983" s="5"/>
      <c r="AM22983" s="5"/>
      <c r="AW22983" s="5"/>
    </row>
    <row r="22984" spans="38:49">
      <c r="AL22984" s="5"/>
      <c r="AM22984" s="5"/>
      <c r="AW22984" s="5"/>
    </row>
    <row r="22985" spans="38:49">
      <c r="AL22985" s="5"/>
      <c r="AM22985" s="5"/>
      <c r="AW22985" s="5"/>
    </row>
    <row r="22986" spans="38:49">
      <c r="AL22986" s="5"/>
      <c r="AM22986" s="5"/>
      <c r="AW22986" s="5"/>
    </row>
    <row r="22987" spans="38:49">
      <c r="AL22987" s="5"/>
      <c r="AM22987" s="5"/>
      <c r="AW22987" s="5"/>
    </row>
    <row r="22988" spans="38:49">
      <c r="AL22988" s="5"/>
      <c r="AM22988" s="5"/>
      <c r="AW22988" s="5"/>
    </row>
    <row r="22989" spans="38:49">
      <c r="AL22989" s="5"/>
      <c r="AM22989" s="5"/>
      <c r="AW22989" s="5"/>
    </row>
    <row r="22990" spans="38:49">
      <c r="AL22990" s="5"/>
      <c r="AM22990" s="5"/>
      <c r="AW22990" s="5"/>
    </row>
    <row r="22991" spans="38:49">
      <c r="AL22991" s="5"/>
      <c r="AM22991" s="5"/>
      <c r="AW22991" s="5"/>
    </row>
    <row r="22992" spans="38:49">
      <c r="AL22992" s="5"/>
      <c r="AM22992" s="5"/>
      <c r="AW22992" s="5"/>
    </row>
    <row r="22993" spans="38:49">
      <c r="AL22993" s="5"/>
      <c r="AM22993" s="5"/>
      <c r="AW22993" s="5"/>
    </row>
    <row r="22994" spans="38:49">
      <c r="AL22994" s="5"/>
      <c r="AM22994" s="5"/>
      <c r="AW22994" s="5"/>
    </row>
    <row r="22995" spans="38:49">
      <c r="AL22995" s="5"/>
      <c r="AM22995" s="5"/>
      <c r="AW22995" s="5"/>
    </row>
    <row r="22996" spans="38:49">
      <c r="AL22996" s="5"/>
      <c r="AM22996" s="5"/>
      <c r="AW22996" s="5"/>
    </row>
    <row r="22997" spans="38:49">
      <c r="AL22997" s="5"/>
      <c r="AM22997" s="5"/>
      <c r="AW22997" s="5"/>
    </row>
    <row r="22998" spans="38:49">
      <c r="AL22998" s="5"/>
      <c r="AM22998" s="5"/>
      <c r="AW22998" s="5"/>
    </row>
    <row r="22999" spans="38:49">
      <c r="AL22999" s="5"/>
      <c r="AM22999" s="5"/>
      <c r="AW22999" s="5"/>
    </row>
    <row r="23000" spans="38:49">
      <c r="AL23000" s="5"/>
      <c r="AM23000" s="5"/>
      <c r="AW23000" s="5"/>
    </row>
    <row r="23001" spans="38:49">
      <c r="AL23001" s="5"/>
      <c r="AM23001" s="5"/>
      <c r="AW23001" s="5"/>
    </row>
    <row r="23002" spans="38:49">
      <c r="AL23002" s="5"/>
      <c r="AM23002" s="5"/>
      <c r="AW23002" s="5"/>
    </row>
    <row r="23003" spans="38:49">
      <c r="AL23003" s="5"/>
      <c r="AM23003" s="5"/>
      <c r="AW23003" s="5"/>
    </row>
    <row r="23004" spans="38:49">
      <c r="AL23004" s="5"/>
      <c r="AM23004" s="5"/>
      <c r="AW23004" s="5"/>
    </row>
    <row r="23005" spans="38:49">
      <c r="AL23005" s="5"/>
      <c r="AM23005" s="5"/>
      <c r="AW23005" s="5"/>
    </row>
    <row r="23006" spans="38:49">
      <c r="AL23006" s="5"/>
      <c r="AM23006" s="5"/>
      <c r="AW23006" s="5"/>
    </row>
    <row r="23007" spans="38:49">
      <c r="AL23007" s="5"/>
      <c r="AM23007" s="5"/>
      <c r="AW23007" s="5"/>
    </row>
    <row r="23008" spans="38:49">
      <c r="AL23008" s="5"/>
      <c r="AM23008" s="5"/>
      <c r="AW23008" s="5"/>
    </row>
    <row r="23009" spans="38:49">
      <c r="AL23009" s="5"/>
      <c r="AM23009" s="5"/>
      <c r="AW23009" s="5"/>
    </row>
    <row r="23010" spans="38:49">
      <c r="AL23010" s="5"/>
      <c r="AM23010" s="5"/>
      <c r="AW23010" s="5"/>
    </row>
    <row r="23011" spans="38:49">
      <c r="AL23011" s="5"/>
      <c r="AM23011" s="5"/>
      <c r="AW23011" s="5"/>
    </row>
    <row r="23012" spans="38:49">
      <c r="AL23012" s="5"/>
      <c r="AM23012" s="5"/>
      <c r="AW23012" s="5"/>
    </row>
    <row r="23013" spans="38:49">
      <c r="AL23013" s="5"/>
      <c r="AM23013" s="5"/>
      <c r="AW23013" s="5"/>
    </row>
    <row r="23014" spans="38:49">
      <c r="AL23014" s="5"/>
      <c r="AM23014" s="5"/>
      <c r="AW23014" s="5"/>
    </row>
    <row r="23015" spans="38:49">
      <c r="AL23015" s="5"/>
      <c r="AM23015" s="5"/>
      <c r="AW23015" s="5"/>
    </row>
    <row r="23016" spans="38:49">
      <c r="AL23016" s="5"/>
      <c r="AM23016" s="5"/>
      <c r="AW23016" s="5"/>
    </row>
    <row r="23017" spans="38:49">
      <c r="AL23017" s="5"/>
      <c r="AM23017" s="5"/>
      <c r="AW23017" s="5"/>
    </row>
    <row r="23018" spans="38:49">
      <c r="AL23018" s="5"/>
      <c r="AM23018" s="5"/>
      <c r="AW23018" s="5"/>
    </row>
    <row r="23019" spans="38:49">
      <c r="AL23019" s="5"/>
      <c r="AM23019" s="5"/>
      <c r="AW23019" s="5"/>
    </row>
    <row r="23020" spans="38:49">
      <c r="AL23020" s="5"/>
      <c r="AM23020" s="5"/>
      <c r="AW23020" s="5"/>
    </row>
    <row r="23021" spans="38:49">
      <c r="AL23021" s="5"/>
      <c r="AM23021" s="5"/>
      <c r="AW23021" s="5"/>
    </row>
    <row r="23022" spans="38:49">
      <c r="AL23022" s="5"/>
      <c r="AM23022" s="5"/>
      <c r="AW23022" s="5"/>
    </row>
    <row r="23023" spans="38:49">
      <c r="AL23023" s="5"/>
      <c r="AM23023" s="5"/>
      <c r="AW23023" s="5"/>
    </row>
    <row r="23024" spans="38:49">
      <c r="AL23024" s="5"/>
      <c r="AM23024" s="5"/>
      <c r="AW23024" s="5"/>
    </row>
    <row r="23025" spans="38:49">
      <c r="AL23025" s="5"/>
      <c r="AM23025" s="5"/>
      <c r="AW23025" s="5"/>
    </row>
    <row r="23026" spans="38:49">
      <c r="AL23026" s="5"/>
      <c r="AM23026" s="5"/>
      <c r="AW23026" s="5"/>
    </row>
    <row r="23027" spans="38:49">
      <c r="AL23027" s="5"/>
      <c r="AM23027" s="5"/>
      <c r="AW23027" s="5"/>
    </row>
    <row r="23028" spans="38:49">
      <c r="AL23028" s="5"/>
      <c r="AM23028" s="5"/>
      <c r="AW23028" s="5"/>
    </row>
    <row r="23029" spans="38:49">
      <c r="AL23029" s="5"/>
      <c r="AM23029" s="5"/>
      <c r="AW23029" s="5"/>
    </row>
    <row r="23030" spans="38:49">
      <c r="AL23030" s="5"/>
      <c r="AM23030" s="5"/>
      <c r="AW23030" s="5"/>
    </row>
    <row r="23031" spans="38:49">
      <c r="AL23031" s="5"/>
      <c r="AM23031" s="5"/>
      <c r="AW23031" s="5"/>
    </row>
    <row r="23032" spans="38:49">
      <c r="AL23032" s="5"/>
      <c r="AM23032" s="5"/>
      <c r="AW23032" s="5"/>
    </row>
    <row r="23033" spans="38:49">
      <c r="AL23033" s="5"/>
      <c r="AM23033" s="5"/>
      <c r="AW23033" s="5"/>
    </row>
    <row r="23034" spans="38:49">
      <c r="AL23034" s="5"/>
      <c r="AM23034" s="5"/>
      <c r="AW23034" s="5"/>
    </row>
    <row r="23035" spans="38:49">
      <c r="AL23035" s="5"/>
      <c r="AM23035" s="5"/>
      <c r="AW23035" s="5"/>
    </row>
    <row r="23036" spans="38:49">
      <c r="AL23036" s="5"/>
      <c r="AM23036" s="5"/>
      <c r="AW23036" s="5"/>
    </row>
    <row r="23037" spans="38:49">
      <c r="AL23037" s="5"/>
      <c r="AM23037" s="5"/>
      <c r="AW23037" s="5"/>
    </row>
    <row r="23038" spans="38:49">
      <c r="AL23038" s="5"/>
      <c r="AM23038" s="5"/>
      <c r="AW23038" s="5"/>
    </row>
    <row r="23039" spans="38:49">
      <c r="AL23039" s="5"/>
      <c r="AM23039" s="5"/>
      <c r="AW23039" s="5"/>
    </row>
    <row r="23040" spans="38:49">
      <c r="AL23040" s="5"/>
      <c r="AM23040" s="5"/>
      <c r="AW23040" s="5"/>
    </row>
    <row r="23041" spans="38:49">
      <c r="AL23041" s="5"/>
      <c r="AM23041" s="5"/>
      <c r="AW23041" s="5"/>
    </row>
    <row r="23042" spans="38:49">
      <c r="AL23042" s="5"/>
      <c r="AM23042" s="5"/>
      <c r="AW23042" s="5"/>
    </row>
    <row r="23043" spans="38:49">
      <c r="AL23043" s="5"/>
      <c r="AM23043" s="5"/>
      <c r="AW23043" s="5"/>
    </row>
    <row r="23044" spans="38:49">
      <c r="AL23044" s="5"/>
      <c r="AM23044" s="5"/>
      <c r="AW23044" s="5"/>
    </row>
    <row r="23045" spans="38:49">
      <c r="AL23045" s="5"/>
      <c r="AM23045" s="5"/>
      <c r="AW23045" s="5"/>
    </row>
    <row r="23046" spans="38:49">
      <c r="AL23046" s="5"/>
      <c r="AM23046" s="5"/>
      <c r="AW23046" s="5"/>
    </row>
    <row r="23047" spans="38:49">
      <c r="AL23047" s="5"/>
      <c r="AM23047" s="5"/>
      <c r="AW23047" s="5"/>
    </row>
    <row r="23048" spans="38:49">
      <c r="AL23048" s="5"/>
      <c r="AM23048" s="5"/>
      <c r="AW23048" s="5"/>
    </row>
    <row r="23049" spans="38:49">
      <c r="AL23049" s="5"/>
      <c r="AM23049" s="5"/>
      <c r="AW23049" s="5"/>
    </row>
    <row r="23050" spans="38:49">
      <c r="AL23050" s="5"/>
      <c r="AM23050" s="5"/>
      <c r="AW23050" s="5"/>
    </row>
    <row r="23051" spans="38:49">
      <c r="AL23051" s="5"/>
      <c r="AM23051" s="5"/>
      <c r="AW23051" s="5"/>
    </row>
    <row r="23052" spans="38:49">
      <c r="AL23052" s="5"/>
      <c r="AM23052" s="5"/>
      <c r="AW23052" s="5"/>
    </row>
    <row r="23053" spans="38:49">
      <c r="AL23053" s="5"/>
      <c r="AM23053" s="5"/>
      <c r="AW23053" s="5"/>
    </row>
    <row r="23054" spans="38:49">
      <c r="AL23054" s="5"/>
      <c r="AM23054" s="5"/>
      <c r="AW23054" s="5"/>
    </row>
    <row r="23055" spans="38:49">
      <c r="AL23055" s="5"/>
      <c r="AM23055" s="5"/>
      <c r="AW23055" s="5"/>
    </row>
    <row r="23056" spans="38:49">
      <c r="AL23056" s="5"/>
      <c r="AM23056" s="5"/>
      <c r="AW23056" s="5"/>
    </row>
    <row r="23057" spans="38:49">
      <c r="AL23057" s="5"/>
      <c r="AM23057" s="5"/>
      <c r="AW23057" s="5"/>
    </row>
    <row r="23058" spans="38:49">
      <c r="AL23058" s="5"/>
      <c r="AM23058" s="5"/>
      <c r="AW23058" s="5"/>
    </row>
    <row r="23059" spans="38:49">
      <c r="AL23059" s="5"/>
      <c r="AM23059" s="5"/>
      <c r="AW23059" s="5"/>
    </row>
    <row r="23060" spans="38:49">
      <c r="AL23060" s="5"/>
      <c r="AM23060" s="5"/>
      <c r="AW23060" s="5"/>
    </row>
    <row r="23061" spans="38:49">
      <c r="AL23061" s="5"/>
      <c r="AM23061" s="5"/>
      <c r="AW23061" s="5"/>
    </row>
    <row r="23062" spans="38:49">
      <c r="AL23062" s="5"/>
      <c r="AM23062" s="5"/>
      <c r="AW23062" s="5"/>
    </row>
    <row r="23063" spans="38:49">
      <c r="AL23063" s="5"/>
      <c r="AM23063" s="5"/>
      <c r="AW23063" s="5"/>
    </row>
    <row r="23064" spans="38:49">
      <c r="AL23064" s="5"/>
      <c r="AM23064" s="5"/>
      <c r="AW23064" s="5"/>
    </row>
    <row r="23065" spans="38:49">
      <c r="AL23065" s="5"/>
      <c r="AM23065" s="5"/>
      <c r="AW23065" s="5"/>
    </row>
    <row r="23066" spans="38:49">
      <c r="AL23066" s="5"/>
      <c r="AM23066" s="5"/>
      <c r="AW23066" s="5"/>
    </row>
    <row r="23067" spans="38:49">
      <c r="AL23067" s="5"/>
      <c r="AM23067" s="5"/>
      <c r="AW23067" s="5"/>
    </row>
    <row r="23068" spans="38:49">
      <c r="AL23068" s="5"/>
      <c r="AM23068" s="5"/>
      <c r="AW23068" s="5"/>
    </row>
    <row r="23069" spans="38:49">
      <c r="AL23069" s="5"/>
      <c r="AM23069" s="5"/>
      <c r="AW23069" s="5"/>
    </row>
    <row r="23070" spans="38:49">
      <c r="AL23070" s="5"/>
      <c r="AM23070" s="5"/>
      <c r="AW23070" s="5"/>
    </row>
    <row r="23071" spans="38:49">
      <c r="AL23071" s="5"/>
      <c r="AM23071" s="5"/>
      <c r="AW23071" s="5"/>
    </row>
    <row r="23072" spans="38:49">
      <c r="AL23072" s="5"/>
      <c r="AM23072" s="5"/>
      <c r="AW23072" s="5"/>
    </row>
    <row r="23073" spans="38:49">
      <c r="AL23073" s="5"/>
      <c r="AM23073" s="5"/>
      <c r="AW23073" s="5"/>
    </row>
    <row r="23074" spans="38:49">
      <c r="AL23074" s="5"/>
      <c r="AM23074" s="5"/>
      <c r="AW23074" s="5"/>
    </row>
    <row r="23075" spans="38:49">
      <c r="AL23075" s="5"/>
      <c r="AM23075" s="5"/>
      <c r="AW23075" s="5"/>
    </row>
    <row r="23076" spans="38:49">
      <c r="AL23076" s="5"/>
      <c r="AM23076" s="5"/>
      <c r="AW23076" s="5"/>
    </row>
    <row r="23077" spans="38:49">
      <c r="AL23077" s="5"/>
      <c r="AM23077" s="5"/>
      <c r="AW23077" s="5"/>
    </row>
    <row r="23078" spans="38:49">
      <c r="AL23078" s="5"/>
      <c r="AM23078" s="5"/>
      <c r="AW23078" s="5"/>
    </row>
    <row r="23079" spans="38:49">
      <c r="AL23079" s="5"/>
      <c r="AM23079" s="5"/>
      <c r="AW23079" s="5"/>
    </row>
    <row r="23080" spans="38:49">
      <c r="AL23080" s="5"/>
      <c r="AM23080" s="5"/>
      <c r="AW23080" s="5"/>
    </row>
    <row r="23081" spans="38:49">
      <c r="AL23081" s="5"/>
      <c r="AM23081" s="5"/>
      <c r="AW23081" s="5"/>
    </row>
    <row r="23082" spans="38:49">
      <c r="AL23082" s="5"/>
      <c r="AM23082" s="5"/>
      <c r="AW23082" s="5"/>
    </row>
    <row r="23083" spans="38:49">
      <c r="AL23083" s="5"/>
      <c r="AM23083" s="5"/>
      <c r="AW23083" s="5"/>
    </row>
    <row r="23084" spans="38:49">
      <c r="AL23084" s="5"/>
      <c r="AM23084" s="5"/>
      <c r="AW23084" s="5"/>
    </row>
    <row r="23085" spans="38:49">
      <c r="AL23085" s="5"/>
      <c r="AM23085" s="5"/>
      <c r="AW23085" s="5"/>
    </row>
    <row r="23086" spans="38:49">
      <c r="AL23086" s="5"/>
      <c r="AM23086" s="5"/>
      <c r="AW23086" s="5"/>
    </row>
    <row r="23087" spans="38:49">
      <c r="AL23087" s="5"/>
      <c r="AM23087" s="5"/>
      <c r="AW23087" s="5"/>
    </row>
    <row r="23088" spans="38:49">
      <c r="AL23088" s="5"/>
      <c r="AM23088" s="5"/>
      <c r="AW23088" s="5"/>
    </row>
    <row r="23089" spans="38:49">
      <c r="AL23089" s="5"/>
      <c r="AM23089" s="5"/>
      <c r="AW23089" s="5"/>
    </row>
    <row r="23090" spans="38:49">
      <c r="AL23090" s="5"/>
      <c r="AM23090" s="5"/>
      <c r="AW23090" s="5"/>
    </row>
    <row r="23091" spans="38:49">
      <c r="AL23091" s="5"/>
      <c r="AM23091" s="5"/>
      <c r="AW23091" s="5"/>
    </row>
    <row r="23092" spans="38:49">
      <c r="AL23092" s="5"/>
      <c r="AM23092" s="5"/>
      <c r="AW23092" s="5"/>
    </row>
    <row r="23093" spans="38:49">
      <c r="AL23093" s="5"/>
      <c r="AM23093" s="5"/>
      <c r="AW23093" s="5"/>
    </row>
    <row r="23094" spans="38:49">
      <c r="AL23094" s="5"/>
      <c r="AM23094" s="5"/>
      <c r="AW23094" s="5"/>
    </row>
    <row r="23095" spans="38:49">
      <c r="AL23095" s="5"/>
      <c r="AM23095" s="5"/>
      <c r="AW23095" s="5"/>
    </row>
    <row r="23096" spans="38:49">
      <c r="AL23096" s="5"/>
      <c r="AM23096" s="5"/>
      <c r="AW23096" s="5"/>
    </row>
    <row r="23097" spans="38:49">
      <c r="AL23097" s="5"/>
      <c r="AM23097" s="5"/>
      <c r="AW23097" s="5"/>
    </row>
    <row r="23098" spans="38:49">
      <c r="AL23098" s="5"/>
      <c r="AM23098" s="5"/>
      <c r="AW23098" s="5"/>
    </row>
    <row r="23099" spans="38:49">
      <c r="AL23099" s="5"/>
      <c r="AM23099" s="5"/>
      <c r="AW23099" s="5"/>
    </row>
    <row r="23100" spans="38:49">
      <c r="AL23100" s="5"/>
      <c r="AM23100" s="5"/>
      <c r="AW23100" s="5"/>
    </row>
    <row r="23101" spans="38:49">
      <c r="AL23101" s="5"/>
      <c r="AM23101" s="5"/>
      <c r="AW23101" s="5"/>
    </row>
    <row r="23102" spans="38:49">
      <c r="AL23102" s="5"/>
      <c r="AM23102" s="5"/>
      <c r="AW23102" s="5"/>
    </row>
    <row r="23103" spans="38:49">
      <c r="AL23103" s="5"/>
      <c r="AM23103" s="5"/>
      <c r="AW23103" s="5"/>
    </row>
    <row r="23104" spans="38:49">
      <c r="AL23104" s="5"/>
      <c r="AM23104" s="5"/>
      <c r="AW23104" s="5"/>
    </row>
    <row r="23105" spans="38:49">
      <c r="AL23105" s="5"/>
      <c r="AM23105" s="5"/>
      <c r="AW23105" s="5"/>
    </row>
    <row r="23106" spans="38:49">
      <c r="AL23106" s="5"/>
      <c r="AM23106" s="5"/>
      <c r="AW23106" s="5"/>
    </row>
    <row r="23107" spans="38:49">
      <c r="AL23107" s="5"/>
      <c r="AM23107" s="5"/>
      <c r="AW23107" s="5"/>
    </row>
    <row r="23108" spans="38:49">
      <c r="AL23108" s="5"/>
      <c r="AM23108" s="5"/>
      <c r="AW23108" s="5"/>
    </row>
    <row r="23109" spans="38:49">
      <c r="AL23109" s="5"/>
      <c r="AM23109" s="5"/>
      <c r="AW23109" s="5"/>
    </row>
    <row r="23110" spans="38:49">
      <c r="AL23110" s="5"/>
      <c r="AM23110" s="5"/>
      <c r="AW23110" s="5"/>
    </row>
    <row r="23111" spans="38:49">
      <c r="AL23111" s="5"/>
      <c r="AM23111" s="5"/>
      <c r="AW23111" s="5"/>
    </row>
    <row r="23112" spans="38:49">
      <c r="AL23112" s="5"/>
      <c r="AM23112" s="5"/>
      <c r="AW23112" s="5"/>
    </row>
    <row r="23113" spans="38:49">
      <c r="AL23113" s="5"/>
      <c r="AM23113" s="5"/>
      <c r="AW23113" s="5"/>
    </row>
    <row r="23114" spans="38:49">
      <c r="AL23114" s="5"/>
      <c r="AM23114" s="5"/>
      <c r="AW23114" s="5"/>
    </row>
    <row r="23115" spans="38:49">
      <c r="AL23115" s="5"/>
      <c r="AM23115" s="5"/>
      <c r="AW23115" s="5"/>
    </row>
    <row r="23116" spans="38:49">
      <c r="AL23116" s="5"/>
      <c r="AM23116" s="5"/>
      <c r="AW23116" s="5"/>
    </row>
    <row r="23117" spans="38:49">
      <c r="AL23117" s="5"/>
      <c r="AM23117" s="5"/>
      <c r="AW23117" s="5"/>
    </row>
    <row r="23118" spans="38:49">
      <c r="AL23118" s="5"/>
      <c r="AM23118" s="5"/>
      <c r="AW23118" s="5"/>
    </row>
    <row r="23119" spans="38:49">
      <c r="AL23119" s="5"/>
      <c r="AM23119" s="5"/>
      <c r="AW23119" s="5"/>
    </row>
    <row r="23120" spans="38:49">
      <c r="AL23120" s="5"/>
      <c r="AM23120" s="5"/>
      <c r="AW23120" s="5"/>
    </row>
    <row r="23121" spans="38:49">
      <c r="AL23121" s="5"/>
      <c r="AM23121" s="5"/>
      <c r="AW23121" s="5"/>
    </row>
    <row r="23122" spans="38:49">
      <c r="AL23122" s="5"/>
      <c r="AM23122" s="5"/>
      <c r="AW23122" s="5"/>
    </row>
    <row r="23123" spans="38:49">
      <c r="AL23123" s="5"/>
      <c r="AM23123" s="5"/>
      <c r="AW23123" s="5"/>
    </row>
    <row r="23124" spans="38:49">
      <c r="AL23124" s="5"/>
      <c r="AM23124" s="5"/>
      <c r="AW23124" s="5"/>
    </row>
    <row r="23125" spans="38:49">
      <c r="AL23125" s="5"/>
      <c r="AM23125" s="5"/>
      <c r="AW23125" s="5"/>
    </row>
    <row r="23126" spans="38:49">
      <c r="AL23126" s="5"/>
      <c r="AM23126" s="5"/>
      <c r="AW23126" s="5"/>
    </row>
    <row r="23127" spans="38:49">
      <c r="AL23127" s="5"/>
      <c r="AM23127" s="5"/>
      <c r="AW23127" s="5"/>
    </row>
    <row r="23128" spans="38:49">
      <c r="AL23128" s="5"/>
      <c r="AM23128" s="5"/>
      <c r="AW23128" s="5"/>
    </row>
    <row r="23129" spans="38:49">
      <c r="AL23129" s="5"/>
      <c r="AM23129" s="5"/>
      <c r="AW23129" s="5"/>
    </row>
    <row r="23130" spans="38:49">
      <c r="AL23130" s="5"/>
      <c r="AM23130" s="5"/>
      <c r="AW23130" s="5"/>
    </row>
    <row r="23131" spans="38:49">
      <c r="AL23131" s="5"/>
      <c r="AM23131" s="5"/>
      <c r="AW23131" s="5"/>
    </row>
    <row r="23132" spans="38:49">
      <c r="AL23132" s="5"/>
      <c r="AM23132" s="5"/>
      <c r="AW23132" s="5"/>
    </row>
    <row r="23133" spans="38:49">
      <c r="AL23133" s="5"/>
      <c r="AM23133" s="5"/>
      <c r="AW23133" s="5"/>
    </row>
    <row r="23134" spans="38:49">
      <c r="AL23134" s="5"/>
      <c r="AM23134" s="5"/>
      <c r="AW23134" s="5"/>
    </row>
    <row r="23135" spans="38:49">
      <c r="AL23135" s="5"/>
      <c r="AM23135" s="5"/>
      <c r="AW23135" s="5"/>
    </row>
    <row r="23136" spans="38:49">
      <c r="AL23136" s="5"/>
      <c r="AM23136" s="5"/>
      <c r="AW23136" s="5"/>
    </row>
    <row r="23137" spans="38:49">
      <c r="AL23137" s="5"/>
      <c r="AM23137" s="5"/>
      <c r="AW23137" s="5"/>
    </row>
    <row r="23138" spans="38:49">
      <c r="AL23138" s="5"/>
      <c r="AM23138" s="5"/>
      <c r="AW23138" s="5"/>
    </row>
    <row r="23139" spans="38:49">
      <c r="AL23139" s="5"/>
      <c r="AM23139" s="5"/>
      <c r="AW23139" s="5"/>
    </row>
    <row r="23140" spans="38:49">
      <c r="AL23140" s="5"/>
      <c r="AM23140" s="5"/>
      <c r="AW23140" s="5"/>
    </row>
    <row r="23141" spans="38:49">
      <c r="AL23141" s="5"/>
      <c r="AM23141" s="5"/>
      <c r="AW23141" s="5"/>
    </row>
    <row r="23142" spans="38:49">
      <c r="AL23142" s="5"/>
      <c r="AM23142" s="5"/>
      <c r="AW23142" s="5"/>
    </row>
    <row r="23143" spans="38:49">
      <c r="AL23143" s="5"/>
      <c r="AM23143" s="5"/>
      <c r="AW23143" s="5"/>
    </row>
    <row r="23144" spans="38:49">
      <c r="AL23144" s="5"/>
      <c r="AM23144" s="5"/>
      <c r="AW23144" s="5"/>
    </row>
    <row r="23145" spans="38:49">
      <c r="AL23145" s="5"/>
      <c r="AM23145" s="5"/>
      <c r="AW23145" s="5"/>
    </row>
    <row r="23146" spans="38:49">
      <c r="AL23146" s="5"/>
      <c r="AM23146" s="5"/>
      <c r="AW23146" s="5"/>
    </row>
    <row r="23147" spans="38:49">
      <c r="AL23147" s="5"/>
      <c r="AM23147" s="5"/>
      <c r="AW23147" s="5"/>
    </row>
    <row r="23148" spans="38:49">
      <c r="AL23148" s="5"/>
      <c r="AM23148" s="5"/>
      <c r="AW23148" s="5"/>
    </row>
    <row r="23149" spans="38:49">
      <c r="AL23149" s="5"/>
      <c r="AM23149" s="5"/>
      <c r="AW23149" s="5"/>
    </row>
    <row r="23150" spans="38:49">
      <c r="AL23150" s="5"/>
      <c r="AM23150" s="5"/>
      <c r="AW23150" s="5"/>
    </row>
    <row r="23151" spans="38:49">
      <c r="AL23151" s="5"/>
      <c r="AM23151" s="5"/>
      <c r="AW23151" s="5"/>
    </row>
    <row r="23152" spans="38:49">
      <c r="AL23152" s="5"/>
      <c r="AM23152" s="5"/>
      <c r="AW23152" s="5"/>
    </row>
    <row r="23153" spans="38:49">
      <c r="AL23153" s="5"/>
      <c r="AM23153" s="5"/>
      <c r="AW23153" s="5"/>
    </row>
    <row r="23154" spans="38:49">
      <c r="AL23154" s="5"/>
      <c r="AM23154" s="5"/>
      <c r="AW23154" s="5"/>
    </row>
    <row r="23155" spans="38:49">
      <c r="AL23155" s="5"/>
      <c r="AM23155" s="5"/>
      <c r="AW23155" s="5"/>
    </row>
    <row r="23156" spans="38:49">
      <c r="AL23156" s="5"/>
      <c r="AM23156" s="5"/>
      <c r="AW23156" s="5"/>
    </row>
    <row r="23157" spans="38:49">
      <c r="AL23157" s="5"/>
      <c r="AM23157" s="5"/>
      <c r="AW23157" s="5"/>
    </row>
    <row r="23158" spans="38:49">
      <c r="AL23158" s="5"/>
      <c r="AM23158" s="5"/>
      <c r="AW23158" s="5"/>
    </row>
    <row r="23159" spans="38:49">
      <c r="AL23159" s="5"/>
      <c r="AM23159" s="5"/>
      <c r="AW23159" s="5"/>
    </row>
    <row r="23160" spans="38:49">
      <c r="AL23160" s="5"/>
      <c r="AM23160" s="5"/>
      <c r="AW23160" s="5"/>
    </row>
    <row r="23161" spans="38:49">
      <c r="AL23161" s="5"/>
      <c r="AM23161" s="5"/>
      <c r="AW23161" s="5"/>
    </row>
    <row r="23162" spans="38:49">
      <c r="AL23162" s="5"/>
      <c r="AM23162" s="5"/>
      <c r="AW23162" s="5"/>
    </row>
    <row r="23163" spans="38:49">
      <c r="AL23163" s="5"/>
      <c r="AM23163" s="5"/>
      <c r="AW23163" s="5"/>
    </row>
    <row r="23164" spans="38:49">
      <c r="AL23164" s="5"/>
      <c r="AM23164" s="5"/>
      <c r="AW23164" s="5"/>
    </row>
    <row r="23165" spans="38:49">
      <c r="AL23165" s="5"/>
      <c r="AM23165" s="5"/>
      <c r="AW23165" s="5"/>
    </row>
    <row r="23166" spans="38:49">
      <c r="AL23166" s="5"/>
      <c r="AM23166" s="5"/>
      <c r="AW23166" s="5"/>
    </row>
    <row r="23167" spans="38:49">
      <c r="AL23167" s="5"/>
      <c r="AM23167" s="5"/>
      <c r="AW23167" s="5"/>
    </row>
    <row r="23168" spans="38:49">
      <c r="AL23168" s="5"/>
      <c r="AM23168" s="5"/>
      <c r="AW23168" s="5"/>
    </row>
    <row r="23169" spans="38:49">
      <c r="AL23169" s="5"/>
      <c r="AM23169" s="5"/>
      <c r="AW23169" s="5"/>
    </row>
    <row r="23170" spans="38:49">
      <c r="AL23170" s="5"/>
      <c r="AM23170" s="5"/>
      <c r="AW23170" s="5"/>
    </row>
    <row r="23171" spans="38:49">
      <c r="AL23171" s="5"/>
      <c r="AM23171" s="5"/>
      <c r="AW23171" s="5"/>
    </row>
    <row r="23172" spans="38:49">
      <c r="AL23172" s="5"/>
      <c r="AM23172" s="5"/>
      <c r="AW23172" s="5"/>
    </row>
    <row r="23173" spans="38:49">
      <c r="AL23173" s="5"/>
      <c r="AM23173" s="5"/>
      <c r="AW23173" s="5"/>
    </row>
    <row r="23174" spans="38:49">
      <c r="AL23174" s="5"/>
      <c r="AM23174" s="5"/>
      <c r="AW23174" s="5"/>
    </row>
    <row r="23175" spans="38:49">
      <c r="AL23175" s="5"/>
      <c r="AM23175" s="5"/>
      <c r="AW23175" s="5"/>
    </row>
    <row r="23176" spans="38:49">
      <c r="AL23176" s="5"/>
      <c r="AM23176" s="5"/>
      <c r="AW23176" s="5"/>
    </row>
    <row r="23177" spans="38:49">
      <c r="AL23177" s="5"/>
      <c r="AM23177" s="5"/>
      <c r="AW23177" s="5"/>
    </row>
    <row r="23178" spans="38:49">
      <c r="AL23178" s="5"/>
      <c r="AM23178" s="5"/>
      <c r="AW23178" s="5"/>
    </row>
    <row r="23179" spans="38:49">
      <c r="AL23179" s="5"/>
      <c r="AM23179" s="5"/>
      <c r="AW23179" s="5"/>
    </row>
    <row r="23180" spans="38:49">
      <c r="AL23180" s="5"/>
      <c r="AM23180" s="5"/>
      <c r="AW23180" s="5"/>
    </row>
    <row r="23181" spans="38:49">
      <c r="AL23181" s="5"/>
      <c r="AM23181" s="5"/>
      <c r="AW23181" s="5"/>
    </row>
    <row r="23182" spans="38:49">
      <c r="AL23182" s="5"/>
      <c r="AM23182" s="5"/>
      <c r="AW23182" s="5"/>
    </row>
    <row r="23183" spans="38:49">
      <c r="AL23183" s="5"/>
      <c r="AM23183" s="5"/>
      <c r="AW23183" s="5"/>
    </row>
    <row r="23184" spans="38:49">
      <c r="AL23184" s="5"/>
      <c r="AM23184" s="5"/>
      <c r="AW23184" s="5"/>
    </row>
    <row r="23185" spans="38:49">
      <c r="AL23185" s="5"/>
      <c r="AM23185" s="5"/>
      <c r="AW23185" s="5"/>
    </row>
    <row r="23186" spans="38:49">
      <c r="AL23186" s="5"/>
      <c r="AM23186" s="5"/>
      <c r="AW23186" s="5"/>
    </row>
    <row r="23187" spans="38:49">
      <c r="AL23187" s="5"/>
      <c r="AM23187" s="5"/>
      <c r="AW23187" s="5"/>
    </row>
    <row r="23188" spans="38:49">
      <c r="AL23188" s="5"/>
      <c r="AM23188" s="5"/>
      <c r="AW23188" s="5"/>
    </row>
    <row r="23189" spans="38:49">
      <c r="AL23189" s="5"/>
      <c r="AM23189" s="5"/>
      <c r="AW23189" s="5"/>
    </row>
    <row r="23190" spans="38:49">
      <c r="AL23190" s="5"/>
      <c r="AM23190" s="5"/>
      <c r="AW23190" s="5"/>
    </row>
    <row r="23191" spans="38:49">
      <c r="AL23191" s="5"/>
      <c r="AM23191" s="5"/>
      <c r="AW23191" s="5"/>
    </row>
    <row r="23192" spans="38:49">
      <c r="AL23192" s="5"/>
      <c r="AM23192" s="5"/>
      <c r="AW23192" s="5"/>
    </row>
    <row r="23193" spans="38:49">
      <c r="AL23193" s="5"/>
      <c r="AM23193" s="5"/>
      <c r="AW23193" s="5"/>
    </row>
    <row r="23194" spans="38:49">
      <c r="AL23194" s="5"/>
      <c r="AM23194" s="5"/>
      <c r="AW23194" s="5"/>
    </row>
    <row r="23195" spans="38:49">
      <c r="AL23195" s="5"/>
      <c r="AM23195" s="5"/>
      <c r="AW23195" s="5"/>
    </row>
    <row r="23196" spans="38:49">
      <c r="AL23196" s="5"/>
      <c r="AM23196" s="5"/>
      <c r="AW23196" s="5"/>
    </row>
    <row r="23197" spans="38:49">
      <c r="AL23197" s="5"/>
      <c r="AM23197" s="5"/>
      <c r="AW23197" s="5"/>
    </row>
    <row r="23198" spans="38:49">
      <c r="AL23198" s="5"/>
      <c r="AM23198" s="5"/>
      <c r="AW23198" s="5"/>
    </row>
    <row r="23199" spans="38:49">
      <c r="AL23199" s="5"/>
      <c r="AM23199" s="5"/>
      <c r="AW23199" s="5"/>
    </row>
    <row r="23200" spans="38:49">
      <c r="AL23200" s="5"/>
      <c r="AM23200" s="5"/>
      <c r="AW23200" s="5"/>
    </row>
    <row r="23201" spans="38:49">
      <c r="AL23201" s="5"/>
      <c r="AM23201" s="5"/>
      <c r="AW23201" s="5"/>
    </row>
    <row r="23202" spans="38:49">
      <c r="AL23202" s="5"/>
      <c r="AM23202" s="5"/>
      <c r="AW23202" s="5"/>
    </row>
    <row r="23203" spans="38:49">
      <c r="AL23203" s="5"/>
      <c r="AM23203" s="5"/>
      <c r="AW23203" s="5"/>
    </row>
    <row r="23204" spans="38:49">
      <c r="AL23204" s="5"/>
      <c r="AM23204" s="5"/>
      <c r="AW23204" s="5"/>
    </row>
    <row r="23205" spans="38:49">
      <c r="AL23205" s="5"/>
      <c r="AM23205" s="5"/>
      <c r="AW23205" s="5"/>
    </row>
    <row r="23206" spans="38:49">
      <c r="AL23206" s="5"/>
      <c r="AM23206" s="5"/>
      <c r="AW23206" s="5"/>
    </row>
    <row r="23207" spans="38:49">
      <c r="AL23207" s="5"/>
      <c r="AM23207" s="5"/>
      <c r="AW23207" s="5"/>
    </row>
    <row r="23208" spans="38:49">
      <c r="AL23208" s="5"/>
      <c r="AM23208" s="5"/>
      <c r="AW23208" s="5"/>
    </row>
    <row r="23209" spans="38:49">
      <c r="AL23209" s="5"/>
      <c r="AM23209" s="5"/>
      <c r="AW23209" s="5"/>
    </row>
    <row r="23210" spans="38:49">
      <c r="AL23210" s="5"/>
      <c r="AM23210" s="5"/>
      <c r="AW23210" s="5"/>
    </row>
    <row r="23211" spans="38:49">
      <c r="AL23211" s="5"/>
      <c r="AM23211" s="5"/>
      <c r="AW23211" s="5"/>
    </row>
    <row r="23212" spans="38:49">
      <c r="AL23212" s="5"/>
      <c r="AM23212" s="5"/>
      <c r="AW23212" s="5"/>
    </row>
    <row r="23213" spans="38:49">
      <c r="AL23213" s="5"/>
      <c r="AM23213" s="5"/>
      <c r="AW23213" s="5"/>
    </row>
    <row r="23214" spans="38:49">
      <c r="AL23214" s="5"/>
      <c r="AM23214" s="5"/>
      <c r="AW23214" s="5"/>
    </row>
    <row r="23215" spans="38:49">
      <c r="AL23215" s="5"/>
      <c r="AM23215" s="5"/>
      <c r="AW23215" s="5"/>
    </row>
    <row r="23216" spans="38:49">
      <c r="AL23216" s="5"/>
      <c r="AM23216" s="5"/>
      <c r="AW23216" s="5"/>
    </row>
    <row r="23217" spans="38:49">
      <c r="AL23217" s="5"/>
      <c r="AM23217" s="5"/>
      <c r="AW23217" s="5"/>
    </row>
    <row r="23218" spans="38:49">
      <c r="AL23218" s="5"/>
      <c r="AM23218" s="5"/>
      <c r="AW23218" s="5"/>
    </row>
    <row r="23219" spans="38:49">
      <c r="AL23219" s="5"/>
      <c r="AM23219" s="5"/>
      <c r="AW23219" s="5"/>
    </row>
    <row r="23220" spans="38:49">
      <c r="AL23220" s="5"/>
      <c r="AM23220" s="5"/>
      <c r="AW23220" s="5"/>
    </row>
    <row r="23221" spans="38:49">
      <c r="AL23221" s="5"/>
      <c r="AM23221" s="5"/>
      <c r="AW23221" s="5"/>
    </row>
    <row r="23222" spans="38:49">
      <c r="AL23222" s="5"/>
      <c r="AM23222" s="5"/>
      <c r="AW23222" s="5"/>
    </row>
    <row r="23223" spans="38:49">
      <c r="AL23223" s="5"/>
      <c r="AM23223" s="5"/>
      <c r="AW23223" s="5"/>
    </row>
    <row r="23224" spans="38:49">
      <c r="AL23224" s="5"/>
      <c r="AM23224" s="5"/>
      <c r="AW23224" s="5"/>
    </row>
    <row r="23225" spans="38:49">
      <c r="AL23225" s="5"/>
      <c r="AM23225" s="5"/>
      <c r="AW23225" s="5"/>
    </row>
    <row r="23226" spans="38:49">
      <c r="AL23226" s="5"/>
      <c r="AM23226" s="5"/>
      <c r="AW23226" s="5"/>
    </row>
    <row r="23227" spans="38:49">
      <c r="AL23227" s="5"/>
      <c r="AM23227" s="5"/>
      <c r="AW23227" s="5"/>
    </row>
    <row r="23228" spans="38:49">
      <c r="AL23228" s="5"/>
      <c r="AM23228" s="5"/>
      <c r="AW23228" s="5"/>
    </row>
    <row r="23229" spans="38:49">
      <c r="AL23229" s="5"/>
      <c r="AM23229" s="5"/>
      <c r="AW23229" s="5"/>
    </row>
    <row r="23230" spans="38:49">
      <c r="AL23230" s="5"/>
      <c r="AM23230" s="5"/>
      <c r="AW23230" s="5"/>
    </row>
    <row r="23231" spans="38:49">
      <c r="AL23231" s="5"/>
      <c r="AM23231" s="5"/>
      <c r="AW23231" s="5"/>
    </row>
    <row r="23232" spans="38:49">
      <c r="AL23232" s="5"/>
      <c r="AM23232" s="5"/>
      <c r="AW23232" s="5"/>
    </row>
    <row r="23233" spans="38:49">
      <c r="AL23233" s="5"/>
      <c r="AM23233" s="5"/>
      <c r="AW23233" s="5"/>
    </row>
    <row r="23234" spans="38:49">
      <c r="AL23234" s="5"/>
      <c r="AM23234" s="5"/>
      <c r="AW23234" s="5"/>
    </row>
    <row r="23235" spans="38:49">
      <c r="AL23235" s="5"/>
      <c r="AM23235" s="5"/>
      <c r="AW23235" s="5"/>
    </row>
    <row r="23236" spans="38:49">
      <c r="AL23236" s="5"/>
      <c r="AM23236" s="5"/>
      <c r="AW23236" s="5"/>
    </row>
    <row r="23237" spans="38:49">
      <c r="AL23237" s="5"/>
      <c r="AM23237" s="5"/>
      <c r="AW23237" s="5"/>
    </row>
    <row r="23238" spans="38:49">
      <c r="AL23238" s="5"/>
      <c r="AM23238" s="5"/>
      <c r="AW23238" s="5"/>
    </row>
    <row r="23239" spans="38:49">
      <c r="AL23239" s="5"/>
      <c r="AM23239" s="5"/>
      <c r="AW23239" s="5"/>
    </row>
    <row r="23240" spans="38:49">
      <c r="AL23240" s="5"/>
      <c r="AM23240" s="5"/>
      <c r="AW23240" s="5"/>
    </row>
    <row r="23241" spans="38:49">
      <c r="AL23241" s="5"/>
      <c r="AM23241" s="5"/>
      <c r="AW23241" s="5"/>
    </row>
    <row r="23242" spans="38:49">
      <c r="AL23242" s="5"/>
      <c r="AM23242" s="5"/>
      <c r="AW23242" s="5"/>
    </row>
    <row r="23243" spans="38:49">
      <c r="AL23243" s="5"/>
      <c r="AM23243" s="5"/>
      <c r="AW23243" s="5"/>
    </row>
    <row r="23244" spans="38:49">
      <c r="AL23244" s="5"/>
      <c r="AM23244" s="5"/>
      <c r="AW23244" s="5"/>
    </row>
    <row r="23245" spans="38:49">
      <c r="AL23245" s="5"/>
      <c r="AM23245" s="5"/>
      <c r="AW23245" s="5"/>
    </row>
    <row r="23246" spans="38:49">
      <c r="AL23246" s="5"/>
      <c r="AM23246" s="5"/>
      <c r="AW23246" s="5"/>
    </row>
    <row r="23247" spans="38:49">
      <c r="AL23247" s="5"/>
      <c r="AM23247" s="5"/>
      <c r="AW23247" s="5"/>
    </row>
    <row r="23248" spans="38:49">
      <c r="AL23248" s="5"/>
      <c r="AM23248" s="5"/>
      <c r="AW23248" s="5"/>
    </row>
    <row r="23249" spans="38:49">
      <c r="AL23249" s="5"/>
      <c r="AM23249" s="5"/>
      <c r="AW23249" s="5"/>
    </row>
    <row r="23250" spans="38:49">
      <c r="AL23250" s="5"/>
      <c r="AM23250" s="5"/>
      <c r="AW23250" s="5"/>
    </row>
    <row r="23251" spans="38:49">
      <c r="AL23251" s="5"/>
      <c r="AM23251" s="5"/>
      <c r="AW23251" s="5"/>
    </row>
    <row r="23252" spans="38:49">
      <c r="AL23252" s="5"/>
      <c r="AM23252" s="5"/>
      <c r="AW23252" s="5"/>
    </row>
    <row r="23253" spans="38:49">
      <c r="AL23253" s="5"/>
      <c r="AM23253" s="5"/>
      <c r="AW23253" s="5"/>
    </row>
    <row r="23254" spans="38:49">
      <c r="AL23254" s="5"/>
      <c r="AM23254" s="5"/>
      <c r="AW23254" s="5"/>
    </row>
    <row r="23255" spans="38:49">
      <c r="AL23255" s="5"/>
      <c r="AM23255" s="5"/>
      <c r="AW23255" s="5"/>
    </row>
    <row r="23256" spans="38:49">
      <c r="AL23256" s="5"/>
      <c r="AM23256" s="5"/>
      <c r="AW23256" s="5"/>
    </row>
    <row r="23257" spans="38:49">
      <c r="AL23257" s="5"/>
      <c r="AM23257" s="5"/>
      <c r="AW23257" s="5"/>
    </row>
    <row r="23258" spans="38:49">
      <c r="AL23258" s="5"/>
      <c r="AM23258" s="5"/>
      <c r="AW23258" s="5"/>
    </row>
    <row r="23259" spans="38:49">
      <c r="AL23259" s="5"/>
      <c r="AM23259" s="5"/>
      <c r="AW23259" s="5"/>
    </row>
    <row r="23260" spans="38:49">
      <c r="AL23260" s="5"/>
      <c r="AM23260" s="5"/>
      <c r="AW23260" s="5"/>
    </row>
    <row r="23261" spans="38:49">
      <c r="AL23261" s="5"/>
      <c r="AM23261" s="5"/>
      <c r="AW23261" s="5"/>
    </row>
    <row r="23262" spans="38:49">
      <c r="AL23262" s="5"/>
      <c r="AM23262" s="5"/>
      <c r="AW23262" s="5"/>
    </row>
    <row r="23263" spans="38:49">
      <c r="AL23263" s="5"/>
      <c r="AM23263" s="5"/>
      <c r="AW23263" s="5"/>
    </row>
    <row r="23264" spans="38:49">
      <c r="AL23264" s="5"/>
      <c r="AM23264" s="5"/>
      <c r="AW23264" s="5"/>
    </row>
    <row r="23265" spans="38:49">
      <c r="AL23265" s="5"/>
      <c r="AM23265" s="5"/>
      <c r="AW23265" s="5"/>
    </row>
    <row r="23266" spans="38:49">
      <c r="AL23266" s="5"/>
      <c r="AM23266" s="5"/>
      <c r="AW23266" s="5"/>
    </row>
    <row r="23267" spans="38:49">
      <c r="AL23267" s="5"/>
      <c r="AM23267" s="5"/>
      <c r="AW23267" s="5"/>
    </row>
    <row r="23268" spans="38:49">
      <c r="AL23268" s="5"/>
      <c r="AM23268" s="5"/>
      <c r="AW23268" s="5"/>
    </row>
    <row r="23269" spans="38:49">
      <c r="AL23269" s="5"/>
      <c r="AM23269" s="5"/>
      <c r="AW23269" s="5"/>
    </row>
    <row r="23270" spans="38:49">
      <c r="AL23270" s="5"/>
      <c r="AM23270" s="5"/>
      <c r="AW23270" s="5"/>
    </row>
    <row r="23271" spans="38:49">
      <c r="AL23271" s="5"/>
      <c r="AM23271" s="5"/>
      <c r="AW23271" s="5"/>
    </row>
    <row r="23272" spans="38:49">
      <c r="AL23272" s="5"/>
      <c r="AM23272" s="5"/>
      <c r="AW23272" s="5"/>
    </row>
    <row r="23273" spans="38:49">
      <c r="AL23273" s="5"/>
      <c r="AM23273" s="5"/>
      <c r="AW23273" s="5"/>
    </row>
    <row r="23274" spans="38:49">
      <c r="AL23274" s="5"/>
      <c r="AM23274" s="5"/>
      <c r="AW23274" s="5"/>
    </row>
    <row r="23275" spans="38:49">
      <c r="AL23275" s="5"/>
      <c r="AM23275" s="5"/>
      <c r="AW23275" s="5"/>
    </row>
    <row r="23276" spans="38:49">
      <c r="AL23276" s="5"/>
      <c r="AM23276" s="5"/>
      <c r="AW23276" s="5"/>
    </row>
    <row r="23277" spans="38:49">
      <c r="AL23277" s="5"/>
      <c r="AM23277" s="5"/>
      <c r="AW23277" s="5"/>
    </row>
    <row r="23278" spans="38:49">
      <c r="AL23278" s="5"/>
      <c r="AM23278" s="5"/>
      <c r="AW23278" s="5"/>
    </row>
    <row r="23279" spans="38:49">
      <c r="AL23279" s="5"/>
      <c r="AM23279" s="5"/>
      <c r="AW23279" s="5"/>
    </row>
    <row r="23280" spans="38:49">
      <c r="AL23280" s="5"/>
      <c r="AM23280" s="5"/>
      <c r="AW23280" s="5"/>
    </row>
    <row r="23281" spans="38:49">
      <c r="AL23281" s="5"/>
      <c r="AM23281" s="5"/>
      <c r="AW23281" s="5"/>
    </row>
    <row r="23282" spans="38:49">
      <c r="AL23282" s="5"/>
      <c r="AM23282" s="5"/>
      <c r="AW23282" s="5"/>
    </row>
    <row r="23283" spans="38:49">
      <c r="AL23283" s="5"/>
      <c r="AM23283" s="5"/>
      <c r="AW23283" s="5"/>
    </row>
    <row r="23284" spans="38:49">
      <c r="AL23284" s="5"/>
      <c r="AM23284" s="5"/>
      <c r="AW23284" s="5"/>
    </row>
    <row r="23285" spans="38:49">
      <c r="AL23285" s="5"/>
      <c r="AM23285" s="5"/>
      <c r="AW23285" s="5"/>
    </row>
    <row r="23286" spans="38:49">
      <c r="AL23286" s="5"/>
      <c r="AM23286" s="5"/>
      <c r="AW23286" s="5"/>
    </row>
    <row r="23287" spans="38:49">
      <c r="AL23287" s="5"/>
      <c r="AM23287" s="5"/>
      <c r="AW23287" s="5"/>
    </row>
    <row r="23288" spans="38:49">
      <c r="AL23288" s="5"/>
      <c r="AM23288" s="5"/>
      <c r="AW23288" s="5"/>
    </row>
    <row r="23289" spans="38:49">
      <c r="AL23289" s="5"/>
      <c r="AM23289" s="5"/>
      <c r="AW23289" s="5"/>
    </row>
    <row r="23290" spans="38:49">
      <c r="AL23290" s="5"/>
      <c r="AM23290" s="5"/>
      <c r="AW23290" s="5"/>
    </row>
    <row r="23291" spans="38:49">
      <c r="AL23291" s="5"/>
      <c r="AM23291" s="5"/>
      <c r="AW23291" s="5"/>
    </row>
    <row r="23292" spans="38:49">
      <c r="AL23292" s="5"/>
      <c r="AM23292" s="5"/>
      <c r="AW23292" s="5"/>
    </row>
    <row r="23293" spans="38:49">
      <c r="AL23293" s="5"/>
      <c r="AM23293" s="5"/>
      <c r="AW23293" s="5"/>
    </row>
    <row r="23294" spans="38:49">
      <c r="AL23294" s="5"/>
      <c r="AM23294" s="5"/>
      <c r="AW23294" s="5"/>
    </row>
    <row r="23295" spans="38:49">
      <c r="AL23295" s="5"/>
      <c r="AM23295" s="5"/>
      <c r="AW23295" s="5"/>
    </row>
    <row r="23296" spans="38:49">
      <c r="AL23296" s="5"/>
      <c r="AM23296" s="5"/>
      <c r="AW23296" s="5"/>
    </row>
    <row r="23297" spans="38:49">
      <c r="AL23297" s="5"/>
      <c r="AM23297" s="5"/>
      <c r="AW23297" s="5"/>
    </row>
    <row r="23298" spans="38:49">
      <c r="AL23298" s="5"/>
      <c r="AM23298" s="5"/>
      <c r="AW23298" s="5"/>
    </row>
    <row r="23299" spans="38:49">
      <c r="AL23299" s="5"/>
      <c r="AM23299" s="5"/>
      <c r="AW23299" s="5"/>
    </row>
    <row r="23300" spans="38:49">
      <c r="AL23300" s="5"/>
      <c r="AM23300" s="5"/>
      <c r="AW23300" s="5"/>
    </row>
    <row r="23301" spans="38:49">
      <c r="AL23301" s="5"/>
      <c r="AM23301" s="5"/>
      <c r="AW23301" s="5"/>
    </row>
    <row r="23302" spans="38:49">
      <c r="AL23302" s="5"/>
      <c r="AM23302" s="5"/>
      <c r="AW23302" s="5"/>
    </row>
    <row r="23303" spans="38:49">
      <c r="AL23303" s="5"/>
      <c r="AM23303" s="5"/>
      <c r="AW23303" s="5"/>
    </row>
    <row r="23304" spans="38:49">
      <c r="AL23304" s="5"/>
      <c r="AM23304" s="5"/>
      <c r="AW23304" s="5"/>
    </row>
    <row r="23305" spans="38:49">
      <c r="AL23305" s="5"/>
      <c r="AM23305" s="5"/>
      <c r="AW23305" s="5"/>
    </row>
    <row r="23306" spans="38:49">
      <c r="AL23306" s="5"/>
      <c r="AM23306" s="5"/>
      <c r="AW23306" s="5"/>
    </row>
    <row r="23307" spans="38:49">
      <c r="AL23307" s="5"/>
      <c r="AM23307" s="5"/>
      <c r="AW23307" s="5"/>
    </row>
    <row r="23308" spans="38:49">
      <c r="AL23308" s="5"/>
      <c r="AM23308" s="5"/>
      <c r="AW23308" s="5"/>
    </row>
    <row r="23309" spans="38:49">
      <c r="AL23309" s="5"/>
      <c r="AM23309" s="5"/>
      <c r="AW23309" s="5"/>
    </row>
    <row r="23310" spans="38:49">
      <c r="AL23310" s="5"/>
      <c r="AM23310" s="5"/>
      <c r="AW23310" s="5"/>
    </row>
    <row r="23311" spans="38:49">
      <c r="AL23311" s="5"/>
      <c r="AM23311" s="5"/>
      <c r="AW23311" s="5"/>
    </row>
    <row r="23312" spans="38:49">
      <c r="AL23312" s="5"/>
      <c r="AM23312" s="5"/>
      <c r="AW23312" s="5"/>
    </row>
    <row r="23313" spans="38:49">
      <c r="AL23313" s="5"/>
      <c r="AM23313" s="5"/>
      <c r="AW23313" s="5"/>
    </row>
    <row r="23314" spans="38:49">
      <c r="AL23314" s="5"/>
      <c r="AM23314" s="5"/>
      <c r="AW23314" s="5"/>
    </row>
    <row r="23315" spans="38:49">
      <c r="AL23315" s="5"/>
      <c r="AM23315" s="5"/>
      <c r="AW23315" s="5"/>
    </row>
    <row r="23316" spans="38:49">
      <c r="AL23316" s="5"/>
      <c r="AM23316" s="5"/>
      <c r="AW23316" s="5"/>
    </row>
    <row r="23317" spans="38:49">
      <c r="AL23317" s="5"/>
      <c r="AM23317" s="5"/>
      <c r="AW23317" s="5"/>
    </row>
    <row r="23318" spans="38:49">
      <c r="AL23318" s="5"/>
      <c r="AM23318" s="5"/>
      <c r="AW23318" s="5"/>
    </row>
    <row r="23319" spans="38:49">
      <c r="AL23319" s="5"/>
      <c r="AM23319" s="5"/>
      <c r="AW23319" s="5"/>
    </row>
    <row r="23320" spans="38:49">
      <c r="AL23320" s="5"/>
      <c r="AM23320" s="5"/>
      <c r="AW23320" s="5"/>
    </row>
    <row r="23321" spans="38:49">
      <c r="AL23321" s="5"/>
      <c r="AM23321" s="5"/>
      <c r="AW23321" s="5"/>
    </row>
    <row r="23322" spans="38:49">
      <c r="AL23322" s="5"/>
      <c r="AM23322" s="5"/>
      <c r="AW23322" s="5"/>
    </row>
    <row r="23323" spans="38:49">
      <c r="AL23323" s="5"/>
      <c r="AM23323" s="5"/>
      <c r="AW23323" s="5"/>
    </row>
    <row r="23324" spans="38:49">
      <c r="AL23324" s="5"/>
      <c r="AM23324" s="5"/>
      <c r="AW23324" s="5"/>
    </row>
    <row r="23325" spans="38:49">
      <c r="AL23325" s="5"/>
      <c r="AM23325" s="5"/>
      <c r="AW23325" s="5"/>
    </row>
    <row r="23326" spans="38:49">
      <c r="AL23326" s="5"/>
      <c r="AM23326" s="5"/>
      <c r="AW23326" s="5"/>
    </row>
    <row r="23327" spans="38:49">
      <c r="AL23327" s="5"/>
      <c r="AM23327" s="5"/>
      <c r="AW23327" s="5"/>
    </row>
    <row r="23328" spans="38:49">
      <c r="AL23328" s="5"/>
      <c r="AM23328" s="5"/>
      <c r="AW23328" s="5"/>
    </row>
    <row r="23329" spans="38:49">
      <c r="AL23329" s="5"/>
      <c r="AM23329" s="5"/>
      <c r="AW23329" s="5"/>
    </row>
    <row r="23330" spans="38:49">
      <c r="AL23330" s="5"/>
      <c r="AM23330" s="5"/>
      <c r="AW23330" s="5"/>
    </row>
    <row r="23331" spans="38:49">
      <c r="AL23331" s="5"/>
      <c r="AM23331" s="5"/>
      <c r="AW23331" s="5"/>
    </row>
    <row r="23332" spans="38:49">
      <c r="AL23332" s="5"/>
      <c r="AM23332" s="5"/>
      <c r="AW23332" s="5"/>
    </row>
    <row r="23333" spans="38:49">
      <c r="AL23333" s="5"/>
      <c r="AM23333" s="5"/>
      <c r="AW23333" s="5"/>
    </row>
    <row r="23334" spans="38:49">
      <c r="AL23334" s="5"/>
      <c r="AM23334" s="5"/>
      <c r="AW23334" s="5"/>
    </row>
    <row r="23335" spans="38:49">
      <c r="AL23335" s="5"/>
      <c r="AM23335" s="5"/>
      <c r="AW23335" s="5"/>
    </row>
    <row r="23336" spans="38:49">
      <c r="AL23336" s="5"/>
      <c r="AM23336" s="5"/>
      <c r="AW23336" s="5"/>
    </row>
    <row r="23337" spans="38:49">
      <c r="AL23337" s="5"/>
      <c r="AM23337" s="5"/>
      <c r="AW23337" s="5"/>
    </row>
    <row r="23338" spans="38:49">
      <c r="AL23338" s="5"/>
      <c r="AM23338" s="5"/>
      <c r="AW23338" s="5"/>
    </row>
    <row r="23339" spans="38:49">
      <c r="AL23339" s="5"/>
      <c r="AM23339" s="5"/>
      <c r="AW23339" s="5"/>
    </row>
    <row r="23340" spans="38:49">
      <c r="AL23340" s="5"/>
      <c r="AM23340" s="5"/>
      <c r="AW23340" s="5"/>
    </row>
    <row r="23341" spans="38:49">
      <c r="AL23341" s="5"/>
      <c r="AM23341" s="5"/>
      <c r="AW23341" s="5"/>
    </row>
    <row r="23342" spans="38:49">
      <c r="AL23342" s="5"/>
      <c r="AM23342" s="5"/>
      <c r="AW23342" s="5"/>
    </row>
    <row r="23343" spans="38:49">
      <c r="AL23343" s="5"/>
      <c r="AM23343" s="5"/>
      <c r="AW23343" s="5"/>
    </row>
    <row r="23344" spans="38:49">
      <c r="AL23344" s="5"/>
      <c r="AM23344" s="5"/>
      <c r="AW23344" s="5"/>
    </row>
    <row r="23345" spans="38:49">
      <c r="AL23345" s="5"/>
      <c r="AM23345" s="5"/>
      <c r="AW23345" s="5"/>
    </row>
    <row r="23346" spans="38:49">
      <c r="AL23346" s="5"/>
      <c r="AM23346" s="5"/>
      <c r="AW23346" s="5"/>
    </row>
    <row r="23347" spans="38:49">
      <c r="AL23347" s="5"/>
      <c r="AM23347" s="5"/>
      <c r="AW23347" s="5"/>
    </row>
    <row r="23348" spans="38:49">
      <c r="AL23348" s="5"/>
      <c r="AM23348" s="5"/>
      <c r="AW23348" s="5"/>
    </row>
    <row r="23349" spans="38:49">
      <c r="AL23349" s="5"/>
      <c r="AM23349" s="5"/>
      <c r="AW23349" s="5"/>
    </row>
    <row r="23350" spans="38:49">
      <c r="AL23350" s="5"/>
      <c r="AM23350" s="5"/>
      <c r="AW23350" s="5"/>
    </row>
    <row r="23351" spans="38:49">
      <c r="AL23351" s="5"/>
      <c r="AM23351" s="5"/>
      <c r="AW23351" s="5"/>
    </row>
    <row r="23352" spans="38:49">
      <c r="AL23352" s="5"/>
      <c r="AM23352" s="5"/>
      <c r="AW23352" s="5"/>
    </row>
    <row r="23353" spans="38:49">
      <c r="AL23353" s="5"/>
      <c r="AM23353" s="5"/>
      <c r="AW23353" s="5"/>
    </row>
    <row r="23354" spans="38:49">
      <c r="AL23354" s="5"/>
      <c r="AM23354" s="5"/>
      <c r="AW23354" s="5"/>
    </row>
    <row r="23355" spans="38:49">
      <c r="AL23355" s="5"/>
      <c r="AM23355" s="5"/>
      <c r="AW23355" s="5"/>
    </row>
    <row r="23356" spans="38:49">
      <c r="AL23356" s="5"/>
      <c r="AM23356" s="5"/>
      <c r="AW23356" s="5"/>
    </row>
    <row r="23357" spans="38:49">
      <c r="AL23357" s="5"/>
      <c r="AM23357" s="5"/>
      <c r="AW23357" s="5"/>
    </row>
    <row r="23358" spans="38:49">
      <c r="AL23358" s="5"/>
      <c r="AM23358" s="5"/>
      <c r="AW23358" s="5"/>
    </row>
    <row r="23359" spans="38:49">
      <c r="AL23359" s="5"/>
      <c r="AM23359" s="5"/>
      <c r="AW23359" s="5"/>
    </row>
    <row r="23360" spans="38:49">
      <c r="AL23360" s="5"/>
      <c r="AM23360" s="5"/>
      <c r="AW23360" s="5"/>
    </row>
    <row r="23361" spans="38:49">
      <c r="AL23361" s="5"/>
      <c r="AM23361" s="5"/>
      <c r="AW23361" s="5"/>
    </row>
    <row r="23362" spans="38:49">
      <c r="AL23362" s="5"/>
      <c r="AM23362" s="5"/>
      <c r="AW23362" s="5"/>
    </row>
    <row r="23363" spans="38:49">
      <c r="AL23363" s="5"/>
      <c r="AM23363" s="5"/>
      <c r="AW23363" s="5"/>
    </row>
    <row r="23364" spans="38:49">
      <c r="AL23364" s="5"/>
      <c r="AM23364" s="5"/>
      <c r="AW23364" s="5"/>
    </row>
    <row r="23365" spans="38:49">
      <c r="AL23365" s="5"/>
      <c r="AM23365" s="5"/>
      <c r="AW23365" s="5"/>
    </row>
    <row r="23366" spans="38:49">
      <c r="AL23366" s="5"/>
      <c r="AM23366" s="5"/>
      <c r="AW23366" s="5"/>
    </row>
    <row r="23367" spans="38:49">
      <c r="AL23367" s="5"/>
      <c r="AM23367" s="5"/>
      <c r="AW23367" s="5"/>
    </row>
    <row r="23368" spans="38:49">
      <c r="AL23368" s="5"/>
      <c r="AM23368" s="5"/>
      <c r="AW23368" s="5"/>
    </row>
    <row r="23369" spans="38:49">
      <c r="AL23369" s="5"/>
      <c r="AM23369" s="5"/>
      <c r="AW23369" s="5"/>
    </row>
    <row r="23370" spans="38:49">
      <c r="AL23370" s="5"/>
      <c r="AM23370" s="5"/>
      <c r="AW23370" s="5"/>
    </row>
    <row r="23371" spans="38:49">
      <c r="AL23371" s="5"/>
      <c r="AM23371" s="5"/>
      <c r="AW23371" s="5"/>
    </row>
    <row r="23372" spans="38:49">
      <c r="AL23372" s="5"/>
      <c r="AM23372" s="5"/>
      <c r="AW23372" s="5"/>
    </row>
    <row r="23373" spans="38:49">
      <c r="AL23373" s="5"/>
      <c r="AM23373" s="5"/>
      <c r="AW23373" s="5"/>
    </row>
    <row r="23374" spans="38:49">
      <c r="AL23374" s="5"/>
      <c r="AM23374" s="5"/>
      <c r="AW23374" s="5"/>
    </row>
    <row r="23375" spans="38:49">
      <c r="AL23375" s="5"/>
      <c r="AM23375" s="5"/>
      <c r="AW23375" s="5"/>
    </row>
    <row r="23376" spans="38:49">
      <c r="AL23376" s="5"/>
      <c r="AM23376" s="5"/>
      <c r="AW23376" s="5"/>
    </row>
    <row r="23377" spans="38:49">
      <c r="AL23377" s="5"/>
      <c r="AM23377" s="5"/>
      <c r="AW23377" s="5"/>
    </row>
    <row r="23378" spans="38:49">
      <c r="AL23378" s="5"/>
      <c r="AM23378" s="5"/>
      <c r="AW23378" s="5"/>
    </row>
    <row r="23379" spans="38:49">
      <c r="AL23379" s="5"/>
      <c r="AM23379" s="5"/>
      <c r="AW23379" s="5"/>
    </row>
    <row r="23380" spans="38:49">
      <c r="AL23380" s="5"/>
      <c r="AM23380" s="5"/>
      <c r="AW23380" s="5"/>
    </row>
    <row r="23381" spans="38:49">
      <c r="AL23381" s="5"/>
      <c r="AM23381" s="5"/>
      <c r="AW23381" s="5"/>
    </row>
    <row r="23382" spans="38:49">
      <c r="AL23382" s="5"/>
      <c r="AM23382" s="5"/>
      <c r="AW23382" s="5"/>
    </row>
    <row r="23383" spans="38:49">
      <c r="AL23383" s="5"/>
      <c r="AM23383" s="5"/>
      <c r="AW23383" s="5"/>
    </row>
    <row r="23384" spans="38:49">
      <c r="AL23384" s="5"/>
      <c r="AM23384" s="5"/>
      <c r="AW23384" s="5"/>
    </row>
    <row r="23385" spans="38:49">
      <c r="AL23385" s="5"/>
      <c r="AM23385" s="5"/>
      <c r="AW23385" s="5"/>
    </row>
    <row r="23386" spans="38:49">
      <c r="AL23386" s="5"/>
      <c r="AM23386" s="5"/>
      <c r="AW23386" s="5"/>
    </row>
    <row r="23387" spans="38:49">
      <c r="AL23387" s="5"/>
      <c r="AM23387" s="5"/>
      <c r="AW23387" s="5"/>
    </row>
    <row r="23388" spans="38:49">
      <c r="AL23388" s="5"/>
      <c r="AM23388" s="5"/>
      <c r="AW23388" s="5"/>
    </row>
    <row r="23389" spans="38:49">
      <c r="AL23389" s="5"/>
      <c r="AM23389" s="5"/>
      <c r="AW23389" s="5"/>
    </row>
    <row r="23390" spans="38:49">
      <c r="AL23390" s="5"/>
      <c r="AM23390" s="5"/>
      <c r="AW23390" s="5"/>
    </row>
    <row r="23391" spans="38:49">
      <c r="AL23391" s="5"/>
      <c r="AM23391" s="5"/>
      <c r="AW23391" s="5"/>
    </row>
    <row r="23392" spans="38:49">
      <c r="AL23392" s="5"/>
      <c r="AM23392" s="5"/>
      <c r="AW23392" s="5"/>
    </row>
    <row r="23393" spans="38:49">
      <c r="AL23393" s="5"/>
      <c r="AM23393" s="5"/>
      <c r="AW23393" s="5"/>
    </row>
    <row r="23394" spans="38:49">
      <c r="AL23394" s="5"/>
      <c r="AM23394" s="5"/>
      <c r="AW23394" s="5"/>
    </row>
    <row r="23395" spans="38:49">
      <c r="AL23395" s="5"/>
      <c r="AM23395" s="5"/>
      <c r="AW23395" s="5"/>
    </row>
    <row r="23396" spans="38:49">
      <c r="AL23396" s="5"/>
      <c r="AM23396" s="5"/>
      <c r="AW23396" s="5"/>
    </row>
    <row r="23397" spans="38:49">
      <c r="AL23397" s="5"/>
      <c r="AM23397" s="5"/>
      <c r="AW23397" s="5"/>
    </row>
    <row r="23398" spans="38:49">
      <c r="AL23398" s="5"/>
      <c r="AM23398" s="5"/>
      <c r="AW23398" s="5"/>
    </row>
    <row r="23399" spans="38:49">
      <c r="AL23399" s="5"/>
      <c r="AM23399" s="5"/>
      <c r="AW23399" s="5"/>
    </row>
    <row r="23400" spans="38:49">
      <c r="AL23400" s="5"/>
      <c r="AM23400" s="5"/>
      <c r="AW23400" s="5"/>
    </row>
    <row r="23401" spans="38:49">
      <c r="AL23401" s="5"/>
      <c r="AM23401" s="5"/>
      <c r="AW23401" s="5"/>
    </row>
    <row r="23402" spans="38:49">
      <c r="AL23402" s="5"/>
      <c r="AM23402" s="5"/>
      <c r="AW23402" s="5"/>
    </row>
    <row r="23403" spans="38:49">
      <c r="AL23403" s="5"/>
      <c r="AM23403" s="5"/>
      <c r="AW23403" s="5"/>
    </row>
    <row r="23404" spans="38:49">
      <c r="AL23404" s="5"/>
      <c r="AM23404" s="5"/>
      <c r="AW23404" s="5"/>
    </row>
    <row r="23405" spans="38:49">
      <c r="AL23405" s="5"/>
      <c r="AM23405" s="5"/>
      <c r="AW23405" s="5"/>
    </row>
    <row r="23406" spans="38:49">
      <c r="AL23406" s="5"/>
      <c r="AM23406" s="5"/>
      <c r="AW23406" s="5"/>
    </row>
    <row r="23407" spans="38:49">
      <c r="AL23407" s="5"/>
      <c r="AM23407" s="5"/>
      <c r="AW23407" s="5"/>
    </row>
    <row r="23408" spans="38:49">
      <c r="AL23408" s="5"/>
      <c r="AM23408" s="5"/>
      <c r="AW23408" s="5"/>
    </row>
    <row r="23409" spans="38:49">
      <c r="AL23409" s="5"/>
      <c r="AM23409" s="5"/>
      <c r="AW23409" s="5"/>
    </row>
    <row r="23410" spans="38:49">
      <c r="AL23410" s="5"/>
      <c r="AM23410" s="5"/>
      <c r="AW23410" s="5"/>
    </row>
    <row r="23411" spans="38:49">
      <c r="AL23411" s="5"/>
      <c r="AM23411" s="5"/>
      <c r="AW23411" s="5"/>
    </row>
    <row r="23412" spans="38:49">
      <c r="AL23412" s="5"/>
      <c r="AM23412" s="5"/>
      <c r="AW23412" s="5"/>
    </row>
    <row r="23413" spans="38:49">
      <c r="AL23413" s="5"/>
      <c r="AM23413" s="5"/>
      <c r="AW23413" s="5"/>
    </row>
    <row r="23414" spans="38:49">
      <c r="AL23414" s="5"/>
      <c r="AM23414" s="5"/>
      <c r="AW23414" s="5"/>
    </row>
    <row r="23415" spans="38:49">
      <c r="AL23415" s="5"/>
      <c r="AM23415" s="5"/>
      <c r="AW23415" s="5"/>
    </row>
    <row r="23416" spans="38:49">
      <c r="AL23416" s="5"/>
      <c r="AM23416" s="5"/>
      <c r="AW23416" s="5"/>
    </row>
    <row r="23417" spans="38:49">
      <c r="AL23417" s="5"/>
      <c r="AM23417" s="5"/>
      <c r="AW23417" s="5"/>
    </row>
    <row r="23418" spans="38:49">
      <c r="AL23418" s="5"/>
      <c r="AM23418" s="5"/>
      <c r="AW23418" s="5"/>
    </row>
    <row r="23419" spans="38:49">
      <c r="AL23419" s="5"/>
      <c r="AM23419" s="5"/>
      <c r="AW23419" s="5"/>
    </row>
    <row r="23420" spans="38:49">
      <c r="AL23420" s="5"/>
      <c r="AM23420" s="5"/>
      <c r="AW23420" s="5"/>
    </row>
    <row r="23421" spans="38:49">
      <c r="AL23421" s="5"/>
      <c r="AM23421" s="5"/>
      <c r="AW23421" s="5"/>
    </row>
    <row r="23422" spans="38:49">
      <c r="AL23422" s="5"/>
      <c r="AM23422" s="5"/>
      <c r="AW23422" s="5"/>
    </row>
    <row r="23423" spans="38:49">
      <c r="AL23423" s="5"/>
      <c r="AM23423" s="5"/>
      <c r="AW23423" s="5"/>
    </row>
    <row r="23424" spans="38:49">
      <c r="AL23424" s="5"/>
      <c r="AM23424" s="5"/>
      <c r="AW23424" s="5"/>
    </row>
    <row r="23425" spans="38:49">
      <c r="AL23425" s="5"/>
      <c r="AM23425" s="5"/>
      <c r="AW23425" s="5"/>
    </row>
    <row r="23426" spans="38:49">
      <c r="AL23426" s="5"/>
      <c r="AM23426" s="5"/>
      <c r="AW23426" s="5"/>
    </row>
    <row r="23427" spans="38:49">
      <c r="AL23427" s="5"/>
      <c r="AM23427" s="5"/>
      <c r="AW23427" s="5"/>
    </row>
    <row r="23428" spans="38:49">
      <c r="AL23428" s="5"/>
      <c r="AM23428" s="5"/>
      <c r="AW23428" s="5"/>
    </row>
    <row r="23429" spans="38:49">
      <c r="AL23429" s="5"/>
      <c r="AM23429" s="5"/>
      <c r="AW23429" s="5"/>
    </row>
    <row r="23430" spans="38:49">
      <c r="AL23430" s="5"/>
      <c r="AM23430" s="5"/>
      <c r="AW23430" s="5"/>
    </row>
    <row r="23431" spans="38:49">
      <c r="AL23431" s="5"/>
      <c r="AM23431" s="5"/>
      <c r="AW23431" s="5"/>
    </row>
    <row r="23432" spans="38:49">
      <c r="AL23432" s="5"/>
      <c r="AM23432" s="5"/>
      <c r="AW23432" s="5"/>
    </row>
    <row r="23433" spans="38:49">
      <c r="AL23433" s="5"/>
      <c r="AM23433" s="5"/>
      <c r="AW23433" s="5"/>
    </row>
    <row r="23434" spans="38:49">
      <c r="AL23434" s="5"/>
      <c r="AM23434" s="5"/>
      <c r="AW23434" s="5"/>
    </row>
    <row r="23435" spans="38:49">
      <c r="AL23435" s="5"/>
      <c r="AM23435" s="5"/>
      <c r="AW23435" s="5"/>
    </row>
    <row r="23436" spans="38:49">
      <c r="AL23436" s="5"/>
      <c r="AM23436" s="5"/>
      <c r="AW23436" s="5"/>
    </row>
    <row r="23437" spans="38:49">
      <c r="AL23437" s="5"/>
      <c r="AM23437" s="5"/>
      <c r="AW23437" s="5"/>
    </row>
    <row r="23438" spans="38:49">
      <c r="AL23438" s="5"/>
      <c r="AM23438" s="5"/>
      <c r="AW23438" s="5"/>
    </row>
    <row r="23439" spans="38:49">
      <c r="AL23439" s="5"/>
      <c r="AM23439" s="5"/>
      <c r="AW23439" s="5"/>
    </row>
    <row r="23440" spans="38:49">
      <c r="AL23440" s="5"/>
      <c r="AM23440" s="5"/>
      <c r="AW23440" s="5"/>
    </row>
    <row r="23441" spans="38:49">
      <c r="AL23441" s="5"/>
      <c r="AM23441" s="5"/>
      <c r="AW23441" s="5"/>
    </row>
    <row r="23442" spans="38:49">
      <c r="AL23442" s="5"/>
      <c r="AM23442" s="5"/>
      <c r="AW23442" s="5"/>
    </row>
    <row r="23443" spans="38:49">
      <c r="AL23443" s="5"/>
      <c r="AM23443" s="5"/>
      <c r="AW23443" s="5"/>
    </row>
    <row r="23444" spans="38:49">
      <c r="AL23444" s="5"/>
      <c r="AM23444" s="5"/>
      <c r="AW23444" s="5"/>
    </row>
    <row r="23445" spans="38:49">
      <c r="AL23445" s="5"/>
      <c r="AM23445" s="5"/>
      <c r="AW23445" s="5"/>
    </row>
    <row r="23446" spans="38:49">
      <c r="AL23446" s="5"/>
      <c r="AM23446" s="5"/>
      <c r="AW23446" s="5"/>
    </row>
    <row r="23447" spans="38:49">
      <c r="AL23447" s="5"/>
      <c r="AM23447" s="5"/>
      <c r="AW23447" s="5"/>
    </row>
    <row r="23448" spans="38:49">
      <c r="AL23448" s="5"/>
      <c r="AM23448" s="5"/>
      <c r="AW23448" s="5"/>
    </row>
    <row r="23449" spans="38:49">
      <c r="AL23449" s="5"/>
      <c r="AM23449" s="5"/>
      <c r="AW23449" s="5"/>
    </row>
    <row r="23450" spans="38:49">
      <c r="AL23450" s="5"/>
      <c r="AM23450" s="5"/>
      <c r="AW23450" s="5"/>
    </row>
    <row r="23451" spans="38:49">
      <c r="AL23451" s="5"/>
      <c r="AM23451" s="5"/>
      <c r="AW23451" s="5"/>
    </row>
    <row r="23452" spans="38:49">
      <c r="AL23452" s="5"/>
      <c r="AM23452" s="5"/>
      <c r="AW23452" s="5"/>
    </row>
    <row r="23453" spans="38:49">
      <c r="AL23453" s="5"/>
      <c r="AM23453" s="5"/>
      <c r="AW23453" s="5"/>
    </row>
    <row r="23454" spans="38:49">
      <c r="AL23454" s="5"/>
      <c r="AM23454" s="5"/>
      <c r="AW23454" s="5"/>
    </row>
    <row r="23455" spans="38:49">
      <c r="AL23455" s="5"/>
      <c r="AM23455" s="5"/>
      <c r="AW23455" s="5"/>
    </row>
    <row r="23456" spans="38:49">
      <c r="AL23456" s="5"/>
      <c r="AM23456" s="5"/>
      <c r="AW23456" s="5"/>
    </row>
    <row r="23457" spans="38:49">
      <c r="AL23457" s="5"/>
      <c r="AM23457" s="5"/>
      <c r="AW23457" s="5"/>
    </row>
    <row r="23458" spans="38:49">
      <c r="AL23458" s="5"/>
      <c r="AM23458" s="5"/>
      <c r="AW23458" s="5"/>
    </row>
    <row r="23459" spans="38:49">
      <c r="AL23459" s="5"/>
      <c r="AM23459" s="5"/>
      <c r="AW23459" s="5"/>
    </row>
    <row r="23460" spans="38:49">
      <c r="AL23460" s="5"/>
      <c r="AM23460" s="5"/>
      <c r="AW23460" s="5"/>
    </row>
    <row r="23461" spans="38:49">
      <c r="AL23461" s="5"/>
      <c r="AM23461" s="5"/>
      <c r="AW23461" s="5"/>
    </row>
    <row r="23462" spans="38:49">
      <c r="AL23462" s="5"/>
      <c r="AM23462" s="5"/>
      <c r="AW23462" s="5"/>
    </row>
    <row r="23463" spans="38:49">
      <c r="AL23463" s="5"/>
      <c r="AM23463" s="5"/>
      <c r="AW23463" s="5"/>
    </row>
    <row r="23464" spans="38:49">
      <c r="AL23464" s="5"/>
      <c r="AM23464" s="5"/>
      <c r="AW23464" s="5"/>
    </row>
    <row r="23465" spans="38:49">
      <c r="AL23465" s="5"/>
      <c r="AM23465" s="5"/>
      <c r="AW23465" s="5"/>
    </row>
    <row r="23466" spans="38:49">
      <c r="AL23466" s="5"/>
      <c r="AM23466" s="5"/>
      <c r="AW23466" s="5"/>
    </row>
    <row r="23467" spans="38:49">
      <c r="AL23467" s="5"/>
      <c r="AM23467" s="5"/>
      <c r="AW23467" s="5"/>
    </row>
    <row r="23468" spans="38:49">
      <c r="AL23468" s="5"/>
      <c r="AM23468" s="5"/>
      <c r="AW23468" s="5"/>
    </row>
    <row r="23469" spans="38:49">
      <c r="AL23469" s="5"/>
      <c r="AM23469" s="5"/>
      <c r="AW23469" s="5"/>
    </row>
    <row r="23470" spans="38:49">
      <c r="AL23470" s="5"/>
      <c r="AM23470" s="5"/>
      <c r="AW23470" s="5"/>
    </row>
    <row r="23471" spans="38:49">
      <c r="AL23471" s="5"/>
      <c r="AM23471" s="5"/>
      <c r="AW23471" s="5"/>
    </row>
    <row r="23472" spans="38:49">
      <c r="AL23472" s="5"/>
      <c r="AM23472" s="5"/>
      <c r="AW23472" s="5"/>
    </row>
    <row r="23473" spans="38:49">
      <c r="AL23473" s="5"/>
      <c r="AM23473" s="5"/>
      <c r="AW23473" s="5"/>
    </row>
    <row r="23474" spans="38:49">
      <c r="AL23474" s="5"/>
      <c r="AM23474" s="5"/>
      <c r="AW23474" s="5"/>
    </row>
    <row r="23475" spans="38:49">
      <c r="AL23475" s="5"/>
      <c r="AM23475" s="5"/>
      <c r="AW23475" s="5"/>
    </row>
    <row r="23476" spans="38:49">
      <c r="AL23476" s="5"/>
      <c r="AM23476" s="5"/>
      <c r="AW23476" s="5"/>
    </row>
    <row r="23477" spans="38:49">
      <c r="AL23477" s="5"/>
      <c r="AM23477" s="5"/>
      <c r="AW23477" s="5"/>
    </row>
    <row r="23478" spans="38:49">
      <c r="AL23478" s="5"/>
      <c r="AM23478" s="5"/>
      <c r="AW23478" s="5"/>
    </row>
    <row r="23479" spans="38:49">
      <c r="AL23479" s="5"/>
      <c r="AM23479" s="5"/>
      <c r="AW23479" s="5"/>
    </row>
    <row r="23480" spans="38:49">
      <c r="AL23480" s="5"/>
      <c r="AM23480" s="5"/>
      <c r="AW23480" s="5"/>
    </row>
    <row r="23481" spans="38:49">
      <c r="AL23481" s="5"/>
      <c r="AM23481" s="5"/>
      <c r="AW23481" s="5"/>
    </row>
    <row r="23482" spans="38:49">
      <c r="AL23482" s="5"/>
      <c r="AM23482" s="5"/>
      <c r="AW23482" s="5"/>
    </row>
    <row r="23483" spans="38:49">
      <c r="AL23483" s="5"/>
      <c r="AM23483" s="5"/>
      <c r="AW23483" s="5"/>
    </row>
    <row r="23484" spans="38:49">
      <c r="AL23484" s="5"/>
      <c r="AM23484" s="5"/>
      <c r="AW23484" s="5"/>
    </row>
    <row r="23485" spans="38:49">
      <c r="AL23485" s="5"/>
      <c r="AM23485" s="5"/>
      <c r="AW23485" s="5"/>
    </row>
    <row r="23486" spans="38:49">
      <c r="AL23486" s="5"/>
      <c r="AM23486" s="5"/>
      <c r="AW23486" s="5"/>
    </row>
    <row r="23487" spans="38:49">
      <c r="AL23487" s="5"/>
      <c r="AM23487" s="5"/>
      <c r="AW23487" s="5"/>
    </row>
    <row r="23488" spans="38:49">
      <c r="AL23488" s="5"/>
      <c r="AM23488" s="5"/>
      <c r="AW23488" s="5"/>
    </row>
    <row r="23489" spans="38:49">
      <c r="AL23489" s="5"/>
      <c r="AM23489" s="5"/>
      <c r="AW23489" s="5"/>
    </row>
    <row r="23490" spans="38:49">
      <c r="AL23490" s="5"/>
      <c r="AM23490" s="5"/>
      <c r="AW23490" s="5"/>
    </row>
    <row r="23491" spans="38:49">
      <c r="AL23491" s="5"/>
      <c r="AM23491" s="5"/>
      <c r="AW23491" s="5"/>
    </row>
    <row r="23492" spans="38:49">
      <c r="AL23492" s="5"/>
      <c r="AM23492" s="5"/>
      <c r="AW23492" s="5"/>
    </row>
    <row r="23493" spans="38:49">
      <c r="AL23493" s="5"/>
      <c r="AM23493" s="5"/>
      <c r="AW23493" s="5"/>
    </row>
    <row r="23494" spans="38:49">
      <c r="AL23494" s="5"/>
      <c r="AM23494" s="5"/>
      <c r="AW23494" s="5"/>
    </row>
    <row r="23495" spans="38:49">
      <c r="AL23495" s="5"/>
      <c r="AM23495" s="5"/>
      <c r="AW23495" s="5"/>
    </row>
    <row r="23496" spans="38:49">
      <c r="AL23496" s="5"/>
      <c r="AM23496" s="5"/>
      <c r="AW23496" s="5"/>
    </row>
    <row r="23497" spans="38:49">
      <c r="AL23497" s="5"/>
      <c r="AM23497" s="5"/>
      <c r="AW23497" s="5"/>
    </row>
    <row r="23498" spans="38:49">
      <c r="AL23498" s="5"/>
      <c r="AM23498" s="5"/>
      <c r="AW23498" s="5"/>
    </row>
    <row r="23499" spans="38:49">
      <c r="AL23499" s="5"/>
      <c r="AM23499" s="5"/>
      <c r="AW23499" s="5"/>
    </row>
    <row r="23500" spans="38:49">
      <c r="AL23500" s="5"/>
      <c r="AM23500" s="5"/>
      <c r="AW23500" s="5"/>
    </row>
    <row r="23501" spans="38:49">
      <c r="AL23501" s="5"/>
      <c r="AM23501" s="5"/>
      <c r="AW23501" s="5"/>
    </row>
    <row r="23502" spans="38:49">
      <c r="AL23502" s="5"/>
      <c r="AM23502" s="5"/>
      <c r="AW23502" s="5"/>
    </row>
    <row r="23503" spans="38:49">
      <c r="AL23503" s="5"/>
      <c r="AM23503" s="5"/>
      <c r="AW23503" s="5"/>
    </row>
    <row r="23504" spans="38:49">
      <c r="AL23504" s="5"/>
      <c r="AM23504" s="5"/>
      <c r="AW23504" s="5"/>
    </row>
    <row r="23505" spans="38:49">
      <c r="AL23505" s="5"/>
      <c r="AM23505" s="5"/>
      <c r="AW23505" s="5"/>
    </row>
    <row r="23506" spans="38:49">
      <c r="AL23506" s="5"/>
      <c r="AM23506" s="5"/>
      <c r="AW23506" s="5"/>
    </row>
    <row r="23507" spans="38:49">
      <c r="AL23507" s="5"/>
      <c r="AM23507" s="5"/>
      <c r="AW23507" s="5"/>
    </row>
    <row r="23508" spans="38:49">
      <c r="AL23508" s="5"/>
      <c r="AM23508" s="5"/>
      <c r="AW23508" s="5"/>
    </row>
    <row r="23509" spans="38:49">
      <c r="AL23509" s="5"/>
      <c r="AM23509" s="5"/>
      <c r="AW23509" s="5"/>
    </row>
    <row r="23510" spans="38:49">
      <c r="AL23510" s="5"/>
      <c r="AM23510" s="5"/>
      <c r="AW23510" s="5"/>
    </row>
    <row r="23511" spans="38:49">
      <c r="AL23511" s="5"/>
      <c r="AM23511" s="5"/>
      <c r="AW23511" s="5"/>
    </row>
    <row r="23512" spans="38:49">
      <c r="AL23512" s="5"/>
      <c r="AM23512" s="5"/>
      <c r="AW23512" s="5"/>
    </row>
    <row r="23513" spans="38:49">
      <c r="AL23513" s="5"/>
      <c r="AM23513" s="5"/>
      <c r="AW23513" s="5"/>
    </row>
    <row r="23514" spans="38:49">
      <c r="AL23514" s="5"/>
      <c r="AM23514" s="5"/>
      <c r="AW23514" s="5"/>
    </row>
    <row r="23515" spans="38:49">
      <c r="AL23515" s="5"/>
      <c r="AM23515" s="5"/>
      <c r="AW23515" s="5"/>
    </row>
    <row r="23516" spans="38:49">
      <c r="AL23516" s="5"/>
      <c r="AM23516" s="5"/>
      <c r="AW23516" s="5"/>
    </row>
    <row r="23517" spans="38:49">
      <c r="AL23517" s="5"/>
      <c r="AM23517" s="5"/>
      <c r="AW23517" s="5"/>
    </row>
    <row r="23518" spans="38:49">
      <c r="AL23518" s="5"/>
      <c r="AM23518" s="5"/>
      <c r="AW23518" s="5"/>
    </row>
    <row r="23519" spans="38:49">
      <c r="AL23519" s="5"/>
      <c r="AM23519" s="5"/>
      <c r="AW23519" s="5"/>
    </row>
    <row r="23520" spans="38:49">
      <c r="AL23520" s="5"/>
      <c r="AM23520" s="5"/>
      <c r="AW23520" s="5"/>
    </row>
    <row r="23521" spans="38:49">
      <c r="AL23521" s="5"/>
      <c r="AM23521" s="5"/>
      <c r="AW23521" s="5"/>
    </row>
    <row r="23522" spans="38:49">
      <c r="AL23522" s="5"/>
      <c r="AM23522" s="5"/>
      <c r="AW23522" s="5"/>
    </row>
    <row r="23523" spans="38:49">
      <c r="AL23523" s="5"/>
      <c r="AM23523" s="5"/>
      <c r="AW23523" s="5"/>
    </row>
    <row r="23524" spans="38:49">
      <c r="AL23524" s="5"/>
      <c r="AM23524" s="5"/>
      <c r="AW23524" s="5"/>
    </row>
    <row r="23525" spans="38:49">
      <c r="AL23525" s="5"/>
      <c r="AM23525" s="5"/>
      <c r="AW23525" s="5"/>
    </row>
    <row r="23526" spans="38:49">
      <c r="AL23526" s="5"/>
      <c r="AM23526" s="5"/>
      <c r="AW23526" s="5"/>
    </row>
    <row r="23527" spans="38:49">
      <c r="AL23527" s="5"/>
      <c r="AM23527" s="5"/>
      <c r="AW23527" s="5"/>
    </row>
    <row r="23528" spans="38:49">
      <c r="AL23528" s="5"/>
      <c r="AM23528" s="5"/>
      <c r="AW23528" s="5"/>
    </row>
    <row r="23529" spans="38:49">
      <c r="AL23529" s="5"/>
      <c r="AM23529" s="5"/>
      <c r="AW23529" s="5"/>
    </row>
    <row r="23530" spans="38:49">
      <c r="AL23530" s="5"/>
      <c r="AM23530" s="5"/>
      <c r="AW23530" s="5"/>
    </row>
    <row r="23531" spans="38:49">
      <c r="AL23531" s="5"/>
      <c r="AM23531" s="5"/>
      <c r="AW23531" s="5"/>
    </row>
    <row r="23532" spans="38:49">
      <c r="AL23532" s="5"/>
      <c r="AM23532" s="5"/>
      <c r="AW23532" s="5"/>
    </row>
    <row r="23533" spans="38:49">
      <c r="AL23533" s="5"/>
      <c r="AM23533" s="5"/>
      <c r="AW23533" s="5"/>
    </row>
    <row r="23534" spans="38:49">
      <c r="AL23534" s="5"/>
      <c r="AM23534" s="5"/>
      <c r="AW23534" s="5"/>
    </row>
    <row r="23535" spans="38:49">
      <c r="AL23535" s="5"/>
      <c r="AM23535" s="5"/>
      <c r="AW23535" s="5"/>
    </row>
    <row r="23536" spans="38:49">
      <c r="AL23536" s="5"/>
      <c r="AM23536" s="5"/>
      <c r="AW23536" s="5"/>
    </row>
    <row r="23537" spans="38:49">
      <c r="AL23537" s="5"/>
      <c r="AM23537" s="5"/>
      <c r="AW23537" s="5"/>
    </row>
    <row r="23538" spans="38:49">
      <c r="AL23538" s="5"/>
      <c r="AM23538" s="5"/>
      <c r="AW23538" s="5"/>
    </row>
    <row r="23539" spans="38:49">
      <c r="AL23539" s="5"/>
      <c r="AM23539" s="5"/>
      <c r="AW23539" s="5"/>
    </row>
    <row r="23540" spans="38:49">
      <c r="AL23540" s="5"/>
      <c r="AM23540" s="5"/>
      <c r="AW23540" s="5"/>
    </row>
    <row r="23541" spans="38:49">
      <c r="AL23541" s="5"/>
      <c r="AM23541" s="5"/>
      <c r="AW23541" s="5"/>
    </row>
    <row r="23542" spans="38:49">
      <c r="AL23542" s="5"/>
      <c r="AM23542" s="5"/>
      <c r="AW23542" s="5"/>
    </row>
    <row r="23543" spans="38:49">
      <c r="AL23543" s="5"/>
      <c r="AM23543" s="5"/>
      <c r="AW23543" s="5"/>
    </row>
    <row r="23544" spans="38:49">
      <c r="AL23544" s="5"/>
      <c r="AM23544" s="5"/>
      <c r="AW23544" s="5"/>
    </row>
    <row r="23545" spans="38:49">
      <c r="AL23545" s="5"/>
      <c r="AM23545" s="5"/>
      <c r="AW23545" s="5"/>
    </row>
    <row r="23546" spans="38:49">
      <c r="AL23546" s="5"/>
      <c r="AM23546" s="5"/>
      <c r="AW23546" s="5"/>
    </row>
    <row r="23547" spans="38:49">
      <c r="AL23547" s="5"/>
      <c r="AM23547" s="5"/>
      <c r="AW23547" s="5"/>
    </row>
    <row r="23548" spans="38:49">
      <c r="AL23548" s="5"/>
      <c r="AM23548" s="5"/>
      <c r="AW23548" s="5"/>
    </row>
    <row r="23549" spans="38:49">
      <c r="AL23549" s="5"/>
      <c r="AM23549" s="5"/>
      <c r="AW23549" s="5"/>
    </row>
    <row r="23550" spans="38:49">
      <c r="AL23550" s="5"/>
      <c r="AM23550" s="5"/>
      <c r="AW23550" s="5"/>
    </row>
    <row r="23551" spans="38:49">
      <c r="AL23551" s="5"/>
      <c r="AM23551" s="5"/>
      <c r="AW23551" s="5"/>
    </row>
    <row r="23552" spans="38:49">
      <c r="AL23552" s="5"/>
      <c r="AM23552" s="5"/>
      <c r="AW23552" s="5"/>
    </row>
    <row r="23553" spans="38:49">
      <c r="AL23553" s="5"/>
      <c r="AM23553" s="5"/>
      <c r="AW23553" s="5"/>
    </row>
    <row r="23554" spans="38:49">
      <c r="AL23554" s="5"/>
      <c r="AM23554" s="5"/>
      <c r="AW23554" s="5"/>
    </row>
    <row r="23555" spans="38:49">
      <c r="AL23555" s="5"/>
      <c r="AM23555" s="5"/>
      <c r="AW23555" s="5"/>
    </row>
    <row r="23556" spans="38:49">
      <c r="AL23556" s="5"/>
      <c r="AM23556" s="5"/>
      <c r="AW23556" s="5"/>
    </row>
    <row r="23557" spans="38:49">
      <c r="AL23557" s="5"/>
      <c r="AM23557" s="5"/>
      <c r="AW23557" s="5"/>
    </row>
    <row r="23558" spans="38:49">
      <c r="AL23558" s="5"/>
      <c r="AM23558" s="5"/>
      <c r="AW23558" s="5"/>
    </row>
    <row r="23559" spans="38:49">
      <c r="AL23559" s="5"/>
      <c r="AM23559" s="5"/>
      <c r="AW23559" s="5"/>
    </row>
    <row r="23560" spans="38:49">
      <c r="AL23560" s="5"/>
      <c r="AM23560" s="5"/>
      <c r="AW23560" s="5"/>
    </row>
    <row r="23561" spans="38:49">
      <c r="AL23561" s="5"/>
      <c r="AM23561" s="5"/>
      <c r="AW23561" s="5"/>
    </row>
    <row r="23562" spans="38:49">
      <c r="AL23562" s="5"/>
      <c r="AM23562" s="5"/>
      <c r="AW23562" s="5"/>
    </row>
    <row r="23563" spans="38:49">
      <c r="AL23563" s="5"/>
      <c r="AM23563" s="5"/>
      <c r="AW23563" s="5"/>
    </row>
    <row r="23564" spans="38:49">
      <c r="AL23564" s="5"/>
      <c r="AM23564" s="5"/>
      <c r="AW23564" s="5"/>
    </row>
    <row r="23565" spans="38:49">
      <c r="AL23565" s="5"/>
      <c r="AM23565" s="5"/>
      <c r="AW23565" s="5"/>
    </row>
    <row r="23566" spans="38:49">
      <c r="AL23566" s="5"/>
      <c r="AM23566" s="5"/>
      <c r="AW23566" s="5"/>
    </row>
    <row r="23567" spans="38:49">
      <c r="AL23567" s="5"/>
      <c r="AM23567" s="5"/>
      <c r="AW23567" s="5"/>
    </row>
    <row r="23568" spans="38:49">
      <c r="AL23568" s="5"/>
      <c r="AM23568" s="5"/>
      <c r="AW23568" s="5"/>
    </row>
    <row r="23569" spans="38:49">
      <c r="AL23569" s="5"/>
      <c r="AM23569" s="5"/>
      <c r="AW23569" s="5"/>
    </row>
    <row r="23570" spans="38:49">
      <c r="AL23570" s="5"/>
      <c r="AM23570" s="5"/>
      <c r="AW23570" s="5"/>
    </row>
    <row r="23571" spans="38:49">
      <c r="AL23571" s="5"/>
      <c r="AM23571" s="5"/>
      <c r="AW23571" s="5"/>
    </row>
    <row r="23572" spans="38:49">
      <c r="AL23572" s="5"/>
      <c r="AM23572" s="5"/>
      <c r="AW23572" s="5"/>
    </row>
    <row r="23573" spans="38:49">
      <c r="AL23573" s="5"/>
      <c r="AM23573" s="5"/>
      <c r="AW23573" s="5"/>
    </row>
    <row r="23574" spans="38:49">
      <c r="AL23574" s="5"/>
      <c r="AM23574" s="5"/>
      <c r="AW23574" s="5"/>
    </row>
    <row r="23575" spans="38:49">
      <c r="AL23575" s="5"/>
      <c r="AM23575" s="5"/>
      <c r="AW23575" s="5"/>
    </row>
    <row r="23576" spans="38:49">
      <c r="AL23576" s="5"/>
      <c r="AM23576" s="5"/>
      <c r="AW23576" s="5"/>
    </row>
    <row r="23577" spans="38:49">
      <c r="AL23577" s="5"/>
      <c r="AM23577" s="5"/>
      <c r="AW23577" s="5"/>
    </row>
    <row r="23578" spans="38:49">
      <c r="AL23578" s="5"/>
      <c r="AM23578" s="5"/>
      <c r="AW23578" s="5"/>
    </row>
    <row r="23579" spans="38:49">
      <c r="AL23579" s="5"/>
      <c r="AM23579" s="5"/>
      <c r="AW23579" s="5"/>
    </row>
    <row r="23580" spans="38:49">
      <c r="AL23580" s="5"/>
      <c r="AM23580" s="5"/>
      <c r="AW23580" s="5"/>
    </row>
    <row r="23581" spans="38:49">
      <c r="AL23581" s="5"/>
      <c r="AM23581" s="5"/>
      <c r="AW23581" s="5"/>
    </row>
    <row r="23582" spans="38:49">
      <c r="AL23582" s="5"/>
      <c r="AM23582" s="5"/>
      <c r="AW23582" s="5"/>
    </row>
    <row r="23583" spans="38:49">
      <c r="AL23583" s="5"/>
      <c r="AM23583" s="5"/>
      <c r="AW23583" s="5"/>
    </row>
    <row r="23584" spans="38:49">
      <c r="AL23584" s="5"/>
      <c r="AM23584" s="5"/>
      <c r="AW23584" s="5"/>
    </row>
    <row r="23585" spans="38:49">
      <c r="AL23585" s="5"/>
      <c r="AM23585" s="5"/>
      <c r="AW23585" s="5"/>
    </row>
    <row r="23586" spans="38:49">
      <c r="AL23586" s="5"/>
      <c r="AM23586" s="5"/>
      <c r="AW23586" s="5"/>
    </row>
    <row r="23587" spans="38:49">
      <c r="AL23587" s="5"/>
      <c r="AM23587" s="5"/>
      <c r="AW23587" s="5"/>
    </row>
    <row r="23588" spans="38:49">
      <c r="AL23588" s="5"/>
      <c r="AM23588" s="5"/>
      <c r="AW23588" s="5"/>
    </row>
    <row r="23589" spans="38:49">
      <c r="AL23589" s="5"/>
      <c r="AM23589" s="5"/>
      <c r="AW23589" s="5"/>
    </row>
    <row r="23590" spans="38:49">
      <c r="AL23590" s="5"/>
      <c r="AM23590" s="5"/>
      <c r="AW23590" s="5"/>
    </row>
    <row r="23591" spans="38:49">
      <c r="AL23591" s="5"/>
      <c r="AM23591" s="5"/>
      <c r="AW23591" s="5"/>
    </row>
    <row r="23592" spans="38:49">
      <c r="AL23592" s="5"/>
      <c r="AM23592" s="5"/>
      <c r="AW23592" s="5"/>
    </row>
    <row r="23593" spans="38:49">
      <c r="AL23593" s="5"/>
      <c r="AM23593" s="5"/>
      <c r="AW23593" s="5"/>
    </row>
    <row r="23594" spans="38:49">
      <c r="AL23594" s="5"/>
      <c r="AM23594" s="5"/>
      <c r="AW23594" s="5"/>
    </row>
    <row r="23595" spans="38:49">
      <c r="AL23595" s="5"/>
      <c r="AM23595" s="5"/>
      <c r="AW23595" s="5"/>
    </row>
    <row r="23596" spans="38:49">
      <c r="AL23596" s="5"/>
      <c r="AM23596" s="5"/>
      <c r="AW23596" s="5"/>
    </row>
    <row r="23597" spans="38:49">
      <c r="AL23597" s="5"/>
      <c r="AM23597" s="5"/>
      <c r="AW23597" s="5"/>
    </row>
    <row r="23598" spans="38:49">
      <c r="AL23598" s="5"/>
      <c r="AM23598" s="5"/>
      <c r="AW23598" s="5"/>
    </row>
    <row r="23599" spans="38:49">
      <c r="AL23599" s="5"/>
      <c r="AM23599" s="5"/>
      <c r="AW23599" s="5"/>
    </row>
    <row r="23600" spans="38:49">
      <c r="AL23600" s="5"/>
      <c r="AM23600" s="5"/>
      <c r="AW23600" s="5"/>
    </row>
    <row r="23601" spans="38:49">
      <c r="AL23601" s="5"/>
      <c r="AM23601" s="5"/>
      <c r="AW23601" s="5"/>
    </row>
    <row r="23602" spans="38:49">
      <c r="AL23602" s="5"/>
      <c r="AM23602" s="5"/>
      <c r="AW23602" s="5"/>
    </row>
    <row r="23603" spans="38:49">
      <c r="AL23603" s="5"/>
      <c r="AM23603" s="5"/>
      <c r="AW23603" s="5"/>
    </row>
    <row r="23604" spans="38:49">
      <c r="AL23604" s="5"/>
      <c r="AM23604" s="5"/>
      <c r="AW23604" s="5"/>
    </row>
    <row r="23605" spans="38:49">
      <c r="AL23605" s="5"/>
      <c r="AM23605" s="5"/>
      <c r="AW23605" s="5"/>
    </row>
    <row r="23606" spans="38:49">
      <c r="AL23606" s="5"/>
      <c r="AM23606" s="5"/>
      <c r="AW23606" s="5"/>
    </row>
    <row r="23607" spans="38:49">
      <c r="AL23607" s="5"/>
      <c r="AM23607" s="5"/>
      <c r="AW23607" s="5"/>
    </row>
    <row r="23608" spans="38:49">
      <c r="AL23608" s="5"/>
      <c r="AM23608" s="5"/>
      <c r="AW23608" s="5"/>
    </row>
    <row r="23609" spans="38:49">
      <c r="AL23609" s="5"/>
      <c r="AM23609" s="5"/>
      <c r="AW23609" s="5"/>
    </row>
    <row r="23610" spans="38:49">
      <c r="AL23610" s="5"/>
      <c r="AM23610" s="5"/>
      <c r="AW23610" s="5"/>
    </row>
    <row r="23611" spans="38:49">
      <c r="AL23611" s="5"/>
      <c r="AM23611" s="5"/>
      <c r="AW23611" s="5"/>
    </row>
    <row r="23612" spans="38:49">
      <c r="AL23612" s="5"/>
      <c r="AM23612" s="5"/>
      <c r="AW23612" s="5"/>
    </row>
    <row r="23613" spans="38:49">
      <c r="AL23613" s="5"/>
      <c r="AM23613" s="5"/>
      <c r="AW23613" s="5"/>
    </row>
    <row r="23614" spans="38:49">
      <c r="AL23614" s="5"/>
      <c r="AM23614" s="5"/>
      <c r="AW23614" s="5"/>
    </row>
    <row r="23615" spans="38:49">
      <c r="AL23615" s="5"/>
      <c r="AM23615" s="5"/>
      <c r="AW23615" s="5"/>
    </row>
    <row r="23616" spans="38:49">
      <c r="AL23616" s="5"/>
      <c r="AM23616" s="5"/>
      <c r="AW23616" s="5"/>
    </row>
    <row r="23617" spans="38:49">
      <c r="AL23617" s="5"/>
      <c r="AM23617" s="5"/>
      <c r="AW23617" s="5"/>
    </row>
    <row r="23618" spans="38:49">
      <c r="AL23618" s="5"/>
      <c r="AM23618" s="5"/>
      <c r="AW23618" s="5"/>
    </row>
    <row r="23619" spans="38:49">
      <c r="AL23619" s="5"/>
      <c r="AM23619" s="5"/>
      <c r="AW23619" s="5"/>
    </row>
    <row r="23620" spans="38:49">
      <c r="AL23620" s="5"/>
      <c r="AM23620" s="5"/>
      <c r="AW23620" s="5"/>
    </row>
    <row r="23621" spans="38:49">
      <c r="AL23621" s="5"/>
      <c r="AM23621" s="5"/>
      <c r="AW23621" s="5"/>
    </row>
    <row r="23622" spans="38:49">
      <c r="AL23622" s="5"/>
      <c r="AM23622" s="5"/>
      <c r="AW23622" s="5"/>
    </row>
    <row r="23623" spans="38:49">
      <c r="AL23623" s="5"/>
      <c r="AM23623" s="5"/>
      <c r="AW23623" s="5"/>
    </row>
    <row r="23624" spans="38:49">
      <c r="AL23624" s="5"/>
      <c r="AM23624" s="5"/>
      <c r="AW23624" s="5"/>
    </row>
    <row r="23625" spans="38:49">
      <c r="AL23625" s="5"/>
      <c r="AM23625" s="5"/>
      <c r="AW23625" s="5"/>
    </row>
    <row r="23626" spans="38:49">
      <c r="AL23626" s="5"/>
      <c r="AM23626" s="5"/>
      <c r="AW23626" s="5"/>
    </row>
    <row r="23627" spans="38:49">
      <c r="AL23627" s="5"/>
      <c r="AM23627" s="5"/>
      <c r="AW23627" s="5"/>
    </row>
    <row r="23628" spans="38:49">
      <c r="AL23628" s="5"/>
      <c r="AM23628" s="5"/>
      <c r="AW23628" s="5"/>
    </row>
    <row r="23629" spans="38:49">
      <c r="AL23629" s="5"/>
      <c r="AM23629" s="5"/>
      <c r="AW23629" s="5"/>
    </row>
    <row r="23630" spans="38:49">
      <c r="AL23630" s="5"/>
      <c r="AM23630" s="5"/>
      <c r="AW23630" s="5"/>
    </row>
    <row r="23631" spans="38:49">
      <c r="AL23631" s="5"/>
      <c r="AM23631" s="5"/>
      <c r="AW23631" s="5"/>
    </row>
    <row r="23632" spans="38:49">
      <c r="AL23632" s="5"/>
      <c r="AM23632" s="5"/>
      <c r="AW23632" s="5"/>
    </row>
    <row r="23633" spans="38:49">
      <c r="AL23633" s="5"/>
      <c r="AM23633" s="5"/>
      <c r="AW23633" s="5"/>
    </row>
    <row r="23634" spans="38:49">
      <c r="AL23634" s="5"/>
      <c r="AM23634" s="5"/>
      <c r="AW23634" s="5"/>
    </row>
    <row r="23635" spans="38:49">
      <c r="AL23635" s="5"/>
      <c r="AM23635" s="5"/>
      <c r="AW23635" s="5"/>
    </row>
    <row r="23636" spans="38:49">
      <c r="AL23636" s="5"/>
      <c r="AM23636" s="5"/>
      <c r="AW23636" s="5"/>
    </row>
    <row r="23637" spans="38:49">
      <c r="AL23637" s="5"/>
      <c r="AM23637" s="5"/>
      <c r="AW23637" s="5"/>
    </row>
    <row r="23638" spans="38:49">
      <c r="AL23638" s="5"/>
      <c r="AM23638" s="5"/>
      <c r="AW23638" s="5"/>
    </row>
    <row r="23639" spans="38:49">
      <c r="AL23639" s="5"/>
      <c r="AM23639" s="5"/>
      <c r="AW23639" s="5"/>
    </row>
    <row r="23640" spans="38:49">
      <c r="AL23640" s="5"/>
      <c r="AM23640" s="5"/>
      <c r="AW23640" s="5"/>
    </row>
    <row r="23641" spans="38:49">
      <c r="AL23641" s="5"/>
      <c r="AM23641" s="5"/>
      <c r="AW23641" s="5"/>
    </row>
    <row r="23642" spans="38:49">
      <c r="AL23642" s="5"/>
      <c r="AM23642" s="5"/>
      <c r="AW23642" s="5"/>
    </row>
    <row r="23643" spans="38:49">
      <c r="AL23643" s="5"/>
      <c r="AM23643" s="5"/>
      <c r="AW23643" s="5"/>
    </row>
    <row r="23644" spans="38:49">
      <c r="AL23644" s="5"/>
      <c r="AM23644" s="5"/>
      <c r="AW23644" s="5"/>
    </row>
    <row r="23645" spans="38:49">
      <c r="AL23645" s="5"/>
      <c r="AM23645" s="5"/>
      <c r="AW23645" s="5"/>
    </row>
    <row r="23646" spans="38:49">
      <c r="AL23646" s="5"/>
      <c r="AM23646" s="5"/>
      <c r="AW23646" s="5"/>
    </row>
    <row r="23647" spans="38:49">
      <c r="AL23647" s="5"/>
      <c r="AM23647" s="5"/>
      <c r="AW23647" s="5"/>
    </row>
    <row r="23648" spans="38:49">
      <c r="AL23648" s="5"/>
      <c r="AM23648" s="5"/>
      <c r="AW23648" s="5"/>
    </row>
    <row r="23649" spans="38:49">
      <c r="AL23649" s="5"/>
      <c r="AM23649" s="5"/>
      <c r="AW23649" s="5"/>
    </row>
    <row r="23650" spans="38:49">
      <c r="AL23650" s="5"/>
      <c r="AM23650" s="5"/>
      <c r="AW23650" s="5"/>
    </row>
    <row r="23651" spans="38:49">
      <c r="AL23651" s="5"/>
      <c r="AM23651" s="5"/>
      <c r="AW23651" s="5"/>
    </row>
    <row r="23652" spans="38:49">
      <c r="AL23652" s="5"/>
      <c r="AM23652" s="5"/>
      <c r="AW23652" s="5"/>
    </row>
    <row r="23653" spans="38:49">
      <c r="AL23653" s="5"/>
      <c r="AM23653" s="5"/>
      <c r="AW23653" s="5"/>
    </row>
    <row r="23654" spans="38:49">
      <c r="AL23654" s="5"/>
      <c r="AM23654" s="5"/>
      <c r="AW23654" s="5"/>
    </row>
    <row r="23655" spans="38:49">
      <c r="AL23655" s="5"/>
      <c r="AM23655" s="5"/>
      <c r="AW23655" s="5"/>
    </row>
    <row r="23656" spans="38:49">
      <c r="AL23656" s="5"/>
      <c r="AM23656" s="5"/>
      <c r="AW23656" s="5"/>
    </row>
    <row r="23657" spans="38:49">
      <c r="AL23657" s="5"/>
      <c r="AM23657" s="5"/>
      <c r="AW23657" s="5"/>
    </row>
    <row r="23658" spans="38:49">
      <c r="AL23658" s="5"/>
      <c r="AM23658" s="5"/>
      <c r="AW23658" s="5"/>
    </row>
    <row r="23659" spans="38:49">
      <c r="AL23659" s="5"/>
      <c r="AM23659" s="5"/>
      <c r="AW23659" s="5"/>
    </row>
    <row r="23660" spans="38:49">
      <c r="AL23660" s="5"/>
      <c r="AM23660" s="5"/>
      <c r="AW23660" s="5"/>
    </row>
    <row r="23661" spans="38:49">
      <c r="AL23661" s="5"/>
      <c r="AM23661" s="5"/>
      <c r="AW23661" s="5"/>
    </row>
    <row r="23662" spans="38:49">
      <c r="AL23662" s="5"/>
      <c r="AM23662" s="5"/>
      <c r="AW23662" s="5"/>
    </row>
    <row r="23663" spans="38:49">
      <c r="AL23663" s="5"/>
      <c r="AM23663" s="5"/>
      <c r="AW23663" s="5"/>
    </row>
    <row r="23664" spans="38:49">
      <c r="AL23664" s="5"/>
      <c r="AM23664" s="5"/>
      <c r="AW23664" s="5"/>
    </row>
    <row r="23665" spans="38:49">
      <c r="AL23665" s="5"/>
      <c r="AM23665" s="5"/>
      <c r="AW23665" s="5"/>
    </row>
    <row r="23666" spans="38:49">
      <c r="AL23666" s="5"/>
      <c r="AM23666" s="5"/>
      <c r="AW23666" s="5"/>
    </row>
    <row r="23667" spans="38:49">
      <c r="AL23667" s="5"/>
      <c r="AM23667" s="5"/>
      <c r="AW23667" s="5"/>
    </row>
    <row r="23668" spans="38:49">
      <c r="AL23668" s="5"/>
      <c r="AM23668" s="5"/>
      <c r="AW23668" s="5"/>
    </row>
    <row r="23669" spans="38:49">
      <c r="AL23669" s="5"/>
      <c r="AM23669" s="5"/>
      <c r="AW23669" s="5"/>
    </row>
    <row r="23670" spans="38:49">
      <c r="AL23670" s="5"/>
      <c r="AM23670" s="5"/>
      <c r="AW23670" s="5"/>
    </row>
    <row r="23671" spans="38:49">
      <c r="AL23671" s="5"/>
      <c r="AM23671" s="5"/>
      <c r="AW23671" s="5"/>
    </row>
    <row r="23672" spans="38:49">
      <c r="AL23672" s="5"/>
      <c r="AM23672" s="5"/>
      <c r="AW23672" s="5"/>
    </row>
    <row r="23673" spans="38:49">
      <c r="AL23673" s="5"/>
      <c r="AM23673" s="5"/>
      <c r="AW23673" s="5"/>
    </row>
    <row r="23674" spans="38:49">
      <c r="AL23674" s="5"/>
      <c r="AM23674" s="5"/>
      <c r="AW23674" s="5"/>
    </row>
    <row r="23675" spans="38:49">
      <c r="AL23675" s="5"/>
      <c r="AM23675" s="5"/>
      <c r="AW23675" s="5"/>
    </row>
    <row r="23676" spans="38:49">
      <c r="AL23676" s="5"/>
      <c r="AM23676" s="5"/>
      <c r="AW23676" s="5"/>
    </row>
    <row r="23677" spans="38:49">
      <c r="AL23677" s="5"/>
      <c r="AM23677" s="5"/>
      <c r="AW23677" s="5"/>
    </row>
    <row r="23678" spans="38:49">
      <c r="AL23678" s="5"/>
      <c r="AM23678" s="5"/>
      <c r="AW23678" s="5"/>
    </row>
    <row r="23679" spans="38:49">
      <c r="AL23679" s="5"/>
      <c r="AM23679" s="5"/>
      <c r="AW23679" s="5"/>
    </row>
    <row r="23680" spans="38:49">
      <c r="AL23680" s="5"/>
      <c r="AM23680" s="5"/>
      <c r="AW23680" s="5"/>
    </row>
    <row r="23681" spans="38:49">
      <c r="AL23681" s="5"/>
      <c r="AM23681" s="5"/>
      <c r="AW23681" s="5"/>
    </row>
    <row r="23682" spans="38:49">
      <c r="AL23682" s="5"/>
      <c r="AM23682" s="5"/>
      <c r="AW23682" s="5"/>
    </row>
    <row r="23683" spans="38:49">
      <c r="AL23683" s="5"/>
      <c r="AM23683" s="5"/>
      <c r="AW23683" s="5"/>
    </row>
    <row r="23684" spans="38:49">
      <c r="AL23684" s="5"/>
      <c r="AM23684" s="5"/>
      <c r="AW23684" s="5"/>
    </row>
    <row r="23685" spans="38:49">
      <c r="AL23685" s="5"/>
      <c r="AM23685" s="5"/>
      <c r="AW23685" s="5"/>
    </row>
    <row r="23686" spans="38:49">
      <c r="AL23686" s="5"/>
      <c r="AM23686" s="5"/>
      <c r="AW23686" s="5"/>
    </row>
    <row r="23687" spans="38:49">
      <c r="AL23687" s="5"/>
      <c r="AM23687" s="5"/>
      <c r="AW23687" s="5"/>
    </row>
    <row r="23688" spans="38:49">
      <c r="AL23688" s="5"/>
      <c r="AM23688" s="5"/>
      <c r="AW23688" s="5"/>
    </row>
    <row r="23689" spans="38:49">
      <c r="AL23689" s="5"/>
      <c r="AM23689" s="5"/>
      <c r="AW23689" s="5"/>
    </row>
    <row r="23690" spans="38:49">
      <c r="AL23690" s="5"/>
      <c r="AM23690" s="5"/>
      <c r="AW23690" s="5"/>
    </row>
    <row r="23691" spans="38:49">
      <c r="AL23691" s="5"/>
      <c r="AM23691" s="5"/>
      <c r="AW23691" s="5"/>
    </row>
    <row r="23692" spans="38:49">
      <c r="AL23692" s="5"/>
      <c r="AM23692" s="5"/>
      <c r="AW23692" s="5"/>
    </row>
    <row r="23693" spans="38:49">
      <c r="AL23693" s="5"/>
      <c r="AM23693" s="5"/>
      <c r="AW23693" s="5"/>
    </row>
    <row r="23694" spans="38:49">
      <c r="AL23694" s="5"/>
      <c r="AM23694" s="5"/>
      <c r="AW23694" s="5"/>
    </row>
    <row r="23695" spans="38:49">
      <c r="AL23695" s="5"/>
      <c r="AM23695" s="5"/>
      <c r="AW23695" s="5"/>
    </row>
    <row r="23696" spans="38:49">
      <c r="AL23696" s="5"/>
      <c r="AM23696" s="5"/>
      <c r="AW23696" s="5"/>
    </row>
    <row r="23697" spans="38:49">
      <c r="AL23697" s="5"/>
      <c r="AM23697" s="5"/>
      <c r="AW23697" s="5"/>
    </row>
    <row r="23698" spans="38:49">
      <c r="AL23698" s="5"/>
      <c r="AM23698" s="5"/>
      <c r="AW23698" s="5"/>
    </row>
    <row r="23699" spans="38:49">
      <c r="AL23699" s="5"/>
      <c r="AM23699" s="5"/>
      <c r="AW23699" s="5"/>
    </row>
    <row r="23700" spans="38:49">
      <c r="AL23700" s="5"/>
      <c r="AM23700" s="5"/>
      <c r="AW23700" s="5"/>
    </row>
    <row r="23701" spans="38:49">
      <c r="AL23701" s="5"/>
      <c r="AM23701" s="5"/>
      <c r="AW23701" s="5"/>
    </row>
    <row r="23702" spans="38:49">
      <c r="AL23702" s="5"/>
      <c r="AM23702" s="5"/>
      <c r="AW23702" s="5"/>
    </row>
    <row r="23703" spans="38:49">
      <c r="AL23703" s="5"/>
      <c r="AM23703" s="5"/>
      <c r="AW23703" s="5"/>
    </row>
    <row r="23704" spans="38:49">
      <c r="AL23704" s="5"/>
      <c r="AM23704" s="5"/>
      <c r="AW23704" s="5"/>
    </row>
    <row r="23705" spans="38:49">
      <c r="AL23705" s="5"/>
      <c r="AM23705" s="5"/>
      <c r="AW23705" s="5"/>
    </row>
    <row r="23706" spans="38:49">
      <c r="AL23706" s="5"/>
      <c r="AM23706" s="5"/>
      <c r="AW23706" s="5"/>
    </row>
    <row r="23707" spans="38:49">
      <c r="AL23707" s="5"/>
      <c r="AM23707" s="5"/>
      <c r="AW23707" s="5"/>
    </row>
    <row r="23708" spans="38:49">
      <c r="AL23708" s="5"/>
      <c r="AM23708" s="5"/>
      <c r="AW23708" s="5"/>
    </row>
    <row r="23709" spans="38:49">
      <c r="AL23709" s="5"/>
      <c r="AM23709" s="5"/>
      <c r="AW23709" s="5"/>
    </row>
    <row r="23710" spans="38:49">
      <c r="AL23710" s="5"/>
      <c r="AM23710" s="5"/>
      <c r="AW23710" s="5"/>
    </row>
    <row r="23711" spans="38:49">
      <c r="AL23711" s="5"/>
      <c r="AM23711" s="5"/>
      <c r="AW23711" s="5"/>
    </row>
    <row r="23712" spans="38:49">
      <c r="AL23712" s="5"/>
      <c r="AM23712" s="5"/>
      <c r="AW23712" s="5"/>
    </row>
    <row r="23713" spans="38:49">
      <c r="AL23713" s="5"/>
      <c r="AM23713" s="5"/>
      <c r="AW23713" s="5"/>
    </row>
    <row r="23714" spans="38:49">
      <c r="AL23714" s="5"/>
      <c r="AM23714" s="5"/>
      <c r="AW23714" s="5"/>
    </row>
    <row r="23715" spans="38:49">
      <c r="AL23715" s="5"/>
      <c r="AM23715" s="5"/>
      <c r="AW23715" s="5"/>
    </row>
    <row r="23716" spans="38:49">
      <c r="AL23716" s="5"/>
      <c r="AM23716" s="5"/>
      <c r="AW23716" s="5"/>
    </row>
    <row r="23717" spans="38:49">
      <c r="AL23717" s="5"/>
      <c r="AM23717" s="5"/>
      <c r="AW23717" s="5"/>
    </row>
    <row r="23718" spans="38:49">
      <c r="AL23718" s="5"/>
      <c r="AM23718" s="5"/>
      <c r="AW23718" s="5"/>
    </row>
    <row r="23719" spans="38:49">
      <c r="AL23719" s="5"/>
      <c r="AM23719" s="5"/>
      <c r="AW23719" s="5"/>
    </row>
    <row r="23720" spans="38:49">
      <c r="AL23720" s="5"/>
      <c r="AM23720" s="5"/>
      <c r="AW23720" s="5"/>
    </row>
    <row r="23721" spans="38:49">
      <c r="AL23721" s="5"/>
      <c r="AM23721" s="5"/>
      <c r="AW23721" s="5"/>
    </row>
    <row r="23722" spans="38:49">
      <c r="AL23722" s="5"/>
      <c r="AM23722" s="5"/>
      <c r="AW23722" s="5"/>
    </row>
    <row r="23723" spans="38:49">
      <c r="AL23723" s="5"/>
      <c r="AM23723" s="5"/>
      <c r="AW23723" s="5"/>
    </row>
    <row r="23724" spans="38:49">
      <c r="AL23724" s="5"/>
      <c r="AM23724" s="5"/>
      <c r="AW23724" s="5"/>
    </row>
    <row r="23725" spans="38:49">
      <c r="AL23725" s="5"/>
      <c r="AM23725" s="5"/>
      <c r="AW23725" s="5"/>
    </row>
    <row r="23726" spans="38:49">
      <c r="AL23726" s="5"/>
      <c r="AM23726" s="5"/>
      <c r="AW23726" s="5"/>
    </row>
    <row r="23727" spans="38:49">
      <c r="AL23727" s="5"/>
      <c r="AM23727" s="5"/>
      <c r="AW23727" s="5"/>
    </row>
    <row r="23728" spans="38:49">
      <c r="AL23728" s="5"/>
      <c r="AM23728" s="5"/>
      <c r="AW23728" s="5"/>
    </row>
    <row r="23729" spans="38:49">
      <c r="AL23729" s="5"/>
      <c r="AM23729" s="5"/>
      <c r="AW23729" s="5"/>
    </row>
    <row r="23730" spans="38:49">
      <c r="AL23730" s="5"/>
      <c r="AM23730" s="5"/>
      <c r="AW23730" s="5"/>
    </row>
    <row r="23731" spans="38:49">
      <c r="AL23731" s="5"/>
      <c r="AM23731" s="5"/>
      <c r="AW23731" s="5"/>
    </row>
    <row r="23732" spans="38:49">
      <c r="AL23732" s="5"/>
      <c r="AM23732" s="5"/>
      <c r="AW23732" s="5"/>
    </row>
    <row r="23733" spans="38:49">
      <c r="AL23733" s="5"/>
      <c r="AM23733" s="5"/>
      <c r="AW23733" s="5"/>
    </row>
    <row r="23734" spans="38:49">
      <c r="AL23734" s="5"/>
      <c r="AM23734" s="5"/>
      <c r="AW23734" s="5"/>
    </row>
    <row r="23735" spans="38:49">
      <c r="AL23735" s="5"/>
      <c r="AM23735" s="5"/>
      <c r="AW23735" s="5"/>
    </row>
    <row r="23736" spans="38:49">
      <c r="AL23736" s="5"/>
      <c r="AM23736" s="5"/>
      <c r="AW23736" s="5"/>
    </row>
    <row r="23737" spans="38:49">
      <c r="AL23737" s="5"/>
      <c r="AM23737" s="5"/>
      <c r="AW23737" s="5"/>
    </row>
    <row r="23738" spans="38:49">
      <c r="AL23738" s="5"/>
      <c r="AM23738" s="5"/>
      <c r="AW23738" s="5"/>
    </row>
    <row r="23739" spans="38:49">
      <c r="AL23739" s="5"/>
      <c r="AM23739" s="5"/>
      <c r="AW23739" s="5"/>
    </row>
    <row r="23740" spans="38:49">
      <c r="AL23740" s="5"/>
      <c r="AM23740" s="5"/>
      <c r="AW23740" s="5"/>
    </row>
    <row r="23741" spans="38:49">
      <c r="AL23741" s="5"/>
      <c r="AM23741" s="5"/>
      <c r="AW23741" s="5"/>
    </row>
    <row r="23742" spans="38:49">
      <c r="AL23742" s="5"/>
      <c r="AM23742" s="5"/>
      <c r="AW23742" s="5"/>
    </row>
    <row r="23743" spans="38:49">
      <c r="AL23743" s="5"/>
      <c r="AM23743" s="5"/>
      <c r="AW23743" s="5"/>
    </row>
    <row r="23744" spans="38:49">
      <c r="AL23744" s="5"/>
      <c r="AM23744" s="5"/>
      <c r="AW23744" s="5"/>
    </row>
    <row r="23745" spans="38:49">
      <c r="AL23745" s="5"/>
      <c r="AM23745" s="5"/>
      <c r="AW23745" s="5"/>
    </row>
    <row r="23746" spans="38:49">
      <c r="AL23746" s="5"/>
      <c r="AM23746" s="5"/>
      <c r="AW23746" s="5"/>
    </row>
    <row r="23747" spans="38:49">
      <c r="AL23747" s="5"/>
      <c r="AM23747" s="5"/>
      <c r="AW23747" s="5"/>
    </row>
    <row r="23748" spans="38:49">
      <c r="AL23748" s="5"/>
      <c r="AM23748" s="5"/>
      <c r="AW23748" s="5"/>
    </row>
    <row r="23749" spans="38:49">
      <c r="AL23749" s="5"/>
      <c r="AM23749" s="5"/>
      <c r="AW23749" s="5"/>
    </row>
    <row r="23750" spans="38:49">
      <c r="AL23750" s="5"/>
      <c r="AM23750" s="5"/>
      <c r="AW23750" s="5"/>
    </row>
    <row r="23751" spans="38:49">
      <c r="AL23751" s="5"/>
      <c r="AM23751" s="5"/>
      <c r="AW23751" s="5"/>
    </row>
    <row r="23752" spans="38:49">
      <c r="AL23752" s="5"/>
      <c r="AM23752" s="5"/>
      <c r="AW23752" s="5"/>
    </row>
    <row r="23753" spans="38:49">
      <c r="AL23753" s="5"/>
      <c r="AM23753" s="5"/>
      <c r="AW23753" s="5"/>
    </row>
    <row r="23754" spans="38:49">
      <c r="AL23754" s="5"/>
      <c r="AM23754" s="5"/>
      <c r="AW23754" s="5"/>
    </row>
    <row r="23755" spans="38:49">
      <c r="AL23755" s="5"/>
      <c r="AM23755" s="5"/>
      <c r="AW23755" s="5"/>
    </row>
    <row r="23756" spans="38:49">
      <c r="AL23756" s="5"/>
      <c r="AM23756" s="5"/>
      <c r="AW23756" s="5"/>
    </row>
    <row r="23757" spans="38:49">
      <c r="AL23757" s="5"/>
      <c r="AM23757" s="5"/>
      <c r="AW23757" s="5"/>
    </row>
    <row r="23758" spans="38:49">
      <c r="AL23758" s="5"/>
      <c r="AM23758" s="5"/>
      <c r="AW23758" s="5"/>
    </row>
    <row r="23759" spans="38:49">
      <c r="AL23759" s="5"/>
      <c r="AM23759" s="5"/>
      <c r="AW23759" s="5"/>
    </row>
    <row r="23760" spans="38:49">
      <c r="AL23760" s="5"/>
      <c r="AM23760" s="5"/>
      <c r="AW23760" s="5"/>
    </row>
    <row r="23761" spans="38:49">
      <c r="AL23761" s="5"/>
      <c r="AM23761" s="5"/>
      <c r="AW23761" s="5"/>
    </row>
    <row r="23762" spans="38:49">
      <c r="AL23762" s="5"/>
      <c r="AM23762" s="5"/>
      <c r="AW23762" s="5"/>
    </row>
    <row r="23763" spans="38:49">
      <c r="AL23763" s="5"/>
      <c r="AM23763" s="5"/>
      <c r="AW23763" s="5"/>
    </row>
    <row r="23764" spans="38:49">
      <c r="AL23764" s="5"/>
      <c r="AM23764" s="5"/>
      <c r="AW23764" s="5"/>
    </row>
    <row r="23765" spans="38:49">
      <c r="AL23765" s="5"/>
      <c r="AM23765" s="5"/>
      <c r="AW23765" s="5"/>
    </row>
    <row r="23766" spans="38:49">
      <c r="AL23766" s="5"/>
      <c r="AM23766" s="5"/>
      <c r="AW23766" s="5"/>
    </row>
    <row r="23767" spans="38:49">
      <c r="AL23767" s="5"/>
      <c r="AM23767" s="5"/>
      <c r="AW23767" s="5"/>
    </row>
    <row r="23768" spans="38:49">
      <c r="AL23768" s="5"/>
      <c r="AM23768" s="5"/>
      <c r="AW23768" s="5"/>
    </row>
    <row r="23769" spans="38:49">
      <c r="AL23769" s="5"/>
      <c r="AM23769" s="5"/>
      <c r="AW23769" s="5"/>
    </row>
    <row r="23770" spans="38:49">
      <c r="AL23770" s="5"/>
      <c r="AM23770" s="5"/>
      <c r="AW23770" s="5"/>
    </row>
    <row r="23771" spans="38:49">
      <c r="AL23771" s="5"/>
      <c r="AM23771" s="5"/>
      <c r="AW23771" s="5"/>
    </row>
    <row r="23772" spans="38:49">
      <c r="AL23772" s="5"/>
      <c r="AM23772" s="5"/>
      <c r="AW23772" s="5"/>
    </row>
    <row r="23773" spans="38:49">
      <c r="AL23773" s="5"/>
      <c r="AM23773" s="5"/>
      <c r="AW23773" s="5"/>
    </row>
    <row r="23774" spans="38:49">
      <c r="AL23774" s="5"/>
      <c r="AM23774" s="5"/>
      <c r="AW23774" s="5"/>
    </row>
    <row r="23775" spans="38:49">
      <c r="AL23775" s="5"/>
      <c r="AM23775" s="5"/>
      <c r="AW23775" s="5"/>
    </row>
    <row r="23776" spans="38:49">
      <c r="AL23776" s="5"/>
      <c r="AM23776" s="5"/>
      <c r="AW23776" s="5"/>
    </row>
    <row r="23777" spans="38:49">
      <c r="AL23777" s="5"/>
      <c r="AM23777" s="5"/>
      <c r="AW23777" s="5"/>
    </row>
    <row r="23778" spans="38:49">
      <c r="AL23778" s="5"/>
      <c r="AM23778" s="5"/>
      <c r="AW23778" s="5"/>
    </row>
    <row r="23779" spans="38:49">
      <c r="AL23779" s="5"/>
      <c r="AM23779" s="5"/>
      <c r="AW23779" s="5"/>
    </row>
    <row r="23780" spans="38:49">
      <c r="AL23780" s="5"/>
      <c r="AM23780" s="5"/>
      <c r="AW23780" s="5"/>
    </row>
    <row r="23781" spans="38:49">
      <c r="AL23781" s="5"/>
      <c r="AM23781" s="5"/>
      <c r="AW23781" s="5"/>
    </row>
    <row r="23782" spans="38:49">
      <c r="AL23782" s="5"/>
      <c r="AM23782" s="5"/>
      <c r="AW23782" s="5"/>
    </row>
    <row r="23783" spans="38:49">
      <c r="AL23783" s="5"/>
      <c r="AM23783" s="5"/>
      <c r="AW23783" s="5"/>
    </row>
    <row r="23784" spans="38:49">
      <c r="AL23784" s="5"/>
      <c r="AM23784" s="5"/>
      <c r="AW23784" s="5"/>
    </row>
    <row r="23785" spans="38:49">
      <c r="AL23785" s="5"/>
      <c r="AM23785" s="5"/>
      <c r="AW23785" s="5"/>
    </row>
    <row r="23786" spans="38:49">
      <c r="AL23786" s="5"/>
      <c r="AM23786" s="5"/>
      <c r="AW23786" s="5"/>
    </row>
    <row r="23787" spans="38:49">
      <c r="AL23787" s="5"/>
      <c r="AM23787" s="5"/>
      <c r="AW23787" s="5"/>
    </row>
    <row r="23788" spans="38:49">
      <c r="AL23788" s="5"/>
      <c r="AM23788" s="5"/>
      <c r="AW23788" s="5"/>
    </row>
    <row r="23789" spans="38:49">
      <c r="AL23789" s="5"/>
      <c r="AM23789" s="5"/>
      <c r="AW23789" s="5"/>
    </row>
    <row r="23790" spans="38:49">
      <c r="AL23790" s="5"/>
      <c r="AM23790" s="5"/>
      <c r="AW23790" s="5"/>
    </row>
    <row r="23791" spans="38:49">
      <c r="AL23791" s="5"/>
      <c r="AM23791" s="5"/>
      <c r="AW23791" s="5"/>
    </row>
    <row r="23792" spans="38:49">
      <c r="AL23792" s="5"/>
      <c r="AM23792" s="5"/>
      <c r="AW23792" s="5"/>
    </row>
    <row r="23793" spans="38:49">
      <c r="AL23793" s="5"/>
      <c r="AM23793" s="5"/>
      <c r="AW23793" s="5"/>
    </row>
    <row r="23794" spans="38:49">
      <c r="AL23794" s="5"/>
      <c r="AM23794" s="5"/>
      <c r="AW23794" s="5"/>
    </row>
    <row r="23795" spans="38:49">
      <c r="AL23795" s="5"/>
      <c r="AM23795" s="5"/>
      <c r="AW23795" s="5"/>
    </row>
    <row r="23796" spans="38:49">
      <c r="AL23796" s="5"/>
      <c r="AM23796" s="5"/>
      <c r="AW23796" s="5"/>
    </row>
    <row r="23797" spans="38:49">
      <c r="AL23797" s="5"/>
      <c r="AM23797" s="5"/>
      <c r="AW23797" s="5"/>
    </row>
    <row r="23798" spans="38:49">
      <c r="AL23798" s="5"/>
      <c r="AM23798" s="5"/>
      <c r="AW23798" s="5"/>
    </row>
    <row r="23799" spans="38:49">
      <c r="AL23799" s="5"/>
      <c r="AM23799" s="5"/>
      <c r="AW23799" s="5"/>
    </row>
    <row r="23800" spans="38:49">
      <c r="AL23800" s="5"/>
      <c r="AM23800" s="5"/>
      <c r="AW23800" s="5"/>
    </row>
    <row r="23801" spans="38:49">
      <c r="AL23801" s="5"/>
      <c r="AM23801" s="5"/>
      <c r="AW23801" s="5"/>
    </row>
    <row r="23802" spans="38:49">
      <c r="AL23802" s="5"/>
      <c r="AM23802" s="5"/>
      <c r="AW23802" s="5"/>
    </row>
    <row r="23803" spans="38:49">
      <c r="AL23803" s="5"/>
      <c r="AM23803" s="5"/>
      <c r="AW23803" s="5"/>
    </row>
    <row r="23804" spans="38:49">
      <c r="AL23804" s="5"/>
      <c r="AM23804" s="5"/>
      <c r="AW23804" s="5"/>
    </row>
    <row r="23805" spans="38:49">
      <c r="AL23805" s="5"/>
      <c r="AM23805" s="5"/>
      <c r="AW23805" s="5"/>
    </row>
    <row r="23806" spans="38:49">
      <c r="AL23806" s="5"/>
      <c r="AM23806" s="5"/>
      <c r="AW23806" s="5"/>
    </row>
    <row r="23807" spans="38:49">
      <c r="AL23807" s="5"/>
      <c r="AM23807" s="5"/>
      <c r="AW23807" s="5"/>
    </row>
    <row r="23808" spans="38:49">
      <c r="AL23808" s="5"/>
      <c r="AM23808" s="5"/>
      <c r="AW23808" s="5"/>
    </row>
    <row r="23809" spans="38:49">
      <c r="AL23809" s="5"/>
      <c r="AM23809" s="5"/>
      <c r="AW23809" s="5"/>
    </row>
    <row r="23810" spans="38:49">
      <c r="AL23810" s="5"/>
      <c r="AM23810" s="5"/>
      <c r="AW23810" s="5"/>
    </row>
    <row r="23811" spans="38:49">
      <c r="AL23811" s="5"/>
      <c r="AM23811" s="5"/>
      <c r="AW23811" s="5"/>
    </row>
    <row r="23812" spans="38:49">
      <c r="AL23812" s="5"/>
      <c r="AM23812" s="5"/>
      <c r="AW23812" s="5"/>
    </row>
    <row r="23813" spans="38:49">
      <c r="AL23813" s="5"/>
      <c r="AM23813" s="5"/>
      <c r="AW23813" s="5"/>
    </row>
    <row r="23814" spans="38:49">
      <c r="AL23814" s="5"/>
      <c r="AM23814" s="5"/>
      <c r="AW23814" s="5"/>
    </row>
    <row r="23815" spans="38:49">
      <c r="AL23815" s="5"/>
      <c r="AM23815" s="5"/>
      <c r="AW23815" s="5"/>
    </row>
    <row r="23816" spans="38:49">
      <c r="AL23816" s="5"/>
      <c r="AM23816" s="5"/>
      <c r="AW23816" s="5"/>
    </row>
    <row r="23817" spans="38:49">
      <c r="AL23817" s="5"/>
      <c r="AM23817" s="5"/>
      <c r="AW23817" s="5"/>
    </row>
    <row r="23818" spans="38:49">
      <c r="AL23818" s="5"/>
      <c r="AM23818" s="5"/>
      <c r="AW23818" s="5"/>
    </row>
    <row r="23819" spans="38:49">
      <c r="AL23819" s="5"/>
      <c r="AM23819" s="5"/>
      <c r="AW23819" s="5"/>
    </row>
    <row r="23820" spans="38:49">
      <c r="AL23820" s="5"/>
      <c r="AM23820" s="5"/>
      <c r="AW23820" s="5"/>
    </row>
    <row r="23821" spans="38:49">
      <c r="AL23821" s="5"/>
      <c r="AM23821" s="5"/>
      <c r="AW23821" s="5"/>
    </row>
    <row r="23822" spans="38:49">
      <c r="AL23822" s="5"/>
      <c r="AM23822" s="5"/>
      <c r="AW23822" s="5"/>
    </row>
    <row r="23823" spans="38:49">
      <c r="AL23823" s="5"/>
      <c r="AM23823" s="5"/>
      <c r="AW23823" s="5"/>
    </row>
    <row r="23824" spans="38:49">
      <c r="AL23824" s="5"/>
      <c r="AM23824" s="5"/>
      <c r="AW23824" s="5"/>
    </row>
    <row r="23825" spans="38:49">
      <c r="AL23825" s="5"/>
      <c r="AM23825" s="5"/>
      <c r="AW23825" s="5"/>
    </row>
    <row r="23826" spans="38:49">
      <c r="AL23826" s="5"/>
      <c r="AM23826" s="5"/>
      <c r="AW23826" s="5"/>
    </row>
    <row r="23827" spans="38:49">
      <c r="AL23827" s="5"/>
      <c r="AM23827" s="5"/>
      <c r="AW23827" s="5"/>
    </row>
    <row r="23828" spans="38:49">
      <c r="AL23828" s="5"/>
      <c r="AM23828" s="5"/>
      <c r="AW23828" s="5"/>
    </row>
    <row r="23829" spans="38:49">
      <c r="AL23829" s="5"/>
      <c r="AM23829" s="5"/>
      <c r="AW23829" s="5"/>
    </row>
    <row r="23830" spans="38:49">
      <c r="AL23830" s="5"/>
      <c r="AM23830" s="5"/>
      <c r="AW23830" s="5"/>
    </row>
    <row r="23831" spans="38:49">
      <c r="AL23831" s="5"/>
      <c r="AM23831" s="5"/>
      <c r="AW23831" s="5"/>
    </row>
    <row r="23832" spans="38:49">
      <c r="AL23832" s="5"/>
      <c r="AM23832" s="5"/>
      <c r="AW23832" s="5"/>
    </row>
    <row r="23833" spans="38:49">
      <c r="AL23833" s="5"/>
      <c r="AM23833" s="5"/>
      <c r="AW23833" s="5"/>
    </row>
    <row r="23834" spans="38:49">
      <c r="AL23834" s="5"/>
      <c r="AM23834" s="5"/>
      <c r="AW23834" s="5"/>
    </row>
    <row r="23835" spans="38:49">
      <c r="AL23835" s="5"/>
      <c r="AM23835" s="5"/>
      <c r="AW23835" s="5"/>
    </row>
    <row r="23836" spans="38:49">
      <c r="AL23836" s="5"/>
      <c r="AM23836" s="5"/>
      <c r="AW23836" s="5"/>
    </row>
    <row r="23837" spans="38:49">
      <c r="AL23837" s="5"/>
      <c r="AM23837" s="5"/>
      <c r="AW23837" s="5"/>
    </row>
    <row r="23838" spans="38:49">
      <c r="AL23838" s="5"/>
      <c r="AM23838" s="5"/>
      <c r="AW23838" s="5"/>
    </row>
    <row r="23839" spans="38:49">
      <c r="AL23839" s="5"/>
      <c r="AM23839" s="5"/>
      <c r="AW23839" s="5"/>
    </row>
    <row r="23840" spans="38:49">
      <c r="AL23840" s="5"/>
      <c r="AM23840" s="5"/>
      <c r="AW23840" s="5"/>
    </row>
    <row r="23841" spans="38:49">
      <c r="AL23841" s="5"/>
      <c r="AM23841" s="5"/>
      <c r="AW23841" s="5"/>
    </row>
    <row r="23842" spans="38:49">
      <c r="AL23842" s="5"/>
      <c r="AM23842" s="5"/>
      <c r="AW23842" s="5"/>
    </row>
    <row r="23843" spans="38:49">
      <c r="AL23843" s="5"/>
      <c r="AM23843" s="5"/>
      <c r="AW23843" s="5"/>
    </row>
    <row r="23844" spans="38:49">
      <c r="AL23844" s="5"/>
      <c r="AM23844" s="5"/>
      <c r="AW23844" s="5"/>
    </row>
    <row r="23845" spans="38:49">
      <c r="AL23845" s="5"/>
      <c r="AM23845" s="5"/>
      <c r="AW23845" s="5"/>
    </row>
    <row r="23846" spans="38:49">
      <c r="AL23846" s="5"/>
      <c r="AM23846" s="5"/>
      <c r="AW23846" s="5"/>
    </row>
    <row r="23847" spans="38:49">
      <c r="AL23847" s="5"/>
      <c r="AM23847" s="5"/>
      <c r="AW23847" s="5"/>
    </row>
    <row r="23848" spans="38:49">
      <c r="AL23848" s="5"/>
      <c r="AM23848" s="5"/>
      <c r="AW23848" s="5"/>
    </row>
    <row r="23849" spans="38:49">
      <c r="AL23849" s="5"/>
      <c r="AM23849" s="5"/>
      <c r="AW23849" s="5"/>
    </row>
    <row r="23850" spans="38:49">
      <c r="AL23850" s="5"/>
      <c r="AM23850" s="5"/>
      <c r="AW23850" s="5"/>
    </row>
    <row r="23851" spans="38:49">
      <c r="AL23851" s="5"/>
      <c r="AM23851" s="5"/>
      <c r="AW23851" s="5"/>
    </row>
    <row r="23852" spans="38:49">
      <c r="AL23852" s="5"/>
      <c r="AM23852" s="5"/>
      <c r="AW23852" s="5"/>
    </row>
    <row r="23853" spans="38:49">
      <c r="AL23853" s="5"/>
      <c r="AM23853" s="5"/>
      <c r="AW23853" s="5"/>
    </row>
    <row r="23854" spans="38:49">
      <c r="AL23854" s="5"/>
      <c r="AM23854" s="5"/>
      <c r="AW23854" s="5"/>
    </row>
    <row r="23855" spans="38:49">
      <c r="AL23855" s="5"/>
      <c r="AM23855" s="5"/>
      <c r="AW23855" s="5"/>
    </row>
    <row r="23856" spans="38:49">
      <c r="AL23856" s="5"/>
      <c r="AM23856" s="5"/>
      <c r="AW23856" s="5"/>
    </row>
    <row r="23857" spans="38:49">
      <c r="AL23857" s="5"/>
      <c r="AM23857" s="5"/>
      <c r="AW23857" s="5"/>
    </row>
    <row r="23858" spans="38:49">
      <c r="AL23858" s="5"/>
      <c r="AM23858" s="5"/>
      <c r="AW23858" s="5"/>
    </row>
    <row r="23859" spans="38:49">
      <c r="AL23859" s="5"/>
      <c r="AM23859" s="5"/>
      <c r="AW23859" s="5"/>
    </row>
    <row r="23860" spans="38:49">
      <c r="AL23860" s="5"/>
      <c r="AM23860" s="5"/>
      <c r="AW23860" s="5"/>
    </row>
    <row r="23861" spans="38:49">
      <c r="AL23861" s="5"/>
      <c r="AM23861" s="5"/>
      <c r="AW23861" s="5"/>
    </row>
    <row r="23862" spans="38:49">
      <c r="AL23862" s="5"/>
      <c r="AM23862" s="5"/>
      <c r="AW23862" s="5"/>
    </row>
    <row r="23863" spans="38:49">
      <c r="AL23863" s="5"/>
      <c r="AM23863" s="5"/>
      <c r="AW23863" s="5"/>
    </row>
    <row r="23864" spans="38:49">
      <c r="AL23864" s="5"/>
      <c r="AM23864" s="5"/>
      <c r="AW23864" s="5"/>
    </row>
    <row r="23865" spans="38:49">
      <c r="AL23865" s="5"/>
      <c r="AM23865" s="5"/>
      <c r="AW23865" s="5"/>
    </row>
    <row r="23866" spans="38:49">
      <c r="AL23866" s="5"/>
      <c r="AM23866" s="5"/>
      <c r="AW23866" s="5"/>
    </row>
    <row r="23867" spans="38:49">
      <c r="AL23867" s="5"/>
      <c r="AM23867" s="5"/>
      <c r="AW23867" s="5"/>
    </row>
    <row r="23868" spans="38:49">
      <c r="AL23868" s="5"/>
      <c r="AM23868" s="5"/>
      <c r="AW23868" s="5"/>
    </row>
    <row r="23869" spans="38:49">
      <c r="AL23869" s="5"/>
      <c r="AM23869" s="5"/>
      <c r="AW23869" s="5"/>
    </row>
    <row r="23870" spans="38:49">
      <c r="AL23870" s="5"/>
      <c r="AM23870" s="5"/>
      <c r="AW23870" s="5"/>
    </row>
    <row r="23871" spans="38:49">
      <c r="AL23871" s="5"/>
      <c r="AM23871" s="5"/>
      <c r="AW23871" s="5"/>
    </row>
    <row r="23872" spans="38:49">
      <c r="AL23872" s="5"/>
      <c r="AM23872" s="5"/>
      <c r="AW23872" s="5"/>
    </row>
    <row r="23873" spans="38:49">
      <c r="AL23873" s="5"/>
      <c r="AM23873" s="5"/>
      <c r="AW23873" s="5"/>
    </row>
    <row r="23874" spans="38:49">
      <c r="AL23874" s="5"/>
      <c r="AM23874" s="5"/>
      <c r="AW23874" s="5"/>
    </row>
    <row r="23875" spans="38:49">
      <c r="AL23875" s="5"/>
      <c r="AM23875" s="5"/>
      <c r="AW23875" s="5"/>
    </row>
    <row r="23876" spans="38:49">
      <c r="AL23876" s="5"/>
      <c r="AM23876" s="5"/>
      <c r="AW23876" s="5"/>
    </row>
    <row r="23877" spans="38:49">
      <c r="AL23877" s="5"/>
      <c r="AM23877" s="5"/>
      <c r="AW23877" s="5"/>
    </row>
    <row r="23878" spans="38:49">
      <c r="AL23878" s="5"/>
      <c r="AM23878" s="5"/>
      <c r="AW23878" s="5"/>
    </row>
    <row r="23879" spans="38:49">
      <c r="AL23879" s="5"/>
      <c r="AM23879" s="5"/>
      <c r="AW23879" s="5"/>
    </row>
    <row r="23880" spans="38:49">
      <c r="AL23880" s="5"/>
      <c r="AM23880" s="5"/>
      <c r="AW23880" s="5"/>
    </row>
    <row r="23881" spans="38:49">
      <c r="AL23881" s="5"/>
      <c r="AM23881" s="5"/>
      <c r="AW23881" s="5"/>
    </row>
    <row r="23882" spans="38:49">
      <c r="AL23882" s="5"/>
      <c r="AM23882" s="5"/>
      <c r="AW23882" s="5"/>
    </row>
    <row r="23883" spans="38:49">
      <c r="AL23883" s="5"/>
      <c r="AM23883" s="5"/>
      <c r="AW23883" s="5"/>
    </row>
    <row r="23884" spans="38:49">
      <c r="AL23884" s="5"/>
      <c r="AM23884" s="5"/>
      <c r="AW23884" s="5"/>
    </row>
    <row r="23885" spans="38:49">
      <c r="AL23885" s="5"/>
      <c r="AM23885" s="5"/>
      <c r="AW23885" s="5"/>
    </row>
    <row r="23886" spans="38:49">
      <c r="AL23886" s="5"/>
      <c r="AM23886" s="5"/>
      <c r="AW23886" s="5"/>
    </row>
    <row r="23887" spans="38:49">
      <c r="AL23887" s="5"/>
      <c r="AM23887" s="5"/>
      <c r="AW23887" s="5"/>
    </row>
    <row r="23888" spans="38:49">
      <c r="AL23888" s="5"/>
      <c r="AM23888" s="5"/>
      <c r="AW23888" s="5"/>
    </row>
    <row r="23889" spans="38:49">
      <c r="AL23889" s="5"/>
      <c r="AM23889" s="5"/>
      <c r="AW23889" s="5"/>
    </row>
    <row r="23890" spans="38:49">
      <c r="AL23890" s="5"/>
      <c r="AM23890" s="5"/>
      <c r="AW23890" s="5"/>
    </row>
    <row r="23891" spans="38:49">
      <c r="AL23891" s="5"/>
      <c r="AM23891" s="5"/>
      <c r="AW23891" s="5"/>
    </row>
    <row r="23892" spans="38:49">
      <c r="AL23892" s="5"/>
      <c r="AM23892" s="5"/>
      <c r="AW23892" s="5"/>
    </row>
    <row r="23893" spans="38:49">
      <c r="AL23893" s="5"/>
      <c r="AM23893" s="5"/>
      <c r="AW23893" s="5"/>
    </row>
    <row r="23894" spans="38:49">
      <c r="AL23894" s="5"/>
      <c r="AM23894" s="5"/>
      <c r="AW23894" s="5"/>
    </row>
    <row r="23895" spans="38:49">
      <c r="AL23895" s="5"/>
      <c r="AM23895" s="5"/>
      <c r="AW23895" s="5"/>
    </row>
    <row r="23896" spans="38:49">
      <c r="AL23896" s="5"/>
      <c r="AM23896" s="5"/>
      <c r="AW23896" s="5"/>
    </row>
    <row r="23897" spans="38:49">
      <c r="AL23897" s="5"/>
      <c r="AM23897" s="5"/>
      <c r="AW23897" s="5"/>
    </row>
    <row r="23898" spans="38:49">
      <c r="AL23898" s="5"/>
      <c r="AM23898" s="5"/>
      <c r="AW23898" s="5"/>
    </row>
    <row r="23899" spans="38:49">
      <c r="AL23899" s="5"/>
      <c r="AM23899" s="5"/>
      <c r="AW23899" s="5"/>
    </row>
    <row r="23900" spans="38:49">
      <c r="AL23900" s="5"/>
      <c r="AM23900" s="5"/>
      <c r="AW23900" s="5"/>
    </row>
    <row r="23901" spans="38:49">
      <c r="AL23901" s="5"/>
      <c r="AM23901" s="5"/>
      <c r="AW23901" s="5"/>
    </row>
    <row r="23902" spans="38:49">
      <c r="AL23902" s="5"/>
      <c r="AM23902" s="5"/>
      <c r="AW23902" s="5"/>
    </row>
    <row r="23903" spans="38:49">
      <c r="AL23903" s="5"/>
      <c r="AM23903" s="5"/>
      <c r="AW23903" s="5"/>
    </row>
    <row r="23904" spans="38:49">
      <c r="AL23904" s="5"/>
      <c r="AM23904" s="5"/>
      <c r="AW23904" s="5"/>
    </row>
    <row r="23905" spans="38:49">
      <c r="AL23905" s="5"/>
      <c r="AM23905" s="5"/>
      <c r="AW23905" s="5"/>
    </row>
    <row r="23906" spans="38:49">
      <c r="AL23906" s="5"/>
      <c r="AM23906" s="5"/>
      <c r="AW23906" s="5"/>
    </row>
    <row r="23907" spans="38:49">
      <c r="AL23907" s="5"/>
      <c r="AM23907" s="5"/>
      <c r="AW23907" s="5"/>
    </row>
    <row r="23908" spans="38:49">
      <c r="AL23908" s="5"/>
      <c r="AM23908" s="5"/>
      <c r="AW23908" s="5"/>
    </row>
    <row r="23909" spans="38:49">
      <c r="AL23909" s="5"/>
      <c r="AM23909" s="5"/>
      <c r="AW23909" s="5"/>
    </row>
    <row r="23910" spans="38:49">
      <c r="AL23910" s="5"/>
      <c r="AM23910" s="5"/>
      <c r="AW23910" s="5"/>
    </row>
    <row r="23911" spans="38:49">
      <c r="AL23911" s="5"/>
      <c r="AM23911" s="5"/>
      <c r="AW23911" s="5"/>
    </row>
    <row r="23912" spans="38:49">
      <c r="AL23912" s="5"/>
      <c r="AM23912" s="5"/>
      <c r="AW23912" s="5"/>
    </row>
    <row r="23913" spans="38:49">
      <c r="AL23913" s="5"/>
      <c r="AM23913" s="5"/>
      <c r="AW23913" s="5"/>
    </row>
    <row r="23914" spans="38:49">
      <c r="AL23914" s="5"/>
      <c r="AM23914" s="5"/>
      <c r="AW23914" s="5"/>
    </row>
    <row r="23915" spans="38:49">
      <c r="AL23915" s="5"/>
      <c r="AM23915" s="5"/>
      <c r="AW23915" s="5"/>
    </row>
    <row r="23916" spans="38:49">
      <c r="AL23916" s="5"/>
      <c r="AM23916" s="5"/>
      <c r="AW23916" s="5"/>
    </row>
    <row r="23917" spans="38:49">
      <c r="AL23917" s="5"/>
      <c r="AM23917" s="5"/>
      <c r="AW23917" s="5"/>
    </row>
    <row r="23918" spans="38:49">
      <c r="AL23918" s="5"/>
      <c r="AM23918" s="5"/>
      <c r="AW23918" s="5"/>
    </row>
    <row r="23919" spans="38:49">
      <c r="AL23919" s="5"/>
      <c r="AM23919" s="5"/>
      <c r="AW23919" s="5"/>
    </row>
    <row r="23920" spans="38:49">
      <c r="AL23920" s="5"/>
      <c r="AM23920" s="5"/>
      <c r="AW23920" s="5"/>
    </row>
    <row r="23921" spans="38:49">
      <c r="AL23921" s="5"/>
      <c r="AM23921" s="5"/>
      <c r="AW23921" s="5"/>
    </row>
    <row r="23922" spans="38:49">
      <c r="AL23922" s="5"/>
      <c r="AM23922" s="5"/>
      <c r="AW23922" s="5"/>
    </row>
    <row r="23923" spans="38:49">
      <c r="AL23923" s="5"/>
      <c r="AM23923" s="5"/>
      <c r="AW23923" s="5"/>
    </row>
    <row r="23924" spans="38:49">
      <c r="AL23924" s="5"/>
      <c r="AM23924" s="5"/>
      <c r="AW23924" s="5"/>
    </row>
    <row r="23925" spans="38:49">
      <c r="AL23925" s="5"/>
      <c r="AM23925" s="5"/>
      <c r="AW23925" s="5"/>
    </row>
    <row r="23926" spans="38:49">
      <c r="AL23926" s="5"/>
      <c r="AM23926" s="5"/>
      <c r="AW23926" s="5"/>
    </row>
    <row r="23927" spans="38:49">
      <c r="AL23927" s="5"/>
      <c r="AM23927" s="5"/>
      <c r="AW23927" s="5"/>
    </row>
    <row r="23928" spans="38:49">
      <c r="AL23928" s="5"/>
      <c r="AM23928" s="5"/>
      <c r="AW23928" s="5"/>
    </row>
    <row r="23929" spans="38:49">
      <c r="AL23929" s="5"/>
      <c r="AM23929" s="5"/>
      <c r="AW23929" s="5"/>
    </row>
    <row r="23930" spans="38:49">
      <c r="AL23930" s="5"/>
      <c r="AM23930" s="5"/>
      <c r="AW23930" s="5"/>
    </row>
    <row r="23931" spans="38:49">
      <c r="AL23931" s="5"/>
      <c r="AM23931" s="5"/>
      <c r="AW23931" s="5"/>
    </row>
    <row r="23932" spans="38:49">
      <c r="AL23932" s="5"/>
      <c r="AM23932" s="5"/>
      <c r="AW23932" s="5"/>
    </row>
    <row r="23933" spans="38:49">
      <c r="AL23933" s="5"/>
      <c r="AM23933" s="5"/>
      <c r="AW23933" s="5"/>
    </row>
    <row r="23934" spans="38:49">
      <c r="AL23934" s="5"/>
      <c r="AM23934" s="5"/>
      <c r="AW23934" s="5"/>
    </row>
    <row r="23935" spans="38:49">
      <c r="AL23935" s="5"/>
      <c r="AM23935" s="5"/>
      <c r="AW23935" s="5"/>
    </row>
    <row r="23936" spans="38:49">
      <c r="AL23936" s="5"/>
      <c r="AM23936" s="5"/>
      <c r="AW23936" s="5"/>
    </row>
    <row r="23937" spans="38:49">
      <c r="AL23937" s="5"/>
      <c r="AM23937" s="5"/>
      <c r="AW23937" s="5"/>
    </row>
    <row r="23938" spans="38:49">
      <c r="AL23938" s="5"/>
      <c r="AM23938" s="5"/>
      <c r="AW23938" s="5"/>
    </row>
    <row r="23939" spans="38:49">
      <c r="AL23939" s="5"/>
      <c r="AM23939" s="5"/>
      <c r="AW23939" s="5"/>
    </row>
    <row r="23940" spans="38:49">
      <c r="AL23940" s="5"/>
      <c r="AM23940" s="5"/>
      <c r="AW23940" s="5"/>
    </row>
    <row r="23941" spans="38:49">
      <c r="AL23941" s="5"/>
      <c r="AM23941" s="5"/>
      <c r="AW23941" s="5"/>
    </row>
    <row r="23942" spans="38:49">
      <c r="AL23942" s="5"/>
      <c r="AM23942" s="5"/>
      <c r="AW23942" s="5"/>
    </row>
    <row r="23943" spans="38:49">
      <c r="AL23943" s="5"/>
      <c r="AM23943" s="5"/>
      <c r="AW23943" s="5"/>
    </row>
    <row r="23944" spans="38:49">
      <c r="AL23944" s="5"/>
      <c r="AM23944" s="5"/>
      <c r="AW23944" s="5"/>
    </row>
    <row r="23945" spans="38:49">
      <c r="AL23945" s="5"/>
      <c r="AM23945" s="5"/>
      <c r="AW23945" s="5"/>
    </row>
    <row r="23946" spans="38:49">
      <c r="AL23946" s="5"/>
      <c r="AM23946" s="5"/>
      <c r="AW23946" s="5"/>
    </row>
    <row r="23947" spans="38:49">
      <c r="AL23947" s="5"/>
      <c r="AM23947" s="5"/>
      <c r="AW23947" s="5"/>
    </row>
    <row r="23948" spans="38:49">
      <c r="AL23948" s="5"/>
      <c r="AM23948" s="5"/>
      <c r="AW23948" s="5"/>
    </row>
    <row r="23949" spans="38:49">
      <c r="AL23949" s="5"/>
      <c r="AM23949" s="5"/>
      <c r="AW23949" s="5"/>
    </row>
    <row r="23950" spans="38:49">
      <c r="AL23950" s="5"/>
      <c r="AM23950" s="5"/>
      <c r="AW23950" s="5"/>
    </row>
    <row r="23951" spans="38:49">
      <c r="AL23951" s="5"/>
      <c r="AM23951" s="5"/>
      <c r="AW23951" s="5"/>
    </row>
    <row r="23952" spans="38:49">
      <c r="AL23952" s="5"/>
      <c r="AM23952" s="5"/>
      <c r="AW23952" s="5"/>
    </row>
    <row r="23953" spans="38:49">
      <c r="AL23953" s="5"/>
      <c r="AM23953" s="5"/>
      <c r="AW23953" s="5"/>
    </row>
    <row r="23954" spans="38:49">
      <c r="AL23954" s="5"/>
      <c r="AM23954" s="5"/>
      <c r="AW23954" s="5"/>
    </row>
    <row r="23955" spans="38:49">
      <c r="AL23955" s="5"/>
      <c r="AM23955" s="5"/>
      <c r="AW23955" s="5"/>
    </row>
    <row r="23956" spans="38:49">
      <c r="AL23956" s="5"/>
      <c r="AM23956" s="5"/>
      <c r="AW23956" s="5"/>
    </row>
    <row r="23957" spans="38:49">
      <c r="AL23957" s="5"/>
      <c r="AM23957" s="5"/>
      <c r="AW23957" s="5"/>
    </row>
    <row r="23958" spans="38:49">
      <c r="AL23958" s="5"/>
      <c r="AM23958" s="5"/>
      <c r="AW23958" s="5"/>
    </row>
    <row r="23959" spans="38:49">
      <c r="AL23959" s="5"/>
      <c r="AM23959" s="5"/>
      <c r="AW23959" s="5"/>
    </row>
    <row r="23960" spans="38:49">
      <c r="AL23960" s="5"/>
      <c r="AM23960" s="5"/>
      <c r="AW23960" s="5"/>
    </row>
    <row r="23961" spans="38:49">
      <c r="AL23961" s="5"/>
      <c r="AM23961" s="5"/>
      <c r="AW23961" s="5"/>
    </row>
    <row r="23962" spans="38:49">
      <c r="AL23962" s="5"/>
      <c r="AM23962" s="5"/>
      <c r="AW23962" s="5"/>
    </row>
    <row r="23963" spans="38:49">
      <c r="AL23963" s="5"/>
      <c r="AM23963" s="5"/>
      <c r="AW23963" s="5"/>
    </row>
    <row r="23964" spans="38:49">
      <c r="AL23964" s="5"/>
      <c r="AM23964" s="5"/>
      <c r="AW23964" s="5"/>
    </row>
    <row r="23965" spans="38:49">
      <c r="AL23965" s="5"/>
      <c r="AM23965" s="5"/>
      <c r="AW23965" s="5"/>
    </row>
    <row r="23966" spans="38:49">
      <c r="AL23966" s="5"/>
      <c r="AM23966" s="5"/>
      <c r="AW23966" s="5"/>
    </row>
    <row r="23967" spans="38:49">
      <c r="AL23967" s="5"/>
      <c r="AM23967" s="5"/>
      <c r="AW23967" s="5"/>
    </row>
    <row r="23968" spans="38:49">
      <c r="AL23968" s="5"/>
      <c r="AM23968" s="5"/>
      <c r="AW23968" s="5"/>
    </row>
    <row r="23969" spans="38:49">
      <c r="AL23969" s="5"/>
      <c r="AM23969" s="5"/>
      <c r="AW23969" s="5"/>
    </row>
    <row r="23970" spans="38:49">
      <c r="AL23970" s="5"/>
      <c r="AM23970" s="5"/>
      <c r="AW23970" s="5"/>
    </row>
    <row r="23971" spans="38:49">
      <c r="AL23971" s="5"/>
      <c r="AM23971" s="5"/>
      <c r="AW23971" s="5"/>
    </row>
    <row r="23972" spans="38:49">
      <c r="AL23972" s="5"/>
      <c r="AM23972" s="5"/>
      <c r="AW23972" s="5"/>
    </row>
    <row r="23973" spans="38:49">
      <c r="AL23973" s="5"/>
      <c r="AM23973" s="5"/>
      <c r="AW23973" s="5"/>
    </row>
    <row r="23974" spans="38:49">
      <c r="AL23974" s="5"/>
      <c r="AM23974" s="5"/>
      <c r="AW23974" s="5"/>
    </row>
    <row r="23975" spans="38:49">
      <c r="AL23975" s="5"/>
      <c r="AM23975" s="5"/>
      <c r="AW23975" s="5"/>
    </row>
    <row r="23976" spans="38:49">
      <c r="AL23976" s="5"/>
      <c r="AM23976" s="5"/>
      <c r="AW23976" s="5"/>
    </row>
    <row r="23977" spans="38:49">
      <c r="AL23977" s="5"/>
      <c r="AM23977" s="5"/>
      <c r="AW23977" s="5"/>
    </row>
    <row r="23978" spans="38:49">
      <c r="AL23978" s="5"/>
      <c r="AM23978" s="5"/>
      <c r="AW23978" s="5"/>
    </row>
    <row r="23979" spans="38:49">
      <c r="AL23979" s="5"/>
      <c r="AM23979" s="5"/>
      <c r="AW23979" s="5"/>
    </row>
    <row r="23980" spans="38:49">
      <c r="AL23980" s="5"/>
      <c r="AM23980" s="5"/>
      <c r="AW23980" s="5"/>
    </row>
    <row r="23981" spans="38:49">
      <c r="AL23981" s="5"/>
      <c r="AM23981" s="5"/>
      <c r="AW23981" s="5"/>
    </row>
    <row r="23982" spans="38:49">
      <c r="AL23982" s="5"/>
      <c r="AM23982" s="5"/>
      <c r="AW23982" s="5"/>
    </row>
    <row r="23983" spans="38:49">
      <c r="AL23983" s="5"/>
      <c r="AM23983" s="5"/>
      <c r="AW23983" s="5"/>
    </row>
    <row r="23984" spans="38:49">
      <c r="AL23984" s="5"/>
      <c r="AM23984" s="5"/>
      <c r="AW23984" s="5"/>
    </row>
    <row r="23985" spans="38:49">
      <c r="AL23985" s="5"/>
      <c r="AM23985" s="5"/>
      <c r="AW23985" s="5"/>
    </row>
    <row r="23986" spans="38:49">
      <c r="AL23986" s="5"/>
      <c r="AM23986" s="5"/>
      <c r="AW23986" s="5"/>
    </row>
    <row r="23987" spans="38:49">
      <c r="AL23987" s="5"/>
      <c r="AM23987" s="5"/>
      <c r="AW23987" s="5"/>
    </row>
    <row r="23988" spans="38:49">
      <c r="AL23988" s="5"/>
      <c r="AM23988" s="5"/>
      <c r="AW23988" s="5"/>
    </row>
    <row r="23989" spans="38:49">
      <c r="AL23989" s="5"/>
      <c r="AM23989" s="5"/>
      <c r="AW23989" s="5"/>
    </row>
    <row r="23990" spans="38:49">
      <c r="AL23990" s="5"/>
      <c r="AM23990" s="5"/>
      <c r="AW23990" s="5"/>
    </row>
    <row r="23991" spans="38:49">
      <c r="AL23991" s="5"/>
      <c r="AM23991" s="5"/>
      <c r="AW23991" s="5"/>
    </row>
    <row r="23992" spans="38:49">
      <c r="AL23992" s="5"/>
      <c r="AM23992" s="5"/>
      <c r="AW23992" s="5"/>
    </row>
    <row r="23993" spans="38:49">
      <c r="AL23993" s="5"/>
      <c r="AM23993" s="5"/>
      <c r="AW23993" s="5"/>
    </row>
    <row r="23994" spans="38:49">
      <c r="AL23994" s="5"/>
      <c r="AM23994" s="5"/>
      <c r="AW23994" s="5"/>
    </row>
    <row r="23995" spans="38:49">
      <c r="AL23995" s="5"/>
      <c r="AM23995" s="5"/>
      <c r="AW23995" s="5"/>
    </row>
    <row r="23996" spans="38:49">
      <c r="AL23996" s="5"/>
      <c r="AM23996" s="5"/>
      <c r="AW23996" s="5"/>
    </row>
    <row r="23997" spans="38:49">
      <c r="AL23997" s="5"/>
      <c r="AM23997" s="5"/>
      <c r="AW23997" s="5"/>
    </row>
    <row r="23998" spans="38:49">
      <c r="AL23998" s="5"/>
      <c r="AM23998" s="5"/>
      <c r="AW23998" s="5"/>
    </row>
    <row r="23999" spans="38:49">
      <c r="AL23999" s="5"/>
      <c r="AM23999" s="5"/>
      <c r="AW23999" s="5"/>
    </row>
    <row r="24000" spans="38:49">
      <c r="AL24000" s="5"/>
      <c r="AM24000" s="5"/>
      <c r="AW24000" s="5"/>
    </row>
    <row r="24001" spans="38:49">
      <c r="AL24001" s="5"/>
      <c r="AM24001" s="5"/>
      <c r="AW24001" s="5"/>
    </row>
    <row r="24002" spans="38:49">
      <c r="AL24002" s="5"/>
      <c r="AM24002" s="5"/>
      <c r="AW24002" s="5"/>
    </row>
    <row r="24003" spans="38:49">
      <c r="AL24003" s="5"/>
      <c r="AM24003" s="5"/>
      <c r="AW24003" s="5"/>
    </row>
    <row r="24004" spans="38:49">
      <c r="AL24004" s="5"/>
      <c r="AM24004" s="5"/>
      <c r="AW24004" s="5"/>
    </row>
    <row r="24005" spans="38:49">
      <c r="AL24005" s="5"/>
      <c r="AM24005" s="5"/>
      <c r="AW24005" s="5"/>
    </row>
    <row r="24006" spans="38:49">
      <c r="AL24006" s="5"/>
      <c r="AM24006" s="5"/>
      <c r="AW24006" s="5"/>
    </row>
    <row r="24007" spans="38:49">
      <c r="AL24007" s="5"/>
      <c r="AM24007" s="5"/>
      <c r="AW24007" s="5"/>
    </row>
    <row r="24008" spans="38:49">
      <c r="AL24008" s="5"/>
      <c r="AM24008" s="5"/>
      <c r="AW24008" s="5"/>
    </row>
    <row r="24009" spans="38:49">
      <c r="AL24009" s="5"/>
      <c r="AM24009" s="5"/>
      <c r="AW24009" s="5"/>
    </row>
    <row r="24010" spans="38:49">
      <c r="AL24010" s="5"/>
      <c r="AM24010" s="5"/>
      <c r="AW24010" s="5"/>
    </row>
    <row r="24011" spans="38:49">
      <c r="AL24011" s="5"/>
      <c r="AM24011" s="5"/>
      <c r="AW24011" s="5"/>
    </row>
    <row r="24012" spans="38:49">
      <c r="AL24012" s="5"/>
      <c r="AM24012" s="5"/>
      <c r="AW24012" s="5"/>
    </row>
    <row r="24013" spans="38:49">
      <c r="AL24013" s="5"/>
      <c r="AM24013" s="5"/>
      <c r="AW24013" s="5"/>
    </row>
    <row r="24014" spans="38:49">
      <c r="AL24014" s="5"/>
      <c r="AM24014" s="5"/>
      <c r="AW24014" s="5"/>
    </row>
    <row r="24015" spans="38:49">
      <c r="AL24015" s="5"/>
      <c r="AM24015" s="5"/>
      <c r="AW24015" s="5"/>
    </row>
    <row r="24016" spans="38:49">
      <c r="AL24016" s="5"/>
      <c r="AM24016" s="5"/>
      <c r="AW24016" s="5"/>
    </row>
    <row r="24017" spans="38:49">
      <c r="AL24017" s="5"/>
      <c r="AM24017" s="5"/>
      <c r="AW24017" s="5"/>
    </row>
    <row r="24018" spans="38:49">
      <c r="AL24018" s="5"/>
      <c r="AM24018" s="5"/>
      <c r="AW24018" s="5"/>
    </row>
    <row r="24019" spans="38:49">
      <c r="AL24019" s="5"/>
      <c r="AM24019" s="5"/>
      <c r="AW24019" s="5"/>
    </row>
    <row r="24020" spans="38:49">
      <c r="AL24020" s="5"/>
      <c r="AM24020" s="5"/>
      <c r="AW24020" s="5"/>
    </row>
    <row r="24021" spans="38:49">
      <c r="AL24021" s="5"/>
      <c r="AM24021" s="5"/>
      <c r="AW24021" s="5"/>
    </row>
    <row r="24022" spans="38:49">
      <c r="AL24022" s="5"/>
      <c r="AM24022" s="5"/>
      <c r="AW24022" s="5"/>
    </row>
    <row r="24023" spans="38:49">
      <c r="AL24023" s="5"/>
      <c r="AM24023" s="5"/>
      <c r="AW24023" s="5"/>
    </row>
    <row r="24024" spans="38:49">
      <c r="AL24024" s="5"/>
      <c r="AM24024" s="5"/>
      <c r="AW24024" s="5"/>
    </row>
    <row r="24025" spans="38:49">
      <c r="AL24025" s="5"/>
      <c r="AM24025" s="5"/>
      <c r="AW24025" s="5"/>
    </row>
    <row r="24026" spans="38:49">
      <c r="AL24026" s="5"/>
      <c r="AM24026" s="5"/>
      <c r="AW24026" s="5"/>
    </row>
    <row r="24027" spans="38:49">
      <c r="AL24027" s="5"/>
      <c r="AM24027" s="5"/>
      <c r="AW24027" s="5"/>
    </row>
    <row r="24028" spans="38:49">
      <c r="AL24028" s="5"/>
      <c r="AM24028" s="5"/>
      <c r="AW24028" s="5"/>
    </row>
    <row r="24029" spans="38:49">
      <c r="AL24029" s="5"/>
      <c r="AM24029" s="5"/>
      <c r="AW24029" s="5"/>
    </row>
    <row r="24030" spans="38:49">
      <c r="AL24030" s="5"/>
      <c r="AM24030" s="5"/>
      <c r="AW24030" s="5"/>
    </row>
    <row r="24031" spans="38:49">
      <c r="AL24031" s="5"/>
      <c r="AM24031" s="5"/>
      <c r="AW24031" s="5"/>
    </row>
    <row r="24032" spans="38:49">
      <c r="AL24032" s="5"/>
      <c r="AM24032" s="5"/>
      <c r="AW24032" s="5"/>
    </row>
    <row r="24033" spans="38:49">
      <c r="AL24033" s="5"/>
      <c r="AM24033" s="5"/>
      <c r="AW24033" s="5"/>
    </row>
    <row r="24034" spans="38:49">
      <c r="AL24034" s="5"/>
      <c r="AM24034" s="5"/>
      <c r="AW24034" s="5"/>
    </row>
    <row r="24035" spans="38:49">
      <c r="AL24035" s="5"/>
      <c r="AM24035" s="5"/>
      <c r="AW24035" s="5"/>
    </row>
    <row r="24036" spans="38:49">
      <c r="AL24036" s="5"/>
      <c r="AM24036" s="5"/>
      <c r="AW24036" s="5"/>
    </row>
    <row r="24037" spans="38:49">
      <c r="AL24037" s="5"/>
      <c r="AM24037" s="5"/>
      <c r="AW24037" s="5"/>
    </row>
    <row r="24038" spans="38:49">
      <c r="AL24038" s="5"/>
      <c r="AM24038" s="5"/>
      <c r="AW24038" s="5"/>
    </row>
    <row r="24039" spans="38:49">
      <c r="AL24039" s="5"/>
      <c r="AM24039" s="5"/>
      <c r="AW24039" s="5"/>
    </row>
    <row r="24040" spans="38:49">
      <c r="AL24040" s="5"/>
      <c r="AM24040" s="5"/>
      <c r="AW24040" s="5"/>
    </row>
    <row r="24041" spans="38:49">
      <c r="AL24041" s="5"/>
      <c r="AM24041" s="5"/>
      <c r="AW24041" s="5"/>
    </row>
    <row r="24042" spans="38:49">
      <c r="AL24042" s="5"/>
      <c r="AM24042" s="5"/>
      <c r="AW24042" s="5"/>
    </row>
    <row r="24043" spans="38:49">
      <c r="AL24043" s="5"/>
      <c r="AM24043" s="5"/>
      <c r="AW24043" s="5"/>
    </row>
    <row r="24044" spans="38:49">
      <c r="AL24044" s="5"/>
      <c r="AM24044" s="5"/>
      <c r="AW24044" s="5"/>
    </row>
    <row r="24045" spans="38:49">
      <c r="AL24045" s="5"/>
      <c r="AM24045" s="5"/>
      <c r="AW24045" s="5"/>
    </row>
    <row r="24046" spans="38:49">
      <c r="AL24046" s="5"/>
      <c r="AM24046" s="5"/>
      <c r="AW24046" s="5"/>
    </row>
    <row r="24047" spans="38:49">
      <c r="AL24047" s="5"/>
      <c r="AM24047" s="5"/>
      <c r="AW24047" s="5"/>
    </row>
    <row r="24048" spans="38:49">
      <c r="AL24048" s="5"/>
      <c r="AM24048" s="5"/>
      <c r="AW24048" s="5"/>
    </row>
    <row r="24049" spans="38:49">
      <c r="AL24049" s="5"/>
      <c r="AM24049" s="5"/>
      <c r="AW24049" s="5"/>
    </row>
    <row r="24050" spans="38:49">
      <c r="AL24050" s="5"/>
      <c r="AM24050" s="5"/>
      <c r="AW24050" s="5"/>
    </row>
    <row r="24051" spans="38:49">
      <c r="AL24051" s="5"/>
      <c r="AM24051" s="5"/>
      <c r="AW24051" s="5"/>
    </row>
    <row r="24052" spans="38:49">
      <c r="AL24052" s="5"/>
      <c r="AM24052" s="5"/>
      <c r="AW24052" s="5"/>
    </row>
    <row r="24053" spans="38:49">
      <c r="AL24053" s="5"/>
      <c r="AM24053" s="5"/>
      <c r="AW24053" s="5"/>
    </row>
    <row r="24054" spans="38:49">
      <c r="AL24054" s="5"/>
      <c r="AM24054" s="5"/>
      <c r="AW24054" s="5"/>
    </row>
    <row r="24055" spans="38:49">
      <c r="AL24055" s="5"/>
      <c r="AM24055" s="5"/>
      <c r="AW24055" s="5"/>
    </row>
    <row r="24056" spans="38:49">
      <c r="AL24056" s="5"/>
      <c r="AM24056" s="5"/>
      <c r="AW24056" s="5"/>
    </row>
    <row r="24057" spans="38:49">
      <c r="AL24057" s="5"/>
      <c r="AM24057" s="5"/>
      <c r="AW24057" s="5"/>
    </row>
    <row r="24058" spans="38:49">
      <c r="AL24058" s="5"/>
      <c r="AM24058" s="5"/>
      <c r="AW24058" s="5"/>
    </row>
    <row r="24059" spans="38:49">
      <c r="AL24059" s="5"/>
      <c r="AM24059" s="5"/>
      <c r="AW24059" s="5"/>
    </row>
    <row r="24060" spans="38:49">
      <c r="AL24060" s="5"/>
      <c r="AM24060" s="5"/>
      <c r="AW24060" s="5"/>
    </row>
    <row r="24061" spans="38:49">
      <c r="AL24061" s="5"/>
      <c r="AM24061" s="5"/>
      <c r="AW24061" s="5"/>
    </row>
    <row r="24062" spans="38:49">
      <c r="AL24062" s="5"/>
      <c r="AM24062" s="5"/>
      <c r="AW24062" s="5"/>
    </row>
    <row r="24063" spans="38:49">
      <c r="AL24063" s="5"/>
      <c r="AM24063" s="5"/>
      <c r="AW24063" s="5"/>
    </row>
    <row r="24064" spans="38:49">
      <c r="AL24064" s="5"/>
      <c r="AM24064" s="5"/>
      <c r="AW24064" s="5"/>
    </row>
    <row r="24065" spans="38:49">
      <c r="AL24065" s="5"/>
      <c r="AM24065" s="5"/>
      <c r="AW24065" s="5"/>
    </row>
    <row r="24066" spans="38:49">
      <c r="AL24066" s="5"/>
      <c r="AM24066" s="5"/>
      <c r="AW24066" s="5"/>
    </row>
    <row r="24067" spans="38:49">
      <c r="AL24067" s="5"/>
      <c r="AM24067" s="5"/>
      <c r="AW24067" s="5"/>
    </row>
    <row r="24068" spans="38:49">
      <c r="AL24068" s="5"/>
      <c r="AM24068" s="5"/>
      <c r="AW24068" s="5"/>
    </row>
    <row r="24069" spans="38:49">
      <c r="AL24069" s="5"/>
      <c r="AM24069" s="5"/>
      <c r="AW24069" s="5"/>
    </row>
    <row r="24070" spans="38:49">
      <c r="AL24070" s="5"/>
      <c r="AM24070" s="5"/>
      <c r="AW24070" s="5"/>
    </row>
    <row r="24071" spans="38:49">
      <c r="AL24071" s="5"/>
      <c r="AM24071" s="5"/>
      <c r="AW24071" s="5"/>
    </row>
    <row r="24072" spans="38:49">
      <c r="AL24072" s="5"/>
      <c r="AM24072" s="5"/>
      <c r="AW24072" s="5"/>
    </row>
    <row r="24073" spans="38:49">
      <c r="AL24073" s="5"/>
      <c r="AM24073" s="5"/>
      <c r="AW24073" s="5"/>
    </row>
    <row r="24074" spans="38:49">
      <c r="AL24074" s="5"/>
      <c r="AM24074" s="5"/>
      <c r="AW24074" s="5"/>
    </row>
    <row r="24075" spans="38:49">
      <c r="AL24075" s="5"/>
      <c r="AM24075" s="5"/>
      <c r="AW24075" s="5"/>
    </row>
    <row r="24076" spans="38:49">
      <c r="AL24076" s="5"/>
      <c r="AM24076" s="5"/>
      <c r="AW24076" s="5"/>
    </row>
    <row r="24077" spans="38:49">
      <c r="AL24077" s="5"/>
      <c r="AM24077" s="5"/>
      <c r="AW24077" s="5"/>
    </row>
    <row r="24078" spans="38:49">
      <c r="AL24078" s="5"/>
      <c r="AM24078" s="5"/>
      <c r="AW24078" s="5"/>
    </row>
    <row r="24079" spans="38:49">
      <c r="AL24079" s="5"/>
      <c r="AM24079" s="5"/>
      <c r="AW24079" s="5"/>
    </row>
    <row r="24080" spans="38:49">
      <c r="AL24080" s="5"/>
      <c r="AM24080" s="5"/>
      <c r="AW24080" s="5"/>
    </row>
    <row r="24081" spans="38:49">
      <c r="AL24081" s="5"/>
      <c r="AM24081" s="5"/>
      <c r="AW24081" s="5"/>
    </row>
    <row r="24082" spans="38:49">
      <c r="AL24082" s="5"/>
      <c r="AM24082" s="5"/>
      <c r="AW24082" s="5"/>
    </row>
    <row r="24083" spans="38:49">
      <c r="AL24083" s="5"/>
      <c r="AM24083" s="5"/>
      <c r="AW24083" s="5"/>
    </row>
    <row r="24084" spans="38:49">
      <c r="AL24084" s="5"/>
      <c r="AM24084" s="5"/>
      <c r="AW24084" s="5"/>
    </row>
    <row r="24085" spans="38:49">
      <c r="AL24085" s="5"/>
      <c r="AM24085" s="5"/>
      <c r="AW24085" s="5"/>
    </row>
    <row r="24086" spans="38:49">
      <c r="AL24086" s="5"/>
      <c r="AM24086" s="5"/>
      <c r="AW24086" s="5"/>
    </row>
    <row r="24087" spans="38:49">
      <c r="AL24087" s="5"/>
      <c r="AM24087" s="5"/>
      <c r="AW24087" s="5"/>
    </row>
    <row r="24088" spans="38:49">
      <c r="AL24088" s="5"/>
      <c r="AM24088" s="5"/>
      <c r="AW24088" s="5"/>
    </row>
    <row r="24089" spans="38:49">
      <c r="AL24089" s="5"/>
      <c r="AM24089" s="5"/>
      <c r="AW24089" s="5"/>
    </row>
    <row r="24090" spans="38:49">
      <c r="AL24090" s="5"/>
      <c r="AM24090" s="5"/>
      <c r="AW24090" s="5"/>
    </row>
    <row r="24091" spans="38:49">
      <c r="AL24091" s="5"/>
      <c r="AM24091" s="5"/>
      <c r="AW24091" s="5"/>
    </row>
    <row r="24092" spans="38:49">
      <c r="AL24092" s="5"/>
      <c r="AM24092" s="5"/>
      <c r="AW24092" s="5"/>
    </row>
    <row r="24093" spans="38:49">
      <c r="AL24093" s="5"/>
      <c r="AM24093" s="5"/>
      <c r="AW24093" s="5"/>
    </row>
    <row r="24094" spans="38:49">
      <c r="AL24094" s="5"/>
      <c r="AM24094" s="5"/>
      <c r="AW24094" s="5"/>
    </row>
    <row r="24095" spans="38:49">
      <c r="AL24095" s="5"/>
      <c r="AM24095" s="5"/>
      <c r="AW24095" s="5"/>
    </row>
    <row r="24096" spans="38:49">
      <c r="AL24096" s="5"/>
      <c r="AM24096" s="5"/>
      <c r="AW24096" s="5"/>
    </row>
    <row r="24097" spans="38:49">
      <c r="AL24097" s="5"/>
      <c r="AM24097" s="5"/>
      <c r="AW24097" s="5"/>
    </row>
    <row r="24098" spans="38:49">
      <c r="AL24098" s="5"/>
      <c r="AM24098" s="5"/>
      <c r="AW24098" s="5"/>
    </row>
    <row r="24099" spans="38:49">
      <c r="AL24099" s="5"/>
      <c r="AM24099" s="5"/>
      <c r="AW24099" s="5"/>
    </row>
    <row r="24100" spans="38:49">
      <c r="AL24100" s="5"/>
      <c r="AM24100" s="5"/>
      <c r="AW24100" s="5"/>
    </row>
    <row r="24101" spans="38:49">
      <c r="AL24101" s="5"/>
      <c r="AM24101" s="5"/>
      <c r="AW24101" s="5"/>
    </row>
    <row r="24102" spans="38:49">
      <c r="AL24102" s="5"/>
      <c r="AM24102" s="5"/>
      <c r="AW24102" s="5"/>
    </row>
    <row r="24103" spans="38:49">
      <c r="AL24103" s="5"/>
      <c r="AM24103" s="5"/>
      <c r="AW24103" s="5"/>
    </row>
    <row r="24104" spans="38:49">
      <c r="AL24104" s="5"/>
      <c r="AM24104" s="5"/>
      <c r="AW24104" s="5"/>
    </row>
    <row r="24105" spans="38:49">
      <c r="AL24105" s="5"/>
      <c r="AM24105" s="5"/>
      <c r="AW24105" s="5"/>
    </row>
    <row r="24106" spans="38:49">
      <c r="AL24106" s="5"/>
      <c r="AM24106" s="5"/>
      <c r="AW24106" s="5"/>
    </row>
    <row r="24107" spans="38:49">
      <c r="AL24107" s="5"/>
      <c r="AM24107" s="5"/>
      <c r="AW24107" s="5"/>
    </row>
    <row r="24108" spans="38:49">
      <c r="AL24108" s="5"/>
      <c r="AM24108" s="5"/>
      <c r="AW24108" s="5"/>
    </row>
    <row r="24109" spans="38:49">
      <c r="AL24109" s="5"/>
      <c r="AM24109" s="5"/>
      <c r="AW24109" s="5"/>
    </row>
    <row r="24110" spans="38:49">
      <c r="AL24110" s="5"/>
      <c r="AM24110" s="5"/>
      <c r="AW24110" s="5"/>
    </row>
    <row r="24111" spans="38:49">
      <c r="AL24111" s="5"/>
      <c r="AM24111" s="5"/>
      <c r="AW24111" s="5"/>
    </row>
    <row r="24112" spans="38:49">
      <c r="AL24112" s="5"/>
      <c r="AM24112" s="5"/>
      <c r="AW24112" s="5"/>
    </row>
    <row r="24113" spans="38:49">
      <c r="AL24113" s="5"/>
      <c r="AM24113" s="5"/>
      <c r="AW24113" s="5"/>
    </row>
    <row r="24114" spans="38:49">
      <c r="AL24114" s="5"/>
      <c r="AM24114" s="5"/>
      <c r="AW24114" s="5"/>
    </row>
    <row r="24115" spans="38:49">
      <c r="AL24115" s="5"/>
      <c r="AM24115" s="5"/>
      <c r="AW24115" s="5"/>
    </row>
    <row r="24116" spans="38:49">
      <c r="AL24116" s="5"/>
      <c r="AM24116" s="5"/>
      <c r="AW24116" s="5"/>
    </row>
    <row r="24117" spans="38:49">
      <c r="AL24117" s="5"/>
      <c r="AM24117" s="5"/>
      <c r="AW24117" s="5"/>
    </row>
    <row r="24118" spans="38:49">
      <c r="AL24118" s="5"/>
      <c r="AM24118" s="5"/>
      <c r="AW24118" s="5"/>
    </row>
    <row r="24119" spans="38:49">
      <c r="AL24119" s="5"/>
      <c r="AM24119" s="5"/>
      <c r="AW24119" s="5"/>
    </row>
    <row r="24120" spans="38:49">
      <c r="AL24120" s="5"/>
      <c r="AM24120" s="5"/>
      <c r="AW24120" s="5"/>
    </row>
    <row r="24121" spans="38:49">
      <c r="AL24121" s="5"/>
      <c r="AM24121" s="5"/>
      <c r="AW24121" s="5"/>
    </row>
    <row r="24122" spans="38:49">
      <c r="AL24122" s="5"/>
      <c r="AM24122" s="5"/>
      <c r="AW24122" s="5"/>
    </row>
    <row r="24123" spans="38:49">
      <c r="AL24123" s="5"/>
      <c r="AM24123" s="5"/>
      <c r="AW24123" s="5"/>
    </row>
    <row r="24124" spans="38:49">
      <c r="AL24124" s="5"/>
      <c r="AM24124" s="5"/>
      <c r="AW24124" s="5"/>
    </row>
    <row r="24125" spans="38:49">
      <c r="AL24125" s="5"/>
      <c r="AM24125" s="5"/>
      <c r="AW24125" s="5"/>
    </row>
    <row r="24126" spans="38:49">
      <c r="AL24126" s="5"/>
      <c r="AM24126" s="5"/>
      <c r="AW24126" s="5"/>
    </row>
    <row r="24127" spans="38:49">
      <c r="AL24127" s="5"/>
      <c r="AM24127" s="5"/>
      <c r="AW24127" s="5"/>
    </row>
    <row r="24128" spans="38:49">
      <c r="AL24128" s="5"/>
      <c r="AM24128" s="5"/>
      <c r="AW24128" s="5"/>
    </row>
    <row r="24129" spans="38:49">
      <c r="AL24129" s="5"/>
      <c r="AM24129" s="5"/>
      <c r="AW24129" s="5"/>
    </row>
    <row r="24130" spans="38:49">
      <c r="AL24130" s="5"/>
      <c r="AM24130" s="5"/>
      <c r="AW24130" s="5"/>
    </row>
    <row r="24131" spans="38:49">
      <c r="AL24131" s="5"/>
      <c r="AM24131" s="5"/>
      <c r="AW24131" s="5"/>
    </row>
    <row r="24132" spans="38:49">
      <c r="AL24132" s="5"/>
      <c r="AM24132" s="5"/>
      <c r="AW24132" s="5"/>
    </row>
    <row r="24133" spans="38:49">
      <c r="AL24133" s="5"/>
      <c r="AM24133" s="5"/>
      <c r="AW24133" s="5"/>
    </row>
    <row r="24134" spans="38:49">
      <c r="AL24134" s="5"/>
      <c r="AM24134" s="5"/>
      <c r="AW24134" s="5"/>
    </row>
    <row r="24135" spans="38:49">
      <c r="AL24135" s="5"/>
      <c r="AM24135" s="5"/>
      <c r="AW24135" s="5"/>
    </row>
    <row r="24136" spans="38:49">
      <c r="AL24136" s="5"/>
      <c r="AM24136" s="5"/>
      <c r="AW24136" s="5"/>
    </row>
    <row r="24137" spans="38:49">
      <c r="AL24137" s="5"/>
      <c r="AM24137" s="5"/>
      <c r="AW24137" s="5"/>
    </row>
    <row r="24138" spans="38:49">
      <c r="AL24138" s="5"/>
      <c r="AM24138" s="5"/>
      <c r="AW24138" s="5"/>
    </row>
    <row r="24139" spans="38:49">
      <c r="AL24139" s="5"/>
      <c r="AM24139" s="5"/>
      <c r="AW24139" s="5"/>
    </row>
    <row r="24140" spans="38:49">
      <c r="AL24140" s="5"/>
      <c r="AM24140" s="5"/>
      <c r="AW24140" s="5"/>
    </row>
    <row r="24141" spans="38:49">
      <c r="AL24141" s="5"/>
      <c r="AM24141" s="5"/>
      <c r="AW24141" s="5"/>
    </row>
    <row r="24142" spans="38:49">
      <c r="AL24142" s="5"/>
      <c r="AM24142" s="5"/>
      <c r="AW24142" s="5"/>
    </row>
    <row r="24143" spans="38:49">
      <c r="AL24143" s="5"/>
      <c r="AM24143" s="5"/>
      <c r="AW24143" s="5"/>
    </row>
    <row r="24144" spans="38:49">
      <c r="AL24144" s="5"/>
      <c r="AM24144" s="5"/>
      <c r="AW24144" s="5"/>
    </row>
    <row r="24145" spans="38:49">
      <c r="AL24145" s="5"/>
      <c r="AM24145" s="5"/>
      <c r="AW24145" s="5"/>
    </row>
    <row r="24146" spans="38:49">
      <c r="AL24146" s="5"/>
      <c r="AM24146" s="5"/>
      <c r="AW24146" s="5"/>
    </row>
    <row r="24147" spans="38:49">
      <c r="AL24147" s="5"/>
      <c r="AM24147" s="5"/>
      <c r="AW24147" s="5"/>
    </row>
    <row r="24148" spans="38:49">
      <c r="AL24148" s="5"/>
      <c r="AM24148" s="5"/>
      <c r="AW24148" s="5"/>
    </row>
    <row r="24149" spans="38:49">
      <c r="AL24149" s="5"/>
      <c r="AM24149" s="5"/>
      <c r="AW24149" s="5"/>
    </row>
    <row r="24150" spans="38:49">
      <c r="AL24150" s="5"/>
      <c r="AM24150" s="5"/>
      <c r="AW24150" s="5"/>
    </row>
    <row r="24151" spans="38:49">
      <c r="AL24151" s="5"/>
      <c r="AM24151" s="5"/>
      <c r="AW24151" s="5"/>
    </row>
    <row r="24152" spans="38:49">
      <c r="AL24152" s="5"/>
      <c r="AM24152" s="5"/>
      <c r="AW24152" s="5"/>
    </row>
    <row r="24153" spans="38:49">
      <c r="AL24153" s="5"/>
      <c r="AM24153" s="5"/>
      <c r="AW24153" s="5"/>
    </row>
    <row r="24154" spans="38:49">
      <c r="AL24154" s="5"/>
      <c r="AM24154" s="5"/>
      <c r="AW24154" s="5"/>
    </row>
    <row r="24155" spans="38:49">
      <c r="AL24155" s="5"/>
      <c r="AM24155" s="5"/>
      <c r="AW24155" s="5"/>
    </row>
    <row r="24156" spans="38:49">
      <c r="AL24156" s="5"/>
      <c r="AM24156" s="5"/>
      <c r="AW24156" s="5"/>
    </row>
    <row r="24157" spans="38:49">
      <c r="AL24157" s="5"/>
      <c r="AM24157" s="5"/>
      <c r="AW24157" s="5"/>
    </row>
    <row r="24158" spans="38:49">
      <c r="AL24158" s="5"/>
      <c r="AM24158" s="5"/>
      <c r="AW24158" s="5"/>
    </row>
    <row r="24159" spans="38:49">
      <c r="AL24159" s="5"/>
      <c r="AM24159" s="5"/>
      <c r="AW24159" s="5"/>
    </row>
    <row r="24160" spans="38:49">
      <c r="AL24160" s="5"/>
      <c r="AM24160" s="5"/>
      <c r="AW24160" s="5"/>
    </row>
    <row r="24161" spans="38:49">
      <c r="AL24161" s="5"/>
      <c r="AM24161" s="5"/>
      <c r="AW24161" s="5"/>
    </row>
    <row r="24162" spans="38:49">
      <c r="AL24162" s="5"/>
      <c r="AM24162" s="5"/>
      <c r="AW24162" s="5"/>
    </row>
    <row r="24163" spans="38:49">
      <c r="AL24163" s="5"/>
      <c r="AM24163" s="5"/>
      <c r="AW24163" s="5"/>
    </row>
    <row r="24164" spans="38:49">
      <c r="AL24164" s="5"/>
      <c r="AM24164" s="5"/>
      <c r="AW24164" s="5"/>
    </row>
    <row r="24165" spans="38:49">
      <c r="AL24165" s="5"/>
      <c r="AM24165" s="5"/>
      <c r="AW24165" s="5"/>
    </row>
    <row r="24166" spans="38:49">
      <c r="AL24166" s="5"/>
      <c r="AM24166" s="5"/>
      <c r="AW24166" s="5"/>
    </row>
    <row r="24167" spans="38:49">
      <c r="AL24167" s="5"/>
      <c r="AM24167" s="5"/>
      <c r="AW24167" s="5"/>
    </row>
    <row r="24168" spans="38:49">
      <c r="AL24168" s="5"/>
      <c r="AM24168" s="5"/>
      <c r="AW24168" s="5"/>
    </row>
    <row r="24169" spans="38:49">
      <c r="AL24169" s="5"/>
      <c r="AM24169" s="5"/>
      <c r="AW24169" s="5"/>
    </row>
    <row r="24170" spans="38:49">
      <c r="AL24170" s="5"/>
      <c r="AM24170" s="5"/>
      <c r="AW24170" s="5"/>
    </row>
    <row r="24171" spans="38:49">
      <c r="AL24171" s="5"/>
      <c r="AM24171" s="5"/>
      <c r="AW24171" s="5"/>
    </row>
    <row r="24172" spans="38:49">
      <c r="AL24172" s="5"/>
      <c r="AM24172" s="5"/>
      <c r="AW24172" s="5"/>
    </row>
    <row r="24173" spans="38:49">
      <c r="AL24173" s="5"/>
      <c r="AM24173" s="5"/>
      <c r="AW24173" s="5"/>
    </row>
    <row r="24174" spans="38:49">
      <c r="AL24174" s="5"/>
      <c r="AM24174" s="5"/>
      <c r="AW24174" s="5"/>
    </row>
    <row r="24175" spans="38:49">
      <c r="AL24175" s="5"/>
      <c r="AM24175" s="5"/>
      <c r="AW24175" s="5"/>
    </row>
    <row r="24176" spans="38:49">
      <c r="AL24176" s="5"/>
      <c r="AM24176" s="5"/>
      <c r="AW24176" s="5"/>
    </row>
    <row r="24177" spans="38:49">
      <c r="AL24177" s="5"/>
      <c r="AM24177" s="5"/>
      <c r="AW24177" s="5"/>
    </row>
    <row r="24178" spans="38:49">
      <c r="AL24178" s="5"/>
      <c r="AM24178" s="5"/>
      <c r="AW24178" s="5"/>
    </row>
    <row r="24179" spans="38:49">
      <c r="AL24179" s="5"/>
      <c r="AM24179" s="5"/>
      <c r="AW24179" s="5"/>
    </row>
    <row r="24180" spans="38:49">
      <c r="AL24180" s="5"/>
      <c r="AM24180" s="5"/>
      <c r="AW24180" s="5"/>
    </row>
    <row r="24181" spans="38:49">
      <c r="AL24181" s="5"/>
      <c r="AM24181" s="5"/>
      <c r="AW24181" s="5"/>
    </row>
    <row r="24182" spans="38:49">
      <c r="AL24182" s="5"/>
      <c r="AM24182" s="5"/>
      <c r="AW24182" s="5"/>
    </row>
    <row r="24183" spans="38:49">
      <c r="AL24183" s="5"/>
      <c r="AM24183" s="5"/>
      <c r="AW24183" s="5"/>
    </row>
    <row r="24184" spans="38:49">
      <c r="AL24184" s="5"/>
      <c r="AM24184" s="5"/>
      <c r="AW24184" s="5"/>
    </row>
    <row r="24185" spans="38:49">
      <c r="AL24185" s="5"/>
      <c r="AM24185" s="5"/>
      <c r="AW24185" s="5"/>
    </row>
    <row r="24186" spans="38:49">
      <c r="AL24186" s="5"/>
      <c r="AM24186" s="5"/>
      <c r="AW24186" s="5"/>
    </row>
    <row r="24187" spans="38:49">
      <c r="AL24187" s="5"/>
      <c r="AM24187" s="5"/>
      <c r="AW24187" s="5"/>
    </row>
    <row r="24188" spans="38:49">
      <c r="AL24188" s="5"/>
      <c r="AM24188" s="5"/>
      <c r="AW24188" s="5"/>
    </row>
    <row r="24189" spans="38:49">
      <c r="AL24189" s="5"/>
      <c r="AM24189" s="5"/>
      <c r="AW24189" s="5"/>
    </row>
    <row r="24190" spans="38:49">
      <c r="AL24190" s="5"/>
      <c r="AM24190" s="5"/>
      <c r="AW24190" s="5"/>
    </row>
    <row r="24191" spans="38:49">
      <c r="AL24191" s="5"/>
      <c r="AM24191" s="5"/>
      <c r="AW24191" s="5"/>
    </row>
    <row r="24192" spans="38:49">
      <c r="AL24192" s="5"/>
      <c r="AM24192" s="5"/>
      <c r="AW24192" s="5"/>
    </row>
    <row r="24193" spans="38:49">
      <c r="AL24193" s="5"/>
      <c r="AM24193" s="5"/>
      <c r="AW24193" s="5"/>
    </row>
    <row r="24194" spans="38:49">
      <c r="AL24194" s="5"/>
      <c r="AM24194" s="5"/>
      <c r="AW24194" s="5"/>
    </row>
    <row r="24195" spans="38:49">
      <c r="AL24195" s="5"/>
      <c r="AM24195" s="5"/>
      <c r="AW24195" s="5"/>
    </row>
    <row r="24196" spans="38:49">
      <c r="AL24196" s="5"/>
      <c r="AM24196" s="5"/>
      <c r="AW24196" s="5"/>
    </row>
    <row r="24197" spans="38:49">
      <c r="AL24197" s="5"/>
      <c r="AM24197" s="5"/>
      <c r="AW24197" s="5"/>
    </row>
    <row r="24198" spans="38:49">
      <c r="AL24198" s="5"/>
      <c r="AM24198" s="5"/>
      <c r="AW24198" s="5"/>
    </row>
    <row r="24199" spans="38:49">
      <c r="AL24199" s="5"/>
      <c r="AM24199" s="5"/>
      <c r="AW24199" s="5"/>
    </row>
    <row r="24200" spans="38:49">
      <c r="AL24200" s="5"/>
      <c r="AM24200" s="5"/>
      <c r="AW24200" s="5"/>
    </row>
    <row r="24201" spans="38:49">
      <c r="AL24201" s="5"/>
      <c r="AM24201" s="5"/>
      <c r="AW24201" s="5"/>
    </row>
    <row r="24202" spans="38:49">
      <c r="AL24202" s="5"/>
      <c r="AM24202" s="5"/>
      <c r="AW24202" s="5"/>
    </row>
    <row r="24203" spans="38:49">
      <c r="AL24203" s="5"/>
      <c r="AM24203" s="5"/>
      <c r="AW24203" s="5"/>
    </row>
    <row r="24204" spans="38:49">
      <c r="AL24204" s="5"/>
      <c r="AM24204" s="5"/>
      <c r="AW24204" s="5"/>
    </row>
    <row r="24205" spans="38:49">
      <c r="AL24205" s="5"/>
      <c r="AM24205" s="5"/>
      <c r="AW24205" s="5"/>
    </row>
    <row r="24206" spans="38:49">
      <c r="AL24206" s="5"/>
      <c r="AM24206" s="5"/>
      <c r="AW24206" s="5"/>
    </row>
    <row r="24207" spans="38:49">
      <c r="AL24207" s="5"/>
      <c r="AM24207" s="5"/>
      <c r="AW24207" s="5"/>
    </row>
    <row r="24208" spans="38:49">
      <c r="AL24208" s="5"/>
      <c r="AM24208" s="5"/>
      <c r="AW24208" s="5"/>
    </row>
    <row r="24209" spans="38:49">
      <c r="AL24209" s="5"/>
      <c r="AM24209" s="5"/>
      <c r="AW24209" s="5"/>
    </row>
    <row r="24210" spans="38:49">
      <c r="AL24210" s="5"/>
      <c r="AM24210" s="5"/>
      <c r="AW24210" s="5"/>
    </row>
    <row r="24211" spans="38:49">
      <c r="AL24211" s="5"/>
      <c r="AM24211" s="5"/>
      <c r="AW24211" s="5"/>
    </row>
    <row r="24212" spans="38:49">
      <c r="AL24212" s="5"/>
      <c r="AM24212" s="5"/>
      <c r="AW24212" s="5"/>
    </row>
    <row r="24213" spans="38:49">
      <c r="AL24213" s="5"/>
      <c r="AM24213" s="5"/>
      <c r="AW24213" s="5"/>
    </row>
    <row r="24214" spans="38:49">
      <c r="AL24214" s="5"/>
      <c r="AM24214" s="5"/>
      <c r="AW24214" s="5"/>
    </row>
    <row r="24215" spans="38:49">
      <c r="AL24215" s="5"/>
      <c r="AM24215" s="5"/>
      <c r="AW24215" s="5"/>
    </row>
    <row r="24216" spans="38:49">
      <c r="AL24216" s="5"/>
      <c r="AM24216" s="5"/>
      <c r="AW24216" s="5"/>
    </row>
    <row r="24217" spans="38:49">
      <c r="AL24217" s="5"/>
      <c r="AM24217" s="5"/>
      <c r="AW24217" s="5"/>
    </row>
    <row r="24218" spans="38:49">
      <c r="AL24218" s="5"/>
      <c r="AM24218" s="5"/>
      <c r="AW24218" s="5"/>
    </row>
    <row r="24219" spans="38:49">
      <c r="AL24219" s="5"/>
      <c r="AM24219" s="5"/>
      <c r="AW24219" s="5"/>
    </row>
    <row r="24220" spans="38:49">
      <c r="AL24220" s="5"/>
      <c r="AM24220" s="5"/>
      <c r="AW24220" s="5"/>
    </row>
    <row r="24221" spans="38:49">
      <c r="AL24221" s="5"/>
      <c r="AM24221" s="5"/>
      <c r="AW24221" s="5"/>
    </row>
    <row r="24222" spans="38:49">
      <c r="AL24222" s="5"/>
      <c r="AM24222" s="5"/>
      <c r="AW24222" s="5"/>
    </row>
    <row r="24223" spans="38:49">
      <c r="AL24223" s="5"/>
      <c r="AM24223" s="5"/>
      <c r="AW24223" s="5"/>
    </row>
    <row r="24224" spans="38:49">
      <c r="AL24224" s="5"/>
      <c r="AM24224" s="5"/>
      <c r="AW24224" s="5"/>
    </row>
    <row r="24225" spans="38:49">
      <c r="AL24225" s="5"/>
      <c r="AM24225" s="5"/>
      <c r="AW24225" s="5"/>
    </row>
    <row r="24226" spans="38:49">
      <c r="AL24226" s="5"/>
      <c r="AM24226" s="5"/>
      <c r="AW24226" s="5"/>
    </row>
    <row r="24227" spans="38:49">
      <c r="AL24227" s="5"/>
      <c r="AM24227" s="5"/>
      <c r="AW24227" s="5"/>
    </row>
    <row r="24228" spans="38:49">
      <c r="AL24228" s="5"/>
      <c r="AM24228" s="5"/>
      <c r="AW24228" s="5"/>
    </row>
    <row r="24229" spans="38:49">
      <c r="AL24229" s="5"/>
      <c r="AM24229" s="5"/>
      <c r="AW24229" s="5"/>
    </row>
    <row r="24230" spans="38:49">
      <c r="AL24230" s="5"/>
      <c r="AM24230" s="5"/>
      <c r="AW24230" s="5"/>
    </row>
    <row r="24231" spans="38:49">
      <c r="AL24231" s="5"/>
      <c r="AM24231" s="5"/>
      <c r="AW24231" s="5"/>
    </row>
    <row r="24232" spans="38:49">
      <c r="AL24232" s="5"/>
      <c r="AM24232" s="5"/>
      <c r="AW24232" s="5"/>
    </row>
    <row r="24233" spans="38:49">
      <c r="AL24233" s="5"/>
      <c r="AM24233" s="5"/>
      <c r="AW24233" s="5"/>
    </row>
    <row r="24234" spans="38:49">
      <c r="AL24234" s="5"/>
      <c r="AM24234" s="5"/>
      <c r="AW24234" s="5"/>
    </row>
    <row r="24235" spans="38:49">
      <c r="AL24235" s="5"/>
      <c r="AM24235" s="5"/>
      <c r="AW24235" s="5"/>
    </row>
    <row r="24236" spans="38:49">
      <c r="AL24236" s="5"/>
      <c r="AM24236" s="5"/>
      <c r="AW24236" s="5"/>
    </row>
    <row r="24237" spans="38:49">
      <c r="AL24237" s="5"/>
      <c r="AM24237" s="5"/>
      <c r="AW24237" s="5"/>
    </row>
    <row r="24238" spans="38:49">
      <c r="AL24238" s="5"/>
      <c r="AM24238" s="5"/>
      <c r="AW24238" s="5"/>
    </row>
    <row r="24239" spans="38:49">
      <c r="AL24239" s="5"/>
      <c r="AM24239" s="5"/>
      <c r="AW24239" s="5"/>
    </row>
    <row r="24240" spans="38:49">
      <c r="AL24240" s="5"/>
      <c r="AM24240" s="5"/>
      <c r="AW24240" s="5"/>
    </row>
    <row r="24241" spans="38:49">
      <c r="AL24241" s="5"/>
      <c r="AM24241" s="5"/>
      <c r="AW24241" s="5"/>
    </row>
    <row r="24242" spans="38:49">
      <c r="AL24242" s="5"/>
      <c r="AM24242" s="5"/>
      <c r="AW24242" s="5"/>
    </row>
    <row r="24243" spans="38:49">
      <c r="AL24243" s="5"/>
      <c r="AM24243" s="5"/>
      <c r="AW24243" s="5"/>
    </row>
    <row r="24244" spans="38:49">
      <c r="AL24244" s="5"/>
      <c r="AM24244" s="5"/>
      <c r="AW24244" s="5"/>
    </row>
    <row r="24245" spans="38:49">
      <c r="AL24245" s="5"/>
      <c r="AM24245" s="5"/>
      <c r="AW24245" s="5"/>
    </row>
    <row r="24246" spans="38:49">
      <c r="AL24246" s="5"/>
      <c r="AM24246" s="5"/>
      <c r="AW24246" s="5"/>
    </row>
    <row r="24247" spans="38:49">
      <c r="AL24247" s="5"/>
      <c r="AM24247" s="5"/>
      <c r="AW24247" s="5"/>
    </row>
    <row r="24248" spans="38:49">
      <c r="AL24248" s="5"/>
      <c r="AM24248" s="5"/>
      <c r="AW24248" s="5"/>
    </row>
    <row r="24249" spans="38:49">
      <c r="AL24249" s="5"/>
      <c r="AM24249" s="5"/>
      <c r="AW24249" s="5"/>
    </row>
    <row r="24250" spans="38:49">
      <c r="AL24250" s="5"/>
      <c r="AM24250" s="5"/>
      <c r="AW24250" s="5"/>
    </row>
    <row r="24251" spans="38:49">
      <c r="AL24251" s="5"/>
      <c r="AM24251" s="5"/>
      <c r="AW24251" s="5"/>
    </row>
    <row r="24252" spans="38:49">
      <c r="AL24252" s="5"/>
      <c r="AM24252" s="5"/>
      <c r="AW24252" s="5"/>
    </row>
    <row r="24253" spans="38:49">
      <c r="AL24253" s="5"/>
      <c r="AM24253" s="5"/>
      <c r="AW24253" s="5"/>
    </row>
    <row r="24254" spans="38:49">
      <c r="AL24254" s="5"/>
      <c r="AM24254" s="5"/>
      <c r="AW24254" s="5"/>
    </row>
    <row r="24255" spans="38:49">
      <c r="AL24255" s="5"/>
      <c r="AM24255" s="5"/>
      <c r="AW24255" s="5"/>
    </row>
    <row r="24256" spans="38:49">
      <c r="AL24256" s="5"/>
      <c r="AM24256" s="5"/>
      <c r="AW24256" s="5"/>
    </row>
    <row r="24257" spans="38:49">
      <c r="AL24257" s="5"/>
      <c r="AM24257" s="5"/>
      <c r="AW24257" s="5"/>
    </row>
    <row r="24258" spans="38:49">
      <c r="AL24258" s="5"/>
      <c r="AM24258" s="5"/>
      <c r="AW24258" s="5"/>
    </row>
    <row r="24259" spans="38:49">
      <c r="AL24259" s="5"/>
      <c r="AM24259" s="5"/>
      <c r="AW24259" s="5"/>
    </row>
    <row r="24260" spans="38:49">
      <c r="AL24260" s="5"/>
      <c r="AM24260" s="5"/>
      <c r="AW24260" s="5"/>
    </row>
    <row r="24261" spans="38:49">
      <c r="AL24261" s="5"/>
      <c r="AM24261" s="5"/>
      <c r="AW24261" s="5"/>
    </row>
    <row r="24262" spans="38:49">
      <c r="AL24262" s="5"/>
      <c r="AM24262" s="5"/>
      <c r="AW24262" s="5"/>
    </row>
    <row r="24263" spans="38:49">
      <c r="AL24263" s="5"/>
      <c r="AM24263" s="5"/>
      <c r="AW24263" s="5"/>
    </row>
    <row r="24264" spans="38:49">
      <c r="AL24264" s="5"/>
      <c r="AM24264" s="5"/>
      <c r="AW24264" s="5"/>
    </row>
    <row r="24265" spans="38:49">
      <c r="AL24265" s="5"/>
      <c r="AM24265" s="5"/>
      <c r="AW24265" s="5"/>
    </row>
    <row r="24266" spans="38:49">
      <c r="AL24266" s="5"/>
      <c r="AM24266" s="5"/>
      <c r="AW24266" s="5"/>
    </row>
    <row r="24267" spans="38:49">
      <c r="AL24267" s="5"/>
      <c r="AM24267" s="5"/>
      <c r="AW24267" s="5"/>
    </row>
    <row r="24268" spans="38:49">
      <c r="AL24268" s="5"/>
      <c r="AM24268" s="5"/>
      <c r="AW24268" s="5"/>
    </row>
    <row r="24269" spans="38:49">
      <c r="AL24269" s="5"/>
      <c r="AM24269" s="5"/>
      <c r="AW24269" s="5"/>
    </row>
    <row r="24270" spans="38:49">
      <c r="AL24270" s="5"/>
      <c r="AM24270" s="5"/>
      <c r="AW24270" s="5"/>
    </row>
    <row r="24271" spans="38:49">
      <c r="AL24271" s="5"/>
      <c r="AM24271" s="5"/>
      <c r="AW24271" s="5"/>
    </row>
    <row r="24272" spans="38:49">
      <c r="AL24272" s="5"/>
      <c r="AM24272" s="5"/>
      <c r="AW24272" s="5"/>
    </row>
    <row r="24273" spans="38:49">
      <c r="AL24273" s="5"/>
      <c r="AM24273" s="5"/>
      <c r="AW24273" s="5"/>
    </row>
    <row r="24274" spans="38:49">
      <c r="AL24274" s="5"/>
      <c r="AM24274" s="5"/>
      <c r="AW24274" s="5"/>
    </row>
    <row r="24275" spans="38:49">
      <c r="AL24275" s="5"/>
      <c r="AM24275" s="5"/>
      <c r="AW24275" s="5"/>
    </row>
    <row r="24276" spans="38:49">
      <c r="AL24276" s="5"/>
      <c r="AM24276" s="5"/>
      <c r="AW24276" s="5"/>
    </row>
    <row r="24277" spans="38:49">
      <c r="AL24277" s="5"/>
      <c r="AM24277" s="5"/>
      <c r="AW24277" s="5"/>
    </row>
    <row r="24278" spans="38:49">
      <c r="AL24278" s="5"/>
      <c r="AM24278" s="5"/>
      <c r="AW24278" s="5"/>
    </row>
    <row r="24279" spans="38:49">
      <c r="AL24279" s="5"/>
      <c r="AM24279" s="5"/>
      <c r="AW24279" s="5"/>
    </row>
    <row r="24280" spans="38:49">
      <c r="AL24280" s="5"/>
      <c r="AM24280" s="5"/>
      <c r="AW24280" s="5"/>
    </row>
    <row r="24281" spans="38:49">
      <c r="AL24281" s="5"/>
      <c r="AM24281" s="5"/>
      <c r="AW24281" s="5"/>
    </row>
    <row r="24282" spans="38:49">
      <c r="AL24282" s="5"/>
      <c r="AM24282" s="5"/>
      <c r="AW24282" s="5"/>
    </row>
    <row r="24283" spans="38:49">
      <c r="AL24283" s="5"/>
      <c r="AM24283" s="5"/>
      <c r="AW24283" s="5"/>
    </row>
    <row r="24284" spans="38:49">
      <c r="AL24284" s="5"/>
      <c r="AM24284" s="5"/>
      <c r="AW24284" s="5"/>
    </row>
    <row r="24285" spans="38:49">
      <c r="AL24285" s="5"/>
      <c r="AM24285" s="5"/>
      <c r="AW24285" s="5"/>
    </row>
    <row r="24286" spans="38:49">
      <c r="AL24286" s="5"/>
      <c r="AM24286" s="5"/>
      <c r="AW24286" s="5"/>
    </row>
    <row r="24287" spans="38:49">
      <c r="AL24287" s="5"/>
      <c r="AM24287" s="5"/>
      <c r="AW24287" s="5"/>
    </row>
    <row r="24288" spans="38:49">
      <c r="AL24288" s="5"/>
      <c r="AM24288" s="5"/>
      <c r="AW24288" s="5"/>
    </row>
    <row r="24289" spans="38:49">
      <c r="AL24289" s="5"/>
      <c r="AM24289" s="5"/>
      <c r="AW24289" s="5"/>
    </row>
    <row r="24290" spans="38:49">
      <c r="AL24290" s="5"/>
      <c r="AM24290" s="5"/>
      <c r="AW24290" s="5"/>
    </row>
    <row r="24291" spans="38:49">
      <c r="AL24291" s="5"/>
      <c r="AM24291" s="5"/>
      <c r="AW24291" s="5"/>
    </row>
    <row r="24292" spans="38:49">
      <c r="AL24292" s="5"/>
      <c r="AM24292" s="5"/>
      <c r="AW24292" s="5"/>
    </row>
    <row r="24293" spans="38:49">
      <c r="AL24293" s="5"/>
      <c r="AM24293" s="5"/>
      <c r="AW24293" s="5"/>
    </row>
    <row r="24294" spans="38:49">
      <c r="AL24294" s="5"/>
      <c r="AM24294" s="5"/>
      <c r="AW24294" s="5"/>
    </row>
    <row r="24295" spans="38:49">
      <c r="AL24295" s="5"/>
      <c r="AM24295" s="5"/>
      <c r="AW24295" s="5"/>
    </row>
    <row r="24296" spans="38:49">
      <c r="AL24296" s="5"/>
      <c r="AM24296" s="5"/>
      <c r="AW24296" s="5"/>
    </row>
    <row r="24297" spans="38:49">
      <c r="AL24297" s="5"/>
      <c r="AM24297" s="5"/>
      <c r="AW24297" s="5"/>
    </row>
    <row r="24298" spans="38:49">
      <c r="AL24298" s="5"/>
      <c r="AM24298" s="5"/>
      <c r="AW24298" s="5"/>
    </row>
    <row r="24299" spans="38:49">
      <c r="AL24299" s="5"/>
      <c r="AM24299" s="5"/>
      <c r="AW24299" s="5"/>
    </row>
    <row r="24300" spans="38:49">
      <c r="AL24300" s="5"/>
      <c r="AM24300" s="5"/>
      <c r="AW24300" s="5"/>
    </row>
    <row r="24301" spans="38:49">
      <c r="AL24301" s="5"/>
      <c r="AM24301" s="5"/>
      <c r="AW24301" s="5"/>
    </row>
    <row r="24302" spans="38:49">
      <c r="AL24302" s="5"/>
      <c r="AM24302" s="5"/>
      <c r="AW24302" s="5"/>
    </row>
    <row r="24303" spans="38:49">
      <c r="AL24303" s="5"/>
      <c r="AM24303" s="5"/>
      <c r="AW24303" s="5"/>
    </row>
    <row r="24304" spans="38:49">
      <c r="AL24304" s="5"/>
      <c r="AM24304" s="5"/>
      <c r="AW24304" s="5"/>
    </row>
    <row r="24305" spans="38:49">
      <c r="AL24305" s="5"/>
      <c r="AM24305" s="5"/>
      <c r="AW24305" s="5"/>
    </row>
    <row r="24306" spans="38:49">
      <c r="AL24306" s="5"/>
      <c r="AM24306" s="5"/>
      <c r="AW24306" s="5"/>
    </row>
    <row r="24307" spans="38:49">
      <c r="AL24307" s="5"/>
      <c r="AM24307" s="5"/>
      <c r="AW24307" s="5"/>
    </row>
    <row r="24308" spans="38:49">
      <c r="AL24308" s="5"/>
      <c r="AM24308" s="5"/>
      <c r="AW24308" s="5"/>
    </row>
    <row r="24309" spans="38:49">
      <c r="AL24309" s="5"/>
      <c r="AM24309" s="5"/>
      <c r="AW24309" s="5"/>
    </row>
    <row r="24310" spans="38:49">
      <c r="AL24310" s="5"/>
      <c r="AM24310" s="5"/>
      <c r="AW24310" s="5"/>
    </row>
    <row r="24311" spans="38:49">
      <c r="AL24311" s="5"/>
      <c r="AM24311" s="5"/>
      <c r="AW24311" s="5"/>
    </row>
    <row r="24312" spans="38:49">
      <c r="AL24312" s="5"/>
      <c r="AM24312" s="5"/>
      <c r="AW24312" s="5"/>
    </row>
    <row r="24313" spans="38:49">
      <c r="AL24313" s="5"/>
      <c r="AM24313" s="5"/>
      <c r="AW24313" s="5"/>
    </row>
    <row r="24314" spans="38:49">
      <c r="AL24314" s="5"/>
      <c r="AM24314" s="5"/>
      <c r="AW24314" s="5"/>
    </row>
    <row r="24315" spans="38:49">
      <c r="AL24315" s="5"/>
      <c r="AM24315" s="5"/>
      <c r="AW24315" s="5"/>
    </row>
    <row r="24316" spans="38:49">
      <c r="AL24316" s="5"/>
      <c r="AM24316" s="5"/>
      <c r="AW24316" s="5"/>
    </row>
    <row r="24317" spans="38:49">
      <c r="AL24317" s="5"/>
      <c r="AM24317" s="5"/>
      <c r="AW24317" s="5"/>
    </row>
    <row r="24318" spans="38:49">
      <c r="AL24318" s="5"/>
      <c r="AM24318" s="5"/>
      <c r="AW24318" s="5"/>
    </row>
    <row r="24319" spans="38:49">
      <c r="AL24319" s="5"/>
      <c r="AM24319" s="5"/>
      <c r="AW24319" s="5"/>
    </row>
    <row r="24320" spans="38:49">
      <c r="AL24320" s="5"/>
      <c r="AM24320" s="5"/>
      <c r="AW24320" s="5"/>
    </row>
    <row r="24321" spans="38:49">
      <c r="AL24321" s="5"/>
      <c r="AM24321" s="5"/>
      <c r="AW24321" s="5"/>
    </row>
    <row r="24322" spans="38:49">
      <c r="AL24322" s="5"/>
      <c r="AM24322" s="5"/>
      <c r="AW24322" s="5"/>
    </row>
    <row r="24323" spans="38:49">
      <c r="AL24323" s="5"/>
      <c r="AM24323" s="5"/>
      <c r="AW24323" s="5"/>
    </row>
    <row r="24324" spans="38:49">
      <c r="AL24324" s="5"/>
      <c r="AM24324" s="5"/>
      <c r="AW24324" s="5"/>
    </row>
    <row r="24325" spans="38:49">
      <c r="AL24325" s="5"/>
      <c r="AM24325" s="5"/>
      <c r="AW24325" s="5"/>
    </row>
    <row r="24326" spans="38:49">
      <c r="AL24326" s="5"/>
      <c r="AM24326" s="5"/>
      <c r="AW24326" s="5"/>
    </row>
    <row r="24327" spans="38:49">
      <c r="AL24327" s="5"/>
      <c r="AM24327" s="5"/>
      <c r="AW24327" s="5"/>
    </row>
    <row r="24328" spans="38:49">
      <c r="AL24328" s="5"/>
      <c r="AM24328" s="5"/>
      <c r="AW24328" s="5"/>
    </row>
    <row r="24329" spans="38:49">
      <c r="AL24329" s="5"/>
      <c r="AM24329" s="5"/>
      <c r="AW24329" s="5"/>
    </row>
    <row r="24330" spans="38:49">
      <c r="AL24330" s="5"/>
      <c r="AM24330" s="5"/>
      <c r="AW24330" s="5"/>
    </row>
    <row r="24331" spans="38:49">
      <c r="AL24331" s="5"/>
      <c r="AM24331" s="5"/>
      <c r="AW24331" s="5"/>
    </row>
    <row r="24332" spans="38:49">
      <c r="AL24332" s="5"/>
      <c r="AM24332" s="5"/>
      <c r="AW24332" s="5"/>
    </row>
    <row r="24333" spans="38:49">
      <c r="AL24333" s="5"/>
      <c r="AM24333" s="5"/>
      <c r="AW24333" s="5"/>
    </row>
    <row r="24334" spans="38:49">
      <c r="AL24334" s="5"/>
      <c r="AM24334" s="5"/>
      <c r="AW24334" s="5"/>
    </row>
    <row r="24335" spans="38:49">
      <c r="AL24335" s="5"/>
      <c r="AM24335" s="5"/>
      <c r="AW24335" s="5"/>
    </row>
    <row r="24336" spans="38:49">
      <c r="AL24336" s="5"/>
      <c r="AM24336" s="5"/>
      <c r="AW24336" s="5"/>
    </row>
    <row r="24337" spans="38:49">
      <c r="AL24337" s="5"/>
      <c r="AM24337" s="5"/>
      <c r="AW24337" s="5"/>
    </row>
    <row r="24338" spans="38:49">
      <c r="AL24338" s="5"/>
      <c r="AM24338" s="5"/>
      <c r="AW24338" s="5"/>
    </row>
    <row r="24339" spans="38:49">
      <c r="AL24339" s="5"/>
      <c r="AM24339" s="5"/>
      <c r="AW24339" s="5"/>
    </row>
    <row r="24340" spans="38:49">
      <c r="AL24340" s="5"/>
      <c r="AM24340" s="5"/>
      <c r="AW24340" s="5"/>
    </row>
    <row r="24341" spans="38:49">
      <c r="AL24341" s="5"/>
      <c r="AM24341" s="5"/>
      <c r="AW24341" s="5"/>
    </row>
    <row r="24342" spans="38:49">
      <c r="AL24342" s="5"/>
      <c r="AM24342" s="5"/>
      <c r="AW24342" s="5"/>
    </row>
    <row r="24343" spans="38:49">
      <c r="AL24343" s="5"/>
      <c r="AM24343" s="5"/>
      <c r="AW24343" s="5"/>
    </row>
    <row r="24344" spans="38:49">
      <c r="AL24344" s="5"/>
      <c r="AM24344" s="5"/>
      <c r="AW24344" s="5"/>
    </row>
    <row r="24345" spans="38:49">
      <c r="AL24345" s="5"/>
      <c r="AM24345" s="5"/>
      <c r="AW24345" s="5"/>
    </row>
    <row r="24346" spans="38:49">
      <c r="AL24346" s="5"/>
      <c r="AM24346" s="5"/>
      <c r="AW24346" s="5"/>
    </row>
    <row r="24347" spans="38:49">
      <c r="AL24347" s="5"/>
      <c r="AM24347" s="5"/>
      <c r="AW24347" s="5"/>
    </row>
    <row r="24348" spans="38:49">
      <c r="AL24348" s="5"/>
      <c r="AM24348" s="5"/>
      <c r="AW24348" s="5"/>
    </row>
    <row r="24349" spans="38:49">
      <c r="AL24349" s="5"/>
      <c r="AM24349" s="5"/>
      <c r="AW24349" s="5"/>
    </row>
    <row r="24350" spans="38:49">
      <c r="AL24350" s="5"/>
      <c r="AM24350" s="5"/>
      <c r="AW24350" s="5"/>
    </row>
    <row r="24351" spans="38:49">
      <c r="AL24351" s="5"/>
      <c r="AM24351" s="5"/>
      <c r="AW24351" s="5"/>
    </row>
    <row r="24352" spans="38:49">
      <c r="AL24352" s="5"/>
      <c r="AM24352" s="5"/>
      <c r="AW24352" s="5"/>
    </row>
    <row r="24353" spans="38:49">
      <c r="AL24353" s="5"/>
      <c r="AM24353" s="5"/>
      <c r="AW24353" s="5"/>
    </row>
    <row r="24354" spans="38:49">
      <c r="AL24354" s="5"/>
      <c r="AM24354" s="5"/>
      <c r="AW24354" s="5"/>
    </row>
    <row r="24355" spans="38:49">
      <c r="AL24355" s="5"/>
      <c r="AM24355" s="5"/>
      <c r="AW24355" s="5"/>
    </row>
    <row r="24356" spans="38:49">
      <c r="AL24356" s="5"/>
      <c r="AM24356" s="5"/>
      <c r="AW24356" s="5"/>
    </row>
    <row r="24357" spans="38:49">
      <c r="AL24357" s="5"/>
      <c r="AM24357" s="5"/>
      <c r="AW24357" s="5"/>
    </row>
    <row r="24358" spans="38:49">
      <c r="AL24358" s="5"/>
      <c r="AM24358" s="5"/>
      <c r="AW24358" s="5"/>
    </row>
    <row r="24359" spans="38:49">
      <c r="AL24359" s="5"/>
      <c r="AM24359" s="5"/>
      <c r="AW24359" s="5"/>
    </row>
    <row r="24360" spans="38:49">
      <c r="AL24360" s="5"/>
      <c r="AM24360" s="5"/>
      <c r="AW24360" s="5"/>
    </row>
    <row r="24361" spans="38:49">
      <c r="AL24361" s="5"/>
      <c r="AM24361" s="5"/>
      <c r="AW24361" s="5"/>
    </row>
    <row r="24362" spans="38:49">
      <c r="AL24362" s="5"/>
      <c r="AM24362" s="5"/>
      <c r="AW24362" s="5"/>
    </row>
    <row r="24363" spans="38:49">
      <c r="AL24363" s="5"/>
      <c r="AM24363" s="5"/>
      <c r="AW24363" s="5"/>
    </row>
    <row r="24364" spans="38:49">
      <c r="AL24364" s="5"/>
      <c r="AM24364" s="5"/>
      <c r="AW24364" s="5"/>
    </row>
    <row r="24365" spans="38:49">
      <c r="AL24365" s="5"/>
      <c r="AM24365" s="5"/>
      <c r="AW24365" s="5"/>
    </row>
    <row r="24366" spans="38:49">
      <c r="AL24366" s="5"/>
      <c r="AM24366" s="5"/>
      <c r="AW24366" s="5"/>
    </row>
    <row r="24367" spans="38:49">
      <c r="AL24367" s="5"/>
      <c r="AM24367" s="5"/>
      <c r="AW24367" s="5"/>
    </row>
    <row r="24368" spans="38:49">
      <c r="AL24368" s="5"/>
      <c r="AM24368" s="5"/>
      <c r="AW24368" s="5"/>
    </row>
    <row r="24369" spans="38:49">
      <c r="AL24369" s="5"/>
      <c r="AM24369" s="5"/>
      <c r="AW24369" s="5"/>
    </row>
    <row r="24370" spans="38:49">
      <c r="AL24370" s="5"/>
      <c r="AM24370" s="5"/>
      <c r="AW24370" s="5"/>
    </row>
    <row r="24371" spans="38:49">
      <c r="AL24371" s="5"/>
      <c r="AM24371" s="5"/>
      <c r="AW24371" s="5"/>
    </row>
    <row r="24372" spans="38:49">
      <c r="AL24372" s="5"/>
      <c r="AM24372" s="5"/>
      <c r="AW24372" s="5"/>
    </row>
    <row r="24373" spans="38:49">
      <c r="AL24373" s="5"/>
      <c r="AM24373" s="5"/>
      <c r="AW24373" s="5"/>
    </row>
    <row r="24374" spans="38:49">
      <c r="AL24374" s="5"/>
      <c r="AM24374" s="5"/>
      <c r="AW24374" s="5"/>
    </row>
    <row r="24375" spans="38:49">
      <c r="AL24375" s="5"/>
      <c r="AM24375" s="5"/>
      <c r="AW24375" s="5"/>
    </row>
    <row r="24376" spans="38:49">
      <c r="AL24376" s="5"/>
      <c r="AM24376" s="5"/>
      <c r="AW24376" s="5"/>
    </row>
    <row r="24377" spans="38:49">
      <c r="AL24377" s="5"/>
      <c r="AM24377" s="5"/>
      <c r="AW24377" s="5"/>
    </row>
    <row r="24378" spans="38:49">
      <c r="AL24378" s="5"/>
      <c r="AM24378" s="5"/>
      <c r="AW24378" s="5"/>
    </row>
    <row r="24379" spans="38:49">
      <c r="AL24379" s="5"/>
      <c r="AM24379" s="5"/>
      <c r="AW24379" s="5"/>
    </row>
    <row r="24380" spans="38:49">
      <c r="AL24380" s="5"/>
      <c r="AM24380" s="5"/>
      <c r="AW24380" s="5"/>
    </row>
    <row r="24381" spans="38:49">
      <c r="AL24381" s="5"/>
      <c r="AM24381" s="5"/>
      <c r="AW24381" s="5"/>
    </row>
    <row r="24382" spans="38:49">
      <c r="AL24382" s="5"/>
      <c r="AM24382" s="5"/>
      <c r="AW24382" s="5"/>
    </row>
    <row r="24383" spans="38:49">
      <c r="AL24383" s="5"/>
      <c r="AM24383" s="5"/>
      <c r="AW24383" s="5"/>
    </row>
    <row r="24384" spans="38:49">
      <c r="AL24384" s="5"/>
      <c r="AM24384" s="5"/>
      <c r="AW24384" s="5"/>
    </row>
    <row r="24385" spans="38:49">
      <c r="AL24385" s="5"/>
      <c r="AM24385" s="5"/>
      <c r="AW24385" s="5"/>
    </row>
    <row r="24386" spans="38:49">
      <c r="AL24386" s="5"/>
      <c r="AM24386" s="5"/>
      <c r="AW24386" s="5"/>
    </row>
    <row r="24387" spans="38:49">
      <c r="AL24387" s="5"/>
      <c r="AM24387" s="5"/>
      <c r="AW24387" s="5"/>
    </row>
    <row r="24388" spans="38:49">
      <c r="AL24388" s="5"/>
      <c r="AM24388" s="5"/>
      <c r="AW24388" s="5"/>
    </row>
    <row r="24389" spans="38:49">
      <c r="AL24389" s="5"/>
      <c r="AM24389" s="5"/>
      <c r="AW24389" s="5"/>
    </row>
    <row r="24390" spans="38:49">
      <c r="AL24390" s="5"/>
      <c r="AM24390" s="5"/>
      <c r="AW24390" s="5"/>
    </row>
    <row r="24391" spans="38:49">
      <c r="AL24391" s="5"/>
      <c r="AM24391" s="5"/>
      <c r="AW24391" s="5"/>
    </row>
    <row r="24392" spans="38:49">
      <c r="AL24392" s="5"/>
      <c r="AM24392" s="5"/>
      <c r="AW24392" s="5"/>
    </row>
    <row r="24393" spans="38:49">
      <c r="AL24393" s="5"/>
      <c r="AM24393" s="5"/>
      <c r="AW24393" s="5"/>
    </row>
    <row r="24394" spans="38:49">
      <c r="AL24394" s="5"/>
      <c r="AM24394" s="5"/>
      <c r="AW24394" s="5"/>
    </row>
    <row r="24395" spans="38:49">
      <c r="AL24395" s="5"/>
      <c r="AM24395" s="5"/>
      <c r="AW24395" s="5"/>
    </row>
    <row r="24396" spans="38:49">
      <c r="AL24396" s="5"/>
      <c r="AM24396" s="5"/>
      <c r="AW24396" s="5"/>
    </row>
    <row r="24397" spans="38:49">
      <c r="AL24397" s="5"/>
      <c r="AM24397" s="5"/>
      <c r="AW24397" s="5"/>
    </row>
    <row r="24398" spans="38:49">
      <c r="AL24398" s="5"/>
      <c r="AM24398" s="5"/>
      <c r="AW24398" s="5"/>
    </row>
    <row r="24399" spans="38:49">
      <c r="AL24399" s="5"/>
      <c r="AM24399" s="5"/>
      <c r="AW24399" s="5"/>
    </row>
    <row r="24400" spans="38:49">
      <c r="AL24400" s="5"/>
      <c r="AM24400" s="5"/>
      <c r="AW24400" s="5"/>
    </row>
    <row r="24401" spans="38:49">
      <c r="AL24401" s="5"/>
      <c r="AM24401" s="5"/>
      <c r="AW24401" s="5"/>
    </row>
    <row r="24402" spans="38:49">
      <c r="AL24402" s="5"/>
      <c r="AM24402" s="5"/>
      <c r="AW24402" s="5"/>
    </row>
    <row r="24403" spans="38:49">
      <c r="AL24403" s="5"/>
      <c r="AM24403" s="5"/>
      <c r="AW24403" s="5"/>
    </row>
    <row r="24404" spans="38:49">
      <c r="AL24404" s="5"/>
      <c r="AM24404" s="5"/>
      <c r="AW24404" s="5"/>
    </row>
    <row r="24405" spans="38:49">
      <c r="AL24405" s="5"/>
      <c r="AM24405" s="5"/>
      <c r="AW24405" s="5"/>
    </row>
    <row r="24406" spans="38:49">
      <c r="AL24406" s="5"/>
      <c r="AM24406" s="5"/>
      <c r="AW24406" s="5"/>
    </row>
    <row r="24407" spans="38:49">
      <c r="AL24407" s="5"/>
      <c r="AM24407" s="5"/>
      <c r="AW24407" s="5"/>
    </row>
    <row r="24408" spans="38:49">
      <c r="AL24408" s="5"/>
      <c r="AM24408" s="5"/>
      <c r="AW24408" s="5"/>
    </row>
    <row r="24409" spans="38:49">
      <c r="AL24409" s="5"/>
      <c r="AM24409" s="5"/>
      <c r="AW24409" s="5"/>
    </row>
    <row r="24410" spans="38:49">
      <c r="AL24410" s="5"/>
      <c r="AM24410" s="5"/>
      <c r="AW24410" s="5"/>
    </row>
    <row r="24411" spans="38:49">
      <c r="AL24411" s="5"/>
      <c r="AM24411" s="5"/>
      <c r="AW24411" s="5"/>
    </row>
    <row r="24412" spans="38:49">
      <c r="AL24412" s="5"/>
      <c r="AM24412" s="5"/>
      <c r="AW24412" s="5"/>
    </row>
    <row r="24413" spans="38:49">
      <c r="AL24413" s="5"/>
      <c r="AM24413" s="5"/>
      <c r="AW24413" s="5"/>
    </row>
    <row r="24414" spans="38:49">
      <c r="AL24414" s="5"/>
      <c r="AM24414" s="5"/>
      <c r="AW24414" s="5"/>
    </row>
    <row r="24415" spans="38:49">
      <c r="AL24415" s="5"/>
      <c r="AM24415" s="5"/>
      <c r="AW24415" s="5"/>
    </row>
    <row r="24416" spans="38:49">
      <c r="AL24416" s="5"/>
      <c r="AM24416" s="5"/>
      <c r="AW24416" s="5"/>
    </row>
    <row r="24417" spans="38:49">
      <c r="AL24417" s="5"/>
      <c r="AM24417" s="5"/>
      <c r="AW24417" s="5"/>
    </row>
    <row r="24418" spans="38:49">
      <c r="AL24418" s="5"/>
      <c r="AM24418" s="5"/>
      <c r="AW24418" s="5"/>
    </row>
    <row r="24419" spans="38:49">
      <c r="AL24419" s="5"/>
      <c r="AM24419" s="5"/>
      <c r="AW24419" s="5"/>
    </row>
    <row r="24420" spans="38:49">
      <c r="AL24420" s="5"/>
      <c r="AM24420" s="5"/>
      <c r="AW24420" s="5"/>
    </row>
    <row r="24421" spans="38:49">
      <c r="AL24421" s="5"/>
      <c r="AM24421" s="5"/>
      <c r="AW24421" s="5"/>
    </row>
    <row r="24422" spans="38:49">
      <c r="AL24422" s="5"/>
      <c r="AM24422" s="5"/>
      <c r="AW24422" s="5"/>
    </row>
    <row r="24423" spans="38:49">
      <c r="AL24423" s="5"/>
      <c r="AM24423" s="5"/>
      <c r="AW24423" s="5"/>
    </row>
    <row r="24424" spans="38:49">
      <c r="AL24424" s="5"/>
      <c r="AM24424" s="5"/>
      <c r="AW24424" s="5"/>
    </row>
    <row r="24425" spans="38:49">
      <c r="AL24425" s="5"/>
      <c r="AM24425" s="5"/>
      <c r="AW24425" s="5"/>
    </row>
    <row r="24426" spans="38:49">
      <c r="AL24426" s="5"/>
      <c r="AM24426" s="5"/>
      <c r="AW24426" s="5"/>
    </row>
    <row r="24427" spans="38:49">
      <c r="AL24427" s="5"/>
      <c r="AM24427" s="5"/>
      <c r="AW24427" s="5"/>
    </row>
    <row r="24428" spans="38:49">
      <c r="AL24428" s="5"/>
      <c r="AM24428" s="5"/>
      <c r="AW24428" s="5"/>
    </row>
    <row r="24429" spans="38:49">
      <c r="AL24429" s="5"/>
      <c r="AM24429" s="5"/>
      <c r="AW24429" s="5"/>
    </row>
    <row r="24430" spans="38:49">
      <c r="AL24430" s="5"/>
      <c r="AM24430" s="5"/>
      <c r="AW24430" s="5"/>
    </row>
    <row r="24431" spans="38:49">
      <c r="AL24431" s="5"/>
      <c r="AM24431" s="5"/>
      <c r="AW24431" s="5"/>
    </row>
    <row r="24432" spans="38:49">
      <c r="AL24432" s="5"/>
      <c r="AM24432" s="5"/>
      <c r="AW24432" s="5"/>
    </row>
    <row r="24433" spans="38:49">
      <c r="AL24433" s="5"/>
      <c r="AM24433" s="5"/>
      <c r="AW24433" s="5"/>
    </row>
    <row r="24434" spans="38:49">
      <c r="AL24434" s="5"/>
      <c r="AM24434" s="5"/>
      <c r="AW24434" s="5"/>
    </row>
    <row r="24435" spans="38:49">
      <c r="AL24435" s="5"/>
      <c r="AM24435" s="5"/>
      <c r="AW24435" s="5"/>
    </row>
    <row r="24436" spans="38:49">
      <c r="AL24436" s="5"/>
      <c r="AM24436" s="5"/>
      <c r="AW24436" s="5"/>
    </row>
    <row r="24437" spans="38:49">
      <c r="AL24437" s="5"/>
      <c r="AM24437" s="5"/>
      <c r="AW24437" s="5"/>
    </row>
    <row r="24438" spans="38:49">
      <c r="AL24438" s="5"/>
      <c r="AM24438" s="5"/>
      <c r="AW24438" s="5"/>
    </row>
    <row r="24439" spans="38:49">
      <c r="AL24439" s="5"/>
      <c r="AM24439" s="5"/>
      <c r="AW24439" s="5"/>
    </row>
    <row r="24440" spans="38:49">
      <c r="AL24440" s="5"/>
      <c r="AM24440" s="5"/>
      <c r="AW24440" s="5"/>
    </row>
    <row r="24441" spans="38:49">
      <c r="AL24441" s="5"/>
      <c r="AM24441" s="5"/>
      <c r="AW24441" s="5"/>
    </row>
    <row r="24442" spans="38:49">
      <c r="AL24442" s="5"/>
      <c r="AM24442" s="5"/>
      <c r="AW24442" s="5"/>
    </row>
    <row r="24443" spans="38:49">
      <c r="AL24443" s="5"/>
      <c r="AM24443" s="5"/>
      <c r="AW24443" s="5"/>
    </row>
    <row r="24444" spans="38:49">
      <c r="AL24444" s="5"/>
      <c r="AM24444" s="5"/>
      <c r="AW24444" s="5"/>
    </row>
    <row r="24445" spans="38:49">
      <c r="AL24445" s="5"/>
      <c r="AM24445" s="5"/>
      <c r="AW24445" s="5"/>
    </row>
    <row r="24446" spans="38:49">
      <c r="AL24446" s="5"/>
      <c r="AM24446" s="5"/>
      <c r="AW24446" s="5"/>
    </row>
    <row r="24447" spans="38:49">
      <c r="AL24447" s="5"/>
      <c r="AM24447" s="5"/>
      <c r="AW24447" s="5"/>
    </row>
    <row r="24448" spans="38:49">
      <c r="AL24448" s="5"/>
      <c r="AM24448" s="5"/>
      <c r="AW24448" s="5"/>
    </row>
    <row r="24449" spans="38:49">
      <c r="AL24449" s="5"/>
      <c r="AM24449" s="5"/>
      <c r="AW24449" s="5"/>
    </row>
    <row r="24450" spans="38:49">
      <c r="AL24450" s="5"/>
      <c r="AM24450" s="5"/>
      <c r="AW24450" s="5"/>
    </row>
    <row r="24451" spans="38:49">
      <c r="AL24451" s="5"/>
      <c r="AM24451" s="5"/>
      <c r="AW24451" s="5"/>
    </row>
    <row r="24452" spans="38:49">
      <c r="AL24452" s="5"/>
      <c r="AM24452" s="5"/>
      <c r="AW24452" s="5"/>
    </row>
    <row r="24453" spans="38:49">
      <c r="AL24453" s="5"/>
      <c r="AM24453" s="5"/>
      <c r="AW24453" s="5"/>
    </row>
    <row r="24454" spans="38:49">
      <c r="AL24454" s="5"/>
      <c r="AM24454" s="5"/>
      <c r="AW24454" s="5"/>
    </row>
    <row r="24455" spans="38:49">
      <c r="AL24455" s="5"/>
      <c r="AM24455" s="5"/>
      <c r="AW24455" s="5"/>
    </row>
    <row r="24456" spans="38:49">
      <c r="AL24456" s="5"/>
      <c r="AM24456" s="5"/>
      <c r="AW24456" s="5"/>
    </row>
    <row r="24457" spans="38:49">
      <c r="AL24457" s="5"/>
      <c r="AM24457" s="5"/>
      <c r="AW24457" s="5"/>
    </row>
    <row r="24458" spans="38:49">
      <c r="AL24458" s="5"/>
      <c r="AM24458" s="5"/>
      <c r="AW24458" s="5"/>
    </row>
    <row r="24459" spans="38:49">
      <c r="AL24459" s="5"/>
      <c r="AM24459" s="5"/>
      <c r="AW24459" s="5"/>
    </row>
    <row r="24460" spans="38:49">
      <c r="AL24460" s="5"/>
      <c r="AM24460" s="5"/>
      <c r="AW24460" s="5"/>
    </row>
    <row r="24461" spans="38:49">
      <c r="AL24461" s="5"/>
      <c r="AM24461" s="5"/>
      <c r="AW24461" s="5"/>
    </row>
    <row r="24462" spans="38:49">
      <c r="AL24462" s="5"/>
      <c r="AM24462" s="5"/>
      <c r="AW24462" s="5"/>
    </row>
    <row r="24463" spans="38:49">
      <c r="AL24463" s="5"/>
      <c r="AM24463" s="5"/>
      <c r="AW24463" s="5"/>
    </row>
    <row r="24464" spans="38:49">
      <c r="AL24464" s="5"/>
      <c r="AM24464" s="5"/>
      <c r="AW24464" s="5"/>
    </row>
    <row r="24465" spans="38:49">
      <c r="AL24465" s="5"/>
      <c r="AM24465" s="5"/>
      <c r="AW24465" s="5"/>
    </row>
    <row r="24466" spans="38:49">
      <c r="AL24466" s="5"/>
      <c r="AM24466" s="5"/>
      <c r="AW24466" s="5"/>
    </row>
    <row r="24467" spans="38:49">
      <c r="AL24467" s="5"/>
      <c r="AM24467" s="5"/>
      <c r="AW24467" s="5"/>
    </row>
    <row r="24468" spans="38:49">
      <c r="AL24468" s="5"/>
      <c r="AM24468" s="5"/>
      <c r="AW24468" s="5"/>
    </row>
    <row r="24469" spans="38:49">
      <c r="AL24469" s="5"/>
      <c r="AM24469" s="5"/>
      <c r="AW24469" s="5"/>
    </row>
    <row r="24470" spans="38:49">
      <c r="AL24470" s="5"/>
      <c r="AM24470" s="5"/>
      <c r="AW24470" s="5"/>
    </row>
    <row r="24471" spans="38:49">
      <c r="AL24471" s="5"/>
      <c r="AM24471" s="5"/>
      <c r="AW24471" s="5"/>
    </row>
    <row r="24472" spans="38:49">
      <c r="AL24472" s="5"/>
      <c r="AM24472" s="5"/>
      <c r="AW24472" s="5"/>
    </row>
    <row r="24473" spans="38:49">
      <c r="AL24473" s="5"/>
      <c r="AM24473" s="5"/>
      <c r="AW24473" s="5"/>
    </row>
    <row r="24474" spans="38:49">
      <c r="AL24474" s="5"/>
      <c r="AM24474" s="5"/>
      <c r="AW24474" s="5"/>
    </row>
    <row r="24475" spans="38:49">
      <c r="AL24475" s="5"/>
      <c r="AM24475" s="5"/>
      <c r="AW24475" s="5"/>
    </row>
    <row r="24476" spans="38:49">
      <c r="AL24476" s="5"/>
      <c r="AM24476" s="5"/>
      <c r="AW24476" s="5"/>
    </row>
    <row r="24477" spans="38:49">
      <c r="AL24477" s="5"/>
      <c r="AM24477" s="5"/>
      <c r="AW24477" s="5"/>
    </row>
    <row r="24478" spans="38:49">
      <c r="AL24478" s="5"/>
      <c r="AM24478" s="5"/>
      <c r="AW24478" s="5"/>
    </row>
    <row r="24479" spans="38:49">
      <c r="AL24479" s="5"/>
      <c r="AM24479" s="5"/>
      <c r="AW24479" s="5"/>
    </row>
    <row r="24480" spans="38:49">
      <c r="AL24480" s="5"/>
      <c r="AM24480" s="5"/>
      <c r="AW24480" s="5"/>
    </row>
    <row r="24481" spans="38:49">
      <c r="AL24481" s="5"/>
      <c r="AM24481" s="5"/>
      <c r="AW24481" s="5"/>
    </row>
    <row r="24482" spans="38:49">
      <c r="AL24482" s="5"/>
      <c r="AM24482" s="5"/>
      <c r="AW24482" s="5"/>
    </row>
    <row r="24483" spans="38:49">
      <c r="AL24483" s="5"/>
      <c r="AM24483" s="5"/>
      <c r="AW24483" s="5"/>
    </row>
    <row r="24484" spans="38:49">
      <c r="AL24484" s="5"/>
      <c r="AM24484" s="5"/>
      <c r="AW24484" s="5"/>
    </row>
    <row r="24485" spans="38:49">
      <c r="AL24485" s="5"/>
      <c r="AM24485" s="5"/>
      <c r="AW24485" s="5"/>
    </row>
    <row r="24486" spans="38:49">
      <c r="AL24486" s="5"/>
      <c r="AM24486" s="5"/>
      <c r="AW24486" s="5"/>
    </row>
    <row r="24487" spans="38:49">
      <c r="AL24487" s="5"/>
      <c r="AM24487" s="5"/>
      <c r="AW24487" s="5"/>
    </row>
    <row r="24488" spans="38:49">
      <c r="AL24488" s="5"/>
      <c r="AM24488" s="5"/>
      <c r="AW24488" s="5"/>
    </row>
    <row r="24489" spans="38:49">
      <c r="AL24489" s="5"/>
      <c r="AM24489" s="5"/>
      <c r="AW24489" s="5"/>
    </row>
    <row r="24490" spans="38:49">
      <c r="AL24490" s="5"/>
      <c r="AM24490" s="5"/>
      <c r="AW24490" s="5"/>
    </row>
    <row r="24491" spans="38:49">
      <c r="AL24491" s="5"/>
      <c r="AM24491" s="5"/>
      <c r="AW24491" s="5"/>
    </row>
    <row r="24492" spans="38:49">
      <c r="AL24492" s="5"/>
      <c r="AM24492" s="5"/>
      <c r="AW24492" s="5"/>
    </row>
    <row r="24493" spans="38:49">
      <c r="AL24493" s="5"/>
      <c r="AM24493" s="5"/>
      <c r="AW24493" s="5"/>
    </row>
    <row r="24494" spans="38:49">
      <c r="AL24494" s="5"/>
      <c r="AM24494" s="5"/>
      <c r="AW24494" s="5"/>
    </row>
    <row r="24495" spans="38:49">
      <c r="AL24495" s="5"/>
      <c r="AM24495" s="5"/>
      <c r="AW24495" s="5"/>
    </row>
    <row r="24496" spans="38:49">
      <c r="AL24496" s="5"/>
      <c r="AM24496" s="5"/>
      <c r="AW24496" s="5"/>
    </row>
    <row r="24497" spans="38:49">
      <c r="AL24497" s="5"/>
      <c r="AM24497" s="5"/>
      <c r="AW24497" s="5"/>
    </row>
    <row r="24498" spans="38:49">
      <c r="AL24498" s="5"/>
      <c r="AM24498" s="5"/>
      <c r="AW24498" s="5"/>
    </row>
    <row r="24499" spans="38:49">
      <c r="AL24499" s="5"/>
      <c r="AM24499" s="5"/>
      <c r="AW24499" s="5"/>
    </row>
    <row r="24500" spans="38:49">
      <c r="AL24500" s="5"/>
      <c r="AM24500" s="5"/>
      <c r="AW24500" s="5"/>
    </row>
    <row r="24501" spans="38:49">
      <c r="AL24501" s="5"/>
      <c r="AM24501" s="5"/>
      <c r="AW24501" s="5"/>
    </row>
    <row r="24502" spans="38:49">
      <c r="AL24502" s="5"/>
      <c r="AM24502" s="5"/>
      <c r="AW24502" s="5"/>
    </row>
    <row r="24503" spans="38:49">
      <c r="AL24503" s="5"/>
      <c r="AM24503" s="5"/>
      <c r="AW24503" s="5"/>
    </row>
    <row r="24504" spans="38:49">
      <c r="AL24504" s="5"/>
      <c r="AM24504" s="5"/>
      <c r="AW24504" s="5"/>
    </row>
    <row r="24505" spans="38:49">
      <c r="AL24505" s="5"/>
      <c r="AM24505" s="5"/>
      <c r="AW24505" s="5"/>
    </row>
    <row r="24506" spans="38:49">
      <c r="AL24506" s="5"/>
      <c r="AM24506" s="5"/>
      <c r="AW24506" s="5"/>
    </row>
    <row r="24507" spans="38:49">
      <c r="AL24507" s="5"/>
      <c r="AM24507" s="5"/>
      <c r="AW24507" s="5"/>
    </row>
    <row r="24508" spans="38:49">
      <c r="AL24508" s="5"/>
      <c r="AM24508" s="5"/>
      <c r="AW24508" s="5"/>
    </row>
    <row r="24509" spans="38:49">
      <c r="AL24509" s="5"/>
      <c r="AM24509" s="5"/>
      <c r="AW24509" s="5"/>
    </row>
    <row r="24510" spans="38:49">
      <c r="AL24510" s="5"/>
      <c r="AM24510" s="5"/>
      <c r="AW24510" s="5"/>
    </row>
    <row r="24511" spans="38:49">
      <c r="AL24511" s="5"/>
      <c r="AM24511" s="5"/>
      <c r="AW24511" s="5"/>
    </row>
    <row r="24512" spans="38:49">
      <c r="AL24512" s="5"/>
      <c r="AM24512" s="5"/>
      <c r="AW24512" s="5"/>
    </row>
    <row r="24513" spans="38:49">
      <c r="AL24513" s="5"/>
      <c r="AM24513" s="5"/>
      <c r="AW24513" s="5"/>
    </row>
    <row r="24514" spans="38:49">
      <c r="AL24514" s="5"/>
      <c r="AM24514" s="5"/>
      <c r="AW24514" s="5"/>
    </row>
    <row r="24515" spans="38:49">
      <c r="AL24515" s="5"/>
      <c r="AM24515" s="5"/>
      <c r="AW24515" s="5"/>
    </row>
    <row r="24516" spans="38:49">
      <c r="AL24516" s="5"/>
      <c r="AM24516" s="5"/>
      <c r="AW24516" s="5"/>
    </row>
    <row r="24517" spans="38:49">
      <c r="AL24517" s="5"/>
      <c r="AM24517" s="5"/>
      <c r="AW24517" s="5"/>
    </row>
    <row r="24518" spans="38:49">
      <c r="AL24518" s="5"/>
      <c r="AM24518" s="5"/>
      <c r="AW24518" s="5"/>
    </row>
    <row r="24519" spans="38:49">
      <c r="AL24519" s="5"/>
      <c r="AM24519" s="5"/>
      <c r="AW24519" s="5"/>
    </row>
    <row r="24520" spans="38:49">
      <c r="AL24520" s="5"/>
      <c r="AM24520" s="5"/>
      <c r="AW24520" s="5"/>
    </row>
    <row r="24521" spans="38:49">
      <c r="AL24521" s="5"/>
      <c r="AM24521" s="5"/>
      <c r="AW24521" s="5"/>
    </row>
    <row r="24522" spans="38:49">
      <c r="AL24522" s="5"/>
      <c r="AM24522" s="5"/>
      <c r="AW24522" s="5"/>
    </row>
    <row r="24523" spans="38:49">
      <c r="AL24523" s="5"/>
      <c r="AM24523" s="5"/>
      <c r="AW24523" s="5"/>
    </row>
    <row r="24524" spans="38:49">
      <c r="AL24524" s="5"/>
      <c r="AM24524" s="5"/>
      <c r="AW24524" s="5"/>
    </row>
    <row r="24525" spans="38:49">
      <c r="AL24525" s="5"/>
      <c r="AM24525" s="5"/>
      <c r="AW24525" s="5"/>
    </row>
    <row r="24526" spans="38:49">
      <c r="AL24526" s="5"/>
      <c r="AM24526" s="5"/>
      <c r="AW24526" s="5"/>
    </row>
    <row r="24527" spans="38:49">
      <c r="AL24527" s="5"/>
      <c r="AM24527" s="5"/>
      <c r="AW24527" s="5"/>
    </row>
    <row r="24528" spans="38:49">
      <c r="AL24528" s="5"/>
      <c r="AM24528" s="5"/>
      <c r="AW24528" s="5"/>
    </row>
    <row r="24529" spans="38:49">
      <c r="AL24529" s="5"/>
      <c r="AM24529" s="5"/>
      <c r="AW24529" s="5"/>
    </row>
    <row r="24530" spans="38:49">
      <c r="AL24530" s="5"/>
      <c r="AM24530" s="5"/>
      <c r="AW24530" s="5"/>
    </row>
    <row r="24531" spans="38:49">
      <c r="AL24531" s="5"/>
      <c r="AM24531" s="5"/>
      <c r="AW24531" s="5"/>
    </row>
    <row r="24532" spans="38:49">
      <c r="AL24532" s="5"/>
      <c r="AM24532" s="5"/>
      <c r="AW24532" s="5"/>
    </row>
    <row r="24533" spans="38:49">
      <c r="AL24533" s="5"/>
      <c r="AM24533" s="5"/>
      <c r="AW24533" s="5"/>
    </row>
    <row r="24534" spans="38:49">
      <c r="AL24534" s="5"/>
      <c r="AM24534" s="5"/>
      <c r="AW24534" s="5"/>
    </row>
    <row r="24535" spans="38:49">
      <c r="AL24535" s="5"/>
      <c r="AM24535" s="5"/>
      <c r="AW24535" s="5"/>
    </row>
    <row r="24536" spans="38:49">
      <c r="AL24536" s="5"/>
      <c r="AM24536" s="5"/>
      <c r="AW24536" s="5"/>
    </row>
    <row r="24537" spans="38:49">
      <c r="AL24537" s="5"/>
      <c r="AM24537" s="5"/>
      <c r="AW24537" s="5"/>
    </row>
    <row r="24538" spans="38:49">
      <c r="AL24538" s="5"/>
      <c r="AM24538" s="5"/>
      <c r="AW24538" s="5"/>
    </row>
    <row r="24539" spans="38:49">
      <c r="AL24539" s="5"/>
      <c r="AM24539" s="5"/>
      <c r="AW24539" s="5"/>
    </row>
    <row r="24540" spans="38:49">
      <c r="AL24540" s="5"/>
      <c r="AM24540" s="5"/>
      <c r="AW24540" s="5"/>
    </row>
    <row r="24541" spans="38:49">
      <c r="AL24541" s="5"/>
      <c r="AM24541" s="5"/>
      <c r="AW24541" s="5"/>
    </row>
    <row r="24542" spans="38:49">
      <c r="AL24542" s="5"/>
      <c r="AM24542" s="5"/>
      <c r="AW24542" s="5"/>
    </row>
    <row r="24543" spans="38:49">
      <c r="AL24543" s="5"/>
      <c r="AM24543" s="5"/>
      <c r="AW24543" s="5"/>
    </row>
    <row r="24544" spans="38:49">
      <c r="AL24544" s="5"/>
      <c r="AM24544" s="5"/>
      <c r="AW24544" s="5"/>
    </row>
    <row r="24545" spans="38:49">
      <c r="AL24545" s="5"/>
      <c r="AM24545" s="5"/>
      <c r="AW24545" s="5"/>
    </row>
    <row r="24546" spans="38:49">
      <c r="AL24546" s="5"/>
      <c r="AM24546" s="5"/>
      <c r="AW24546" s="5"/>
    </row>
    <row r="24547" spans="38:49">
      <c r="AL24547" s="5"/>
      <c r="AM24547" s="5"/>
      <c r="AW24547" s="5"/>
    </row>
    <row r="24548" spans="38:49">
      <c r="AL24548" s="5"/>
      <c r="AM24548" s="5"/>
      <c r="AW24548" s="5"/>
    </row>
    <row r="24549" spans="38:49">
      <c r="AL24549" s="5"/>
      <c r="AM24549" s="5"/>
      <c r="AW24549" s="5"/>
    </row>
    <row r="24550" spans="38:49">
      <c r="AL24550" s="5"/>
      <c r="AM24550" s="5"/>
      <c r="AW24550" s="5"/>
    </row>
    <row r="24551" spans="38:49">
      <c r="AL24551" s="5"/>
      <c r="AM24551" s="5"/>
      <c r="AW24551" s="5"/>
    </row>
    <row r="24552" spans="38:49">
      <c r="AL24552" s="5"/>
      <c r="AM24552" s="5"/>
      <c r="AW24552" s="5"/>
    </row>
    <row r="24553" spans="38:49">
      <c r="AL24553" s="5"/>
      <c r="AM24553" s="5"/>
      <c r="AW24553" s="5"/>
    </row>
    <row r="24554" spans="38:49">
      <c r="AL24554" s="5"/>
      <c r="AM24554" s="5"/>
      <c r="AW24554" s="5"/>
    </row>
    <row r="24555" spans="38:49">
      <c r="AL24555" s="5"/>
      <c r="AM24555" s="5"/>
      <c r="AW24555" s="5"/>
    </row>
    <row r="24556" spans="38:49">
      <c r="AL24556" s="5"/>
      <c r="AM24556" s="5"/>
      <c r="AW24556" s="5"/>
    </row>
    <row r="24557" spans="38:49">
      <c r="AL24557" s="5"/>
      <c r="AM24557" s="5"/>
      <c r="AW24557" s="5"/>
    </row>
    <row r="24558" spans="38:49">
      <c r="AL24558" s="5"/>
      <c r="AM24558" s="5"/>
      <c r="AW24558" s="5"/>
    </row>
    <row r="24559" spans="38:49">
      <c r="AL24559" s="5"/>
      <c r="AM24559" s="5"/>
      <c r="AW24559" s="5"/>
    </row>
    <row r="24560" spans="38:49">
      <c r="AL24560" s="5"/>
      <c r="AM24560" s="5"/>
      <c r="AW24560" s="5"/>
    </row>
    <row r="24561" spans="38:49">
      <c r="AL24561" s="5"/>
      <c r="AM24561" s="5"/>
      <c r="AW24561" s="5"/>
    </row>
    <row r="24562" spans="38:49">
      <c r="AL24562" s="5"/>
      <c r="AM24562" s="5"/>
      <c r="AW24562" s="5"/>
    </row>
    <row r="24563" spans="38:49">
      <c r="AL24563" s="5"/>
      <c r="AM24563" s="5"/>
      <c r="AW24563" s="5"/>
    </row>
    <row r="24564" spans="38:49">
      <c r="AL24564" s="5"/>
      <c r="AM24564" s="5"/>
      <c r="AW24564" s="5"/>
    </row>
    <row r="24565" spans="38:49">
      <c r="AL24565" s="5"/>
      <c r="AM24565" s="5"/>
      <c r="AW24565" s="5"/>
    </row>
    <row r="24566" spans="38:49">
      <c r="AL24566" s="5"/>
      <c r="AM24566" s="5"/>
      <c r="AW24566" s="5"/>
    </row>
    <row r="24567" spans="38:49">
      <c r="AL24567" s="5"/>
      <c r="AM24567" s="5"/>
      <c r="AW24567" s="5"/>
    </row>
    <row r="24568" spans="38:49">
      <c r="AL24568" s="5"/>
      <c r="AM24568" s="5"/>
      <c r="AW24568" s="5"/>
    </row>
    <row r="24569" spans="38:49">
      <c r="AL24569" s="5"/>
      <c r="AM24569" s="5"/>
      <c r="AW24569" s="5"/>
    </row>
    <row r="24570" spans="38:49">
      <c r="AL24570" s="5"/>
      <c r="AM24570" s="5"/>
      <c r="AW24570" s="5"/>
    </row>
    <row r="24571" spans="38:49">
      <c r="AL24571" s="5"/>
      <c r="AM24571" s="5"/>
      <c r="AW24571" s="5"/>
    </row>
    <row r="24572" spans="38:49">
      <c r="AL24572" s="5"/>
      <c r="AM24572" s="5"/>
      <c r="AW24572" s="5"/>
    </row>
    <row r="24573" spans="38:49">
      <c r="AL24573" s="5"/>
      <c r="AM24573" s="5"/>
      <c r="AW24573" s="5"/>
    </row>
    <row r="24574" spans="38:49">
      <c r="AL24574" s="5"/>
      <c r="AM24574" s="5"/>
      <c r="AW24574" s="5"/>
    </row>
    <row r="24575" spans="38:49">
      <c r="AL24575" s="5"/>
      <c r="AM24575" s="5"/>
      <c r="AW24575" s="5"/>
    </row>
    <row r="24576" spans="38:49">
      <c r="AL24576" s="5"/>
      <c r="AM24576" s="5"/>
      <c r="AW24576" s="5"/>
    </row>
    <row r="24577" spans="38:49">
      <c r="AL24577" s="5"/>
      <c r="AM24577" s="5"/>
      <c r="AW24577" s="5"/>
    </row>
    <row r="24578" spans="38:49">
      <c r="AL24578" s="5"/>
      <c r="AM24578" s="5"/>
      <c r="AW24578" s="5"/>
    </row>
    <row r="24579" spans="38:49">
      <c r="AL24579" s="5"/>
      <c r="AM24579" s="5"/>
      <c r="AW24579" s="5"/>
    </row>
    <row r="24580" spans="38:49">
      <c r="AL24580" s="5"/>
      <c r="AM24580" s="5"/>
      <c r="AW24580" s="5"/>
    </row>
    <row r="24581" spans="38:49">
      <c r="AL24581" s="5"/>
      <c r="AM24581" s="5"/>
      <c r="AW24581" s="5"/>
    </row>
    <row r="24582" spans="38:49">
      <c r="AL24582" s="5"/>
      <c r="AM24582" s="5"/>
      <c r="AW24582" s="5"/>
    </row>
    <row r="24583" spans="38:49">
      <c r="AL24583" s="5"/>
      <c r="AM24583" s="5"/>
      <c r="AW24583" s="5"/>
    </row>
    <row r="24584" spans="38:49">
      <c r="AL24584" s="5"/>
      <c r="AM24584" s="5"/>
      <c r="AW24584" s="5"/>
    </row>
    <row r="24585" spans="38:49">
      <c r="AL24585" s="5"/>
      <c r="AM24585" s="5"/>
      <c r="AW24585" s="5"/>
    </row>
    <row r="24586" spans="38:49">
      <c r="AL24586" s="5"/>
      <c r="AM24586" s="5"/>
      <c r="AW24586" s="5"/>
    </row>
    <row r="24587" spans="38:49">
      <c r="AL24587" s="5"/>
      <c r="AM24587" s="5"/>
      <c r="AW24587" s="5"/>
    </row>
    <row r="24588" spans="38:49">
      <c r="AL24588" s="5"/>
      <c r="AM24588" s="5"/>
      <c r="AW24588" s="5"/>
    </row>
    <row r="24589" spans="38:49">
      <c r="AL24589" s="5"/>
      <c r="AM24589" s="5"/>
      <c r="AW24589" s="5"/>
    </row>
    <row r="24590" spans="38:49">
      <c r="AL24590" s="5"/>
      <c r="AM24590" s="5"/>
      <c r="AW24590" s="5"/>
    </row>
    <row r="24591" spans="38:49">
      <c r="AL24591" s="5"/>
      <c r="AM24591" s="5"/>
      <c r="AW24591" s="5"/>
    </row>
    <row r="24592" spans="38:49">
      <c r="AL24592" s="5"/>
      <c r="AM24592" s="5"/>
      <c r="AW24592" s="5"/>
    </row>
    <row r="24593" spans="38:49">
      <c r="AL24593" s="5"/>
      <c r="AM24593" s="5"/>
      <c r="AW24593" s="5"/>
    </row>
    <row r="24594" spans="38:49">
      <c r="AL24594" s="5"/>
      <c r="AM24594" s="5"/>
      <c r="AW24594" s="5"/>
    </row>
    <row r="24595" spans="38:49">
      <c r="AL24595" s="5"/>
      <c r="AM24595" s="5"/>
      <c r="AW24595" s="5"/>
    </row>
    <row r="24596" spans="38:49">
      <c r="AL24596" s="5"/>
      <c r="AM24596" s="5"/>
      <c r="AW24596" s="5"/>
    </row>
    <row r="24597" spans="38:49">
      <c r="AL24597" s="5"/>
      <c r="AM24597" s="5"/>
      <c r="AW24597" s="5"/>
    </row>
    <row r="24598" spans="38:49">
      <c r="AL24598" s="5"/>
      <c r="AM24598" s="5"/>
      <c r="AW24598" s="5"/>
    </row>
    <row r="24599" spans="38:49">
      <c r="AL24599" s="5"/>
      <c r="AM24599" s="5"/>
      <c r="AW24599" s="5"/>
    </row>
    <row r="24600" spans="38:49">
      <c r="AL24600" s="5"/>
      <c r="AM24600" s="5"/>
      <c r="AW24600" s="5"/>
    </row>
    <row r="24601" spans="38:49">
      <c r="AL24601" s="5"/>
      <c r="AM24601" s="5"/>
      <c r="AW24601" s="5"/>
    </row>
    <row r="24602" spans="38:49">
      <c r="AL24602" s="5"/>
      <c r="AM24602" s="5"/>
      <c r="AW24602" s="5"/>
    </row>
    <row r="24603" spans="38:49">
      <c r="AL24603" s="5"/>
      <c r="AM24603" s="5"/>
      <c r="AW24603" s="5"/>
    </row>
    <row r="24604" spans="38:49">
      <c r="AL24604" s="5"/>
      <c r="AM24604" s="5"/>
      <c r="AW24604" s="5"/>
    </row>
    <row r="24605" spans="38:49">
      <c r="AL24605" s="5"/>
      <c r="AM24605" s="5"/>
      <c r="AW24605" s="5"/>
    </row>
    <row r="24606" spans="38:49">
      <c r="AL24606" s="5"/>
      <c r="AM24606" s="5"/>
      <c r="AW24606" s="5"/>
    </row>
    <row r="24607" spans="38:49">
      <c r="AL24607" s="5"/>
      <c r="AM24607" s="5"/>
      <c r="AW24607" s="5"/>
    </row>
    <row r="24608" spans="38:49">
      <c r="AL24608" s="5"/>
      <c r="AM24608" s="5"/>
      <c r="AW24608" s="5"/>
    </row>
    <row r="24609" spans="38:49">
      <c r="AL24609" s="5"/>
      <c r="AM24609" s="5"/>
      <c r="AW24609" s="5"/>
    </row>
    <row r="24610" spans="38:49">
      <c r="AL24610" s="5"/>
      <c r="AM24610" s="5"/>
      <c r="AW24610" s="5"/>
    </row>
    <row r="24611" spans="38:49">
      <c r="AL24611" s="5"/>
      <c r="AM24611" s="5"/>
      <c r="AW24611" s="5"/>
    </row>
    <row r="24612" spans="38:49">
      <c r="AL24612" s="5"/>
      <c r="AM24612" s="5"/>
      <c r="AW24612" s="5"/>
    </row>
    <row r="24613" spans="38:49">
      <c r="AL24613" s="5"/>
      <c r="AM24613" s="5"/>
      <c r="AW24613" s="5"/>
    </row>
    <row r="24614" spans="38:49">
      <c r="AL24614" s="5"/>
      <c r="AM24614" s="5"/>
      <c r="AW24614" s="5"/>
    </row>
    <row r="24615" spans="38:49">
      <c r="AL24615" s="5"/>
      <c r="AM24615" s="5"/>
      <c r="AW24615" s="5"/>
    </row>
    <row r="24616" spans="38:49">
      <c r="AL24616" s="5"/>
      <c r="AM24616" s="5"/>
      <c r="AW24616" s="5"/>
    </row>
    <row r="24617" spans="38:49">
      <c r="AL24617" s="5"/>
      <c r="AM24617" s="5"/>
      <c r="AW24617" s="5"/>
    </row>
    <row r="24618" spans="38:49">
      <c r="AL24618" s="5"/>
      <c r="AM24618" s="5"/>
      <c r="AW24618" s="5"/>
    </row>
    <row r="24619" spans="38:49">
      <c r="AL24619" s="5"/>
      <c r="AM24619" s="5"/>
      <c r="AW24619" s="5"/>
    </row>
    <row r="24620" spans="38:49">
      <c r="AL24620" s="5"/>
      <c r="AM24620" s="5"/>
      <c r="AW24620" s="5"/>
    </row>
    <row r="24621" spans="38:49">
      <c r="AL24621" s="5"/>
      <c r="AM24621" s="5"/>
      <c r="AW24621" s="5"/>
    </row>
    <row r="24622" spans="38:49">
      <c r="AL24622" s="5"/>
      <c r="AM24622" s="5"/>
      <c r="AW24622" s="5"/>
    </row>
    <row r="24623" spans="38:49">
      <c r="AL24623" s="5"/>
      <c r="AM24623" s="5"/>
      <c r="AW24623" s="5"/>
    </row>
    <row r="24624" spans="38:49">
      <c r="AL24624" s="5"/>
      <c r="AM24624" s="5"/>
      <c r="AW24624" s="5"/>
    </row>
    <row r="24625" spans="38:49">
      <c r="AL24625" s="5"/>
      <c r="AM24625" s="5"/>
      <c r="AW24625" s="5"/>
    </row>
    <row r="24626" spans="38:49">
      <c r="AL24626" s="5"/>
      <c r="AM24626" s="5"/>
      <c r="AW24626" s="5"/>
    </row>
    <row r="24627" spans="38:49">
      <c r="AL24627" s="5"/>
      <c r="AM24627" s="5"/>
      <c r="AW24627" s="5"/>
    </row>
    <row r="24628" spans="38:49">
      <c r="AL24628" s="5"/>
      <c r="AM24628" s="5"/>
      <c r="AW24628" s="5"/>
    </row>
    <row r="24629" spans="38:49">
      <c r="AL24629" s="5"/>
      <c r="AM24629" s="5"/>
      <c r="AW24629" s="5"/>
    </row>
    <row r="24630" spans="38:49">
      <c r="AL24630" s="5"/>
      <c r="AM24630" s="5"/>
      <c r="AW24630" s="5"/>
    </row>
    <row r="24631" spans="38:49">
      <c r="AL24631" s="5"/>
      <c r="AM24631" s="5"/>
      <c r="AW24631" s="5"/>
    </row>
    <row r="24632" spans="38:49">
      <c r="AL24632" s="5"/>
      <c r="AM24632" s="5"/>
      <c r="AW24632" s="5"/>
    </row>
    <row r="24633" spans="38:49">
      <c r="AL24633" s="5"/>
      <c r="AM24633" s="5"/>
      <c r="AW24633" s="5"/>
    </row>
    <row r="24634" spans="38:49">
      <c r="AL24634" s="5"/>
      <c r="AM24634" s="5"/>
      <c r="AW24634" s="5"/>
    </row>
    <row r="24635" spans="38:49">
      <c r="AL24635" s="5"/>
      <c r="AM24635" s="5"/>
      <c r="AW24635" s="5"/>
    </row>
    <row r="24636" spans="38:49">
      <c r="AL24636" s="5"/>
      <c r="AM24636" s="5"/>
      <c r="AW24636" s="5"/>
    </row>
    <row r="24637" spans="38:49">
      <c r="AL24637" s="5"/>
      <c r="AM24637" s="5"/>
      <c r="AW24637" s="5"/>
    </row>
    <row r="24638" spans="38:49">
      <c r="AL24638" s="5"/>
      <c r="AM24638" s="5"/>
      <c r="AW24638" s="5"/>
    </row>
    <row r="24639" spans="38:49">
      <c r="AL24639" s="5"/>
      <c r="AM24639" s="5"/>
      <c r="AW24639" s="5"/>
    </row>
    <row r="24640" spans="38:49">
      <c r="AL24640" s="5"/>
      <c r="AM24640" s="5"/>
      <c r="AW24640" s="5"/>
    </row>
    <row r="24641" spans="38:49">
      <c r="AL24641" s="5"/>
      <c r="AM24641" s="5"/>
      <c r="AW24641" s="5"/>
    </row>
    <row r="24642" spans="38:49">
      <c r="AL24642" s="5"/>
      <c r="AM24642" s="5"/>
      <c r="AW24642" s="5"/>
    </row>
    <row r="24643" spans="38:49">
      <c r="AL24643" s="5"/>
      <c r="AM24643" s="5"/>
      <c r="AW24643" s="5"/>
    </row>
    <row r="24644" spans="38:49">
      <c r="AL24644" s="5"/>
      <c r="AM24644" s="5"/>
      <c r="AW24644" s="5"/>
    </row>
    <row r="24645" spans="38:49">
      <c r="AL24645" s="5"/>
      <c r="AM24645" s="5"/>
      <c r="AW24645" s="5"/>
    </row>
    <row r="24646" spans="38:49">
      <c r="AL24646" s="5"/>
      <c r="AM24646" s="5"/>
      <c r="AW24646" s="5"/>
    </row>
    <row r="24647" spans="38:49">
      <c r="AL24647" s="5"/>
      <c r="AM24647" s="5"/>
      <c r="AW24647" s="5"/>
    </row>
    <row r="24648" spans="38:49">
      <c r="AL24648" s="5"/>
      <c r="AM24648" s="5"/>
      <c r="AW24648" s="5"/>
    </row>
    <row r="24649" spans="38:49">
      <c r="AL24649" s="5"/>
      <c r="AM24649" s="5"/>
      <c r="AW24649" s="5"/>
    </row>
    <row r="24650" spans="38:49">
      <c r="AL24650" s="5"/>
      <c r="AM24650" s="5"/>
      <c r="AW24650" s="5"/>
    </row>
    <row r="24651" spans="38:49">
      <c r="AL24651" s="5"/>
      <c r="AM24651" s="5"/>
      <c r="AW24651" s="5"/>
    </row>
    <row r="24652" spans="38:49">
      <c r="AL24652" s="5"/>
      <c r="AM24652" s="5"/>
      <c r="AW24652" s="5"/>
    </row>
    <row r="24653" spans="38:49">
      <c r="AL24653" s="5"/>
      <c r="AM24653" s="5"/>
      <c r="AW24653" s="5"/>
    </row>
    <row r="24654" spans="38:49">
      <c r="AL24654" s="5"/>
      <c r="AM24654" s="5"/>
      <c r="AW24654" s="5"/>
    </row>
    <row r="24655" spans="38:49">
      <c r="AL24655" s="5"/>
      <c r="AM24655" s="5"/>
      <c r="AW24655" s="5"/>
    </row>
    <row r="24656" spans="38:49">
      <c r="AL24656" s="5"/>
      <c r="AM24656" s="5"/>
      <c r="AW24656" s="5"/>
    </row>
    <row r="24657" spans="38:49">
      <c r="AL24657" s="5"/>
      <c r="AM24657" s="5"/>
      <c r="AW24657" s="5"/>
    </row>
    <row r="24658" spans="38:49">
      <c r="AL24658" s="5"/>
      <c r="AM24658" s="5"/>
      <c r="AW24658" s="5"/>
    </row>
    <row r="24659" spans="38:49">
      <c r="AL24659" s="5"/>
      <c r="AM24659" s="5"/>
      <c r="AW24659" s="5"/>
    </row>
    <row r="24660" spans="38:49">
      <c r="AL24660" s="5"/>
      <c r="AM24660" s="5"/>
      <c r="AW24660" s="5"/>
    </row>
    <row r="24661" spans="38:49">
      <c r="AL24661" s="5"/>
      <c r="AM24661" s="5"/>
      <c r="AW24661" s="5"/>
    </row>
    <row r="24662" spans="38:49">
      <c r="AL24662" s="5"/>
      <c r="AM24662" s="5"/>
      <c r="AW24662" s="5"/>
    </row>
    <row r="24663" spans="38:49">
      <c r="AL24663" s="5"/>
      <c r="AM24663" s="5"/>
      <c r="AW24663" s="5"/>
    </row>
    <row r="24664" spans="38:49">
      <c r="AL24664" s="5"/>
      <c r="AM24664" s="5"/>
      <c r="AW24664" s="5"/>
    </row>
    <row r="24665" spans="38:49">
      <c r="AL24665" s="5"/>
      <c r="AM24665" s="5"/>
      <c r="AW24665" s="5"/>
    </row>
    <row r="24666" spans="38:49">
      <c r="AL24666" s="5"/>
      <c r="AM24666" s="5"/>
      <c r="AW24666" s="5"/>
    </row>
    <row r="24667" spans="38:49">
      <c r="AL24667" s="5"/>
      <c r="AM24667" s="5"/>
      <c r="AW24667" s="5"/>
    </row>
    <row r="24668" spans="38:49">
      <c r="AL24668" s="5"/>
      <c r="AM24668" s="5"/>
      <c r="AW24668" s="5"/>
    </row>
    <row r="24669" spans="38:49">
      <c r="AL24669" s="5"/>
      <c r="AM24669" s="5"/>
      <c r="AW24669" s="5"/>
    </row>
    <row r="24670" spans="38:49">
      <c r="AL24670" s="5"/>
      <c r="AM24670" s="5"/>
      <c r="AW24670" s="5"/>
    </row>
    <row r="24671" spans="38:49">
      <c r="AL24671" s="5"/>
      <c r="AM24671" s="5"/>
      <c r="AW24671" s="5"/>
    </row>
    <row r="24672" spans="38:49">
      <c r="AL24672" s="5"/>
      <c r="AM24672" s="5"/>
      <c r="AW24672" s="5"/>
    </row>
    <row r="24673" spans="38:49">
      <c r="AL24673" s="5"/>
      <c r="AM24673" s="5"/>
      <c r="AW24673" s="5"/>
    </row>
    <row r="24674" spans="38:49">
      <c r="AL24674" s="5"/>
      <c r="AM24674" s="5"/>
      <c r="AW24674" s="5"/>
    </row>
    <row r="24675" spans="38:49">
      <c r="AL24675" s="5"/>
      <c r="AM24675" s="5"/>
      <c r="AW24675" s="5"/>
    </row>
    <row r="24676" spans="38:49">
      <c r="AL24676" s="5"/>
      <c r="AM24676" s="5"/>
      <c r="AW24676" s="5"/>
    </row>
    <row r="24677" spans="38:49">
      <c r="AL24677" s="5"/>
      <c r="AM24677" s="5"/>
      <c r="AW24677" s="5"/>
    </row>
    <row r="24678" spans="38:49">
      <c r="AL24678" s="5"/>
      <c r="AM24678" s="5"/>
      <c r="AW24678" s="5"/>
    </row>
    <row r="24679" spans="38:49">
      <c r="AL24679" s="5"/>
      <c r="AM24679" s="5"/>
      <c r="AW24679" s="5"/>
    </row>
    <row r="24680" spans="38:49">
      <c r="AL24680" s="5"/>
      <c r="AM24680" s="5"/>
      <c r="AW24680" s="5"/>
    </row>
    <row r="24681" spans="38:49">
      <c r="AL24681" s="5"/>
      <c r="AM24681" s="5"/>
      <c r="AW24681" s="5"/>
    </row>
    <row r="24682" spans="38:49">
      <c r="AL24682" s="5"/>
      <c r="AM24682" s="5"/>
      <c r="AW24682" s="5"/>
    </row>
    <row r="24683" spans="38:49">
      <c r="AL24683" s="5"/>
      <c r="AM24683" s="5"/>
      <c r="AW24683" s="5"/>
    </row>
    <row r="24684" spans="38:49">
      <c r="AL24684" s="5"/>
      <c r="AM24684" s="5"/>
      <c r="AW24684" s="5"/>
    </row>
    <row r="24685" spans="38:49">
      <c r="AL24685" s="5"/>
      <c r="AM24685" s="5"/>
      <c r="AW24685" s="5"/>
    </row>
    <row r="24686" spans="38:49">
      <c r="AL24686" s="5"/>
      <c r="AM24686" s="5"/>
      <c r="AW24686" s="5"/>
    </row>
    <row r="24687" spans="38:49">
      <c r="AL24687" s="5"/>
      <c r="AM24687" s="5"/>
      <c r="AW24687" s="5"/>
    </row>
    <row r="24688" spans="38:49">
      <c r="AL24688" s="5"/>
      <c r="AM24688" s="5"/>
      <c r="AW24688" s="5"/>
    </row>
    <row r="24689" spans="38:49">
      <c r="AL24689" s="5"/>
      <c r="AM24689" s="5"/>
      <c r="AW24689" s="5"/>
    </row>
    <row r="24690" spans="38:49">
      <c r="AL24690" s="5"/>
      <c r="AM24690" s="5"/>
      <c r="AW24690" s="5"/>
    </row>
    <row r="24691" spans="38:49">
      <c r="AL24691" s="5"/>
      <c r="AM24691" s="5"/>
      <c r="AW24691" s="5"/>
    </row>
    <row r="24692" spans="38:49">
      <c r="AL24692" s="5"/>
      <c r="AM24692" s="5"/>
      <c r="AW24692" s="5"/>
    </row>
    <row r="24693" spans="38:49">
      <c r="AL24693" s="5"/>
      <c r="AM24693" s="5"/>
      <c r="AW24693" s="5"/>
    </row>
    <row r="24694" spans="38:49">
      <c r="AL24694" s="5"/>
      <c r="AM24694" s="5"/>
      <c r="AW24694" s="5"/>
    </row>
    <row r="24695" spans="38:49">
      <c r="AL24695" s="5"/>
      <c r="AM24695" s="5"/>
      <c r="AW24695" s="5"/>
    </row>
    <row r="24696" spans="38:49">
      <c r="AL24696" s="5"/>
      <c r="AM24696" s="5"/>
      <c r="AW24696" s="5"/>
    </row>
    <row r="24697" spans="38:49">
      <c r="AL24697" s="5"/>
      <c r="AM24697" s="5"/>
      <c r="AW24697" s="5"/>
    </row>
    <row r="24698" spans="38:49">
      <c r="AL24698" s="5"/>
      <c r="AM24698" s="5"/>
      <c r="AW24698" s="5"/>
    </row>
    <row r="24699" spans="38:49">
      <c r="AL24699" s="5"/>
      <c r="AM24699" s="5"/>
      <c r="AW24699" s="5"/>
    </row>
    <row r="24700" spans="38:49">
      <c r="AL24700" s="5"/>
      <c r="AM24700" s="5"/>
      <c r="AW24700" s="5"/>
    </row>
    <row r="24701" spans="38:49">
      <c r="AL24701" s="5"/>
      <c r="AM24701" s="5"/>
      <c r="AW24701" s="5"/>
    </row>
    <row r="24702" spans="38:49">
      <c r="AL24702" s="5"/>
      <c r="AM24702" s="5"/>
      <c r="AW24702" s="5"/>
    </row>
    <row r="24703" spans="38:49">
      <c r="AL24703" s="5"/>
      <c r="AM24703" s="5"/>
      <c r="AW24703" s="5"/>
    </row>
    <row r="24704" spans="38:49">
      <c r="AL24704" s="5"/>
      <c r="AM24704" s="5"/>
      <c r="AW24704" s="5"/>
    </row>
    <row r="24705" spans="38:49">
      <c r="AL24705" s="5"/>
      <c r="AM24705" s="5"/>
      <c r="AW24705" s="5"/>
    </row>
    <row r="24706" spans="38:49">
      <c r="AL24706" s="5"/>
      <c r="AM24706" s="5"/>
      <c r="AW24706" s="5"/>
    </row>
    <row r="24707" spans="38:49">
      <c r="AL24707" s="5"/>
      <c r="AM24707" s="5"/>
      <c r="AW24707" s="5"/>
    </row>
    <row r="24708" spans="38:49">
      <c r="AL24708" s="5"/>
      <c r="AM24708" s="5"/>
      <c r="AW24708" s="5"/>
    </row>
    <row r="24709" spans="38:49">
      <c r="AL24709" s="5"/>
      <c r="AM24709" s="5"/>
      <c r="AW24709" s="5"/>
    </row>
    <row r="24710" spans="38:49">
      <c r="AL24710" s="5"/>
      <c r="AM24710" s="5"/>
      <c r="AW24710" s="5"/>
    </row>
    <row r="24711" spans="38:49">
      <c r="AL24711" s="5"/>
      <c r="AM24711" s="5"/>
      <c r="AW24711" s="5"/>
    </row>
    <row r="24712" spans="38:49">
      <c r="AL24712" s="5"/>
      <c r="AM24712" s="5"/>
      <c r="AW24712" s="5"/>
    </row>
    <row r="24713" spans="38:49">
      <c r="AL24713" s="5"/>
      <c r="AM24713" s="5"/>
      <c r="AW24713" s="5"/>
    </row>
    <row r="24714" spans="38:49">
      <c r="AL24714" s="5"/>
      <c r="AM24714" s="5"/>
      <c r="AW24714" s="5"/>
    </row>
    <row r="24715" spans="38:49">
      <c r="AL24715" s="5"/>
      <c r="AM24715" s="5"/>
      <c r="AW24715" s="5"/>
    </row>
    <row r="24716" spans="38:49">
      <c r="AL24716" s="5"/>
      <c r="AM24716" s="5"/>
      <c r="AW24716" s="5"/>
    </row>
    <row r="24717" spans="38:49">
      <c r="AL24717" s="5"/>
      <c r="AM24717" s="5"/>
      <c r="AW24717" s="5"/>
    </row>
    <row r="24718" spans="38:49">
      <c r="AL24718" s="5"/>
      <c r="AM24718" s="5"/>
      <c r="AW24718" s="5"/>
    </row>
    <row r="24719" spans="38:49">
      <c r="AL24719" s="5"/>
      <c r="AM24719" s="5"/>
      <c r="AW24719" s="5"/>
    </row>
    <row r="24720" spans="38:49">
      <c r="AL24720" s="5"/>
      <c r="AM24720" s="5"/>
      <c r="AW24720" s="5"/>
    </row>
    <row r="24721" spans="38:49">
      <c r="AL24721" s="5"/>
      <c r="AM24721" s="5"/>
      <c r="AW24721" s="5"/>
    </row>
    <row r="24722" spans="38:49">
      <c r="AL24722" s="5"/>
      <c r="AM24722" s="5"/>
      <c r="AW24722" s="5"/>
    </row>
    <row r="24723" spans="38:49">
      <c r="AL24723" s="5"/>
      <c r="AM24723" s="5"/>
      <c r="AW24723" s="5"/>
    </row>
    <row r="24724" spans="38:49">
      <c r="AL24724" s="5"/>
      <c r="AM24724" s="5"/>
      <c r="AW24724" s="5"/>
    </row>
    <row r="24725" spans="38:49">
      <c r="AL24725" s="5"/>
      <c r="AM24725" s="5"/>
      <c r="AW24725" s="5"/>
    </row>
    <row r="24726" spans="38:49">
      <c r="AL24726" s="5"/>
      <c r="AM24726" s="5"/>
      <c r="AW24726" s="5"/>
    </row>
    <row r="24727" spans="38:49">
      <c r="AL24727" s="5"/>
      <c r="AM24727" s="5"/>
      <c r="AW24727" s="5"/>
    </row>
    <row r="24728" spans="38:49">
      <c r="AL24728" s="5"/>
      <c r="AM24728" s="5"/>
      <c r="AW24728" s="5"/>
    </row>
    <row r="24729" spans="38:49">
      <c r="AL24729" s="5"/>
      <c r="AM24729" s="5"/>
      <c r="AW24729" s="5"/>
    </row>
    <row r="24730" spans="38:49">
      <c r="AL24730" s="5"/>
      <c r="AM24730" s="5"/>
      <c r="AW24730" s="5"/>
    </row>
    <row r="24731" spans="38:49">
      <c r="AL24731" s="5"/>
      <c r="AM24731" s="5"/>
      <c r="AW24731" s="5"/>
    </row>
    <row r="24732" spans="38:49">
      <c r="AL24732" s="5"/>
      <c r="AM24732" s="5"/>
      <c r="AW24732" s="5"/>
    </row>
    <row r="24733" spans="38:49">
      <c r="AL24733" s="5"/>
      <c r="AM24733" s="5"/>
      <c r="AW24733" s="5"/>
    </row>
    <row r="24734" spans="38:49">
      <c r="AL24734" s="5"/>
      <c r="AM24734" s="5"/>
      <c r="AW24734" s="5"/>
    </row>
    <row r="24735" spans="38:49">
      <c r="AL24735" s="5"/>
      <c r="AM24735" s="5"/>
      <c r="AW24735" s="5"/>
    </row>
    <row r="24736" spans="38:49">
      <c r="AL24736" s="5"/>
      <c r="AM24736" s="5"/>
      <c r="AW24736" s="5"/>
    </row>
    <row r="24737" spans="38:49">
      <c r="AL24737" s="5"/>
      <c r="AM24737" s="5"/>
      <c r="AW24737" s="5"/>
    </row>
    <row r="24738" spans="38:49">
      <c r="AL24738" s="5"/>
      <c r="AM24738" s="5"/>
      <c r="AW24738" s="5"/>
    </row>
    <row r="24739" spans="38:49">
      <c r="AL24739" s="5"/>
      <c r="AM24739" s="5"/>
      <c r="AW24739" s="5"/>
    </row>
    <row r="24740" spans="38:49">
      <c r="AL24740" s="5"/>
      <c r="AM24740" s="5"/>
      <c r="AW24740" s="5"/>
    </row>
    <row r="24741" spans="38:49">
      <c r="AL24741" s="5"/>
      <c r="AM24741" s="5"/>
      <c r="AW24741" s="5"/>
    </row>
    <row r="24742" spans="38:49">
      <c r="AL24742" s="5"/>
      <c r="AM24742" s="5"/>
      <c r="AW24742" s="5"/>
    </row>
    <row r="24743" spans="38:49">
      <c r="AL24743" s="5"/>
      <c r="AM24743" s="5"/>
      <c r="AW24743" s="5"/>
    </row>
    <row r="24744" spans="38:49">
      <c r="AL24744" s="5"/>
      <c r="AM24744" s="5"/>
      <c r="AW24744" s="5"/>
    </row>
    <row r="24745" spans="38:49">
      <c r="AL24745" s="5"/>
      <c r="AM24745" s="5"/>
      <c r="AW24745" s="5"/>
    </row>
    <row r="24746" spans="38:49">
      <c r="AL24746" s="5"/>
      <c r="AM24746" s="5"/>
      <c r="AW24746" s="5"/>
    </row>
    <row r="24747" spans="38:49">
      <c r="AL24747" s="5"/>
      <c r="AM24747" s="5"/>
      <c r="AW24747" s="5"/>
    </row>
    <row r="24748" spans="38:49">
      <c r="AL24748" s="5"/>
      <c r="AM24748" s="5"/>
      <c r="AW24748" s="5"/>
    </row>
    <row r="24749" spans="38:49">
      <c r="AL24749" s="5"/>
      <c r="AM24749" s="5"/>
      <c r="AW24749" s="5"/>
    </row>
    <row r="24750" spans="38:49">
      <c r="AL24750" s="5"/>
      <c r="AM24750" s="5"/>
      <c r="AW24750" s="5"/>
    </row>
    <row r="24751" spans="38:49">
      <c r="AL24751" s="5"/>
      <c r="AM24751" s="5"/>
      <c r="AW24751" s="5"/>
    </row>
    <row r="24752" spans="38:49">
      <c r="AL24752" s="5"/>
      <c r="AM24752" s="5"/>
      <c r="AW24752" s="5"/>
    </row>
    <row r="24753" spans="38:49">
      <c r="AL24753" s="5"/>
      <c r="AM24753" s="5"/>
      <c r="AW24753" s="5"/>
    </row>
    <row r="24754" spans="38:49">
      <c r="AL24754" s="5"/>
      <c r="AM24754" s="5"/>
      <c r="AW24754" s="5"/>
    </row>
    <row r="24755" spans="38:49">
      <c r="AL24755" s="5"/>
      <c r="AM24755" s="5"/>
      <c r="AW24755" s="5"/>
    </row>
    <row r="24756" spans="38:49">
      <c r="AL24756" s="5"/>
      <c r="AM24756" s="5"/>
      <c r="AW24756" s="5"/>
    </row>
    <row r="24757" spans="38:49">
      <c r="AL24757" s="5"/>
      <c r="AM24757" s="5"/>
      <c r="AW24757" s="5"/>
    </row>
    <row r="24758" spans="38:49">
      <c r="AL24758" s="5"/>
      <c r="AM24758" s="5"/>
      <c r="AW24758" s="5"/>
    </row>
    <row r="24759" spans="38:49">
      <c r="AL24759" s="5"/>
      <c r="AM24759" s="5"/>
      <c r="AW24759" s="5"/>
    </row>
    <row r="24760" spans="38:49">
      <c r="AL24760" s="5"/>
      <c r="AM24760" s="5"/>
      <c r="AW24760" s="5"/>
    </row>
    <row r="24761" spans="38:49">
      <c r="AL24761" s="5"/>
      <c r="AM24761" s="5"/>
      <c r="AW24761" s="5"/>
    </row>
    <row r="24762" spans="38:49">
      <c r="AL24762" s="5"/>
      <c r="AM24762" s="5"/>
      <c r="AW24762" s="5"/>
    </row>
    <row r="24763" spans="38:49">
      <c r="AL24763" s="5"/>
      <c r="AM24763" s="5"/>
      <c r="AW24763" s="5"/>
    </row>
    <row r="24764" spans="38:49">
      <c r="AL24764" s="5"/>
      <c r="AM24764" s="5"/>
      <c r="AW24764" s="5"/>
    </row>
    <row r="24765" spans="38:49">
      <c r="AL24765" s="5"/>
      <c r="AM24765" s="5"/>
      <c r="AW24765" s="5"/>
    </row>
    <row r="24766" spans="38:49">
      <c r="AL24766" s="5"/>
      <c r="AM24766" s="5"/>
      <c r="AW24766" s="5"/>
    </row>
    <row r="24767" spans="38:49">
      <c r="AL24767" s="5"/>
      <c r="AM24767" s="5"/>
      <c r="AW24767" s="5"/>
    </row>
    <row r="24768" spans="38:49">
      <c r="AL24768" s="5"/>
      <c r="AM24768" s="5"/>
      <c r="AW24768" s="5"/>
    </row>
    <row r="24769" spans="38:49">
      <c r="AL24769" s="5"/>
      <c r="AM24769" s="5"/>
      <c r="AW24769" s="5"/>
    </row>
    <row r="24770" spans="38:49">
      <c r="AL24770" s="5"/>
      <c r="AM24770" s="5"/>
      <c r="AW24770" s="5"/>
    </row>
    <row r="24771" spans="38:49">
      <c r="AL24771" s="5"/>
      <c r="AM24771" s="5"/>
      <c r="AW24771" s="5"/>
    </row>
    <row r="24772" spans="38:49">
      <c r="AL24772" s="5"/>
      <c r="AM24772" s="5"/>
      <c r="AW24772" s="5"/>
    </row>
    <row r="24773" spans="38:49">
      <c r="AL24773" s="5"/>
      <c r="AM24773" s="5"/>
      <c r="AW24773" s="5"/>
    </row>
    <row r="24774" spans="38:49">
      <c r="AL24774" s="5"/>
      <c r="AM24774" s="5"/>
      <c r="AW24774" s="5"/>
    </row>
    <row r="24775" spans="38:49">
      <c r="AL24775" s="5"/>
      <c r="AM24775" s="5"/>
      <c r="AW24775" s="5"/>
    </row>
    <row r="24776" spans="38:49">
      <c r="AL24776" s="5"/>
      <c r="AM24776" s="5"/>
      <c r="AW24776" s="5"/>
    </row>
    <row r="24777" spans="38:49">
      <c r="AL24777" s="5"/>
      <c r="AM24777" s="5"/>
      <c r="AW24777" s="5"/>
    </row>
    <row r="24778" spans="38:49">
      <c r="AL24778" s="5"/>
      <c r="AM24778" s="5"/>
      <c r="AW24778" s="5"/>
    </row>
    <row r="24779" spans="38:49">
      <c r="AL24779" s="5"/>
      <c r="AM24779" s="5"/>
      <c r="AW24779" s="5"/>
    </row>
    <row r="24780" spans="38:49">
      <c r="AL24780" s="5"/>
      <c r="AM24780" s="5"/>
      <c r="AW24780" s="5"/>
    </row>
    <row r="24781" spans="38:49">
      <c r="AL24781" s="5"/>
      <c r="AM24781" s="5"/>
      <c r="AW24781" s="5"/>
    </row>
    <row r="24782" spans="38:49">
      <c r="AL24782" s="5"/>
      <c r="AM24782" s="5"/>
      <c r="AW24782" s="5"/>
    </row>
    <row r="24783" spans="38:49">
      <c r="AL24783" s="5"/>
      <c r="AM24783" s="5"/>
      <c r="AW24783" s="5"/>
    </row>
    <row r="24784" spans="38:49">
      <c r="AL24784" s="5"/>
      <c r="AM24784" s="5"/>
      <c r="AW24784" s="5"/>
    </row>
    <row r="24785" spans="38:49">
      <c r="AL24785" s="5"/>
      <c r="AM24785" s="5"/>
      <c r="AW24785" s="5"/>
    </row>
    <row r="24786" spans="38:49">
      <c r="AL24786" s="5"/>
      <c r="AM24786" s="5"/>
      <c r="AW24786" s="5"/>
    </row>
    <row r="24787" spans="38:49">
      <c r="AL24787" s="5"/>
      <c r="AM24787" s="5"/>
      <c r="AW24787" s="5"/>
    </row>
    <row r="24788" spans="38:49">
      <c r="AL24788" s="5"/>
      <c r="AM24788" s="5"/>
      <c r="AW24788" s="5"/>
    </row>
    <row r="24789" spans="38:49">
      <c r="AL24789" s="5"/>
      <c r="AM24789" s="5"/>
      <c r="AW24789" s="5"/>
    </row>
    <row r="24790" spans="38:49">
      <c r="AL24790" s="5"/>
      <c r="AM24790" s="5"/>
      <c r="AW24790" s="5"/>
    </row>
    <row r="24791" spans="38:49">
      <c r="AL24791" s="5"/>
      <c r="AM24791" s="5"/>
      <c r="AW24791" s="5"/>
    </row>
    <row r="24792" spans="38:49">
      <c r="AL24792" s="5"/>
      <c r="AM24792" s="5"/>
      <c r="AW24792" s="5"/>
    </row>
    <row r="24793" spans="38:49">
      <c r="AL24793" s="5"/>
      <c r="AM24793" s="5"/>
      <c r="AW24793" s="5"/>
    </row>
    <row r="24794" spans="38:49">
      <c r="AL24794" s="5"/>
      <c r="AM24794" s="5"/>
      <c r="AW24794" s="5"/>
    </row>
    <row r="24795" spans="38:49">
      <c r="AL24795" s="5"/>
      <c r="AM24795" s="5"/>
      <c r="AW24795" s="5"/>
    </row>
    <row r="24796" spans="38:49">
      <c r="AL24796" s="5"/>
      <c r="AM24796" s="5"/>
      <c r="AW24796" s="5"/>
    </row>
    <row r="24797" spans="38:49">
      <c r="AL24797" s="5"/>
      <c r="AM24797" s="5"/>
      <c r="AW24797" s="5"/>
    </row>
    <row r="24798" spans="38:49">
      <c r="AL24798" s="5"/>
      <c r="AM24798" s="5"/>
      <c r="AW24798" s="5"/>
    </row>
    <row r="24799" spans="38:49">
      <c r="AL24799" s="5"/>
      <c r="AM24799" s="5"/>
      <c r="AW24799" s="5"/>
    </row>
    <row r="24800" spans="38:49">
      <c r="AL24800" s="5"/>
      <c r="AM24800" s="5"/>
      <c r="AW24800" s="5"/>
    </row>
    <row r="24801" spans="38:49">
      <c r="AL24801" s="5"/>
      <c r="AM24801" s="5"/>
      <c r="AW24801" s="5"/>
    </row>
    <row r="24802" spans="38:49">
      <c r="AL24802" s="5"/>
      <c r="AM24802" s="5"/>
      <c r="AW24802" s="5"/>
    </row>
    <row r="24803" spans="38:49">
      <c r="AL24803" s="5"/>
      <c r="AM24803" s="5"/>
      <c r="AW24803" s="5"/>
    </row>
    <row r="24804" spans="38:49">
      <c r="AL24804" s="5"/>
      <c r="AM24804" s="5"/>
      <c r="AW24804" s="5"/>
    </row>
    <row r="24805" spans="38:49">
      <c r="AL24805" s="5"/>
      <c r="AM24805" s="5"/>
      <c r="AW24805" s="5"/>
    </row>
    <row r="24806" spans="38:49">
      <c r="AL24806" s="5"/>
      <c r="AM24806" s="5"/>
      <c r="AW24806" s="5"/>
    </row>
    <row r="24807" spans="38:49">
      <c r="AL24807" s="5"/>
      <c r="AM24807" s="5"/>
      <c r="AW24807" s="5"/>
    </row>
    <row r="24808" spans="38:49">
      <c r="AL24808" s="5"/>
      <c r="AM24808" s="5"/>
      <c r="AW24808" s="5"/>
    </row>
    <row r="24809" spans="38:49">
      <c r="AL24809" s="5"/>
      <c r="AM24809" s="5"/>
      <c r="AW24809" s="5"/>
    </row>
    <row r="24810" spans="38:49">
      <c r="AL24810" s="5"/>
      <c r="AM24810" s="5"/>
      <c r="AW24810" s="5"/>
    </row>
    <row r="24811" spans="38:49">
      <c r="AL24811" s="5"/>
      <c r="AM24811" s="5"/>
      <c r="AW24811" s="5"/>
    </row>
    <row r="24812" spans="38:49">
      <c r="AL24812" s="5"/>
      <c r="AM24812" s="5"/>
      <c r="AW24812" s="5"/>
    </row>
    <row r="24813" spans="38:49">
      <c r="AL24813" s="5"/>
      <c r="AM24813" s="5"/>
      <c r="AW24813" s="5"/>
    </row>
    <row r="24814" spans="38:49">
      <c r="AL24814" s="5"/>
      <c r="AM24814" s="5"/>
      <c r="AW24814" s="5"/>
    </row>
    <row r="24815" spans="38:49">
      <c r="AL24815" s="5"/>
      <c r="AM24815" s="5"/>
      <c r="AW24815" s="5"/>
    </row>
    <row r="24816" spans="38:49">
      <c r="AL24816" s="5"/>
      <c r="AM24816" s="5"/>
      <c r="AW24816" s="5"/>
    </row>
    <row r="24817" spans="38:49">
      <c r="AL24817" s="5"/>
      <c r="AM24817" s="5"/>
      <c r="AW24817" s="5"/>
    </row>
    <row r="24818" spans="38:49">
      <c r="AL24818" s="5"/>
      <c r="AM24818" s="5"/>
      <c r="AW24818" s="5"/>
    </row>
    <row r="24819" spans="38:49">
      <c r="AL24819" s="5"/>
      <c r="AM24819" s="5"/>
      <c r="AW24819" s="5"/>
    </row>
    <row r="24820" spans="38:49">
      <c r="AL24820" s="5"/>
      <c r="AM24820" s="5"/>
      <c r="AW24820" s="5"/>
    </row>
    <row r="24821" spans="38:49">
      <c r="AL24821" s="5"/>
      <c r="AM24821" s="5"/>
      <c r="AW24821" s="5"/>
    </row>
    <row r="24822" spans="38:49">
      <c r="AL24822" s="5"/>
      <c r="AM24822" s="5"/>
      <c r="AW24822" s="5"/>
    </row>
    <row r="24823" spans="38:49">
      <c r="AL24823" s="5"/>
      <c r="AM24823" s="5"/>
      <c r="AW24823" s="5"/>
    </row>
    <row r="24824" spans="38:49">
      <c r="AL24824" s="5"/>
      <c r="AM24824" s="5"/>
      <c r="AW24824" s="5"/>
    </row>
    <row r="24825" spans="38:49">
      <c r="AL24825" s="5"/>
      <c r="AM24825" s="5"/>
      <c r="AW24825" s="5"/>
    </row>
    <row r="24826" spans="38:49">
      <c r="AL24826" s="5"/>
      <c r="AM24826" s="5"/>
      <c r="AW24826" s="5"/>
    </row>
    <row r="24827" spans="38:49">
      <c r="AL24827" s="5"/>
      <c r="AM24827" s="5"/>
      <c r="AW24827" s="5"/>
    </row>
    <row r="24828" spans="38:49">
      <c r="AL24828" s="5"/>
      <c r="AM24828" s="5"/>
      <c r="AW24828" s="5"/>
    </row>
    <row r="24829" spans="38:49">
      <c r="AL24829" s="5"/>
      <c r="AM24829" s="5"/>
      <c r="AW24829" s="5"/>
    </row>
    <row r="24830" spans="38:49">
      <c r="AL24830" s="5"/>
      <c r="AM24830" s="5"/>
      <c r="AW24830" s="5"/>
    </row>
    <row r="24831" spans="38:49">
      <c r="AL24831" s="5"/>
      <c r="AM24831" s="5"/>
      <c r="AW24831" s="5"/>
    </row>
    <row r="24832" spans="38:49">
      <c r="AL24832" s="5"/>
      <c r="AM24832" s="5"/>
      <c r="AW24832" s="5"/>
    </row>
    <row r="24833" spans="38:49">
      <c r="AL24833" s="5"/>
      <c r="AM24833" s="5"/>
      <c r="AW24833" s="5"/>
    </row>
    <row r="24834" spans="38:49">
      <c r="AL24834" s="5"/>
      <c r="AM24834" s="5"/>
      <c r="AW24834" s="5"/>
    </row>
    <row r="24835" spans="38:49">
      <c r="AL24835" s="5"/>
      <c r="AM24835" s="5"/>
      <c r="AW24835" s="5"/>
    </row>
    <row r="24836" spans="38:49">
      <c r="AL24836" s="5"/>
      <c r="AM24836" s="5"/>
      <c r="AW24836" s="5"/>
    </row>
    <row r="24837" spans="38:49">
      <c r="AL24837" s="5"/>
      <c r="AM24837" s="5"/>
      <c r="AW24837" s="5"/>
    </row>
    <row r="24838" spans="38:49">
      <c r="AL24838" s="5"/>
      <c r="AM24838" s="5"/>
      <c r="AW24838" s="5"/>
    </row>
    <row r="24839" spans="38:49">
      <c r="AL24839" s="5"/>
      <c r="AM24839" s="5"/>
      <c r="AW24839" s="5"/>
    </row>
    <row r="24840" spans="38:49">
      <c r="AL24840" s="5"/>
      <c r="AM24840" s="5"/>
      <c r="AW24840" s="5"/>
    </row>
    <row r="24841" spans="38:49">
      <c r="AL24841" s="5"/>
      <c r="AM24841" s="5"/>
      <c r="AW24841" s="5"/>
    </row>
    <row r="24842" spans="38:49">
      <c r="AL24842" s="5"/>
      <c r="AM24842" s="5"/>
      <c r="AW24842" s="5"/>
    </row>
    <row r="24843" spans="38:49">
      <c r="AL24843" s="5"/>
      <c r="AM24843" s="5"/>
      <c r="AW24843" s="5"/>
    </row>
    <row r="24844" spans="38:49">
      <c r="AL24844" s="5"/>
      <c r="AM24844" s="5"/>
      <c r="AW24844" s="5"/>
    </row>
    <row r="24845" spans="38:49">
      <c r="AL24845" s="5"/>
      <c r="AM24845" s="5"/>
      <c r="AW24845" s="5"/>
    </row>
    <row r="24846" spans="38:49">
      <c r="AL24846" s="5"/>
      <c r="AM24846" s="5"/>
      <c r="AW24846" s="5"/>
    </row>
    <row r="24847" spans="38:49">
      <c r="AL24847" s="5"/>
      <c r="AM24847" s="5"/>
      <c r="AW24847" s="5"/>
    </row>
    <row r="24848" spans="38:49">
      <c r="AL24848" s="5"/>
      <c r="AM24848" s="5"/>
      <c r="AW24848" s="5"/>
    </row>
    <row r="24849" spans="38:49">
      <c r="AL24849" s="5"/>
      <c r="AM24849" s="5"/>
      <c r="AW24849" s="5"/>
    </row>
    <row r="24850" spans="38:49">
      <c r="AL24850" s="5"/>
      <c r="AM24850" s="5"/>
      <c r="AW24850" s="5"/>
    </row>
    <row r="24851" spans="38:49">
      <c r="AL24851" s="5"/>
      <c r="AM24851" s="5"/>
      <c r="AW24851" s="5"/>
    </row>
    <row r="24852" spans="38:49">
      <c r="AL24852" s="5"/>
      <c r="AM24852" s="5"/>
      <c r="AW24852" s="5"/>
    </row>
    <row r="24853" spans="38:49">
      <c r="AL24853" s="5"/>
      <c r="AM24853" s="5"/>
      <c r="AW24853" s="5"/>
    </row>
    <row r="24854" spans="38:49">
      <c r="AL24854" s="5"/>
      <c r="AM24854" s="5"/>
      <c r="AW24854" s="5"/>
    </row>
    <row r="24855" spans="38:49">
      <c r="AL24855" s="5"/>
      <c r="AM24855" s="5"/>
      <c r="AW24855" s="5"/>
    </row>
    <row r="24856" spans="38:49">
      <c r="AL24856" s="5"/>
      <c r="AM24856" s="5"/>
      <c r="AW24856" s="5"/>
    </row>
    <row r="24857" spans="38:49">
      <c r="AL24857" s="5"/>
      <c r="AM24857" s="5"/>
      <c r="AW24857" s="5"/>
    </row>
    <row r="24858" spans="38:49">
      <c r="AL24858" s="5"/>
      <c r="AM24858" s="5"/>
      <c r="AW24858" s="5"/>
    </row>
    <row r="24859" spans="38:49">
      <c r="AL24859" s="5"/>
      <c r="AM24859" s="5"/>
      <c r="AW24859" s="5"/>
    </row>
    <row r="24860" spans="38:49">
      <c r="AL24860" s="5"/>
      <c r="AM24860" s="5"/>
      <c r="AW24860" s="5"/>
    </row>
    <row r="24861" spans="38:49">
      <c r="AL24861" s="5"/>
      <c r="AM24861" s="5"/>
      <c r="AW24861" s="5"/>
    </row>
    <row r="24862" spans="38:49">
      <c r="AL24862" s="5"/>
      <c r="AM24862" s="5"/>
      <c r="AW24862" s="5"/>
    </row>
    <row r="24863" spans="38:49">
      <c r="AL24863" s="5"/>
      <c r="AM24863" s="5"/>
      <c r="AW24863" s="5"/>
    </row>
    <row r="24864" spans="38:49">
      <c r="AL24864" s="5"/>
      <c r="AM24864" s="5"/>
      <c r="AW24864" s="5"/>
    </row>
    <row r="24865" spans="38:49">
      <c r="AL24865" s="5"/>
      <c r="AM24865" s="5"/>
      <c r="AW24865" s="5"/>
    </row>
    <row r="24866" spans="38:49">
      <c r="AL24866" s="5"/>
      <c r="AM24866" s="5"/>
      <c r="AW24866" s="5"/>
    </row>
    <row r="24867" spans="38:49">
      <c r="AL24867" s="5"/>
      <c r="AM24867" s="5"/>
      <c r="AW24867" s="5"/>
    </row>
    <row r="24868" spans="38:49">
      <c r="AL24868" s="5"/>
      <c r="AM24868" s="5"/>
      <c r="AW24868" s="5"/>
    </row>
    <row r="24869" spans="38:49">
      <c r="AL24869" s="5"/>
      <c r="AM24869" s="5"/>
      <c r="AW24869" s="5"/>
    </row>
    <row r="24870" spans="38:49">
      <c r="AL24870" s="5"/>
      <c r="AM24870" s="5"/>
      <c r="AW24870" s="5"/>
    </row>
    <row r="24871" spans="38:49">
      <c r="AL24871" s="5"/>
      <c r="AM24871" s="5"/>
      <c r="AW24871" s="5"/>
    </row>
    <row r="24872" spans="38:49">
      <c r="AL24872" s="5"/>
      <c r="AM24872" s="5"/>
      <c r="AW24872" s="5"/>
    </row>
    <row r="24873" spans="38:49">
      <c r="AL24873" s="5"/>
      <c r="AM24873" s="5"/>
      <c r="AW24873" s="5"/>
    </row>
    <row r="24874" spans="38:49">
      <c r="AL24874" s="5"/>
      <c r="AM24874" s="5"/>
      <c r="AW24874" s="5"/>
    </row>
    <row r="24875" spans="38:49">
      <c r="AL24875" s="5"/>
      <c r="AM24875" s="5"/>
      <c r="AW24875" s="5"/>
    </row>
    <row r="24876" spans="38:49">
      <c r="AL24876" s="5"/>
      <c r="AM24876" s="5"/>
      <c r="AW24876" s="5"/>
    </row>
    <row r="24877" spans="38:49">
      <c r="AL24877" s="5"/>
      <c r="AM24877" s="5"/>
      <c r="AW24877" s="5"/>
    </row>
    <row r="24878" spans="38:49">
      <c r="AL24878" s="5"/>
      <c r="AM24878" s="5"/>
      <c r="AW24878" s="5"/>
    </row>
    <row r="24879" spans="38:49">
      <c r="AL24879" s="5"/>
      <c r="AM24879" s="5"/>
      <c r="AW24879" s="5"/>
    </row>
    <row r="24880" spans="38:49">
      <c r="AL24880" s="5"/>
      <c r="AM24880" s="5"/>
      <c r="AW24880" s="5"/>
    </row>
    <row r="24881" spans="38:49">
      <c r="AL24881" s="5"/>
      <c r="AM24881" s="5"/>
      <c r="AW24881" s="5"/>
    </row>
    <row r="24882" spans="38:49">
      <c r="AL24882" s="5"/>
      <c r="AM24882" s="5"/>
      <c r="AW24882" s="5"/>
    </row>
    <row r="24883" spans="38:49">
      <c r="AL24883" s="5"/>
      <c r="AM24883" s="5"/>
      <c r="AW24883" s="5"/>
    </row>
    <row r="24884" spans="38:49">
      <c r="AL24884" s="5"/>
      <c r="AM24884" s="5"/>
      <c r="AW24884" s="5"/>
    </row>
    <row r="24885" spans="38:49">
      <c r="AL24885" s="5"/>
      <c r="AM24885" s="5"/>
      <c r="AW24885" s="5"/>
    </row>
    <row r="24886" spans="38:49">
      <c r="AL24886" s="5"/>
      <c r="AM24886" s="5"/>
      <c r="AW24886" s="5"/>
    </row>
    <row r="24887" spans="38:49">
      <c r="AL24887" s="5"/>
      <c r="AM24887" s="5"/>
      <c r="AW24887" s="5"/>
    </row>
    <row r="24888" spans="38:49">
      <c r="AL24888" s="5"/>
      <c r="AM24888" s="5"/>
      <c r="AW24888" s="5"/>
    </row>
    <row r="24889" spans="38:49">
      <c r="AL24889" s="5"/>
      <c r="AM24889" s="5"/>
      <c r="AW24889" s="5"/>
    </row>
    <row r="24890" spans="38:49">
      <c r="AL24890" s="5"/>
      <c r="AM24890" s="5"/>
      <c r="AW24890" s="5"/>
    </row>
    <row r="24891" spans="38:49">
      <c r="AL24891" s="5"/>
      <c r="AM24891" s="5"/>
      <c r="AW24891" s="5"/>
    </row>
    <row r="24892" spans="38:49">
      <c r="AL24892" s="5"/>
      <c r="AM24892" s="5"/>
      <c r="AW24892" s="5"/>
    </row>
    <row r="24893" spans="38:49">
      <c r="AL24893" s="5"/>
      <c r="AM24893" s="5"/>
      <c r="AW24893" s="5"/>
    </row>
    <row r="24894" spans="38:49">
      <c r="AL24894" s="5"/>
      <c r="AM24894" s="5"/>
      <c r="AW24894" s="5"/>
    </row>
    <row r="24895" spans="38:49">
      <c r="AL24895" s="5"/>
      <c r="AM24895" s="5"/>
      <c r="AW24895" s="5"/>
    </row>
    <row r="24896" spans="38:49">
      <c r="AL24896" s="5"/>
      <c r="AM24896" s="5"/>
      <c r="AW24896" s="5"/>
    </row>
    <row r="24897" spans="38:49">
      <c r="AL24897" s="5"/>
      <c r="AM24897" s="5"/>
      <c r="AW24897" s="5"/>
    </row>
    <row r="24898" spans="38:49">
      <c r="AL24898" s="5"/>
      <c r="AM24898" s="5"/>
      <c r="AW24898" s="5"/>
    </row>
    <row r="24899" spans="38:49">
      <c r="AL24899" s="5"/>
      <c r="AM24899" s="5"/>
      <c r="AW24899" s="5"/>
    </row>
    <row r="24900" spans="38:49">
      <c r="AL24900" s="5"/>
      <c r="AM24900" s="5"/>
      <c r="AW24900" s="5"/>
    </row>
    <row r="24901" spans="38:49">
      <c r="AL24901" s="5"/>
      <c r="AM24901" s="5"/>
      <c r="AW24901" s="5"/>
    </row>
    <row r="24902" spans="38:49">
      <c r="AL24902" s="5"/>
      <c r="AM24902" s="5"/>
      <c r="AW24902" s="5"/>
    </row>
    <row r="24903" spans="38:49">
      <c r="AL24903" s="5"/>
      <c r="AM24903" s="5"/>
      <c r="AW24903" s="5"/>
    </row>
    <row r="24904" spans="38:49">
      <c r="AL24904" s="5"/>
      <c r="AM24904" s="5"/>
      <c r="AW24904" s="5"/>
    </row>
    <row r="24905" spans="38:49">
      <c r="AL24905" s="5"/>
      <c r="AM24905" s="5"/>
      <c r="AW24905" s="5"/>
    </row>
    <row r="24906" spans="38:49">
      <c r="AL24906" s="5"/>
      <c r="AM24906" s="5"/>
      <c r="AW24906" s="5"/>
    </row>
    <row r="24907" spans="38:49">
      <c r="AL24907" s="5"/>
      <c r="AM24907" s="5"/>
      <c r="AW24907" s="5"/>
    </row>
    <row r="24908" spans="38:49">
      <c r="AL24908" s="5"/>
      <c r="AM24908" s="5"/>
      <c r="AW24908" s="5"/>
    </row>
    <row r="24909" spans="38:49">
      <c r="AL24909" s="5"/>
      <c r="AM24909" s="5"/>
      <c r="AW24909" s="5"/>
    </row>
    <row r="24910" spans="38:49">
      <c r="AL24910" s="5"/>
      <c r="AM24910" s="5"/>
      <c r="AW24910" s="5"/>
    </row>
    <row r="24911" spans="38:49">
      <c r="AL24911" s="5"/>
      <c r="AM24911" s="5"/>
      <c r="AW24911" s="5"/>
    </row>
    <row r="24912" spans="38:49">
      <c r="AL24912" s="5"/>
      <c r="AM24912" s="5"/>
      <c r="AW24912" s="5"/>
    </row>
    <row r="24913" spans="38:49">
      <c r="AL24913" s="5"/>
      <c r="AM24913" s="5"/>
      <c r="AW24913" s="5"/>
    </row>
    <row r="24914" spans="38:49">
      <c r="AL24914" s="5"/>
      <c r="AM24914" s="5"/>
      <c r="AW24914" s="5"/>
    </row>
    <row r="24915" spans="38:49">
      <c r="AL24915" s="5"/>
      <c r="AM24915" s="5"/>
      <c r="AW24915" s="5"/>
    </row>
    <row r="24916" spans="38:49">
      <c r="AL24916" s="5"/>
      <c r="AM24916" s="5"/>
      <c r="AW24916" s="5"/>
    </row>
    <row r="24917" spans="38:49">
      <c r="AL24917" s="5"/>
      <c r="AM24917" s="5"/>
      <c r="AW24917" s="5"/>
    </row>
    <row r="24918" spans="38:49">
      <c r="AL24918" s="5"/>
      <c r="AM24918" s="5"/>
      <c r="AW24918" s="5"/>
    </row>
    <row r="24919" spans="38:49">
      <c r="AL24919" s="5"/>
      <c r="AM24919" s="5"/>
      <c r="AW24919" s="5"/>
    </row>
    <row r="24920" spans="38:49">
      <c r="AL24920" s="5"/>
      <c r="AM24920" s="5"/>
      <c r="AW24920" s="5"/>
    </row>
    <row r="24921" spans="38:49">
      <c r="AL24921" s="5"/>
      <c r="AM24921" s="5"/>
      <c r="AW24921" s="5"/>
    </row>
    <row r="24922" spans="38:49">
      <c r="AL24922" s="5"/>
      <c r="AM24922" s="5"/>
      <c r="AW24922" s="5"/>
    </row>
    <row r="24923" spans="38:49">
      <c r="AL24923" s="5"/>
      <c r="AM24923" s="5"/>
      <c r="AW24923" s="5"/>
    </row>
    <row r="24924" spans="38:49">
      <c r="AL24924" s="5"/>
      <c r="AM24924" s="5"/>
      <c r="AW24924" s="5"/>
    </row>
    <row r="24925" spans="38:49">
      <c r="AL24925" s="5"/>
      <c r="AM24925" s="5"/>
      <c r="AW24925" s="5"/>
    </row>
    <row r="24926" spans="38:49">
      <c r="AL24926" s="5"/>
      <c r="AM24926" s="5"/>
      <c r="AW24926" s="5"/>
    </row>
    <row r="24927" spans="38:49">
      <c r="AL24927" s="5"/>
      <c r="AM24927" s="5"/>
      <c r="AW24927" s="5"/>
    </row>
    <row r="24928" spans="38:49">
      <c r="AL24928" s="5"/>
      <c r="AM24928" s="5"/>
      <c r="AW24928" s="5"/>
    </row>
    <row r="24929" spans="38:49">
      <c r="AL24929" s="5"/>
      <c r="AM24929" s="5"/>
      <c r="AW24929" s="5"/>
    </row>
    <row r="24930" spans="38:49">
      <c r="AL24930" s="5"/>
      <c r="AM24930" s="5"/>
      <c r="AW24930" s="5"/>
    </row>
    <row r="24931" spans="38:49">
      <c r="AL24931" s="5"/>
      <c r="AM24931" s="5"/>
      <c r="AW24931" s="5"/>
    </row>
    <row r="24932" spans="38:49">
      <c r="AL24932" s="5"/>
      <c r="AM24932" s="5"/>
      <c r="AW24932" s="5"/>
    </row>
    <row r="24933" spans="38:49">
      <c r="AL24933" s="5"/>
      <c r="AM24933" s="5"/>
      <c r="AW24933" s="5"/>
    </row>
    <row r="24934" spans="38:49">
      <c r="AL24934" s="5"/>
      <c r="AM24934" s="5"/>
      <c r="AW24934" s="5"/>
    </row>
    <row r="24935" spans="38:49">
      <c r="AL24935" s="5"/>
      <c r="AM24935" s="5"/>
      <c r="AW24935" s="5"/>
    </row>
    <row r="24936" spans="38:49">
      <c r="AL24936" s="5"/>
      <c r="AM24936" s="5"/>
      <c r="AW24936" s="5"/>
    </row>
    <row r="24937" spans="38:49">
      <c r="AL24937" s="5"/>
      <c r="AM24937" s="5"/>
      <c r="AW24937" s="5"/>
    </row>
    <row r="24938" spans="38:49">
      <c r="AL24938" s="5"/>
      <c r="AM24938" s="5"/>
      <c r="AW24938" s="5"/>
    </row>
    <row r="24939" spans="38:49">
      <c r="AL24939" s="5"/>
      <c r="AM24939" s="5"/>
      <c r="AW24939" s="5"/>
    </row>
    <row r="24940" spans="38:49">
      <c r="AL24940" s="5"/>
      <c r="AM24940" s="5"/>
      <c r="AW24940" s="5"/>
    </row>
    <row r="24941" spans="38:49">
      <c r="AL24941" s="5"/>
      <c r="AM24941" s="5"/>
      <c r="AW24941" s="5"/>
    </row>
    <row r="24942" spans="38:49">
      <c r="AL24942" s="5"/>
      <c r="AM24942" s="5"/>
      <c r="AW24942" s="5"/>
    </row>
    <row r="24943" spans="38:49">
      <c r="AL24943" s="5"/>
      <c r="AM24943" s="5"/>
      <c r="AW24943" s="5"/>
    </row>
    <row r="24944" spans="38:49">
      <c r="AL24944" s="5"/>
      <c r="AM24944" s="5"/>
      <c r="AW24944" s="5"/>
    </row>
    <row r="24945" spans="38:49">
      <c r="AL24945" s="5"/>
      <c r="AM24945" s="5"/>
      <c r="AW24945" s="5"/>
    </row>
    <row r="24946" spans="38:49">
      <c r="AL24946" s="5"/>
      <c r="AM24946" s="5"/>
      <c r="AW24946" s="5"/>
    </row>
    <row r="24947" spans="38:49">
      <c r="AL24947" s="5"/>
      <c r="AM24947" s="5"/>
      <c r="AW24947" s="5"/>
    </row>
    <row r="24948" spans="38:49">
      <c r="AL24948" s="5"/>
      <c r="AM24948" s="5"/>
      <c r="AW24948" s="5"/>
    </row>
    <row r="24949" spans="38:49">
      <c r="AL24949" s="5"/>
      <c r="AM24949" s="5"/>
      <c r="AW24949" s="5"/>
    </row>
    <row r="24950" spans="38:49">
      <c r="AL24950" s="5"/>
      <c r="AM24950" s="5"/>
      <c r="AW24950" s="5"/>
    </row>
    <row r="24951" spans="38:49">
      <c r="AL24951" s="5"/>
      <c r="AM24951" s="5"/>
      <c r="AW24951" s="5"/>
    </row>
    <row r="24952" spans="38:49">
      <c r="AL24952" s="5"/>
      <c r="AM24952" s="5"/>
      <c r="AW24952" s="5"/>
    </row>
    <row r="24953" spans="38:49">
      <c r="AL24953" s="5"/>
      <c r="AM24953" s="5"/>
      <c r="AW24953" s="5"/>
    </row>
    <row r="24954" spans="38:49">
      <c r="AL24954" s="5"/>
      <c r="AM24954" s="5"/>
      <c r="AW24954" s="5"/>
    </row>
    <row r="24955" spans="38:49">
      <c r="AL24955" s="5"/>
      <c r="AM24955" s="5"/>
      <c r="AW24955" s="5"/>
    </row>
    <row r="24956" spans="38:49">
      <c r="AL24956" s="5"/>
      <c r="AM24956" s="5"/>
      <c r="AW24956" s="5"/>
    </row>
    <row r="24957" spans="38:49">
      <c r="AL24957" s="5"/>
      <c r="AM24957" s="5"/>
      <c r="AW24957" s="5"/>
    </row>
    <row r="24958" spans="38:49">
      <c r="AL24958" s="5"/>
      <c r="AM24958" s="5"/>
      <c r="AW24958" s="5"/>
    </row>
    <row r="24959" spans="38:49">
      <c r="AL24959" s="5"/>
      <c r="AM24959" s="5"/>
      <c r="AW24959" s="5"/>
    </row>
    <row r="24960" spans="38:49">
      <c r="AL24960" s="5"/>
      <c r="AM24960" s="5"/>
      <c r="AW24960" s="5"/>
    </row>
    <row r="24961" spans="38:49">
      <c r="AL24961" s="5"/>
      <c r="AM24961" s="5"/>
      <c r="AW24961" s="5"/>
    </row>
    <row r="24962" spans="38:49">
      <c r="AL24962" s="5"/>
      <c r="AM24962" s="5"/>
      <c r="AW24962" s="5"/>
    </row>
    <row r="24963" spans="38:49">
      <c r="AL24963" s="5"/>
      <c r="AM24963" s="5"/>
      <c r="AW24963" s="5"/>
    </row>
    <row r="24964" spans="38:49">
      <c r="AL24964" s="5"/>
      <c r="AM24964" s="5"/>
      <c r="AW24964" s="5"/>
    </row>
    <row r="24965" spans="38:49">
      <c r="AL24965" s="5"/>
      <c r="AM24965" s="5"/>
      <c r="AW24965" s="5"/>
    </row>
    <row r="24966" spans="38:49">
      <c r="AL24966" s="5"/>
      <c r="AM24966" s="5"/>
      <c r="AW24966" s="5"/>
    </row>
    <row r="24967" spans="38:49">
      <c r="AL24967" s="5"/>
      <c r="AM24967" s="5"/>
      <c r="AW24967" s="5"/>
    </row>
    <row r="24968" spans="38:49">
      <c r="AL24968" s="5"/>
      <c r="AM24968" s="5"/>
      <c r="AW24968" s="5"/>
    </row>
    <row r="24969" spans="38:49">
      <c r="AL24969" s="5"/>
      <c r="AM24969" s="5"/>
      <c r="AW24969" s="5"/>
    </row>
    <row r="24970" spans="38:49">
      <c r="AL24970" s="5"/>
      <c r="AM24970" s="5"/>
      <c r="AW24970" s="5"/>
    </row>
    <row r="24971" spans="38:49">
      <c r="AL24971" s="5"/>
      <c r="AM24971" s="5"/>
      <c r="AW24971" s="5"/>
    </row>
    <row r="24972" spans="38:49">
      <c r="AL24972" s="5"/>
      <c r="AM24972" s="5"/>
      <c r="AW24972" s="5"/>
    </row>
    <row r="24973" spans="38:49">
      <c r="AL24973" s="5"/>
      <c r="AM24973" s="5"/>
      <c r="AW24973" s="5"/>
    </row>
    <row r="24974" spans="38:49">
      <c r="AL24974" s="5"/>
      <c r="AM24974" s="5"/>
      <c r="AW24974" s="5"/>
    </row>
    <row r="24975" spans="38:49">
      <c r="AL24975" s="5"/>
      <c r="AM24975" s="5"/>
      <c r="AW24975" s="5"/>
    </row>
    <row r="24976" spans="38:49">
      <c r="AL24976" s="5"/>
      <c r="AM24976" s="5"/>
      <c r="AW24976" s="5"/>
    </row>
    <row r="24977" spans="38:49">
      <c r="AL24977" s="5"/>
      <c r="AM24977" s="5"/>
      <c r="AW24977" s="5"/>
    </row>
    <row r="24978" spans="38:49">
      <c r="AL24978" s="5"/>
      <c r="AM24978" s="5"/>
      <c r="AW24978" s="5"/>
    </row>
    <row r="24979" spans="38:49">
      <c r="AL24979" s="5"/>
      <c r="AM24979" s="5"/>
      <c r="AW24979" s="5"/>
    </row>
    <row r="24980" spans="38:49">
      <c r="AL24980" s="5"/>
      <c r="AM24980" s="5"/>
      <c r="AW24980" s="5"/>
    </row>
    <row r="24981" spans="38:49">
      <c r="AL24981" s="5"/>
      <c r="AM24981" s="5"/>
      <c r="AW24981" s="5"/>
    </row>
    <row r="24982" spans="38:49">
      <c r="AL24982" s="5"/>
      <c r="AM24982" s="5"/>
      <c r="AW24982" s="5"/>
    </row>
    <row r="24983" spans="38:49">
      <c r="AL24983" s="5"/>
      <c r="AM24983" s="5"/>
      <c r="AW24983" s="5"/>
    </row>
    <row r="24984" spans="38:49">
      <c r="AL24984" s="5"/>
      <c r="AM24984" s="5"/>
      <c r="AW24984" s="5"/>
    </row>
    <row r="24985" spans="38:49">
      <c r="AL24985" s="5"/>
      <c r="AM24985" s="5"/>
      <c r="AW24985" s="5"/>
    </row>
    <row r="24986" spans="38:49">
      <c r="AL24986" s="5"/>
      <c r="AM24986" s="5"/>
      <c r="AW24986" s="5"/>
    </row>
    <row r="24987" spans="38:49">
      <c r="AL24987" s="5"/>
      <c r="AM24987" s="5"/>
      <c r="AW24987" s="5"/>
    </row>
    <row r="24988" spans="38:49">
      <c r="AL24988" s="5"/>
      <c r="AM24988" s="5"/>
      <c r="AW24988" s="5"/>
    </row>
    <row r="24989" spans="38:49">
      <c r="AL24989" s="5"/>
      <c r="AM24989" s="5"/>
      <c r="AW24989" s="5"/>
    </row>
    <row r="24990" spans="38:49">
      <c r="AL24990" s="5"/>
      <c r="AM24990" s="5"/>
      <c r="AW24990" s="5"/>
    </row>
    <row r="24991" spans="38:49">
      <c r="AL24991" s="5"/>
      <c r="AM24991" s="5"/>
      <c r="AW24991" s="5"/>
    </row>
    <row r="24992" spans="38:49">
      <c r="AL24992" s="5"/>
      <c r="AM24992" s="5"/>
      <c r="AW24992" s="5"/>
    </row>
    <row r="24993" spans="38:49">
      <c r="AL24993" s="5"/>
      <c r="AM24993" s="5"/>
      <c r="AW24993" s="5"/>
    </row>
    <row r="24994" spans="38:49">
      <c r="AL24994" s="5"/>
      <c r="AM24994" s="5"/>
      <c r="AW24994" s="5"/>
    </row>
    <row r="24995" spans="38:49">
      <c r="AL24995" s="5"/>
      <c r="AM24995" s="5"/>
      <c r="AW24995" s="5"/>
    </row>
    <row r="24996" spans="38:49">
      <c r="AL24996" s="5"/>
      <c r="AM24996" s="5"/>
      <c r="AW24996" s="5"/>
    </row>
    <row r="24997" spans="38:49">
      <c r="AL24997" s="5"/>
      <c r="AM24997" s="5"/>
      <c r="AW24997" s="5"/>
    </row>
    <row r="24998" spans="38:49">
      <c r="AL24998" s="5"/>
      <c r="AM24998" s="5"/>
      <c r="AW24998" s="5"/>
    </row>
    <row r="24999" spans="38:49">
      <c r="AL24999" s="5"/>
      <c r="AM24999" s="5"/>
      <c r="AW24999" s="5"/>
    </row>
    <row r="25000" spans="38:49">
      <c r="AL25000" s="5"/>
      <c r="AM25000" s="5"/>
      <c r="AW25000" s="5"/>
    </row>
    <row r="25001" spans="38:49">
      <c r="AL25001" s="5"/>
      <c r="AM25001" s="5"/>
      <c r="AW25001" s="5"/>
    </row>
    <row r="25002" spans="38:49">
      <c r="AL25002" s="5"/>
      <c r="AM25002" s="5"/>
      <c r="AW25002" s="5"/>
    </row>
    <row r="25003" spans="38:49">
      <c r="AL25003" s="5"/>
      <c r="AM25003" s="5"/>
      <c r="AW25003" s="5"/>
    </row>
    <row r="25004" spans="38:49">
      <c r="AL25004" s="5"/>
      <c r="AM25004" s="5"/>
      <c r="AW25004" s="5"/>
    </row>
    <row r="25005" spans="38:49">
      <c r="AL25005" s="5"/>
      <c r="AM25005" s="5"/>
      <c r="AW25005" s="5"/>
    </row>
    <row r="25006" spans="38:49">
      <c r="AL25006" s="5"/>
      <c r="AM25006" s="5"/>
      <c r="AW25006" s="5"/>
    </row>
    <row r="25007" spans="38:49">
      <c r="AL25007" s="5"/>
      <c r="AM25007" s="5"/>
      <c r="AW25007" s="5"/>
    </row>
    <row r="25008" spans="38:49">
      <c r="AL25008" s="5"/>
      <c r="AM25008" s="5"/>
      <c r="AW25008" s="5"/>
    </row>
    <row r="25009" spans="38:49">
      <c r="AL25009" s="5"/>
      <c r="AM25009" s="5"/>
      <c r="AW25009" s="5"/>
    </row>
    <row r="25010" spans="38:49">
      <c r="AL25010" s="5"/>
      <c r="AM25010" s="5"/>
      <c r="AW25010" s="5"/>
    </row>
    <row r="25011" spans="38:49">
      <c r="AL25011" s="5"/>
      <c r="AM25011" s="5"/>
      <c r="AW25011" s="5"/>
    </row>
    <row r="25012" spans="38:49">
      <c r="AL25012" s="5"/>
      <c r="AM25012" s="5"/>
      <c r="AW25012" s="5"/>
    </row>
    <row r="25013" spans="38:49">
      <c r="AL25013" s="5"/>
      <c r="AM25013" s="5"/>
      <c r="AW25013" s="5"/>
    </row>
    <row r="25014" spans="38:49">
      <c r="AL25014" s="5"/>
      <c r="AM25014" s="5"/>
      <c r="AW25014" s="5"/>
    </row>
    <row r="25015" spans="38:49">
      <c r="AL25015" s="5"/>
      <c r="AM25015" s="5"/>
      <c r="AW25015" s="5"/>
    </row>
    <row r="25016" spans="38:49">
      <c r="AL25016" s="5"/>
      <c r="AM25016" s="5"/>
      <c r="AW25016" s="5"/>
    </row>
    <row r="25017" spans="38:49">
      <c r="AL25017" s="5"/>
      <c r="AM25017" s="5"/>
      <c r="AW25017" s="5"/>
    </row>
    <row r="25018" spans="38:49">
      <c r="AL25018" s="5"/>
      <c r="AM25018" s="5"/>
      <c r="AW25018" s="5"/>
    </row>
    <row r="25019" spans="38:49">
      <c r="AL25019" s="5"/>
      <c r="AM25019" s="5"/>
      <c r="AW25019" s="5"/>
    </row>
    <row r="25020" spans="38:49">
      <c r="AL25020" s="5"/>
      <c r="AM25020" s="5"/>
      <c r="AW25020" s="5"/>
    </row>
    <row r="25021" spans="38:49">
      <c r="AL25021" s="5"/>
      <c r="AM25021" s="5"/>
      <c r="AW25021" s="5"/>
    </row>
    <row r="25022" spans="38:49">
      <c r="AL25022" s="5"/>
      <c r="AM25022" s="5"/>
      <c r="AW25022" s="5"/>
    </row>
    <row r="25023" spans="38:49">
      <c r="AL25023" s="5"/>
      <c r="AM25023" s="5"/>
      <c r="AW25023" s="5"/>
    </row>
    <row r="25024" spans="38:49">
      <c r="AL25024" s="5"/>
      <c r="AM25024" s="5"/>
      <c r="AW25024" s="5"/>
    </row>
    <row r="25025" spans="38:49">
      <c r="AL25025" s="5"/>
      <c r="AM25025" s="5"/>
      <c r="AW25025" s="5"/>
    </row>
    <row r="25026" spans="38:49">
      <c r="AL25026" s="5"/>
      <c r="AM25026" s="5"/>
      <c r="AW25026" s="5"/>
    </row>
    <row r="25027" spans="38:49">
      <c r="AL25027" s="5"/>
      <c r="AM25027" s="5"/>
      <c r="AW25027" s="5"/>
    </row>
    <row r="25028" spans="38:49">
      <c r="AL25028" s="5"/>
      <c r="AM25028" s="5"/>
      <c r="AW25028" s="5"/>
    </row>
    <row r="25029" spans="38:49">
      <c r="AL25029" s="5"/>
      <c r="AM25029" s="5"/>
      <c r="AW25029" s="5"/>
    </row>
    <row r="25030" spans="38:49">
      <c r="AL25030" s="5"/>
      <c r="AM25030" s="5"/>
      <c r="AW25030" s="5"/>
    </row>
    <row r="25031" spans="38:49">
      <c r="AL25031" s="5"/>
      <c r="AM25031" s="5"/>
      <c r="AW25031" s="5"/>
    </row>
    <row r="25032" spans="38:49">
      <c r="AL25032" s="5"/>
      <c r="AM25032" s="5"/>
      <c r="AW25032" s="5"/>
    </row>
    <row r="25033" spans="38:49">
      <c r="AL25033" s="5"/>
      <c r="AM25033" s="5"/>
      <c r="AW25033" s="5"/>
    </row>
    <row r="25034" spans="38:49">
      <c r="AL25034" s="5"/>
      <c r="AM25034" s="5"/>
      <c r="AW25034" s="5"/>
    </row>
    <row r="25035" spans="38:49">
      <c r="AL25035" s="5"/>
      <c r="AM25035" s="5"/>
      <c r="AW25035" s="5"/>
    </row>
    <row r="25036" spans="38:49">
      <c r="AL25036" s="5"/>
      <c r="AM25036" s="5"/>
      <c r="AW25036" s="5"/>
    </row>
    <row r="25037" spans="38:49">
      <c r="AL25037" s="5"/>
      <c r="AM25037" s="5"/>
      <c r="AW25037" s="5"/>
    </row>
    <row r="25038" spans="38:49">
      <c r="AL25038" s="5"/>
      <c r="AM25038" s="5"/>
      <c r="AW25038" s="5"/>
    </row>
    <row r="25039" spans="38:49">
      <c r="AL25039" s="5"/>
      <c r="AM25039" s="5"/>
      <c r="AW25039" s="5"/>
    </row>
    <row r="25040" spans="38:49">
      <c r="AL25040" s="5"/>
      <c r="AM25040" s="5"/>
      <c r="AW25040" s="5"/>
    </row>
    <row r="25041" spans="38:49">
      <c r="AL25041" s="5"/>
      <c r="AM25041" s="5"/>
      <c r="AW25041" s="5"/>
    </row>
    <row r="25042" spans="38:49">
      <c r="AL25042" s="5"/>
      <c r="AM25042" s="5"/>
      <c r="AW25042" s="5"/>
    </row>
    <row r="25043" spans="38:49">
      <c r="AL25043" s="5"/>
      <c r="AM25043" s="5"/>
      <c r="AW25043" s="5"/>
    </row>
    <row r="25044" spans="38:49">
      <c r="AL25044" s="5"/>
      <c r="AM25044" s="5"/>
      <c r="AW25044" s="5"/>
    </row>
    <row r="25045" spans="38:49">
      <c r="AL25045" s="5"/>
      <c r="AM25045" s="5"/>
      <c r="AW25045" s="5"/>
    </row>
    <row r="25046" spans="38:49">
      <c r="AL25046" s="5"/>
      <c r="AM25046" s="5"/>
      <c r="AW25046" s="5"/>
    </row>
    <row r="25047" spans="38:49">
      <c r="AL25047" s="5"/>
      <c r="AM25047" s="5"/>
      <c r="AW25047" s="5"/>
    </row>
    <row r="25048" spans="38:49">
      <c r="AL25048" s="5"/>
      <c r="AM25048" s="5"/>
      <c r="AW25048" s="5"/>
    </row>
    <row r="25049" spans="38:49">
      <c r="AL25049" s="5"/>
      <c r="AM25049" s="5"/>
      <c r="AW25049" s="5"/>
    </row>
    <row r="25050" spans="38:49">
      <c r="AL25050" s="5"/>
      <c r="AM25050" s="5"/>
      <c r="AW25050" s="5"/>
    </row>
    <row r="25051" spans="38:49">
      <c r="AL25051" s="5"/>
      <c r="AM25051" s="5"/>
      <c r="AW25051" s="5"/>
    </row>
    <row r="25052" spans="38:49">
      <c r="AL25052" s="5"/>
      <c r="AM25052" s="5"/>
      <c r="AW25052" s="5"/>
    </row>
    <row r="25053" spans="38:49">
      <c r="AL25053" s="5"/>
      <c r="AM25053" s="5"/>
      <c r="AW25053" s="5"/>
    </row>
    <row r="25054" spans="38:49">
      <c r="AL25054" s="5"/>
      <c r="AM25054" s="5"/>
      <c r="AW25054" s="5"/>
    </row>
    <row r="25055" spans="38:49">
      <c r="AL25055" s="5"/>
      <c r="AM25055" s="5"/>
      <c r="AW25055" s="5"/>
    </row>
    <row r="25056" spans="38:49">
      <c r="AL25056" s="5"/>
      <c r="AM25056" s="5"/>
      <c r="AW25056" s="5"/>
    </row>
    <row r="25057" spans="38:49">
      <c r="AL25057" s="5"/>
      <c r="AM25057" s="5"/>
      <c r="AW25057" s="5"/>
    </row>
    <row r="25058" spans="38:49">
      <c r="AL25058" s="5"/>
      <c r="AM25058" s="5"/>
      <c r="AW25058" s="5"/>
    </row>
    <row r="25059" spans="38:49">
      <c r="AL25059" s="5"/>
      <c r="AM25059" s="5"/>
      <c r="AW25059" s="5"/>
    </row>
    <row r="25060" spans="38:49">
      <c r="AL25060" s="5"/>
      <c r="AM25060" s="5"/>
      <c r="AW25060" s="5"/>
    </row>
    <row r="25061" spans="38:49">
      <c r="AL25061" s="5"/>
      <c r="AM25061" s="5"/>
      <c r="AW25061" s="5"/>
    </row>
    <row r="25062" spans="38:49">
      <c r="AL25062" s="5"/>
      <c r="AM25062" s="5"/>
      <c r="AW25062" s="5"/>
    </row>
    <row r="25063" spans="38:49">
      <c r="AL25063" s="5"/>
      <c r="AM25063" s="5"/>
      <c r="AW25063" s="5"/>
    </row>
    <row r="25064" spans="38:49">
      <c r="AL25064" s="5"/>
      <c r="AM25064" s="5"/>
      <c r="AW25064" s="5"/>
    </row>
    <row r="25065" spans="38:49">
      <c r="AL25065" s="5"/>
      <c r="AM25065" s="5"/>
      <c r="AW25065" s="5"/>
    </row>
    <row r="25066" spans="38:49">
      <c r="AL25066" s="5"/>
      <c r="AM25066" s="5"/>
      <c r="AW25066" s="5"/>
    </row>
    <row r="25067" spans="38:49">
      <c r="AL25067" s="5"/>
      <c r="AM25067" s="5"/>
      <c r="AW25067" s="5"/>
    </row>
    <row r="25068" spans="38:49">
      <c r="AL25068" s="5"/>
      <c r="AM25068" s="5"/>
      <c r="AW25068" s="5"/>
    </row>
    <row r="25069" spans="38:49">
      <c r="AL25069" s="5"/>
      <c r="AM25069" s="5"/>
      <c r="AW25069" s="5"/>
    </row>
    <row r="25070" spans="38:49">
      <c r="AL25070" s="5"/>
      <c r="AM25070" s="5"/>
      <c r="AW25070" s="5"/>
    </row>
    <row r="25071" spans="38:49">
      <c r="AL25071" s="5"/>
      <c r="AM25071" s="5"/>
      <c r="AW25071" s="5"/>
    </row>
    <row r="25072" spans="38:49">
      <c r="AL25072" s="5"/>
      <c r="AM25072" s="5"/>
      <c r="AW25072" s="5"/>
    </row>
    <row r="25073" spans="38:49">
      <c r="AL25073" s="5"/>
      <c r="AM25073" s="5"/>
      <c r="AW25073" s="5"/>
    </row>
    <row r="25074" spans="38:49">
      <c r="AL25074" s="5"/>
      <c r="AM25074" s="5"/>
      <c r="AW25074" s="5"/>
    </row>
    <row r="25075" spans="38:49">
      <c r="AL25075" s="5"/>
      <c r="AM25075" s="5"/>
      <c r="AW25075" s="5"/>
    </row>
    <row r="25076" spans="38:49">
      <c r="AL25076" s="5"/>
      <c r="AM25076" s="5"/>
      <c r="AW25076" s="5"/>
    </row>
    <row r="25077" spans="38:49">
      <c r="AL25077" s="5"/>
      <c r="AM25077" s="5"/>
      <c r="AW25077" s="5"/>
    </row>
    <row r="25078" spans="38:49">
      <c r="AL25078" s="5"/>
      <c r="AM25078" s="5"/>
      <c r="AW25078" s="5"/>
    </row>
    <row r="25079" spans="38:49">
      <c r="AL25079" s="5"/>
      <c r="AM25079" s="5"/>
      <c r="AW25079" s="5"/>
    </row>
    <row r="25080" spans="38:49">
      <c r="AL25080" s="5"/>
      <c r="AM25080" s="5"/>
      <c r="AW25080" s="5"/>
    </row>
    <row r="25081" spans="38:49">
      <c r="AL25081" s="5"/>
      <c r="AM25081" s="5"/>
      <c r="AW25081" s="5"/>
    </row>
    <row r="25082" spans="38:49">
      <c r="AL25082" s="5"/>
      <c r="AM25082" s="5"/>
      <c r="AW25082" s="5"/>
    </row>
    <row r="25083" spans="38:49">
      <c r="AL25083" s="5"/>
      <c r="AM25083" s="5"/>
      <c r="AW25083" s="5"/>
    </row>
    <row r="25084" spans="38:49">
      <c r="AL25084" s="5"/>
      <c r="AM25084" s="5"/>
      <c r="AW25084" s="5"/>
    </row>
    <row r="25085" spans="38:49">
      <c r="AL25085" s="5"/>
      <c r="AM25085" s="5"/>
      <c r="AW25085" s="5"/>
    </row>
    <row r="25086" spans="38:49">
      <c r="AL25086" s="5"/>
      <c r="AM25086" s="5"/>
      <c r="AW25086" s="5"/>
    </row>
    <row r="25087" spans="38:49">
      <c r="AL25087" s="5"/>
      <c r="AM25087" s="5"/>
      <c r="AW25087" s="5"/>
    </row>
    <row r="25088" spans="38:49">
      <c r="AL25088" s="5"/>
      <c r="AM25088" s="5"/>
      <c r="AW25088" s="5"/>
    </row>
    <row r="25089" spans="38:49">
      <c r="AL25089" s="5"/>
      <c r="AM25089" s="5"/>
      <c r="AW25089" s="5"/>
    </row>
    <row r="25090" spans="38:49">
      <c r="AL25090" s="5"/>
      <c r="AM25090" s="5"/>
      <c r="AW25090" s="5"/>
    </row>
    <row r="25091" spans="38:49">
      <c r="AL25091" s="5"/>
      <c r="AM25091" s="5"/>
      <c r="AW25091" s="5"/>
    </row>
    <row r="25092" spans="38:49">
      <c r="AL25092" s="5"/>
      <c r="AM25092" s="5"/>
      <c r="AW25092" s="5"/>
    </row>
    <row r="25093" spans="38:49">
      <c r="AL25093" s="5"/>
      <c r="AM25093" s="5"/>
      <c r="AW25093" s="5"/>
    </row>
    <row r="25094" spans="38:49">
      <c r="AL25094" s="5"/>
      <c r="AM25094" s="5"/>
      <c r="AW25094" s="5"/>
    </row>
    <row r="25095" spans="38:49">
      <c r="AL25095" s="5"/>
      <c r="AM25095" s="5"/>
      <c r="AW25095" s="5"/>
    </row>
    <row r="25096" spans="38:49">
      <c r="AL25096" s="5"/>
      <c r="AM25096" s="5"/>
      <c r="AW25096" s="5"/>
    </row>
    <row r="25097" spans="38:49">
      <c r="AL25097" s="5"/>
      <c r="AM25097" s="5"/>
      <c r="AW25097" s="5"/>
    </row>
    <row r="25098" spans="38:49">
      <c r="AL25098" s="5"/>
      <c r="AM25098" s="5"/>
      <c r="AW25098" s="5"/>
    </row>
    <row r="25099" spans="38:49">
      <c r="AL25099" s="5"/>
      <c r="AM25099" s="5"/>
      <c r="AW25099" s="5"/>
    </row>
    <row r="25100" spans="38:49">
      <c r="AL25100" s="5"/>
      <c r="AM25100" s="5"/>
      <c r="AW25100" s="5"/>
    </row>
    <row r="25101" spans="38:49">
      <c r="AL25101" s="5"/>
      <c r="AM25101" s="5"/>
      <c r="AW25101" s="5"/>
    </row>
    <row r="25102" spans="38:49">
      <c r="AL25102" s="5"/>
      <c r="AM25102" s="5"/>
      <c r="AW25102" s="5"/>
    </row>
    <row r="25103" spans="38:49">
      <c r="AL25103" s="5"/>
      <c r="AM25103" s="5"/>
      <c r="AW25103" s="5"/>
    </row>
    <row r="25104" spans="38:49">
      <c r="AL25104" s="5"/>
      <c r="AM25104" s="5"/>
      <c r="AW25104" s="5"/>
    </row>
    <row r="25105" spans="38:49">
      <c r="AL25105" s="5"/>
      <c r="AM25105" s="5"/>
      <c r="AW25105" s="5"/>
    </row>
    <row r="25106" spans="38:49">
      <c r="AL25106" s="5"/>
      <c r="AM25106" s="5"/>
      <c r="AW25106" s="5"/>
    </row>
    <row r="25107" spans="38:49">
      <c r="AL25107" s="5"/>
      <c r="AM25107" s="5"/>
      <c r="AW25107" s="5"/>
    </row>
    <row r="25108" spans="38:49">
      <c r="AL25108" s="5"/>
      <c r="AM25108" s="5"/>
      <c r="AW25108" s="5"/>
    </row>
    <row r="25109" spans="38:49">
      <c r="AL25109" s="5"/>
      <c r="AM25109" s="5"/>
      <c r="AW25109" s="5"/>
    </row>
    <row r="25110" spans="38:49">
      <c r="AL25110" s="5"/>
      <c r="AM25110" s="5"/>
      <c r="AW25110" s="5"/>
    </row>
    <row r="25111" spans="38:49">
      <c r="AL25111" s="5"/>
      <c r="AM25111" s="5"/>
      <c r="AW25111" s="5"/>
    </row>
    <row r="25112" spans="38:49">
      <c r="AL25112" s="5"/>
      <c r="AM25112" s="5"/>
      <c r="AW25112" s="5"/>
    </row>
    <row r="25113" spans="38:49">
      <c r="AL25113" s="5"/>
      <c r="AM25113" s="5"/>
      <c r="AW25113" s="5"/>
    </row>
    <row r="25114" spans="38:49">
      <c r="AL25114" s="5"/>
      <c r="AM25114" s="5"/>
      <c r="AW25114" s="5"/>
    </row>
    <row r="25115" spans="38:49">
      <c r="AL25115" s="5"/>
      <c r="AM25115" s="5"/>
      <c r="AW25115" s="5"/>
    </row>
    <row r="25116" spans="38:49">
      <c r="AL25116" s="5"/>
      <c r="AM25116" s="5"/>
      <c r="AW25116" s="5"/>
    </row>
    <row r="25117" spans="38:49">
      <c r="AL25117" s="5"/>
      <c r="AM25117" s="5"/>
      <c r="AW25117" s="5"/>
    </row>
    <row r="25118" spans="38:49">
      <c r="AL25118" s="5"/>
      <c r="AM25118" s="5"/>
      <c r="AW25118" s="5"/>
    </row>
    <row r="25119" spans="38:49">
      <c r="AL25119" s="5"/>
      <c r="AM25119" s="5"/>
      <c r="AW25119" s="5"/>
    </row>
    <row r="25120" spans="38:49">
      <c r="AL25120" s="5"/>
      <c r="AM25120" s="5"/>
      <c r="AW25120" s="5"/>
    </row>
    <row r="25121" spans="38:49">
      <c r="AL25121" s="5"/>
      <c r="AM25121" s="5"/>
      <c r="AW25121" s="5"/>
    </row>
    <row r="25122" spans="38:49">
      <c r="AL25122" s="5"/>
      <c r="AM25122" s="5"/>
      <c r="AW25122" s="5"/>
    </row>
    <row r="25123" spans="38:49">
      <c r="AL25123" s="5"/>
      <c r="AM25123" s="5"/>
      <c r="AW25123" s="5"/>
    </row>
    <row r="25124" spans="38:49">
      <c r="AL25124" s="5"/>
      <c r="AM25124" s="5"/>
      <c r="AW25124" s="5"/>
    </row>
    <row r="25125" spans="38:49">
      <c r="AL25125" s="5"/>
      <c r="AM25125" s="5"/>
      <c r="AW25125" s="5"/>
    </row>
    <row r="25126" spans="38:49">
      <c r="AL25126" s="5"/>
      <c r="AM25126" s="5"/>
      <c r="AW25126" s="5"/>
    </row>
    <row r="25127" spans="38:49">
      <c r="AL25127" s="5"/>
      <c r="AM25127" s="5"/>
      <c r="AW25127" s="5"/>
    </row>
    <row r="25128" spans="38:49">
      <c r="AL25128" s="5"/>
      <c r="AM25128" s="5"/>
      <c r="AW25128" s="5"/>
    </row>
    <row r="25129" spans="38:49">
      <c r="AL25129" s="5"/>
      <c r="AM25129" s="5"/>
      <c r="AW25129" s="5"/>
    </row>
    <row r="25130" spans="38:49">
      <c r="AL25130" s="5"/>
      <c r="AM25130" s="5"/>
      <c r="AW25130" s="5"/>
    </row>
    <row r="25131" spans="38:49">
      <c r="AL25131" s="5"/>
      <c r="AM25131" s="5"/>
      <c r="AW25131" s="5"/>
    </row>
    <row r="25132" spans="38:49">
      <c r="AL25132" s="5"/>
      <c r="AM25132" s="5"/>
      <c r="AW25132" s="5"/>
    </row>
    <row r="25133" spans="38:49">
      <c r="AL25133" s="5"/>
      <c r="AM25133" s="5"/>
      <c r="AW25133" s="5"/>
    </row>
    <row r="25134" spans="38:49">
      <c r="AL25134" s="5"/>
      <c r="AM25134" s="5"/>
      <c r="AW25134" s="5"/>
    </row>
    <row r="25135" spans="38:49">
      <c r="AL25135" s="5"/>
      <c r="AM25135" s="5"/>
      <c r="AW25135" s="5"/>
    </row>
    <row r="25136" spans="38:49">
      <c r="AL25136" s="5"/>
      <c r="AM25136" s="5"/>
      <c r="AW25136" s="5"/>
    </row>
    <row r="25137" spans="38:49">
      <c r="AL25137" s="5"/>
      <c r="AM25137" s="5"/>
      <c r="AW25137" s="5"/>
    </row>
    <row r="25138" spans="38:49">
      <c r="AL25138" s="5"/>
      <c r="AM25138" s="5"/>
      <c r="AW25138" s="5"/>
    </row>
    <row r="25139" spans="38:49">
      <c r="AL25139" s="5"/>
      <c r="AM25139" s="5"/>
      <c r="AW25139" s="5"/>
    </row>
    <row r="25140" spans="38:49">
      <c r="AL25140" s="5"/>
      <c r="AM25140" s="5"/>
      <c r="AW25140" s="5"/>
    </row>
    <row r="25141" spans="38:49">
      <c r="AL25141" s="5"/>
      <c r="AM25141" s="5"/>
      <c r="AW25141" s="5"/>
    </row>
    <row r="25142" spans="38:49">
      <c r="AL25142" s="5"/>
      <c r="AM25142" s="5"/>
      <c r="AW25142" s="5"/>
    </row>
    <row r="25143" spans="38:49">
      <c r="AL25143" s="5"/>
      <c r="AM25143" s="5"/>
      <c r="AW25143" s="5"/>
    </row>
    <row r="25144" spans="38:49">
      <c r="AL25144" s="5"/>
      <c r="AM25144" s="5"/>
      <c r="AW25144" s="5"/>
    </row>
    <row r="25145" spans="38:49">
      <c r="AL25145" s="5"/>
      <c r="AM25145" s="5"/>
      <c r="AW25145" s="5"/>
    </row>
    <row r="25146" spans="38:49">
      <c r="AL25146" s="5"/>
      <c r="AM25146" s="5"/>
      <c r="AW25146" s="5"/>
    </row>
    <row r="25147" spans="38:49">
      <c r="AL25147" s="5"/>
      <c r="AM25147" s="5"/>
      <c r="AW25147" s="5"/>
    </row>
    <row r="25148" spans="38:49">
      <c r="AL25148" s="5"/>
      <c r="AM25148" s="5"/>
      <c r="AW25148" s="5"/>
    </row>
    <row r="25149" spans="38:49">
      <c r="AL25149" s="5"/>
      <c r="AM25149" s="5"/>
      <c r="AW25149" s="5"/>
    </row>
    <row r="25150" spans="38:49">
      <c r="AL25150" s="5"/>
      <c r="AM25150" s="5"/>
      <c r="AW25150" s="5"/>
    </row>
    <row r="25151" spans="38:49">
      <c r="AL25151" s="5"/>
      <c r="AM25151" s="5"/>
      <c r="AW25151" s="5"/>
    </row>
    <row r="25152" spans="38:49">
      <c r="AL25152" s="5"/>
      <c r="AM25152" s="5"/>
      <c r="AW25152" s="5"/>
    </row>
    <row r="25153" spans="38:49">
      <c r="AL25153" s="5"/>
      <c r="AM25153" s="5"/>
      <c r="AW25153" s="5"/>
    </row>
    <row r="25154" spans="38:49">
      <c r="AL25154" s="5"/>
      <c r="AM25154" s="5"/>
      <c r="AW25154" s="5"/>
    </row>
    <row r="25155" spans="38:49">
      <c r="AL25155" s="5"/>
      <c r="AM25155" s="5"/>
      <c r="AW25155" s="5"/>
    </row>
    <row r="25156" spans="38:49">
      <c r="AL25156" s="5"/>
      <c r="AM25156" s="5"/>
      <c r="AW25156" s="5"/>
    </row>
    <row r="25157" spans="38:49">
      <c r="AL25157" s="5"/>
      <c r="AM25157" s="5"/>
      <c r="AW25157" s="5"/>
    </row>
    <row r="25158" spans="38:49">
      <c r="AL25158" s="5"/>
      <c r="AM25158" s="5"/>
      <c r="AW25158" s="5"/>
    </row>
    <row r="25159" spans="38:49">
      <c r="AL25159" s="5"/>
      <c r="AM25159" s="5"/>
      <c r="AW25159" s="5"/>
    </row>
    <row r="25160" spans="38:49">
      <c r="AL25160" s="5"/>
      <c r="AM25160" s="5"/>
      <c r="AW25160" s="5"/>
    </row>
    <row r="25161" spans="38:49">
      <c r="AL25161" s="5"/>
      <c r="AM25161" s="5"/>
      <c r="AW25161" s="5"/>
    </row>
    <row r="25162" spans="38:49">
      <c r="AL25162" s="5"/>
      <c r="AM25162" s="5"/>
      <c r="AW25162" s="5"/>
    </row>
    <row r="25163" spans="38:49">
      <c r="AL25163" s="5"/>
      <c r="AM25163" s="5"/>
      <c r="AW25163" s="5"/>
    </row>
    <row r="25164" spans="38:49">
      <c r="AL25164" s="5"/>
      <c r="AM25164" s="5"/>
      <c r="AW25164" s="5"/>
    </row>
    <row r="25165" spans="38:49">
      <c r="AL25165" s="5"/>
      <c r="AM25165" s="5"/>
      <c r="AW25165" s="5"/>
    </row>
    <row r="25166" spans="38:49">
      <c r="AL25166" s="5"/>
      <c r="AM25166" s="5"/>
      <c r="AW25166" s="5"/>
    </row>
    <row r="25167" spans="38:49">
      <c r="AL25167" s="5"/>
      <c r="AM25167" s="5"/>
      <c r="AW25167" s="5"/>
    </row>
    <row r="25168" spans="38:49">
      <c r="AL25168" s="5"/>
      <c r="AM25168" s="5"/>
      <c r="AW25168" s="5"/>
    </row>
    <row r="25169" spans="38:49">
      <c r="AL25169" s="5"/>
      <c r="AM25169" s="5"/>
      <c r="AW25169" s="5"/>
    </row>
    <row r="25170" spans="38:49">
      <c r="AL25170" s="5"/>
      <c r="AM25170" s="5"/>
      <c r="AW25170" s="5"/>
    </row>
    <row r="25171" spans="38:49">
      <c r="AL25171" s="5"/>
      <c r="AM25171" s="5"/>
      <c r="AW25171" s="5"/>
    </row>
    <row r="25172" spans="38:49">
      <c r="AL25172" s="5"/>
      <c r="AM25172" s="5"/>
      <c r="AW25172" s="5"/>
    </row>
    <row r="25173" spans="38:49">
      <c r="AL25173" s="5"/>
      <c r="AM25173" s="5"/>
      <c r="AW25173" s="5"/>
    </row>
    <row r="25174" spans="38:49">
      <c r="AL25174" s="5"/>
      <c r="AM25174" s="5"/>
      <c r="AW25174" s="5"/>
    </row>
    <row r="25175" spans="38:49">
      <c r="AL25175" s="5"/>
      <c r="AM25175" s="5"/>
      <c r="AW25175" s="5"/>
    </row>
    <row r="25176" spans="38:49">
      <c r="AL25176" s="5"/>
      <c r="AM25176" s="5"/>
      <c r="AW25176" s="5"/>
    </row>
    <row r="25177" spans="38:49">
      <c r="AL25177" s="5"/>
      <c r="AM25177" s="5"/>
      <c r="AW25177" s="5"/>
    </row>
    <row r="25178" spans="38:49">
      <c r="AL25178" s="5"/>
      <c r="AM25178" s="5"/>
      <c r="AW25178" s="5"/>
    </row>
    <row r="25179" spans="38:49">
      <c r="AL25179" s="5"/>
      <c r="AM25179" s="5"/>
      <c r="AW25179" s="5"/>
    </row>
    <row r="25180" spans="38:49">
      <c r="AL25180" s="5"/>
      <c r="AM25180" s="5"/>
      <c r="AW25180" s="5"/>
    </row>
    <row r="25181" spans="38:49">
      <c r="AL25181" s="5"/>
      <c r="AM25181" s="5"/>
      <c r="AW25181" s="5"/>
    </row>
    <row r="25182" spans="38:49">
      <c r="AL25182" s="5"/>
      <c r="AM25182" s="5"/>
      <c r="AW25182" s="5"/>
    </row>
    <row r="25183" spans="38:49">
      <c r="AL25183" s="5"/>
      <c r="AM25183" s="5"/>
      <c r="AW25183" s="5"/>
    </row>
    <row r="25184" spans="38:49">
      <c r="AL25184" s="5"/>
      <c r="AM25184" s="5"/>
      <c r="AW25184" s="5"/>
    </row>
    <row r="25185" spans="38:49">
      <c r="AL25185" s="5"/>
      <c r="AM25185" s="5"/>
      <c r="AW25185" s="5"/>
    </row>
    <row r="25186" spans="38:49">
      <c r="AL25186" s="5"/>
      <c r="AM25186" s="5"/>
      <c r="AW25186" s="5"/>
    </row>
    <row r="25187" spans="38:49">
      <c r="AL25187" s="5"/>
      <c r="AM25187" s="5"/>
      <c r="AW25187" s="5"/>
    </row>
    <row r="25188" spans="38:49">
      <c r="AL25188" s="5"/>
      <c r="AM25188" s="5"/>
      <c r="AW25188" s="5"/>
    </row>
    <row r="25189" spans="38:49">
      <c r="AL25189" s="5"/>
      <c r="AM25189" s="5"/>
      <c r="AW25189" s="5"/>
    </row>
    <row r="25190" spans="38:49">
      <c r="AL25190" s="5"/>
      <c r="AM25190" s="5"/>
      <c r="AW25190" s="5"/>
    </row>
    <row r="25191" spans="38:49">
      <c r="AL25191" s="5"/>
      <c r="AM25191" s="5"/>
      <c r="AW25191" s="5"/>
    </row>
    <row r="25192" spans="38:49">
      <c r="AL25192" s="5"/>
      <c r="AM25192" s="5"/>
      <c r="AW25192" s="5"/>
    </row>
    <row r="25193" spans="38:49">
      <c r="AL25193" s="5"/>
      <c r="AM25193" s="5"/>
      <c r="AW25193" s="5"/>
    </row>
    <row r="25194" spans="38:49">
      <c r="AL25194" s="5"/>
      <c r="AM25194" s="5"/>
      <c r="AW25194" s="5"/>
    </row>
    <row r="25195" spans="38:49">
      <c r="AL25195" s="5"/>
      <c r="AM25195" s="5"/>
      <c r="AW25195" s="5"/>
    </row>
    <row r="25196" spans="38:49">
      <c r="AL25196" s="5"/>
      <c r="AM25196" s="5"/>
      <c r="AW25196" s="5"/>
    </row>
    <row r="25197" spans="38:49">
      <c r="AL25197" s="5"/>
      <c r="AM25197" s="5"/>
      <c r="AW25197" s="5"/>
    </row>
    <row r="25198" spans="38:49">
      <c r="AL25198" s="5"/>
      <c r="AM25198" s="5"/>
      <c r="AW25198" s="5"/>
    </row>
    <row r="25199" spans="38:49">
      <c r="AL25199" s="5"/>
      <c r="AM25199" s="5"/>
      <c r="AW25199" s="5"/>
    </row>
    <row r="25200" spans="38:49">
      <c r="AL25200" s="5"/>
      <c r="AM25200" s="5"/>
      <c r="AW25200" s="5"/>
    </row>
    <row r="25201" spans="38:49">
      <c r="AL25201" s="5"/>
      <c r="AM25201" s="5"/>
      <c r="AW25201" s="5"/>
    </row>
    <row r="25202" spans="38:49">
      <c r="AL25202" s="5"/>
      <c r="AM25202" s="5"/>
      <c r="AW25202" s="5"/>
    </row>
    <row r="25203" spans="38:49">
      <c r="AL25203" s="5"/>
      <c r="AM25203" s="5"/>
      <c r="AW25203" s="5"/>
    </row>
    <row r="25204" spans="38:49">
      <c r="AL25204" s="5"/>
      <c r="AM25204" s="5"/>
      <c r="AW25204" s="5"/>
    </row>
    <row r="25205" spans="38:49">
      <c r="AL25205" s="5"/>
      <c r="AM25205" s="5"/>
      <c r="AW25205" s="5"/>
    </row>
    <row r="25206" spans="38:49">
      <c r="AL25206" s="5"/>
      <c r="AM25206" s="5"/>
      <c r="AW25206" s="5"/>
    </row>
    <row r="25207" spans="38:49">
      <c r="AL25207" s="5"/>
      <c r="AM25207" s="5"/>
      <c r="AW25207" s="5"/>
    </row>
    <row r="25208" spans="38:49">
      <c r="AL25208" s="5"/>
      <c r="AM25208" s="5"/>
      <c r="AW25208" s="5"/>
    </row>
    <row r="25209" spans="38:49">
      <c r="AL25209" s="5"/>
      <c r="AM25209" s="5"/>
      <c r="AW25209" s="5"/>
    </row>
    <row r="25210" spans="38:49">
      <c r="AL25210" s="5"/>
      <c r="AM25210" s="5"/>
      <c r="AW25210" s="5"/>
    </row>
    <row r="25211" spans="38:49">
      <c r="AL25211" s="5"/>
      <c r="AM25211" s="5"/>
      <c r="AW25211" s="5"/>
    </row>
    <row r="25212" spans="38:49">
      <c r="AL25212" s="5"/>
      <c r="AM25212" s="5"/>
      <c r="AW25212" s="5"/>
    </row>
    <row r="25213" spans="38:49">
      <c r="AL25213" s="5"/>
      <c r="AM25213" s="5"/>
      <c r="AW25213" s="5"/>
    </row>
    <row r="25214" spans="38:49">
      <c r="AL25214" s="5"/>
      <c r="AM25214" s="5"/>
      <c r="AW25214" s="5"/>
    </row>
    <row r="25215" spans="38:49">
      <c r="AL25215" s="5"/>
      <c r="AM25215" s="5"/>
      <c r="AW25215" s="5"/>
    </row>
    <row r="25216" spans="38:49">
      <c r="AL25216" s="5"/>
      <c r="AM25216" s="5"/>
      <c r="AW25216" s="5"/>
    </row>
    <row r="25217" spans="38:49">
      <c r="AL25217" s="5"/>
      <c r="AM25217" s="5"/>
      <c r="AW25217" s="5"/>
    </row>
    <row r="25218" spans="38:49">
      <c r="AL25218" s="5"/>
      <c r="AM25218" s="5"/>
      <c r="AW25218" s="5"/>
    </row>
    <row r="25219" spans="38:49">
      <c r="AL25219" s="5"/>
      <c r="AM25219" s="5"/>
      <c r="AW25219" s="5"/>
    </row>
    <row r="25220" spans="38:49">
      <c r="AL25220" s="5"/>
      <c r="AM25220" s="5"/>
      <c r="AW25220" s="5"/>
    </row>
    <row r="25221" spans="38:49">
      <c r="AL25221" s="5"/>
      <c r="AM25221" s="5"/>
      <c r="AW25221" s="5"/>
    </row>
    <row r="25222" spans="38:49">
      <c r="AL25222" s="5"/>
      <c r="AM25222" s="5"/>
      <c r="AW25222" s="5"/>
    </row>
    <row r="25223" spans="38:49">
      <c r="AL25223" s="5"/>
      <c r="AM25223" s="5"/>
      <c r="AW25223" s="5"/>
    </row>
    <row r="25224" spans="38:49">
      <c r="AL25224" s="5"/>
      <c r="AM25224" s="5"/>
      <c r="AW25224" s="5"/>
    </row>
    <row r="25225" spans="38:49">
      <c r="AL25225" s="5"/>
      <c r="AM25225" s="5"/>
      <c r="AW25225" s="5"/>
    </row>
    <row r="25226" spans="38:49">
      <c r="AL25226" s="5"/>
      <c r="AM25226" s="5"/>
      <c r="AW25226" s="5"/>
    </row>
    <row r="25227" spans="38:49">
      <c r="AL25227" s="5"/>
      <c r="AM25227" s="5"/>
      <c r="AW25227" s="5"/>
    </row>
    <row r="25228" spans="38:49">
      <c r="AL25228" s="5"/>
      <c r="AM25228" s="5"/>
      <c r="AW25228" s="5"/>
    </row>
    <row r="25229" spans="38:49">
      <c r="AL25229" s="5"/>
      <c r="AM25229" s="5"/>
      <c r="AW25229" s="5"/>
    </row>
    <row r="25230" spans="38:49">
      <c r="AL25230" s="5"/>
      <c r="AM25230" s="5"/>
      <c r="AW25230" s="5"/>
    </row>
    <row r="25231" spans="38:49">
      <c r="AL25231" s="5"/>
      <c r="AM25231" s="5"/>
      <c r="AW25231" s="5"/>
    </row>
    <row r="25232" spans="38:49">
      <c r="AL25232" s="5"/>
      <c r="AM25232" s="5"/>
      <c r="AW25232" s="5"/>
    </row>
    <row r="25233" spans="38:49">
      <c r="AL25233" s="5"/>
      <c r="AM25233" s="5"/>
      <c r="AW25233" s="5"/>
    </row>
    <row r="25234" spans="38:49">
      <c r="AL25234" s="5"/>
      <c r="AM25234" s="5"/>
      <c r="AW25234" s="5"/>
    </row>
    <row r="25235" spans="38:49">
      <c r="AL25235" s="5"/>
      <c r="AM25235" s="5"/>
      <c r="AW25235" s="5"/>
    </row>
    <row r="25236" spans="38:49">
      <c r="AL25236" s="5"/>
      <c r="AM25236" s="5"/>
      <c r="AW25236" s="5"/>
    </row>
    <row r="25237" spans="38:49">
      <c r="AL25237" s="5"/>
      <c r="AM25237" s="5"/>
      <c r="AW25237" s="5"/>
    </row>
    <row r="25238" spans="38:49">
      <c r="AL25238" s="5"/>
      <c r="AM25238" s="5"/>
      <c r="AW25238" s="5"/>
    </row>
    <row r="25239" spans="38:49">
      <c r="AL25239" s="5"/>
      <c r="AM25239" s="5"/>
      <c r="AW25239" s="5"/>
    </row>
    <row r="25240" spans="38:49">
      <c r="AL25240" s="5"/>
      <c r="AM25240" s="5"/>
      <c r="AW25240" s="5"/>
    </row>
    <row r="25241" spans="38:49">
      <c r="AL25241" s="5"/>
      <c r="AM25241" s="5"/>
      <c r="AW25241" s="5"/>
    </row>
    <row r="25242" spans="38:49">
      <c r="AL25242" s="5"/>
      <c r="AM25242" s="5"/>
      <c r="AW25242" s="5"/>
    </row>
    <row r="25243" spans="38:49">
      <c r="AL25243" s="5"/>
      <c r="AM25243" s="5"/>
      <c r="AW25243" s="5"/>
    </row>
    <row r="25244" spans="38:49">
      <c r="AL25244" s="5"/>
      <c r="AM25244" s="5"/>
      <c r="AW25244" s="5"/>
    </row>
    <row r="25245" spans="38:49">
      <c r="AL25245" s="5"/>
      <c r="AM25245" s="5"/>
      <c r="AW25245" s="5"/>
    </row>
    <row r="25246" spans="38:49">
      <c r="AL25246" s="5"/>
      <c r="AM25246" s="5"/>
      <c r="AW25246" s="5"/>
    </row>
    <row r="25247" spans="38:49">
      <c r="AL25247" s="5"/>
      <c r="AM25247" s="5"/>
      <c r="AW25247" s="5"/>
    </row>
    <row r="25248" spans="38:49">
      <c r="AL25248" s="5"/>
      <c r="AM25248" s="5"/>
      <c r="AW25248" s="5"/>
    </row>
    <row r="25249" spans="38:49">
      <c r="AL25249" s="5"/>
      <c r="AM25249" s="5"/>
      <c r="AW25249" s="5"/>
    </row>
    <row r="25250" spans="38:49">
      <c r="AL25250" s="5"/>
      <c r="AM25250" s="5"/>
      <c r="AW25250" s="5"/>
    </row>
    <row r="25251" spans="38:49">
      <c r="AL25251" s="5"/>
      <c r="AM25251" s="5"/>
      <c r="AW25251" s="5"/>
    </row>
    <row r="25252" spans="38:49">
      <c r="AL25252" s="5"/>
      <c r="AM25252" s="5"/>
      <c r="AW25252" s="5"/>
    </row>
    <row r="25253" spans="38:49">
      <c r="AL25253" s="5"/>
      <c r="AM25253" s="5"/>
      <c r="AW25253" s="5"/>
    </row>
    <row r="25254" spans="38:49">
      <c r="AL25254" s="5"/>
      <c r="AM25254" s="5"/>
      <c r="AW25254" s="5"/>
    </row>
    <row r="25255" spans="38:49">
      <c r="AL25255" s="5"/>
      <c r="AM25255" s="5"/>
      <c r="AW25255" s="5"/>
    </row>
    <row r="25256" spans="38:49">
      <c r="AL25256" s="5"/>
      <c r="AM25256" s="5"/>
      <c r="AW25256" s="5"/>
    </row>
    <row r="25257" spans="38:49">
      <c r="AL25257" s="5"/>
      <c r="AM25257" s="5"/>
      <c r="AW25257" s="5"/>
    </row>
    <row r="25258" spans="38:49">
      <c r="AL25258" s="5"/>
      <c r="AM25258" s="5"/>
      <c r="AW25258" s="5"/>
    </row>
    <row r="25259" spans="38:49">
      <c r="AL25259" s="5"/>
      <c r="AM25259" s="5"/>
      <c r="AW25259" s="5"/>
    </row>
    <row r="25260" spans="38:49">
      <c r="AL25260" s="5"/>
      <c r="AM25260" s="5"/>
      <c r="AW25260" s="5"/>
    </row>
    <row r="25261" spans="38:49">
      <c r="AL25261" s="5"/>
      <c r="AM25261" s="5"/>
      <c r="AW25261" s="5"/>
    </row>
    <row r="25262" spans="38:49">
      <c r="AL25262" s="5"/>
      <c r="AM25262" s="5"/>
      <c r="AW25262" s="5"/>
    </row>
    <row r="25263" spans="38:49">
      <c r="AL25263" s="5"/>
      <c r="AM25263" s="5"/>
      <c r="AW25263" s="5"/>
    </row>
    <row r="25264" spans="38:49">
      <c r="AL25264" s="5"/>
      <c r="AM25264" s="5"/>
      <c r="AW25264" s="5"/>
    </row>
    <row r="25265" spans="38:49">
      <c r="AL25265" s="5"/>
      <c r="AM25265" s="5"/>
      <c r="AW25265" s="5"/>
    </row>
    <row r="25266" spans="38:49">
      <c r="AL25266" s="5"/>
      <c r="AM25266" s="5"/>
      <c r="AW25266" s="5"/>
    </row>
    <row r="25267" spans="38:49">
      <c r="AL25267" s="5"/>
      <c r="AM25267" s="5"/>
      <c r="AW25267" s="5"/>
    </row>
    <row r="25268" spans="38:49">
      <c r="AL25268" s="5"/>
      <c r="AM25268" s="5"/>
      <c r="AW25268" s="5"/>
    </row>
    <row r="25269" spans="38:49">
      <c r="AL25269" s="5"/>
      <c r="AM25269" s="5"/>
      <c r="AW25269" s="5"/>
    </row>
    <row r="25270" spans="38:49">
      <c r="AL25270" s="5"/>
      <c r="AM25270" s="5"/>
      <c r="AW25270" s="5"/>
    </row>
    <row r="25271" spans="38:49">
      <c r="AL25271" s="5"/>
      <c r="AM25271" s="5"/>
      <c r="AW25271" s="5"/>
    </row>
    <row r="25272" spans="38:49">
      <c r="AL25272" s="5"/>
      <c r="AM25272" s="5"/>
      <c r="AW25272" s="5"/>
    </row>
    <row r="25273" spans="38:49">
      <c r="AL25273" s="5"/>
      <c r="AM25273" s="5"/>
      <c r="AW25273" s="5"/>
    </row>
    <row r="25274" spans="38:49">
      <c r="AL25274" s="5"/>
      <c r="AM25274" s="5"/>
      <c r="AW25274" s="5"/>
    </row>
    <row r="25275" spans="38:49">
      <c r="AL25275" s="5"/>
      <c r="AM25275" s="5"/>
      <c r="AW25275" s="5"/>
    </row>
    <row r="25276" spans="38:49">
      <c r="AL25276" s="5"/>
      <c r="AM25276" s="5"/>
      <c r="AW25276" s="5"/>
    </row>
    <row r="25277" spans="38:49">
      <c r="AL25277" s="5"/>
      <c r="AM25277" s="5"/>
      <c r="AW25277" s="5"/>
    </row>
    <row r="25278" spans="38:49">
      <c r="AL25278" s="5"/>
      <c r="AM25278" s="5"/>
      <c r="AW25278" s="5"/>
    </row>
    <row r="25279" spans="38:49">
      <c r="AL25279" s="5"/>
      <c r="AM25279" s="5"/>
      <c r="AW25279" s="5"/>
    </row>
    <row r="25280" spans="38:49">
      <c r="AL25280" s="5"/>
      <c r="AM25280" s="5"/>
      <c r="AW25280" s="5"/>
    </row>
    <row r="25281" spans="38:49">
      <c r="AL25281" s="5"/>
      <c r="AM25281" s="5"/>
      <c r="AW25281" s="5"/>
    </row>
    <row r="25282" spans="38:49">
      <c r="AL25282" s="5"/>
      <c r="AM25282" s="5"/>
      <c r="AW25282" s="5"/>
    </row>
    <row r="25283" spans="38:49">
      <c r="AL25283" s="5"/>
      <c r="AM25283" s="5"/>
      <c r="AW25283" s="5"/>
    </row>
    <row r="25284" spans="38:49">
      <c r="AL25284" s="5"/>
      <c r="AM25284" s="5"/>
      <c r="AW25284" s="5"/>
    </row>
    <row r="25285" spans="38:49">
      <c r="AL25285" s="5"/>
      <c r="AM25285" s="5"/>
      <c r="AW25285" s="5"/>
    </row>
    <row r="25286" spans="38:49">
      <c r="AL25286" s="5"/>
      <c r="AM25286" s="5"/>
      <c r="AW25286" s="5"/>
    </row>
    <row r="25287" spans="38:49">
      <c r="AL25287" s="5"/>
      <c r="AM25287" s="5"/>
      <c r="AW25287" s="5"/>
    </row>
    <row r="25288" spans="38:49">
      <c r="AL25288" s="5"/>
      <c r="AM25288" s="5"/>
      <c r="AW25288" s="5"/>
    </row>
    <row r="25289" spans="38:49">
      <c r="AL25289" s="5"/>
      <c r="AM25289" s="5"/>
      <c r="AW25289" s="5"/>
    </row>
    <row r="25290" spans="38:49">
      <c r="AL25290" s="5"/>
      <c r="AM25290" s="5"/>
      <c r="AW25290" s="5"/>
    </row>
    <row r="25291" spans="38:49">
      <c r="AL25291" s="5"/>
      <c r="AM25291" s="5"/>
      <c r="AW25291" s="5"/>
    </row>
    <row r="25292" spans="38:49">
      <c r="AL25292" s="5"/>
      <c r="AM25292" s="5"/>
      <c r="AW25292" s="5"/>
    </row>
    <row r="25293" spans="38:49">
      <c r="AL25293" s="5"/>
      <c r="AM25293" s="5"/>
      <c r="AW25293" s="5"/>
    </row>
    <row r="25294" spans="38:49">
      <c r="AL25294" s="5"/>
      <c r="AM25294" s="5"/>
      <c r="AW25294" s="5"/>
    </row>
    <row r="25295" spans="38:49">
      <c r="AL25295" s="5"/>
      <c r="AM25295" s="5"/>
      <c r="AW25295" s="5"/>
    </row>
    <row r="25296" spans="38:49">
      <c r="AL25296" s="5"/>
      <c r="AM25296" s="5"/>
      <c r="AW25296" s="5"/>
    </row>
    <row r="25297" spans="38:49">
      <c r="AL25297" s="5"/>
      <c r="AM25297" s="5"/>
      <c r="AW25297" s="5"/>
    </row>
    <row r="25298" spans="38:49">
      <c r="AL25298" s="5"/>
      <c r="AM25298" s="5"/>
      <c r="AW25298" s="5"/>
    </row>
    <row r="25299" spans="38:49">
      <c r="AL25299" s="5"/>
      <c r="AM25299" s="5"/>
      <c r="AW25299" s="5"/>
    </row>
    <row r="25300" spans="38:49">
      <c r="AL25300" s="5"/>
      <c r="AM25300" s="5"/>
      <c r="AW25300" s="5"/>
    </row>
    <row r="25301" spans="38:49">
      <c r="AL25301" s="5"/>
      <c r="AM25301" s="5"/>
      <c r="AW25301" s="5"/>
    </row>
    <row r="25302" spans="38:49">
      <c r="AL25302" s="5"/>
      <c r="AM25302" s="5"/>
      <c r="AW25302" s="5"/>
    </row>
    <row r="25303" spans="38:49">
      <c r="AL25303" s="5"/>
      <c r="AM25303" s="5"/>
      <c r="AW25303" s="5"/>
    </row>
    <row r="25304" spans="38:49">
      <c r="AL25304" s="5"/>
      <c r="AM25304" s="5"/>
      <c r="AW25304" s="5"/>
    </row>
    <row r="25305" spans="38:49">
      <c r="AL25305" s="5"/>
      <c r="AM25305" s="5"/>
      <c r="AW25305" s="5"/>
    </row>
    <row r="25306" spans="38:49">
      <c r="AL25306" s="5"/>
      <c r="AM25306" s="5"/>
      <c r="AW25306" s="5"/>
    </row>
    <row r="25307" spans="38:49">
      <c r="AL25307" s="5"/>
      <c r="AM25307" s="5"/>
      <c r="AW25307" s="5"/>
    </row>
    <row r="25308" spans="38:49">
      <c r="AL25308" s="5"/>
      <c r="AM25308" s="5"/>
      <c r="AW25308" s="5"/>
    </row>
    <row r="25309" spans="38:49">
      <c r="AL25309" s="5"/>
      <c r="AM25309" s="5"/>
      <c r="AW25309" s="5"/>
    </row>
    <row r="25310" spans="38:49">
      <c r="AL25310" s="5"/>
      <c r="AM25310" s="5"/>
      <c r="AW25310" s="5"/>
    </row>
    <row r="25311" spans="38:49">
      <c r="AL25311" s="5"/>
      <c r="AM25311" s="5"/>
      <c r="AW25311" s="5"/>
    </row>
    <row r="25312" spans="38:49">
      <c r="AL25312" s="5"/>
      <c r="AM25312" s="5"/>
      <c r="AW25312" s="5"/>
    </row>
    <row r="25313" spans="38:49">
      <c r="AL25313" s="5"/>
      <c r="AM25313" s="5"/>
      <c r="AW25313" s="5"/>
    </row>
    <row r="25314" spans="38:49">
      <c r="AL25314" s="5"/>
      <c r="AM25314" s="5"/>
      <c r="AW25314" s="5"/>
    </row>
    <row r="25315" spans="38:49">
      <c r="AL25315" s="5"/>
      <c r="AM25315" s="5"/>
      <c r="AW25315" s="5"/>
    </row>
    <row r="25316" spans="38:49">
      <c r="AL25316" s="5"/>
      <c r="AM25316" s="5"/>
      <c r="AW25316" s="5"/>
    </row>
    <row r="25317" spans="38:49">
      <c r="AL25317" s="5"/>
      <c r="AM25317" s="5"/>
      <c r="AW25317" s="5"/>
    </row>
    <row r="25318" spans="38:49">
      <c r="AL25318" s="5"/>
      <c r="AM25318" s="5"/>
      <c r="AW25318" s="5"/>
    </row>
    <row r="25319" spans="38:49">
      <c r="AL25319" s="5"/>
      <c r="AM25319" s="5"/>
      <c r="AW25319" s="5"/>
    </row>
    <row r="25320" spans="38:49">
      <c r="AL25320" s="5"/>
      <c r="AM25320" s="5"/>
      <c r="AW25320" s="5"/>
    </row>
    <row r="25321" spans="38:49">
      <c r="AL25321" s="5"/>
      <c r="AM25321" s="5"/>
      <c r="AW25321" s="5"/>
    </row>
    <row r="25322" spans="38:49">
      <c r="AL25322" s="5"/>
      <c r="AM25322" s="5"/>
      <c r="AW25322" s="5"/>
    </row>
    <row r="25323" spans="38:49">
      <c r="AL25323" s="5"/>
      <c r="AM25323" s="5"/>
      <c r="AW25323" s="5"/>
    </row>
    <row r="25324" spans="38:49">
      <c r="AL25324" s="5"/>
      <c r="AM25324" s="5"/>
      <c r="AW25324" s="5"/>
    </row>
    <row r="25325" spans="38:49">
      <c r="AL25325" s="5"/>
      <c r="AM25325" s="5"/>
      <c r="AW25325" s="5"/>
    </row>
    <row r="25326" spans="38:49">
      <c r="AL25326" s="5"/>
      <c r="AM25326" s="5"/>
      <c r="AW25326" s="5"/>
    </row>
    <row r="25327" spans="38:49">
      <c r="AL25327" s="5"/>
      <c r="AM25327" s="5"/>
      <c r="AW25327" s="5"/>
    </row>
    <row r="25328" spans="38:49">
      <c r="AL25328" s="5"/>
      <c r="AM25328" s="5"/>
      <c r="AW25328" s="5"/>
    </row>
    <row r="25329" spans="38:49">
      <c r="AL25329" s="5"/>
      <c r="AM25329" s="5"/>
      <c r="AW25329" s="5"/>
    </row>
    <row r="25330" spans="38:49">
      <c r="AL25330" s="5"/>
      <c r="AM25330" s="5"/>
      <c r="AW25330" s="5"/>
    </row>
    <row r="25331" spans="38:49">
      <c r="AL25331" s="5"/>
      <c r="AM25331" s="5"/>
      <c r="AW25331" s="5"/>
    </row>
    <row r="25332" spans="38:49">
      <c r="AL25332" s="5"/>
      <c r="AM25332" s="5"/>
      <c r="AW25332" s="5"/>
    </row>
    <row r="25333" spans="38:49">
      <c r="AL25333" s="5"/>
      <c r="AM25333" s="5"/>
      <c r="AW25333" s="5"/>
    </row>
    <row r="25334" spans="38:49">
      <c r="AL25334" s="5"/>
      <c r="AM25334" s="5"/>
      <c r="AW25334" s="5"/>
    </row>
    <row r="25335" spans="38:49">
      <c r="AL25335" s="5"/>
      <c r="AM25335" s="5"/>
      <c r="AW25335" s="5"/>
    </row>
    <row r="25336" spans="38:49">
      <c r="AL25336" s="5"/>
      <c r="AM25336" s="5"/>
      <c r="AW25336" s="5"/>
    </row>
    <row r="25337" spans="38:49">
      <c r="AL25337" s="5"/>
      <c r="AM25337" s="5"/>
      <c r="AW25337" s="5"/>
    </row>
    <row r="25338" spans="38:49">
      <c r="AL25338" s="5"/>
      <c r="AM25338" s="5"/>
      <c r="AW25338" s="5"/>
    </row>
    <row r="25339" spans="38:49">
      <c r="AL25339" s="5"/>
      <c r="AM25339" s="5"/>
      <c r="AW25339" s="5"/>
    </row>
    <row r="25340" spans="38:49">
      <c r="AL25340" s="5"/>
      <c r="AM25340" s="5"/>
      <c r="AW25340" s="5"/>
    </row>
    <row r="25341" spans="38:49">
      <c r="AL25341" s="5"/>
      <c r="AM25341" s="5"/>
      <c r="AW25341" s="5"/>
    </row>
    <row r="25342" spans="38:49">
      <c r="AL25342" s="5"/>
      <c r="AM25342" s="5"/>
      <c r="AW25342" s="5"/>
    </row>
    <row r="25343" spans="38:49">
      <c r="AL25343" s="5"/>
      <c r="AM25343" s="5"/>
      <c r="AW25343" s="5"/>
    </row>
    <row r="25344" spans="38:49">
      <c r="AL25344" s="5"/>
      <c r="AM25344" s="5"/>
      <c r="AW25344" s="5"/>
    </row>
    <row r="25345" spans="38:49">
      <c r="AL25345" s="5"/>
      <c r="AM25345" s="5"/>
      <c r="AW25345" s="5"/>
    </row>
    <row r="25346" spans="38:49">
      <c r="AL25346" s="5"/>
      <c r="AM25346" s="5"/>
      <c r="AW25346" s="5"/>
    </row>
    <row r="25347" spans="38:49">
      <c r="AL25347" s="5"/>
      <c r="AM25347" s="5"/>
      <c r="AW25347" s="5"/>
    </row>
    <row r="25348" spans="38:49">
      <c r="AL25348" s="5"/>
      <c r="AM25348" s="5"/>
      <c r="AW25348" s="5"/>
    </row>
    <row r="25349" spans="38:49">
      <c r="AL25349" s="5"/>
      <c r="AM25349" s="5"/>
      <c r="AW25349" s="5"/>
    </row>
    <row r="25350" spans="38:49">
      <c r="AL25350" s="5"/>
      <c r="AM25350" s="5"/>
      <c r="AW25350" s="5"/>
    </row>
    <row r="25351" spans="38:49">
      <c r="AL25351" s="5"/>
      <c r="AM25351" s="5"/>
      <c r="AW25351" s="5"/>
    </row>
    <row r="25352" spans="38:49">
      <c r="AL25352" s="5"/>
      <c r="AM25352" s="5"/>
      <c r="AW25352" s="5"/>
    </row>
    <row r="25353" spans="38:49">
      <c r="AL25353" s="5"/>
      <c r="AM25353" s="5"/>
      <c r="AW25353" s="5"/>
    </row>
    <row r="25354" spans="38:49">
      <c r="AL25354" s="5"/>
      <c r="AM25354" s="5"/>
      <c r="AW25354" s="5"/>
    </row>
    <row r="25355" spans="38:49">
      <c r="AL25355" s="5"/>
      <c r="AM25355" s="5"/>
      <c r="AW25355" s="5"/>
    </row>
    <row r="25356" spans="38:49">
      <c r="AL25356" s="5"/>
      <c r="AM25356" s="5"/>
      <c r="AW25356" s="5"/>
    </row>
    <row r="25357" spans="38:49">
      <c r="AL25357" s="5"/>
      <c r="AM25357" s="5"/>
      <c r="AW25357" s="5"/>
    </row>
    <row r="25358" spans="38:49">
      <c r="AL25358" s="5"/>
      <c r="AM25358" s="5"/>
      <c r="AW25358" s="5"/>
    </row>
    <row r="25359" spans="38:49">
      <c r="AL25359" s="5"/>
      <c r="AM25359" s="5"/>
      <c r="AW25359" s="5"/>
    </row>
    <row r="25360" spans="38:49">
      <c r="AL25360" s="5"/>
      <c r="AM25360" s="5"/>
      <c r="AW25360" s="5"/>
    </row>
    <row r="25361" spans="38:49">
      <c r="AL25361" s="5"/>
      <c r="AM25361" s="5"/>
      <c r="AW25361" s="5"/>
    </row>
    <row r="25362" spans="38:49">
      <c r="AL25362" s="5"/>
      <c r="AM25362" s="5"/>
      <c r="AW25362" s="5"/>
    </row>
    <row r="25363" spans="38:49">
      <c r="AL25363" s="5"/>
      <c r="AM25363" s="5"/>
      <c r="AW25363" s="5"/>
    </row>
    <row r="25364" spans="38:49">
      <c r="AL25364" s="5"/>
      <c r="AM25364" s="5"/>
      <c r="AW25364" s="5"/>
    </row>
    <row r="25365" spans="38:49">
      <c r="AL25365" s="5"/>
      <c r="AM25365" s="5"/>
      <c r="AW25365" s="5"/>
    </row>
    <row r="25366" spans="38:49">
      <c r="AL25366" s="5"/>
      <c r="AM25366" s="5"/>
      <c r="AW25366" s="5"/>
    </row>
    <row r="25367" spans="38:49">
      <c r="AL25367" s="5"/>
      <c r="AM25367" s="5"/>
      <c r="AW25367" s="5"/>
    </row>
    <row r="25368" spans="38:49">
      <c r="AL25368" s="5"/>
      <c r="AM25368" s="5"/>
      <c r="AW25368" s="5"/>
    </row>
    <row r="25369" spans="38:49">
      <c r="AL25369" s="5"/>
      <c r="AM25369" s="5"/>
      <c r="AW25369" s="5"/>
    </row>
    <row r="25370" spans="38:49">
      <c r="AL25370" s="5"/>
      <c r="AM25370" s="5"/>
      <c r="AW25370" s="5"/>
    </row>
    <row r="25371" spans="38:49">
      <c r="AL25371" s="5"/>
      <c r="AM25371" s="5"/>
      <c r="AW25371" s="5"/>
    </row>
    <row r="25372" spans="38:49">
      <c r="AL25372" s="5"/>
      <c r="AM25372" s="5"/>
      <c r="AW25372" s="5"/>
    </row>
    <row r="25373" spans="38:49">
      <c r="AL25373" s="5"/>
      <c r="AM25373" s="5"/>
      <c r="AW25373" s="5"/>
    </row>
    <row r="25374" spans="38:49">
      <c r="AL25374" s="5"/>
      <c r="AM25374" s="5"/>
      <c r="AW25374" s="5"/>
    </row>
    <row r="25375" spans="38:49">
      <c r="AL25375" s="5"/>
      <c r="AM25375" s="5"/>
      <c r="AW25375" s="5"/>
    </row>
    <row r="25376" spans="38:49">
      <c r="AL25376" s="5"/>
      <c r="AM25376" s="5"/>
      <c r="AW25376" s="5"/>
    </row>
    <row r="25377" spans="38:49">
      <c r="AL25377" s="5"/>
      <c r="AM25377" s="5"/>
      <c r="AW25377" s="5"/>
    </row>
    <row r="25378" spans="38:49">
      <c r="AL25378" s="5"/>
      <c r="AM25378" s="5"/>
      <c r="AW25378" s="5"/>
    </row>
    <row r="25379" spans="38:49">
      <c r="AL25379" s="5"/>
      <c r="AM25379" s="5"/>
      <c r="AW25379" s="5"/>
    </row>
    <row r="25380" spans="38:49">
      <c r="AL25380" s="5"/>
      <c r="AM25380" s="5"/>
      <c r="AW25380" s="5"/>
    </row>
    <row r="25381" spans="38:49">
      <c r="AL25381" s="5"/>
      <c r="AM25381" s="5"/>
      <c r="AW25381" s="5"/>
    </row>
    <row r="25382" spans="38:49">
      <c r="AL25382" s="5"/>
      <c r="AM25382" s="5"/>
      <c r="AW25382" s="5"/>
    </row>
    <row r="25383" spans="38:49">
      <c r="AL25383" s="5"/>
      <c r="AM25383" s="5"/>
      <c r="AW25383" s="5"/>
    </row>
    <row r="25384" spans="38:49">
      <c r="AL25384" s="5"/>
      <c r="AM25384" s="5"/>
      <c r="AW25384" s="5"/>
    </row>
    <row r="25385" spans="38:49">
      <c r="AL25385" s="5"/>
      <c r="AM25385" s="5"/>
      <c r="AW25385" s="5"/>
    </row>
    <row r="25386" spans="38:49">
      <c r="AL25386" s="5"/>
      <c r="AM25386" s="5"/>
      <c r="AW25386" s="5"/>
    </row>
    <row r="25387" spans="38:49">
      <c r="AL25387" s="5"/>
      <c r="AM25387" s="5"/>
      <c r="AW25387" s="5"/>
    </row>
    <row r="25388" spans="38:49">
      <c r="AL25388" s="5"/>
      <c r="AM25388" s="5"/>
      <c r="AW25388" s="5"/>
    </row>
    <row r="25389" spans="38:49">
      <c r="AL25389" s="5"/>
      <c r="AM25389" s="5"/>
      <c r="AW25389" s="5"/>
    </row>
    <row r="25390" spans="38:49">
      <c r="AL25390" s="5"/>
      <c r="AM25390" s="5"/>
      <c r="AW25390" s="5"/>
    </row>
    <row r="25391" spans="38:49">
      <c r="AL25391" s="5"/>
      <c r="AM25391" s="5"/>
      <c r="AW25391" s="5"/>
    </row>
    <row r="25392" spans="38:49">
      <c r="AL25392" s="5"/>
      <c r="AM25392" s="5"/>
      <c r="AW25392" s="5"/>
    </row>
    <row r="25393" spans="38:49">
      <c r="AL25393" s="5"/>
      <c r="AM25393" s="5"/>
      <c r="AW25393" s="5"/>
    </row>
    <row r="25394" spans="38:49">
      <c r="AL25394" s="5"/>
      <c r="AM25394" s="5"/>
      <c r="AW25394" s="5"/>
    </row>
    <row r="25395" spans="38:49">
      <c r="AL25395" s="5"/>
      <c r="AM25395" s="5"/>
      <c r="AW25395" s="5"/>
    </row>
    <row r="25396" spans="38:49">
      <c r="AL25396" s="5"/>
      <c r="AM25396" s="5"/>
      <c r="AW25396" s="5"/>
    </row>
    <row r="25397" spans="38:49">
      <c r="AL25397" s="5"/>
      <c r="AM25397" s="5"/>
      <c r="AW25397" s="5"/>
    </row>
    <row r="25398" spans="38:49">
      <c r="AL25398" s="5"/>
      <c r="AM25398" s="5"/>
      <c r="AW25398" s="5"/>
    </row>
    <row r="25399" spans="38:49">
      <c r="AL25399" s="5"/>
      <c r="AM25399" s="5"/>
      <c r="AW25399" s="5"/>
    </row>
    <row r="25400" spans="38:49">
      <c r="AL25400" s="5"/>
      <c r="AM25400" s="5"/>
      <c r="AW25400" s="5"/>
    </row>
    <row r="25401" spans="38:49">
      <c r="AL25401" s="5"/>
      <c r="AM25401" s="5"/>
      <c r="AW25401" s="5"/>
    </row>
    <row r="25402" spans="38:49">
      <c r="AL25402" s="5"/>
      <c r="AM25402" s="5"/>
      <c r="AW25402" s="5"/>
    </row>
    <row r="25403" spans="38:49">
      <c r="AL25403" s="5"/>
      <c r="AM25403" s="5"/>
      <c r="AW25403" s="5"/>
    </row>
    <row r="25404" spans="38:49">
      <c r="AL25404" s="5"/>
      <c r="AM25404" s="5"/>
      <c r="AW25404" s="5"/>
    </row>
    <row r="25405" spans="38:49">
      <c r="AL25405" s="5"/>
      <c r="AM25405" s="5"/>
      <c r="AW25405" s="5"/>
    </row>
    <row r="25406" spans="38:49">
      <c r="AL25406" s="5"/>
      <c r="AM25406" s="5"/>
      <c r="AW25406" s="5"/>
    </row>
    <row r="25407" spans="38:49">
      <c r="AL25407" s="5"/>
      <c r="AM25407" s="5"/>
      <c r="AW25407" s="5"/>
    </row>
    <row r="25408" spans="38:49">
      <c r="AL25408" s="5"/>
      <c r="AM25408" s="5"/>
      <c r="AW25408" s="5"/>
    </row>
    <row r="25409" spans="38:49">
      <c r="AL25409" s="5"/>
      <c r="AM25409" s="5"/>
      <c r="AW25409" s="5"/>
    </row>
    <row r="25410" spans="38:49">
      <c r="AL25410" s="5"/>
      <c r="AM25410" s="5"/>
      <c r="AW25410" s="5"/>
    </row>
    <row r="25411" spans="38:49">
      <c r="AL25411" s="5"/>
      <c r="AM25411" s="5"/>
      <c r="AW25411" s="5"/>
    </row>
    <row r="25412" spans="38:49">
      <c r="AL25412" s="5"/>
      <c r="AM25412" s="5"/>
      <c r="AW25412" s="5"/>
    </row>
    <row r="25413" spans="38:49">
      <c r="AL25413" s="5"/>
      <c r="AM25413" s="5"/>
      <c r="AW25413" s="5"/>
    </row>
    <row r="25414" spans="38:49">
      <c r="AL25414" s="5"/>
      <c r="AM25414" s="5"/>
      <c r="AW25414" s="5"/>
    </row>
    <row r="25415" spans="38:49">
      <c r="AL25415" s="5"/>
      <c r="AM25415" s="5"/>
      <c r="AW25415" s="5"/>
    </row>
    <row r="25416" spans="38:49">
      <c r="AL25416" s="5"/>
      <c r="AM25416" s="5"/>
      <c r="AW25416" s="5"/>
    </row>
    <row r="25417" spans="38:49">
      <c r="AL25417" s="5"/>
      <c r="AM25417" s="5"/>
      <c r="AW25417" s="5"/>
    </row>
    <row r="25418" spans="38:49">
      <c r="AL25418" s="5"/>
      <c r="AM25418" s="5"/>
      <c r="AW25418" s="5"/>
    </row>
    <row r="25419" spans="38:49">
      <c r="AL25419" s="5"/>
      <c r="AM25419" s="5"/>
      <c r="AW25419" s="5"/>
    </row>
    <row r="25420" spans="38:49">
      <c r="AL25420" s="5"/>
      <c r="AM25420" s="5"/>
      <c r="AW25420" s="5"/>
    </row>
    <row r="25421" spans="38:49">
      <c r="AL25421" s="5"/>
      <c r="AM25421" s="5"/>
      <c r="AW25421" s="5"/>
    </row>
    <row r="25422" spans="38:49">
      <c r="AL25422" s="5"/>
      <c r="AM25422" s="5"/>
      <c r="AW25422" s="5"/>
    </row>
    <row r="25423" spans="38:49">
      <c r="AL25423" s="5"/>
      <c r="AM25423" s="5"/>
      <c r="AW25423" s="5"/>
    </row>
    <row r="25424" spans="38:49">
      <c r="AL25424" s="5"/>
      <c r="AM25424" s="5"/>
      <c r="AW25424" s="5"/>
    </row>
    <row r="25425" spans="38:49">
      <c r="AL25425" s="5"/>
      <c r="AM25425" s="5"/>
      <c r="AW25425" s="5"/>
    </row>
    <row r="25426" spans="38:49">
      <c r="AL25426" s="5"/>
      <c r="AM25426" s="5"/>
      <c r="AW25426" s="5"/>
    </row>
    <row r="25427" spans="38:49">
      <c r="AL25427" s="5"/>
      <c r="AM25427" s="5"/>
      <c r="AW25427" s="5"/>
    </row>
    <row r="25428" spans="38:49">
      <c r="AL25428" s="5"/>
      <c r="AM25428" s="5"/>
      <c r="AW25428" s="5"/>
    </row>
    <row r="25429" spans="38:49">
      <c r="AL25429" s="5"/>
      <c r="AM25429" s="5"/>
      <c r="AW25429" s="5"/>
    </row>
    <row r="25430" spans="38:49">
      <c r="AL25430" s="5"/>
      <c r="AM25430" s="5"/>
      <c r="AW25430" s="5"/>
    </row>
    <row r="25431" spans="38:49">
      <c r="AL25431" s="5"/>
      <c r="AM25431" s="5"/>
      <c r="AW25431" s="5"/>
    </row>
    <row r="25432" spans="38:49">
      <c r="AL25432" s="5"/>
      <c r="AM25432" s="5"/>
      <c r="AW25432" s="5"/>
    </row>
    <row r="25433" spans="38:49">
      <c r="AL25433" s="5"/>
      <c r="AM25433" s="5"/>
      <c r="AW25433" s="5"/>
    </row>
    <row r="25434" spans="38:49">
      <c r="AL25434" s="5"/>
      <c r="AM25434" s="5"/>
      <c r="AW25434" s="5"/>
    </row>
    <row r="25435" spans="38:49">
      <c r="AL25435" s="5"/>
      <c r="AM25435" s="5"/>
      <c r="AW25435" s="5"/>
    </row>
    <row r="25436" spans="38:49">
      <c r="AL25436" s="5"/>
      <c r="AM25436" s="5"/>
      <c r="AW25436" s="5"/>
    </row>
    <row r="25437" spans="38:49">
      <c r="AL25437" s="5"/>
      <c r="AM25437" s="5"/>
      <c r="AW25437" s="5"/>
    </row>
    <row r="25438" spans="38:49">
      <c r="AL25438" s="5"/>
      <c r="AM25438" s="5"/>
      <c r="AW25438" s="5"/>
    </row>
    <row r="25439" spans="38:49">
      <c r="AL25439" s="5"/>
      <c r="AM25439" s="5"/>
      <c r="AW25439" s="5"/>
    </row>
    <row r="25440" spans="38:49">
      <c r="AL25440" s="5"/>
      <c r="AM25440" s="5"/>
      <c r="AW25440" s="5"/>
    </row>
    <row r="25441" spans="38:49">
      <c r="AL25441" s="5"/>
      <c r="AM25441" s="5"/>
      <c r="AW25441" s="5"/>
    </row>
    <row r="25442" spans="38:49">
      <c r="AL25442" s="5"/>
      <c r="AM25442" s="5"/>
      <c r="AW25442" s="5"/>
    </row>
    <row r="25443" spans="38:49">
      <c r="AL25443" s="5"/>
      <c r="AM25443" s="5"/>
      <c r="AW25443" s="5"/>
    </row>
    <row r="25444" spans="38:49">
      <c r="AL25444" s="5"/>
      <c r="AM25444" s="5"/>
      <c r="AW25444" s="5"/>
    </row>
    <row r="25445" spans="38:49">
      <c r="AL25445" s="5"/>
      <c r="AM25445" s="5"/>
      <c r="AW25445" s="5"/>
    </row>
    <row r="25446" spans="38:49">
      <c r="AL25446" s="5"/>
      <c r="AM25446" s="5"/>
      <c r="AW25446" s="5"/>
    </row>
    <row r="25447" spans="38:49">
      <c r="AL25447" s="5"/>
      <c r="AM25447" s="5"/>
      <c r="AW25447" s="5"/>
    </row>
    <row r="25448" spans="38:49">
      <c r="AL25448" s="5"/>
      <c r="AM25448" s="5"/>
      <c r="AW25448" s="5"/>
    </row>
    <row r="25449" spans="38:49">
      <c r="AL25449" s="5"/>
      <c r="AM25449" s="5"/>
      <c r="AW25449" s="5"/>
    </row>
    <row r="25450" spans="38:49">
      <c r="AL25450" s="5"/>
      <c r="AM25450" s="5"/>
      <c r="AW25450" s="5"/>
    </row>
    <row r="25451" spans="38:49">
      <c r="AL25451" s="5"/>
      <c r="AM25451" s="5"/>
      <c r="AW25451" s="5"/>
    </row>
    <row r="25452" spans="38:49">
      <c r="AL25452" s="5"/>
      <c r="AM25452" s="5"/>
      <c r="AW25452" s="5"/>
    </row>
    <row r="25453" spans="38:49">
      <c r="AL25453" s="5"/>
      <c r="AM25453" s="5"/>
      <c r="AW25453" s="5"/>
    </row>
    <row r="25454" spans="38:49">
      <c r="AL25454" s="5"/>
      <c r="AM25454" s="5"/>
      <c r="AW25454" s="5"/>
    </row>
    <row r="25455" spans="38:49">
      <c r="AL25455" s="5"/>
      <c r="AM25455" s="5"/>
      <c r="AW25455" s="5"/>
    </row>
    <row r="25456" spans="38:49">
      <c r="AL25456" s="5"/>
      <c r="AM25456" s="5"/>
      <c r="AW25456" s="5"/>
    </row>
    <row r="25457" spans="38:49">
      <c r="AL25457" s="5"/>
      <c r="AM25457" s="5"/>
      <c r="AW25457" s="5"/>
    </row>
    <row r="25458" spans="38:49">
      <c r="AL25458" s="5"/>
      <c r="AM25458" s="5"/>
      <c r="AW25458" s="5"/>
    </row>
    <row r="25459" spans="38:49">
      <c r="AL25459" s="5"/>
      <c r="AM25459" s="5"/>
      <c r="AW25459" s="5"/>
    </row>
    <row r="25460" spans="38:49">
      <c r="AL25460" s="5"/>
      <c r="AM25460" s="5"/>
      <c r="AW25460" s="5"/>
    </row>
    <row r="25461" spans="38:49">
      <c r="AL25461" s="5"/>
      <c r="AM25461" s="5"/>
      <c r="AW25461" s="5"/>
    </row>
    <row r="25462" spans="38:49">
      <c r="AL25462" s="5"/>
      <c r="AM25462" s="5"/>
      <c r="AW25462" s="5"/>
    </row>
    <row r="25463" spans="38:49">
      <c r="AL25463" s="5"/>
      <c r="AM25463" s="5"/>
      <c r="AW25463" s="5"/>
    </row>
    <row r="25464" spans="38:49">
      <c r="AL25464" s="5"/>
      <c r="AM25464" s="5"/>
      <c r="AW25464" s="5"/>
    </row>
    <row r="25465" spans="38:49">
      <c r="AL25465" s="5"/>
      <c r="AM25465" s="5"/>
      <c r="AW25465" s="5"/>
    </row>
    <row r="25466" spans="38:49">
      <c r="AL25466" s="5"/>
      <c r="AM25466" s="5"/>
      <c r="AW25466" s="5"/>
    </row>
    <row r="25467" spans="38:49">
      <c r="AL25467" s="5"/>
      <c r="AM25467" s="5"/>
      <c r="AW25467" s="5"/>
    </row>
    <row r="25468" spans="38:49">
      <c r="AL25468" s="5"/>
      <c r="AM25468" s="5"/>
      <c r="AW25468" s="5"/>
    </row>
    <row r="25469" spans="38:49">
      <c r="AL25469" s="5"/>
      <c r="AM25469" s="5"/>
      <c r="AW25469" s="5"/>
    </row>
    <row r="25470" spans="38:49">
      <c r="AL25470" s="5"/>
      <c r="AM25470" s="5"/>
      <c r="AW25470" s="5"/>
    </row>
    <row r="25471" spans="38:49">
      <c r="AL25471" s="5"/>
      <c r="AM25471" s="5"/>
      <c r="AW25471" s="5"/>
    </row>
    <row r="25472" spans="38:49">
      <c r="AL25472" s="5"/>
      <c r="AM25472" s="5"/>
      <c r="AW25472" s="5"/>
    </row>
    <row r="25473" spans="38:49">
      <c r="AL25473" s="5"/>
      <c r="AM25473" s="5"/>
      <c r="AW25473" s="5"/>
    </row>
    <row r="25474" spans="38:49">
      <c r="AL25474" s="5"/>
      <c r="AM25474" s="5"/>
      <c r="AW25474" s="5"/>
    </row>
    <row r="25475" spans="38:49">
      <c r="AL25475" s="5"/>
      <c r="AM25475" s="5"/>
      <c r="AW25475" s="5"/>
    </row>
    <row r="25476" spans="38:49">
      <c r="AL25476" s="5"/>
      <c r="AM25476" s="5"/>
      <c r="AW25476" s="5"/>
    </row>
    <row r="25477" spans="38:49">
      <c r="AL25477" s="5"/>
      <c r="AM25477" s="5"/>
      <c r="AW25477" s="5"/>
    </row>
    <row r="25478" spans="38:49">
      <c r="AL25478" s="5"/>
      <c r="AM25478" s="5"/>
      <c r="AW25478" s="5"/>
    </row>
    <row r="25479" spans="38:49">
      <c r="AL25479" s="5"/>
      <c r="AM25479" s="5"/>
      <c r="AW25479" s="5"/>
    </row>
    <row r="25480" spans="38:49">
      <c r="AL25480" s="5"/>
      <c r="AM25480" s="5"/>
      <c r="AW25480" s="5"/>
    </row>
    <row r="25481" spans="38:49">
      <c r="AL25481" s="5"/>
      <c r="AM25481" s="5"/>
      <c r="AW25481" s="5"/>
    </row>
    <row r="25482" spans="38:49">
      <c r="AL25482" s="5"/>
      <c r="AM25482" s="5"/>
      <c r="AW25482" s="5"/>
    </row>
    <row r="25483" spans="38:49">
      <c r="AL25483" s="5"/>
      <c r="AM25483" s="5"/>
      <c r="AW25483" s="5"/>
    </row>
    <row r="25484" spans="38:49">
      <c r="AL25484" s="5"/>
      <c r="AM25484" s="5"/>
      <c r="AW25484" s="5"/>
    </row>
    <row r="25485" spans="38:49">
      <c r="AL25485" s="5"/>
      <c r="AM25485" s="5"/>
      <c r="AW25485" s="5"/>
    </row>
    <row r="25486" spans="38:49">
      <c r="AL25486" s="5"/>
      <c r="AM25486" s="5"/>
      <c r="AW25486" s="5"/>
    </row>
    <row r="25487" spans="38:49">
      <c r="AL25487" s="5"/>
      <c r="AM25487" s="5"/>
      <c r="AW25487" s="5"/>
    </row>
    <row r="25488" spans="38:49">
      <c r="AL25488" s="5"/>
      <c r="AM25488" s="5"/>
      <c r="AW25488" s="5"/>
    </row>
    <row r="25489" spans="38:49">
      <c r="AL25489" s="5"/>
      <c r="AM25489" s="5"/>
      <c r="AW25489" s="5"/>
    </row>
    <row r="25490" spans="38:49">
      <c r="AL25490" s="5"/>
      <c r="AM25490" s="5"/>
      <c r="AW25490" s="5"/>
    </row>
    <row r="25491" spans="38:49">
      <c r="AL25491" s="5"/>
      <c r="AM25491" s="5"/>
      <c r="AW25491" s="5"/>
    </row>
    <row r="25492" spans="38:49">
      <c r="AL25492" s="5"/>
      <c r="AM25492" s="5"/>
      <c r="AW25492" s="5"/>
    </row>
    <row r="25493" spans="38:49">
      <c r="AL25493" s="5"/>
      <c r="AM25493" s="5"/>
      <c r="AW25493" s="5"/>
    </row>
    <row r="25494" spans="38:49">
      <c r="AL25494" s="5"/>
      <c r="AM25494" s="5"/>
      <c r="AW25494" s="5"/>
    </row>
    <row r="25495" spans="38:49">
      <c r="AL25495" s="5"/>
      <c r="AM25495" s="5"/>
      <c r="AW25495" s="5"/>
    </row>
    <row r="25496" spans="38:49">
      <c r="AL25496" s="5"/>
      <c r="AM25496" s="5"/>
      <c r="AW25496" s="5"/>
    </row>
    <row r="25497" spans="38:49">
      <c r="AL25497" s="5"/>
      <c r="AM25497" s="5"/>
      <c r="AW25497" s="5"/>
    </row>
    <row r="25498" spans="38:49">
      <c r="AL25498" s="5"/>
      <c r="AM25498" s="5"/>
      <c r="AW25498" s="5"/>
    </row>
    <row r="25499" spans="38:49">
      <c r="AL25499" s="5"/>
      <c r="AM25499" s="5"/>
      <c r="AW25499" s="5"/>
    </row>
    <row r="25500" spans="38:49">
      <c r="AL25500" s="5"/>
      <c r="AM25500" s="5"/>
      <c r="AW25500" s="5"/>
    </row>
    <row r="25501" spans="38:49">
      <c r="AL25501" s="5"/>
      <c r="AM25501" s="5"/>
      <c r="AW25501" s="5"/>
    </row>
    <row r="25502" spans="38:49">
      <c r="AL25502" s="5"/>
      <c r="AM25502" s="5"/>
      <c r="AW25502" s="5"/>
    </row>
    <row r="25503" spans="38:49">
      <c r="AL25503" s="5"/>
      <c r="AM25503" s="5"/>
      <c r="AW25503" s="5"/>
    </row>
    <row r="25504" spans="38:49">
      <c r="AL25504" s="5"/>
      <c r="AM25504" s="5"/>
      <c r="AW25504" s="5"/>
    </row>
    <row r="25505" spans="38:49">
      <c r="AL25505" s="5"/>
      <c r="AM25505" s="5"/>
      <c r="AW25505" s="5"/>
    </row>
    <row r="25506" spans="38:49">
      <c r="AL25506" s="5"/>
      <c r="AM25506" s="5"/>
      <c r="AW25506" s="5"/>
    </row>
    <row r="25507" spans="38:49">
      <c r="AL25507" s="5"/>
      <c r="AM25507" s="5"/>
      <c r="AW25507" s="5"/>
    </row>
    <row r="25508" spans="38:49">
      <c r="AL25508" s="5"/>
      <c r="AM25508" s="5"/>
      <c r="AW25508" s="5"/>
    </row>
    <row r="25509" spans="38:49">
      <c r="AL25509" s="5"/>
      <c r="AM25509" s="5"/>
      <c r="AW25509" s="5"/>
    </row>
    <row r="25510" spans="38:49">
      <c r="AL25510" s="5"/>
      <c r="AM25510" s="5"/>
      <c r="AW25510" s="5"/>
    </row>
    <row r="25511" spans="38:49">
      <c r="AL25511" s="5"/>
      <c r="AM25511" s="5"/>
      <c r="AW25511" s="5"/>
    </row>
    <row r="25512" spans="38:49">
      <c r="AL25512" s="5"/>
      <c r="AM25512" s="5"/>
      <c r="AW25512" s="5"/>
    </row>
    <row r="25513" spans="38:49">
      <c r="AL25513" s="5"/>
      <c r="AM25513" s="5"/>
      <c r="AW25513" s="5"/>
    </row>
    <row r="25514" spans="38:49">
      <c r="AL25514" s="5"/>
      <c r="AM25514" s="5"/>
      <c r="AW25514" s="5"/>
    </row>
    <row r="25515" spans="38:49">
      <c r="AL25515" s="5"/>
      <c r="AM25515" s="5"/>
      <c r="AW25515" s="5"/>
    </row>
    <row r="25516" spans="38:49">
      <c r="AL25516" s="5"/>
      <c r="AM25516" s="5"/>
      <c r="AW25516" s="5"/>
    </row>
    <row r="25517" spans="38:49">
      <c r="AL25517" s="5"/>
      <c r="AM25517" s="5"/>
      <c r="AW25517" s="5"/>
    </row>
    <row r="25518" spans="38:49">
      <c r="AL25518" s="5"/>
      <c r="AM25518" s="5"/>
      <c r="AW25518" s="5"/>
    </row>
    <row r="25519" spans="38:49">
      <c r="AL25519" s="5"/>
      <c r="AM25519" s="5"/>
      <c r="AW25519" s="5"/>
    </row>
    <row r="25520" spans="38:49">
      <c r="AL25520" s="5"/>
      <c r="AM25520" s="5"/>
      <c r="AW25520" s="5"/>
    </row>
    <row r="25521" spans="38:49">
      <c r="AL25521" s="5"/>
      <c r="AM25521" s="5"/>
      <c r="AW25521" s="5"/>
    </row>
    <row r="25522" spans="38:49">
      <c r="AL25522" s="5"/>
      <c r="AM25522" s="5"/>
      <c r="AW25522" s="5"/>
    </row>
    <row r="25523" spans="38:49">
      <c r="AL25523" s="5"/>
      <c r="AM25523" s="5"/>
      <c r="AW25523" s="5"/>
    </row>
    <row r="25524" spans="38:49">
      <c r="AL25524" s="5"/>
      <c r="AM25524" s="5"/>
      <c r="AW25524" s="5"/>
    </row>
    <row r="25525" spans="38:49">
      <c r="AL25525" s="5"/>
      <c r="AM25525" s="5"/>
      <c r="AW25525" s="5"/>
    </row>
    <row r="25526" spans="38:49">
      <c r="AL25526" s="5"/>
      <c r="AM25526" s="5"/>
      <c r="AW25526" s="5"/>
    </row>
    <row r="25527" spans="38:49">
      <c r="AL25527" s="5"/>
      <c r="AM25527" s="5"/>
      <c r="AW25527" s="5"/>
    </row>
    <row r="25528" spans="38:49">
      <c r="AL25528" s="5"/>
      <c r="AM25528" s="5"/>
      <c r="AW25528" s="5"/>
    </row>
    <row r="25529" spans="38:49">
      <c r="AL25529" s="5"/>
      <c r="AM25529" s="5"/>
      <c r="AW25529" s="5"/>
    </row>
    <row r="25530" spans="38:49">
      <c r="AL25530" s="5"/>
      <c r="AM25530" s="5"/>
      <c r="AW25530" s="5"/>
    </row>
    <row r="25531" spans="38:49">
      <c r="AL25531" s="5"/>
      <c r="AM25531" s="5"/>
      <c r="AW25531" s="5"/>
    </row>
    <row r="25532" spans="38:49">
      <c r="AL25532" s="5"/>
      <c r="AM25532" s="5"/>
      <c r="AW25532" s="5"/>
    </row>
    <row r="25533" spans="38:49">
      <c r="AL25533" s="5"/>
      <c r="AM25533" s="5"/>
      <c r="AW25533" s="5"/>
    </row>
    <row r="25534" spans="38:49">
      <c r="AL25534" s="5"/>
      <c r="AM25534" s="5"/>
      <c r="AW25534" s="5"/>
    </row>
    <row r="25535" spans="38:49">
      <c r="AL25535" s="5"/>
      <c r="AM25535" s="5"/>
      <c r="AW25535" s="5"/>
    </row>
    <row r="25536" spans="38:49">
      <c r="AL25536" s="5"/>
      <c r="AM25536" s="5"/>
      <c r="AW25536" s="5"/>
    </row>
    <row r="25537" spans="38:49">
      <c r="AL25537" s="5"/>
      <c r="AM25537" s="5"/>
      <c r="AW25537" s="5"/>
    </row>
    <row r="25538" spans="38:49">
      <c r="AL25538" s="5"/>
      <c r="AM25538" s="5"/>
      <c r="AW25538" s="5"/>
    </row>
    <row r="25539" spans="38:49">
      <c r="AL25539" s="5"/>
      <c r="AM25539" s="5"/>
      <c r="AW25539" s="5"/>
    </row>
    <row r="25540" spans="38:49">
      <c r="AL25540" s="5"/>
      <c r="AM25540" s="5"/>
      <c r="AW25540" s="5"/>
    </row>
    <row r="25541" spans="38:49">
      <c r="AL25541" s="5"/>
      <c r="AM25541" s="5"/>
      <c r="AW25541" s="5"/>
    </row>
    <row r="25542" spans="38:49">
      <c r="AL25542" s="5"/>
      <c r="AM25542" s="5"/>
      <c r="AW25542" s="5"/>
    </row>
    <row r="25543" spans="38:49">
      <c r="AL25543" s="5"/>
      <c r="AM25543" s="5"/>
      <c r="AW25543" s="5"/>
    </row>
    <row r="25544" spans="38:49">
      <c r="AL25544" s="5"/>
      <c r="AM25544" s="5"/>
      <c r="AW25544" s="5"/>
    </row>
    <row r="25545" spans="38:49">
      <c r="AL25545" s="5"/>
      <c r="AM25545" s="5"/>
      <c r="AW25545" s="5"/>
    </row>
    <row r="25546" spans="38:49">
      <c r="AL25546" s="5"/>
      <c r="AM25546" s="5"/>
      <c r="AW25546" s="5"/>
    </row>
    <row r="25547" spans="38:49">
      <c r="AL25547" s="5"/>
      <c r="AM25547" s="5"/>
      <c r="AW25547" s="5"/>
    </row>
    <row r="25548" spans="38:49">
      <c r="AL25548" s="5"/>
      <c r="AM25548" s="5"/>
      <c r="AW25548" s="5"/>
    </row>
    <row r="25549" spans="38:49">
      <c r="AL25549" s="5"/>
      <c r="AM25549" s="5"/>
      <c r="AW25549" s="5"/>
    </row>
    <row r="25550" spans="38:49">
      <c r="AL25550" s="5"/>
      <c r="AM25550" s="5"/>
      <c r="AW25550" s="5"/>
    </row>
    <row r="25551" spans="38:49">
      <c r="AL25551" s="5"/>
      <c r="AM25551" s="5"/>
      <c r="AW25551" s="5"/>
    </row>
    <row r="25552" spans="38:49">
      <c r="AL25552" s="5"/>
      <c r="AM25552" s="5"/>
      <c r="AW25552" s="5"/>
    </row>
    <row r="25553" spans="38:49">
      <c r="AL25553" s="5"/>
      <c r="AM25553" s="5"/>
      <c r="AW25553" s="5"/>
    </row>
    <row r="25554" spans="38:49">
      <c r="AL25554" s="5"/>
      <c r="AM25554" s="5"/>
      <c r="AW25554" s="5"/>
    </row>
    <row r="25555" spans="38:49">
      <c r="AL25555" s="5"/>
      <c r="AM25555" s="5"/>
      <c r="AW25555" s="5"/>
    </row>
    <row r="25556" spans="38:49">
      <c r="AL25556" s="5"/>
      <c r="AM25556" s="5"/>
      <c r="AW25556" s="5"/>
    </row>
    <row r="25557" spans="38:49">
      <c r="AL25557" s="5"/>
      <c r="AM25557" s="5"/>
      <c r="AW25557" s="5"/>
    </row>
    <row r="25558" spans="38:49">
      <c r="AL25558" s="5"/>
      <c r="AM25558" s="5"/>
      <c r="AW25558" s="5"/>
    </row>
    <row r="25559" spans="38:49">
      <c r="AL25559" s="5"/>
      <c r="AM25559" s="5"/>
      <c r="AW25559" s="5"/>
    </row>
    <row r="25560" spans="38:49">
      <c r="AL25560" s="5"/>
      <c r="AM25560" s="5"/>
      <c r="AW25560" s="5"/>
    </row>
    <row r="25561" spans="38:49">
      <c r="AL25561" s="5"/>
      <c r="AM25561" s="5"/>
      <c r="AW25561" s="5"/>
    </row>
    <row r="25562" spans="38:49">
      <c r="AL25562" s="5"/>
      <c r="AM25562" s="5"/>
      <c r="AW25562" s="5"/>
    </row>
    <row r="25563" spans="38:49">
      <c r="AL25563" s="5"/>
      <c r="AM25563" s="5"/>
      <c r="AW25563" s="5"/>
    </row>
    <row r="25564" spans="38:49">
      <c r="AL25564" s="5"/>
      <c r="AM25564" s="5"/>
      <c r="AW25564" s="5"/>
    </row>
    <row r="25565" spans="38:49">
      <c r="AL25565" s="5"/>
      <c r="AM25565" s="5"/>
      <c r="AW25565" s="5"/>
    </row>
    <row r="25566" spans="38:49">
      <c r="AL25566" s="5"/>
      <c r="AM25566" s="5"/>
      <c r="AW25566" s="5"/>
    </row>
    <row r="25567" spans="38:49">
      <c r="AL25567" s="5"/>
      <c r="AM25567" s="5"/>
      <c r="AW25567" s="5"/>
    </row>
    <row r="25568" spans="38:49">
      <c r="AL25568" s="5"/>
      <c r="AM25568" s="5"/>
      <c r="AW25568" s="5"/>
    </row>
    <row r="25569" spans="38:49">
      <c r="AL25569" s="5"/>
      <c r="AM25569" s="5"/>
      <c r="AW25569" s="5"/>
    </row>
    <row r="25570" spans="38:49">
      <c r="AL25570" s="5"/>
      <c r="AM25570" s="5"/>
      <c r="AW25570" s="5"/>
    </row>
    <row r="25571" spans="38:49">
      <c r="AL25571" s="5"/>
      <c r="AM25571" s="5"/>
      <c r="AW25571" s="5"/>
    </row>
    <row r="25572" spans="38:49">
      <c r="AL25572" s="5"/>
      <c r="AM25572" s="5"/>
      <c r="AW25572" s="5"/>
    </row>
    <row r="25573" spans="38:49">
      <c r="AL25573" s="5"/>
      <c r="AM25573" s="5"/>
      <c r="AW25573" s="5"/>
    </row>
    <row r="25574" spans="38:49">
      <c r="AL25574" s="5"/>
      <c r="AM25574" s="5"/>
      <c r="AW25574" s="5"/>
    </row>
    <row r="25575" spans="38:49">
      <c r="AL25575" s="5"/>
      <c r="AM25575" s="5"/>
      <c r="AW25575" s="5"/>
    </row>
    <row r="25576" spans="38:49">
      <c r="AL25576" s="5"/>
      <c r="AM25576" s="5"/>
      <c r="AW25576" s="5"/>
    </row>
    <row r="25577" spans="38:49">
      <c r="AL25577" s="5"/>
      <c r="AM25577" s="5"/>
      <c r="AW25577" s="5"/>
    </row>
    <row r="25578" spans="38:49">
      <c r="AL25578" s="5"/>
      <c r="AM25578" s="5"/>
      <c r="AW25578" s="5"/>
    </row>
    <row r="25579" spans="38:49">
      <c r="AL25579" s="5"/>
      <c r="AM25579" s="5"/>
      <c r="AW25579" s="5"/>
    </row>
    <row r="25580" spans="38:49">
      <c r="AL25580" s="5"/>
      <c r="AM25580" s="5"/>
      <c r="AW25580" s="5"/>
    </row>
    <row r="25581" spans="38:49">
      <c r="AL25581" s="5"/>
      <c r="AM25581" s="5"/>
      <c r="AW25581" s="5"/>
    </row>
    <row r="25582" spans="38:49">
      <c r="AL25582" s="5"/>
      <c r="AM25582" s="5"/>
      <c r="AW25582" s="5"/>
    </row>
    <row r="25583" spans="38:49">
      <c r="AL25583" s="5"/>
      <c r="AM25583" s="5"/>
      <c r="AW25583" s="5"/>
    </row>
    <row r="25584" spans="38:49">
      <c r="AL25584" s="5"/>
      <c r="AM25584" s="5"/>
      <c r="AW25584" s="5"/>
    </row>
    <row r="25585" spans="38:49">
      <c r="AL25585" s="5"/>
      <c r="AM25585" s="5"/>
      <c r="AW25585" s="5"/>
    </row>
    <row r="25586" spans="38:49">
      <c r="AL25586" s="5"/>
      <c r="AM25586" s="5"/>
      <c r="AW25586" s="5"/>
    </row>
    <row r="25587" spans="38:49">
      <c r="AL25587" s="5"/>
      <c r="AM25587" s="5"/>
      <c r="AW25587" s="5"/>
    </row>
    <row r="25588" spans="38:49">
      <c r="AL25588" s="5"/>
      <c r="AM25588" s="5"/>
      <c r="AW25588" s="5"/>
    </row>
    <row r="25589" spans="38:49">
      <c r="AL25589" s="5"/>
      <c r="AM25589" s="5"/>
      <c r="AW25589" s="5"/>
    </row>
    <row r="25590" spans="38:49">
      <c r="AL25590" s="5"/>
      <c r="AM25590" s="5"/>
      <c r="AW25590" s="5"/>
    </row>
    <row r="25591" spans="38:49">
      <c r="AL25591" s="5"/>
      <c r="AM25591" s="5"/>
      <c r="AW25591" s="5"/>
    </row>
    <row r="25592" spans="38:49">
      <c r="AL25592" s="5"/>
      <c r="AM25592" s="5"/>
      <c r="AW25592" s="5"/>
    </row>
    <row r="25593" spans="38:49">
      <c r="AL25593" s="5"/>
      <c r="AM25593" s="5"/>
      <c r="AW25593" s="5"/>
    </row>
    <row r="25594" spans="38:49">
      <c r="AL25594" s="5"/>
      <c r="AM25594" s="5"/>
      <c r="AW25594" s="5"/>
    </row>
    <row r="25595" spans="38:49">
      <c r="AL25595" s="5"/>
      <c r="AM25595" s="5"/>
      <c r="AW25595" s="5"/>
    </row>
    <row r="25596" spans="38:49">
      <c r="AL25596" s="5"/>
      <c r="AM25596" s="5"/>
      <c r="AW25596" s="5"/>
    </row>
    <row r="25597" spans="38:49">
      <c r="AL25597" s="5"/>
      <c r="AM25597" s="5"/>
      <c r="AW25597" s="5"/>
    </row>
    <row r="25598" spans="38:49">
      <c r="AL25598" s="5"/>
      <c r="AM25598" s="5"/>
      <c r="AW25598" s="5"/>
    </row>
    <row r="25599" spans="38:49">
      <c r="AL25599" s="5"/>
      <c r="AM25599" s="5"/>
      <c r="AW25599" s="5"/>
    </row>
    <row r="25600" spans="38:49">
      <c r="AL25600" s="5"/>
      <c r="AM25600" s="5"/>
      <c r="AW25600" s="5"/>
    </row>
    <row r="25601" spans="38:49">
      <c r="AL25601" s="5"/>
      <c r="AM25601" s="5"/>
      <c r="AW25601" s="5"/>
    </row>
    <row r="25602" spans="38:49">
      <c r="AL25602" s="5"/>
      <c r="AM25602" s="5"/>
      <c r="AW25602" s="5"/>
    </row>
    <row r="25603" spans="38:49">
      <c r="AL25603" s="5"/>
      <c r="AM25603" s="5"/>
      <c r="AW25603" s="5"/>
    </row>
    <row r="25604" spans="38:49">
      <c r="AL25604" s="5"/>
      <c r="AM25604" s="5"/>
      <c r="AW25604" s="5"/>
    </row>
    <row r="25605" spans="38:49">
      <c r="AL25605" s="5"/>
      <c r="AM25605" s="5"/>
      <c r="AW25605" s="5"/>
    </row>
    <row r="25606" spans="38:49">
      <c r="AL25606" s="5"/>
      <c r="AM25606" s="5"/>
      <c r="AW25606" s="5"/>
    </row>
    <row r="25607" spans="38:49">
      <c r="AL25607" s="5"/>
      <c r="AM25607" s="5"/>
      <c r="AW25607" s="5"/>
    </row>
    <row r="25608" spans="38:49">
      <c r="AL25608" s="5"/>
      <c r="AM25608" s="5"/>
      <c r="AW25608" s="5"/>
    </row>
    <row r="25609" spans="38:49">
      <c r="AL25609" s="5"/>
      <c r="AM25609" s="5"/>
      <c r="AW25609" s="5"/>
    </row>
    <row r="25610" spans="38:49">
      <c r="AL25610" s="5"/>
      <c r="AM25610" s="5"/>
      <c r="AW25610" s="5"/>
    </row>
    <row r="25611" spans="38:49">
      <c r="AL25611" s="5"/>
      <c r="AM25611" s="5"/>
      <c r="AW25611" s="5"/>
    </row>
    <row r="25612" spans="38:49">
      <c r="AL25612" s="5"/>
      <c r="AM25612" s="5"/>
      <c r="AW25612" s="5"/>
    </row>
    <row r="25613" spans="38:49">
      <c r="AL25613" s="5"/>
      <c r="AM25613" s="5"/>
      <c r="AW25613" s="5"/>
    </row>
    <row r="25614" spans="38:49">
      <c r="AL25614" s="5"/>
      <c r="AM25614" s="5"/>
      <c r="AW25614" s="5"/>
    </row>
    <row r="25615" spans="38:49">
      <c r="AL25615" s="5"/>
      <c r="AM25615" s="5"/>
      <c r="AW25615" s="5"/>
    </row>
    <row r="25616" spans="38:49">
      <c r="AL25616" s="5"/>
      <c r="AM25616" s="5"/>
      <c r="AW25616" s="5"/>
    </row>
    <row r="25617" spans="38:49">
      <c r="AL25617" s="5"/>
      <c r="AM25617" s="5"/>
      <c r="AW25617" s="5"/>
    </row>
    <row r="25618" spans="38:49">
      <c r="AL25618" s="5"/>
      <c r="AM25618" s="5"/>
      <c r="AW25618" s="5"/>
    </row>
    <row r="25619" spans="38:49">
      <c r="AL25619" s="5"/>
      <c r="AM25619" s="5"/>
      <c r="AW25619" s="5"/>
    </row>
    <row r="25620" spans="38:49">
      <c r="AL25620" s="5"/>
      <c r="AM25620" s="5"/>
      <c r="AW25620" s="5"/>
    </row>
    <row r="25621" spans="38:49">
      <c r="AL25621" s="5"/>
      <c r="AM25621" s="5"/>
      <c r="AW25621" s="5"/>
    </row>
    <row r="25622" spans="38:49">
      <c r="AL25622" s="5"/>
      <c r="AM25622" s="5"/>
      <c r="AW25622" s="5"/>
    </row>
    <row r="25623" spans="38:49">
      <c r="AL25623" s="5"/>
      <c r="AM25623" s="5"/>
      <c r="AW25623" s="5"/>
    </row>
    <row r="25624" spans="38:49">
      <c r="AL25624" s="5"/>
      <c r="AM25624" s="5"/>
      <c r="AW25624" s="5"/>
    </row>
    <row r="25625" spans="38:49">
      <c r="AL25625" s="5"/>
      <c r="AM25625" s="5"/>
      <c r="AW25625" s="5"/>
    </row>
    <row r="25626" spans="38:49">
      <c r="AL25626" s="5"/>
      <c r="AM25626" s="5"/>
      <c r="AW25626" s="5"/>
    </row>
    <row r="25627" spans="38:49">
      <c r="AL25627" s="5"/>
      <c r="AM25627" s="5"/>
      <c r="AW25627" s="5"/>
    </row>
    <row r="25628" spans="38:49">
      <c r="AL25628" s="5"/>
      <c r="AM25628" s="5"/>
      <c r="AW25628" s="5"/>
    </row>
    <row r="25629" spans="38:49">
      <c r="AL25629" s="5"/>
      <c r="AM25629" s="5"/>
      <c r="AW25629" s="5"/>
    </row>
    <row r="25630" spans="38:49">
      <c r="AL25630" s="5"/>
      <c r="AM25630" s="5"/>
      <c r="AW25630" s="5"/>
    </row>
    <row r="25631" spans="38:49">
      <c r="AL25631" s="5"/>
      <c r="AM25631" s="5"/>
      <c r="AW25631" s="5"/>
    </row>
    <row r="25632" spans="38:49">
      <c r="AL25632" s="5"/>
      <c r="AM25632" s="5"/>
      <c r="AW25632" s="5"/>
    </row>
    <row r="25633" spans="38:49">
      <c r="AL25633" s="5"/>
      <c r="AM25633" s="5"/>
      <c r="AW25633" s="5"/>
    </row>
    <row r="25634" spans="38:49">
      <c r="AL25634" s="5"/>
      <c r="AM25634" s="5"/>
      <c r="AW25634" s="5"/>
    </row>
    <row r="25635" spans="38:49">
      <c r="AL25635" s="5"/>
      <c r="AM25635" s="5"/>
      <c r="AW25635" s="5"/>
    </row>
    <row r="25636" spans="38:49">
      <c r="AL25636" s="5"/>
      <c r="AM25636" s="5"/>
      <c r="AW25636" s="5"/>
    </row>
    <row r="25637" spans="38:49">
      <c r="AL25637" s="5"/>
      <c r="AM25637" s="5"/>
      <c r="AW25637" s="5"/>
    </row>
    <row r="25638" spans="38:49">
      <c r="AL25638" s="5"/>
      <c r="AM25638" s="5"/>
      <c r="AW25638" s="5"/>
    </row>
    <row r="25639" spans="38:49">
      <c r="AL25639" s="5"/>
      <c r="AM25639" s="5"/>
      <c r="AW25639" s="5"/>
    </row>
    <row r="25640" spans="38:49">
      <c r="AL25640" s="5"/>
      <c r="AM25640" s="5"/>
      <c r="AW25640" s="5"/>
    </row>
    <row r="25641" spans="38:49">
      <c r="AL25641" s="5"/>
      <c r="AM25641" s="5"/>
      <c r="AW25641" s="5"/>
    </row>
    <row r="25642" spans="38:49">
      <c r="AL25642" s="5"/>
      <c r="AM25642" s="5"/>
      <c r="AW25642" s="5"/>
    </row>
    <row r="25643" spans="38:49">
      <c r="AL25643" s="5"/>
      <c r="AM25643" s="5"/>
      <c r="AW25643" s="5"/>
    </row>
    <row r="25644" spans="38:49">
      <c r="AL25644" s="5"/>
      <c r="AM25644" s="5"/>
      <c r="AW25644" s="5"/>
    </row>
    <row r="25645" spans="38:49">
      <c r="AL25645" s="5"/>
      <c r="AM25645" s="5"/>
      <c r="AW25645" s="5"/>
    </row>
    <row r="25646" spans="38:49">
      <c r="AL25646" s="5"/>
      <c r="AM25646" s="5"/>
      <c r="AW25646" s="5"/>
    </row>
    <row r="25647" spans="38:49">
      <c r="AL25647" s="5"/>
      <c r="AM25647" s="5"/>
      <c r="AW25647" s="5"/>
    </row>
    <row r="25648" spans="38:49">
      <c r="AL25648" s="5"/>
      <c r="AM25648" s="5"/>
      <c r="AW25648" s="5"/>
    </row>
    <row r="25649" spans="38:49">
      <c r="AL25649" s="5"/>
      <c r="AM25649" s="5"/>
      <c r="AW25649" s="5"/>
    </row>
    <row r="25650" spans="38:49">
      <c r="AL25650" s="5"/>
      <c r="AM25650" s="5"/>
      <c r="AW25650" s="5"/>
    </row>
    <row r="25651" spans="38:49">
      <c r="AL25651" s="5"/>
      <c r="AM25651" s="5"/>
      <c r="AW25651" s="5"/>
    </row>
    <row r="25652" spans="38:49">
      <c r="AL25652" s="5"/>
      <c r="AM25652" s="5"/>
      <c r="AW25652" s="5"/>
    </row>
    <row r="25653" spans="38:49">
      <c r="AL25653" s="5"/>
      <c r="AM25653" s="5"/>
      <c r="AW25653" s="5"/>
    </row>
    <row r="25654" spans="38:49">
      <c r="AL25654" s="5"/>
      <c r="AM25654" s="5"/>
      <c r="AW25654" s="5"/>
    </row>
    <row r="25655" spans="38:49">
      <c r="AL25655" s="5"/>
      <c r="AM25655" s="5"/>
      <c r="AW25655" s="5"/>
    </row>
    <row r="25656" spans="38:49">
      <c r="AL25656" s="5"/>
      <c r="AM25656" s="5"/>
      <c r="AW25656" s="5"/>
    </row>
    <row r="25657" spans="38:49">
      <c r="AL25657" s="5"/>
      <c r="AM25657" s="5"/>
      <c r="AW25657" s="5"/>
    </row>
    <row r="25658" spans="38:49">
      <c r="AL25658" s="5"/>
      <c r="AM25658" s="5"/>
      <c r="AW25658" s="5"/>
    </row>
    <row r="25659" spans="38:49">
      <c r="AL25659" s="5"/>
      <c r="AM25659" s="5"/>
      <c r="AW25659" s="5"/>
    </row>
    <row r="25660" spans="38:49">
      <c r="AL25660" s="5"/>
      <c r="AM25660" s="5"/>
      <c r="AW25660" s="5"/>
    </row>
    <row r="25661" spans="38:49">
      <c r="AL25661" s="5"/>
      <c r="AM25661" s="5"/>
      <c r="AW25661" s="5"/>
    </row>
    <row r="25662" spans="38:49">
      <c r="AL25662" s="5"/>
      <c r="AM25662" s="5"/>
      <c r="AW25662" s="5"/>
    </row>
    <row r="25663" spans="38:49">
      <c r="AL25663" s="5"/>
      <c r="AM25663" s="5"/>
      <c r="AW25663" s="5"/>
    </row>
    <row r="25664" spans="38:49">
      <c r="AL25664" s="5"/>
      <c r="AM25664" s="5"/>
      <c r="AW25664" s="5"/>
    </row>
    <row r="25665" spans="38:49">
      <c r="AL25665" s="5"/>
      <c r="AM25665" s="5"/>
      <c r="AW25665" s="5"/>
    </row>
    <row r="25666" spans="38:49">
      <c r="AL25666" s="5"/>
      <c r="AM25666" s="5"/>
      <c r="AW25666" s="5"/>
    </row>
    <row r="25667" spans="38:49">
      <c r="AL25667" s="5"/>
      <c r="AM25667" s="5"/>
      <c r="AW25667" s="5"/>
    </row>
    <row r="25668" spans="38:49">
      <c r="AL25668" s="5"/>
      <c r="AM25668" s="5"/>
      <c r="AW25668" s="5"/>
    </row>
    <row r="25669" spans="38:49">
      <c r="AL25669" s="5"/>
      <c r="AM25669" s="5"/>
      <c r="AW25669" s="5"/>
    </row>
    <row r="25670" spans="38:49">
      <c r="AL25670" s="5"/>
      <c r="AM25670" s="5"/>
      <c r="AW25670" s="5"/>
    </row>
    <row r="25671" spans="38:49">
      <c r="AL25671" s="5"/>
      <c r="AM25671" s="5"/>
      <c r="AW25671" s="5"/>
    </row>
    <row r="25672" spans="38:49">
      <c r="AL25672" s="5"/>
      <c r="AM25672" s="5"/>
      <c r="AW25672" s="5"/>
    </row>
    <row r="25673" spans="38:49">
      <c r="AL25673" s="5"/>
      <c r="AM25673" s="5"/>
      <c r="AW25673" s="5"/>
    </row>
    <row r="25674" spans="38:49">
      <c r="AL25674" s="5"/>
      <c r="AM25674" s="5"/>
      <c r="AW25674" s="5"/>
    </row>
    <row r="25675" spans="38:49">
      <c r="AL25675" s="5"/>
      <c r="AM25675" s="5"/>
      <c r="AW25675" s="5"/>
    </row>
    <row r="25676" spans="38:49">
      <c r="AL25676" s="5"/>
      <c r="AM25676" s="5"/>
      <c r="AW25676" s="5"/>
    </row>
    <row r="25677" spans="38:49">
      <c r="AL25677" s="5"/>
      <c r="AM25677" s="5"/>
      <c r="AW25677" s="5"/>
    </row>
    <row r="25678" spans="38:49">
      <c r="AL25678" s="5"/>
      <c r="AM25678" s="5"/>
      <c r="AW25678" s="5"/>
    </row>
    <row r="25679" spans="38:49">
      <c r="AL25679" s="5"/>
      <c r="AM25679" s="5"/>
      <c r="AW25679" s="5"/>
    </row>
    <row r="25680" spans="38:49">
      <c r="AL25680" s="5"/>
      <c r="AM25680" s="5"/>
      <c r="AW25680" s="5"/>
    </row>
    <row r="25681" spans="38:49">
      <c r="AL25681" s="5"/>
      <c r="AM25681" s="5"/>
      <c r="AW25681" s="5"/>
    </row>
    <row r="25682" spans="38:49">
      <c r="AL25682" s="5"/>
      <c r="AM25682" s="5"/>
      <c r="AW25682" s="5"/>
    </row>
    <row r="25683" spans="38:49">
      <c r="AL25683" s="5"/>
      <c r="AM25683" s="5"/>
      <c r="AW25683" s="5"/>
    </row>
    <row r="25684" spans="38:49">
      <c r="AL25684" s="5"/>
      <c r="AM25684" s="5"/>
      <c r="AW25684" s="5"/>
    </row>
    <row r="25685" spans="38:49">
      <c r="AL25685" s="5"/>
      <c r="AM25685" s="5"/>
      <c r="AW25685" s="5"/>
    </row>
    <row r="25686" spans="38:49">
      <c r="AL25686" s="5"/>
      <c r="AM25686" s="5"/>
      <c r="AW25686" s="5"/>
    </row>
    <row r="25687" spans="38:49">
      <c r="AL25687" s="5"/>
      <c r="AM25687" s="5"/>
      <c r="AW25687" s="5"/>
    </row>
    <row r="25688" spans="38:49">
      <c r="AL25688" s="5"/>
      <c r="AM25688" s="5"/>
      <c r="AW25688" s="5"/>
    </row>
    <row r="25689" spans="38:49">
      <c r="AL25689" s="5"/>
      <c r="AM25689" s="5"/>
      <c r="AW25689" s="5"/>
    </row>
    <row r="25690" spans="38:49">
      <c r="AL25690" s="5"/>
      <c r="AM25690" s="5"/>
      <c r="AW25690" s="5"/>
    </row>
    <row r="25691" spans="38:49">
      <c r="AL25691" s="5"/>
      <c r="AM25691" s="5"/>
      <c r="AW25691" s="5"/>
    </row>
    <row r="25692" spans="38:49">
      <c r="AL25692" s="5"/>
      <c r="AM25692" s="5"/>
      <c r="AW25692" s="5"/>
    </row>
    <row r="25693" spans="38:49">
      <c r="AL25693" s="5"/>
      <c r="AM25693" s="5"/>
      <c r="AW25693" s="5"/>
    </row>
    <row r="25694" spans="38:49">
      <c r="AL25694" s="5"/>
      <c r="AM25694" s="5"/>
      <c r="AW25694" s="5"/>
    </row>
    <row r="25695" spans="38:49">
      <c r="AL25695" s="5"/>
      <c r="AM25695" s="5"/>
      <c r="AW25695" s="5"/>
    </row>
    <row r="25696" spans="38:49">
      <c r="AL25696" s="5"/>
      <c r="AM25696" s="5"/>
      <c r="AW25696" s="5"/>
    </row>
    <row r="25697" spans="38:49">
      <c r="AL25697" s="5"/>
      <c r="AM25697" s="5"/>
      <c r="AW25697" s="5"/>
    </row>
    <row r="25698" spans="38:49">
      <c r="AL25698" s="5"/>
      <c r="AM25698" s="5"/>
      <c r="AW25698" s="5"/>
    </row>
    <row r="25699" spans="38:49">
      <c r="AL25699" s="5"/>
      <c r="AM25699" s="5"/>
      <c r="AW25699" s="5"/>
    </row>
    <row r="25700" spans="38:49">
      <c r="AL25700" s="5"/>
      <c r="AM25700" s="5"/>
      <c r="AW25700" s="5"/>
    </row>
    <row r="25701" spans="38:49">
      <c r="AL25701" s="5"/>
      <c r="AM25701" s="5"/>
      <c r="AW25701" s="5"/>
    </row>
    <row r="25702" spans="38:49">
      <c r="AL25702" s="5"/>
      <c r="AM25702" s="5"/>
      <c r="AW25702" s="5"/>
    </row>
    <row r="25703" spans="38:49">
      <c r="AL25703" s="5"/>
      <c r="AM25703" s="5"/>
      <c r="AW25703" s="5"/>
    </row>
    <row r="25704" spans="38:49">
      <c r="AL25704" s="5"/>
      <c r="AM25704" s="5"/>
      <c r="AW25704" s="5"/>
    </row>
    <row r="25705" spans="38:49">
      <c r="AL25705" s="5"/>
      <c r="AM25705" s="5"/>
      <c r="AW25705" s="5"/>
    </row>
    <row r="25706" spans="38:49">
      <c r="AL25706" s="5"/>
      <c r="AM25706" s="5"/>
      <c r="AW25706" s="5"/>
    </row>
    <row r="25707" spans="38:49">
      <c r="AL25707" s="5"/>
      <c r="AM25707" s="5"/>
      <c r="AW25707" s="5"/>
    </row>
    <row r="25708" spans="38:49">
      <c r="AL25708" s="5"/>
      <c r="AM25708" s="5"/>
      <c r="AW25708" s="5"/>
    </row>
    <row r="25709" spans="38:49">
      <c r="AL25709" s="5"/>
      <c r="AM25709" s="5"/>
      <c r="AW25709" s="5"/>
    </row>
    <row r="25710" spans="38:49">
      <c r="AL25710" s="5"/>
      <c r="AM25710" s="5"/>
      <c r="AW25710" s="5"/>
    </row>
    <row r="25711" spans="38:49">
      <c r="AL25711" s="5"/>
      <c r="AM25711" s="5"/>
      <c r="AW25711" s="5"/>
    </row>
    <row r="25712" spans="38:49">
      <c r="AL25712" s="5"/>
      <c r="AM25712" s="5"/>
      <c r="AW25712" s="5"/>
    </row>
    <row r="25713" spans="38:49">
      <c r="AL25713" s="5"/>
      <c r="AM25713" s="5"/>
      <c r="AW25713" s="5"/>
    </row>
    <row r="25714" spans="38:49">
      <c r="AL25714" s="5"/>
      <c r="AM25714" s="5"/>
      <c r="AW25714" s="5"/>
    </row>
    <row r="25715" spans="38:49">
      <c r="AL25715" s="5"/>
      <c r="AM25715" s="5"/>
      <c r="AW25715" s="5"/>
    </row>
    <row r="25716" spans="38:49">
      <c r="AL25716" s="5"/>
      <c r="AM25716" s="5"/>
      <c r="AW25716" s="5"/>
    </row>
    <row r="25717" spans="38:49">
      <c r="AL25717" s="5"/>
      <c r="AM25717" s="5"/>
      <c r="AW25717" s="5"/>
    </row>
    <row r="25718" spans="38:49">
      <c r="AL25718" s="5"/>
      <c r="AM25718" s="5"/>
      <c r="AW25718" s="5"/>
    </row>
    <row r="25719" spans="38:49">
      <c r="AL25719" s="5"/>
      <c r="AM25719" s="5"/>
      <c r="AW25719" s="5"/>
    </row>
    <row r="25720" spans="38:49">
      <c r="AL25720" s="5"/>
      <c r="AM25720" s="5"/>
      <c r="AW25720" s="5"/>
    </row>
    <row r="25721" spans="38:49">
      <c r="AL25721" s="5"/>
      <c r="AM25721" s="5"/>
      <c r="AW25721" s="5"/>
    </row>
    <row r="25722" spans="38:49">
      <c r="AL25722" s="5"/>
      <c r="AM25722" s="5"/>
      <c r="AW25722" s="5"/>
    </row>
    <row r="25723" spans="38:49">
      <c r="AL25723" s="5"/>
      <c r="AM25723" s="5"/>
      <c r="AW25723" s="5"/>
    </row>
    <row r="25724" spans="38:49">
      <c r="AL25724" s="5"/>
      <c r="AM25724" s="5"/>
      <c r="AW25724" s="5"/>
    </row>
    <row r="25725" spans="38:49">
      <c r="AL25725" s="5"/>
      <c r="AM25725" s="5"/>
      <c r="AW25725" s="5"/>
    </row>
    <row r="25726" spans="38:49">
      <c r="AL25726" s="5"/>
      <c r="AM25726" s="5"/>
      <c r="AW25726" s="5"/>
    </row>
    <row r="25727" spans="38:49">
      <c r="AL25727" s="5"/>
      <c r="AM25727" s="5"/>
      <c r="AW25727" s="5"/>
    </row>
    <row r="25728" spans="38:49">
      <c r="AL25728" s="5"/>
      <c r="AM25728" s="5"/>
      <c r="AW25728" s="5"/>
    </row>
    <row r="25729" spans="38:49">
      <c r="AL25729" s="5"/>
      <c r="AM25729" s="5"/>
      <c r="AW25729" s="5"/>
    </row>
    <row r="25730" spans="38:49">
      <c r="AL25730" s="5"/>
      <c r="AM25730" s="5"/>
      <c r="AW25730" s="5"/>
    </row>
    <row r="25731" spans="38:49">
      <c r="AL25731" s="5"/>
      <c r="AM25731" s="5"/>
      <c r="AW25731" s="5"/>
    </row>
    <row r="25732" spans="38:49">
      <c r="AL25732" s="5"/>
      <c r="AM25732" s="5"/>
      <c r="AW25732" s="5"/>
    </row>
    <row r="25733" spans="38:49">
      <c r="AL25733" s="5"/>
      <c r="AM25733" s="5"/>
      <c r="AW25733" s="5"/>
    </row>
    <row r="25734" spans="38:49">
      <c r="AL25734" s="5"/>
      <c r="AM25734" s="5"/>
      <c r="AW25734" s="5"/>
    </row>
    <row r="25735" spans="38:49">
      <c r="AL25735" s="5"/>
      <c r="AM25735" s="5"/>
      <c r="AW25735" s="5"/>
    </row>
    <row r="25736" spans="38:49">
      <c r="AL25736" s="5"/>
      <c r="AM25736" s="5"/>
      <c r="AW25736" s="5"/>
    </row>
    <row r="25737" spans="38:49">
      <c r="AL25737" s="5"/>
      <c r="AM25737" s="5"/>
      <c r="AW25737" s="5"/>
    </row>
    <row r="25738" spans="38:49">
      <c r="AL25738" s="5"/>
      <c r="AM25738" s="5"/>
      <c r="AW25738" s="5"/>
    </row>
    <row r="25739" spans="38:49">
      <c r="AL25739" s="5"/>
      <c r="AM25739" s="5"/>
      <c r="AW25739" s="5"/>
    </row>
    <row r="25740" spans="38:49">
      <c r="AL25740" s="5"/>
      <c r="AM25740" s="5"/>
      <c r="AW25740" s="5"/>
    </row>
    <row r="25741" spans="38:49">
      <c r="AL25741" s="5"/>
      <c r="AM25741" s="5"/>
      <c r="AW25741" s="5"/>
    </row>
    <row r="25742" spans="38:49">
      <c r="AL25742" s="5"/>
      <c r="AM25742" s="5"/>
      <c r="AW25742" s="5"/>
    </row>
    <row r="25743" spans="38:49">
      <c r="AL25743" s="5"/>
      <c r="AM25743" s="5"/>
      <c r="AW25743" s="5"/>
    </row>
    <row r="25744" spans="38:49">
      <c r="AL25744" s="5"/>
      <c r="AM25744" s="5"/>
      <c r="AW25744" s="5"/>
    </row>
    <row r="25745" spans="38:49">
      <c r="AL25745" s="5"/>
      <c r="AM25745" s="5"/>
      <c r="AW25745" s="5"/>
    </row>
    <row r="25746" spans="38:49">
      <c r="AL25746" s="5"/>
      <c r="AM25746" s="5"/>
      <c r="AW25746" s="5"/>
    </row>
    <row r="25747" spans="38:49">
      <c r="AL25747" s="5"/>
      <c r="AM25747" s="5"/>
      <c r="AW25747" s="5"/>
    </row>
    <row r="25748" spans="38:49">
      <c r="AL25748" s="5"/>
      <c r="AM25748" s="5"/>
      <c r="AW25748" s="5"/>
    </row>
    <row r="25749" spans="38:49">
      <c r="AL25749" s="5"/>
      <c r="AM25749" s="5"/>
      <c r="AW25749" s="5"/>
    </row>
    <row r="25750" spans="38:49">
      <c r="AL25750" s="5"/>
      <c r="AM25750" s="5"/>
      <c r="AW25750" s="5"/>
    </row>
    <row r="25751" spans="38:49">
      <c r="AL25751" s="5"/>
      <c r="AM25751" s="5"/>
      <c r="AW25751" s="5"/>
    </row>
    <row r="25752" spans="38:49">
      <c r="AL25752" s="5"/>
      <c r="AM25752" s="5"/>
      <c r="AW25752" s="5"/>
    </row>
    <row r="25753" spans="38:49">
      <c r="AL25753" s="5"/>
      <c r="AM25753" s="5"/>
      <c r="AW25753" s="5"/>
    </row>
    <row r="25754" spans="38:49">
      <c r="AL25754" s="5"/>
      <c r="AM25754" s="5"/>
      <c r="AW25754" s="5"/>
    </row>
    <row r="25755" spans="38:49">
      <c r="AL25755" s="5"/>
      <c r="AM25755" s="5"/>
      <c r="AW25755" s="5"/>
    </row>
    <row r="25756" spans="38:49">
      <c r="AL25756" s="5"/>
      <c r="AM25756" s="5"/>
      <c r="AW25756" s="5"/>
    </row>
    <row r="25757" spans="38:49">
      <c r="AL25757" s="5"/>
      <c r="AM25757" s="5"/>
      <c r="AW25757" s="5"/>
    </row>
    <row r="25758" spans="38:49">
      <c r="AL25758" s="5"/>
      <c r="AM25758" s="5"/>
      <c r="AW25758" s="5"/>
    </row>
    <row r="25759" spans="38:49">
      <c r="AL25759" s="5"/>
      <c r="AM25759" s="5"/>
      <c r="AW25759" s="5"/>
    </row>
    <row r="25760" spans="38:49">
      <c r="AL25760" s="5"/>
      <c r="AM25760" s="5"/>
      <c r="AW25760" s="5"/>
    </row>
    <row r="25761" spans="38:49">
      <c r="AL25761" s="5"/>
      <c r="AM25761" s="5"/>
      <c r="AW25761" s="5"/>
    </row>
    <row r="25762" spans="38:49">
      <c r="AL25762" s="5"/>
      <c r="AM25762" s="5"/>
      <c r="AW25762" s="5"/>
    </row>
    <row r="25763" spans="38:49">
      <c r="AL25763" s="5"/>
      <c r="AM25763" s="5"/>
      <c r="AW25763" s="5"/>
    </row>
    <row r="25764" spans="38:49">
      <c r="AL25764" s="5"/>
      <c r="AM25764" s="5"/>
      <c r="AW25764" s="5"/>
    </row>
    <row r="25765" spans="38:49">
      <c r="AL25765" s="5"/>
      <c r="AM25765" s="5"/>
      <c r="AW25765" s="5"/>
    </row>
    <row r="25766" spans="38:49">
      <c r="AL25766" s="5"/>
      <c r="AM25766" s="5"/>
      <c r="AW25766" s="5"/>
    </row>
    <row r="25767" spans="38:49">
      <c r="AL25767" s="5"/>
      <c r="AM25767" s="5"/>
      <c r="AW25767" s="5"/>
    </row>
    <row r="25768" spans="38:49">
      <c r="AL25768" s="5"/>
      <c r="AM25768" s="5"/>
      <c r="AW25768" s="5"/>
    </row>
    <row r="25769" spans="38:49">
      <c r="AL25769" s="5"/>
      <c r="AM25769" s="5"/>
      <c r="AW25769" s="5"/>
    </row>
    <row r="25770" spans="38:49">
      <c r="AL25770" s="5"/>
      <c r="AM25770" s="5"/>
      <c r="AW25770" s="5"/>
    </row>
    <row r="25771" spans="38:49">
      <c r="AL25771" s="5"/>
      <c r="AM25771" s="5"/>
      <c r="AW25771" s="5"/>
    </row>
    <row r="25772" spans="38:49">
      <c r="AL25772" s="5"/>
      <c r="AM25772" s="5"/>
      <c r="AW25772" s="5"/>
    </row>
    <row r="25773" spans="38:49">
      <c r="AL25773" s="5"/>
      <c r="AM25773" s="5"/>
      <c r="AW25773" s="5"/>
    </row>
    <row r="25774" spans="38:49">
      <c r="AL25774" s="5"/>
      <c r="AM25774" s="5"/>
      <c r="AW25774" s="5"/>
    </row>
    <row r="25775" spans="38:49">
      <c r="AL25775" s="5"/>
      <c r="AM25775" s="5"/>
      <c r="AW25775" s="5"/>
    </row>
    <row r="25776" spans="38:49">
      <c r="AL25776" s="5"/>
      <c r="AM25776" s="5"/>
      <c r="AW25776" s="5"/>
    </row>
    <row r="25777" spans="38:49">
      <c r="AL25777" s="5"/>
      <c r="AM25777" s="5"/>
      <c r="AW25777" s="5"/>
    </row>
    <row r="25778" spans="38:49">
      <c r="AL25778" s="5"/>
      <c r="AM25778" s="5"/>
      <c r="AW25778" s="5"/>
    </row>
    <row r="25779" spans="38:49">
      <c r="AL25779" s="5"/>
      <c r="AM25779" s="5"/>
      <c r="AW25779" s="5"/>
    </row>
    <row r="25780" spans="38:49">
      <c r="AL25780" s="5"/>
      <c r="AM25780" s="5"/>
      <c r="AW25780" s="5"/>
    </row>
    <row r="25781" spans="38:49">
      <c r="AL25781" s="5"/>
      <c r="AM25781" s="5"/>
      <c r="AW25781" s="5"/>
    </row>
    <row r="25782" spans="38:49">
      <c r="AL25782" s="5"/>
      <c r="AM25782" s="5"/>
      <c r="AW25782" s="5"/>
    </row>
    <row r="25783" spans="38:49">
      <c r="AL25783" s="5"/>
      <c r="AM25783" s="5"/>
      <c r="AW25783" s="5"/>
    </row>
    <row r="25784" spans="38:49">
      <c r="AL25784" s="5"/>
      <c r="AM25784" s="5"/>
      <c r="AW25784" s="5"/>
    </row>
    <row r="25785" spans="38:49">
      <c r="AL25785" s="5"/>
      <c r="AM25785" s="5"/>
      <c r="AW25785" s="5"/>
    </row>
    <row r="25786" spans="38:49">
      <c r="AL25786" s="5"/>
      <c r="AM25786" s="5"/>
      <c r="AW25786" s="5"/>
    </row>
    <row r="25787" spans="38:49">
      <c r="AL25787" s="5"/>
      <c r="AM25787" s="5"/>
      <c r="AW25787" s="5"/>
    </row>
    <row r="25788" spans="38:49">
      <c r="AL25788" s="5"/>
      <c r="AM25788" s="5"/>
      <c r="AW25788" s="5"/>
    </row>
    <row r="25789" spans="38:49">
      <c r="AL25789" s="5"/>
      <c r="AM25789" s="5"/>
      <c r="AW25789" s="5"/>
    </row>
    <row r="25790" spans="38:49">
      <c r="AL25790" s="5"/>
      <c r="AM25790" s="5"/>
      <c r="AW25790" s="5"/>
    </row>
    <row r="25791" spans="38:49">
      <c r="AL25791" s="5"/>
      <c r="AM25791" s="5"/>
      <c r="AW25791" s="5"/>
    </row>
    <row r="25792" spans="38:49">
      <c r="AL25792" s="5"/>
      <c r="AM25792" s="5"/>
      <c r="AW25792" s="5"/>
    </row>
    <row r="25793" spans="38:49">
      <c r="AL25793" s="5"/>
      <c r="AM25793" s="5"/>
      <c r="AW25793" s="5"/>
    </row>
    <row r="25794" spans="38:49">
      <c r="AL25794" s="5"/>
      <c r="AM25794" s="5"/>
      <c r="AW25794" s="5"/>
    </row>
    <row r="25795" spans="38:49">
      <c r="AL25795" s="5"/>
      <c r="AM25795" s="5"/>
      <c r="AW25795" s="5"/>
    </row>
    <row r="25796" spans="38:49">
      <c r="AL25796" s="5"/>
      <c r="AM25796" s="5"/>
      <c r="AW25796" s="5"/>
    </row>
    <row r="25797" spans="38:49">
      <c r="AL25797" s="5"/>
      <c r="AM25797" s="5"/>
      <c r="AW25797" s="5"/>
    </row>
    <row r="25798" spans="38:49">
      <c r="AL25798" s="5"/>
      <c r="AM25798" s="5"/>
      <c r="AW25798" s="5"/>
    </row>
    <row r="25799" spans="38:49">
      <c r="AL25799" s="5"/>
      <c r="AM25799" s="5"/>
      <c r="AW25799" s="5"/>
    </row>
    <row r="25800" spans="38:49">
      <c r="AL25800" s="5"/>
      <c r="AM25800" s="5"/>
      <c r="AW25800" s="5"/>
    </row>
    <row r="25801" spans="38:49">
      <c r="AL25801" s="5"/>
      <c r="AM25801" s="5"/>
      <c r="AW25801" s="5"/>
    </row>
    <row r="25802" spans="38:49">
      <c r="AL25802" s="5"/>
      <c r="AM25802" s="5"/>
      <c r="AW25802" s="5"/>
    </row>
    <row r="25803" spans="38:49">
      <c r="AL25803" s="5"/>
      <c r="AM25803" s="5"/>
      <c r="AW25803" s="5"/>
    </row>
    <row r="25804" spans="38:49">
      <c r="AL25804" s="5"/>
      <c r="AM25804" s="5"/>
      <c r="AW25804" s="5"/>
    </row>
    <row r="25805" spans="38:49">
      <c r="AL25805" s="5"/>
      <c r="AM25805" s="5"/>
      <c r="AW25805" s="5"/>
    </row>
    <row r="25806" spans="38:49">
      <c r="AL25806" s="5"/>
      <c r="AM25806" s="5"/>
      <c r="AW25806" s="5"/>
    </row>
    <row r="25807" spans="38:49">
      <c r="AL25807" s="5"/>
      <c r="AM25807" s="5"/>
      <c r="AW25807" s="5"/>
    </row>
    <row r="25808" spans="38:49">
      <c r="AL25808" s="5"/>
      <c r="AM25808" s="5"/>
      <c r="AW25808" s="5"/>
    </row>
    <row r="25809" spans="38:49">
      <c r="AL25809" s="5"/>
      <c r="AM25809" s="5"/>
      <c r="AW25809" s="5"/>
    </row>
    <row r="25810" spans="38:49">
      <c r="AL25810" s="5"/>
      <c r="AM25810" s="5"/>
      <c r="AW25810" s="5"/>
    </row>
    <row r="25811" spans="38:49">
      <c r="AL25811" s="5"/>
      <c r="AM25811" s="5"/>
      <c r="AW25811" s="5"/>
    </row>
    <row r="25812" spans="38:49">
      <c r="AL25812" s="5"/>
      <c r="AM25812" s="5"/>
      <c r="AW25812" s="5"/>
    </row>
    <row r="25813" spans="38:49">
      <c r="AL25813" s="5"/>
      <c r="AM25813" s="5"/>
      <c r="AW25813" s="5"/>
    </row>
    <row r="25814" spans="38:49">
      <c r="AL25814" s="5"/>
      <c r="AM25814" s="5"/>
      <c r="AW25814" s="5"/>
    </row>
    <row r="25815" spans="38:49">
      <c r="AL25815" s="5"/>
      <c r="AM25815" s="5"/>
      <c r="AW25815" s="5"/>
    </row>
    <row r="25816" spans="38:49">
      <c r="AL25816" s="5"/>
      <c r="AM25816" s="5"/>
      <c r="AW25816" s="5"/>
    </row>
    <row r="25817" spans="38:49">
      <c r="AL25817" s="5"/>
      <c r="AM25817" s="5"/>
      <c r="AW25817" s="5"/>
    </row>
    <row r="25818" spans="38:49">
      <c r="AL25818" s="5"/>
      <c r="AM25818" s="5"/>
      <c r="AW25818" s="5"/>
    </row>
    <row r="25819" spans="38:49">
      <c r="AL25819" s="5"/>
      <c r="AM25819" s="5"/>
      <c r="AW25819" s="5"/>
    </row>
    <row r="25820" spans="38:49">
      <c r="AL25820" s="5"/>
      <c r="AM25820" s="5"/>
      <c r="AW25820" s="5"/>
    </row>
    <row r="25821" spans="38:49">
      <c r="AL25821" s="5"/>
      <c r="AM25821" s="5"/>
      <c r="AW25821" s="5"/>
    </row>
    <row r="25822" spans="38:49">
      <c r="AL25822" s="5"/>
      <c r="AM25822" s="5"/>
      <c r="AW25822" s="5"/>
    </row>
    <row r="25823" spans="38:49">
      <c r="AL25823" s="5"/>
      <c r="AM25823" s="5"/>
      <c r="AW25823" s="5"/>
    </row>
    <row r="25824" spans="38:49">
      <c r="AL25824" s="5"/>
      <c r="AM25824" s="5"/>
      <c r="AW25824" s="5"/>
    </row>
    <row r="25825" spans="38:49">
      <c r="AL25825" s="5"/>
      <c r="AM25825" s="5"/>
      <c r="AW25825" s="5"/>
    </row>
    <row r="25826" spans="38:49">
      <c r="AL25826" s="5"/>
      <c r="AM25826" s="5"/>
      <c r="AW25826" s="5"/>
    </row>
    <row r="25827" spans="38:49">
      <c r="AL25827" s="5"/>
      <c r="AM25827" s="5"/>
      <c r="AW25827" s="5"/>
    </row>
    <row r="25828" spans="38:49">
      <c r="AL25828" s="5"/>
      <c r="AM25828" s="5"/>
      <c r="AW25828" s="5"/>
    </row>
    <row r="25829" spans="38:49">
      <c r="AL25829" s="5"/>
      <c r="AM25829" s="5"/>
      <c r="AW25829" s="5"/>
    </row>
    <row r="25830" spans="38:49">
      <c r="AL25830" s="5"/>
      <c r="AM25830" s="5"/>
      <c r="AW25830" s="5"/>
    </row>
    <row r="25831" spans="38:49">
      <c r="AL25831" s="5"/>
      <c r="AM25831" s="5"/>
      <c r="AW25831" s="5"/>
    </row>
    <row r="25832" spans="38:49">
      <c r="AL25832" s="5"/>
      <c r="AM25832" s="5"/>
      <c r="AW25832" s="5"/>
    </row>
    <row r="25833" spans="38:49">
      <c r="AL25833" s="5"/>
      <c r="AM25833" s="5"/>
      <c r="AW25833" s="5"/>
    </row>
    <row r="25834" spans="38:49">
      <c r="AL25834" s="5"/>
      <c r="AM25834" s="5"/>
      <c r="AW25834" s="5"/>
    </row>
    <row r="25835" spans="38:49">
      <c r="AL25835" s="5"/>
      <c r="AM25835" s="5"/>
      <c r="AW25835" s="5"/>
    </row>
    <row r="25836" spans="38:49">
      <c r="AL25836" s="5"/>
      <c r="AM25836" s="5"/>
      <c r="AW25836" s="5"/>
    </row>
    <row r="25837" spans="38:49">
      <c r="AL25837" s="5"/>
      <c r="AM25837" s="5"/>
      <c r="AW25837" s="5"/>
    </row>
    <row r="25838" spans="38:49">
      <c r="AL25838" s="5"/>
      <c r="AM25838" s="5"/>
      <c r="AW25838" s="5"/>
    </row>
    <row r="25839" spans="38:49">
      <c r="AL25839" s="5"/>
      <c r="AM25839" s="5"/>
      <c r="AW25839" s="5"/>
    </row>
    <row r="25840" spans="38:49">
      <c r="AL25840" s="5"/>
      <c r="AM25840" s="5"/>
      <c r="AW25840" s="5"/>
    </row>
    <row r="25841" spans="38:49">
      <c r="AL25841" s="5"/>
      <c r="AM25841" s="5"/>
      <c r="AW25841" s="5"/>
    </row>
    <row r="25842" spans="38:49">
      <c r="AL25842" s="5"/>
      <c r="AM25842" s="5"/>
      <c r="AW25842" s="5"/>
    </row>
    <row r="25843" spans="38:49">
      <c r="AL25843" s="5"/>
      <c r="AM25843" s="5"/>
      <c r="AW25843" s="5"/>
    </row>
    <row r="25844" spans="38:49">
      <c r="AL25844" s="5"/>
      <c r="AM25844" s="5"/>
      <c r="AW25844" s="5"/>
    </row>
    <row r="25845" spans="38:49">
      <c r="AL25845" s="5"/>
      <c r="AM25845" s="5"/>
      <c r="AW25845" s="5"/>
    </row>
    <row r="25846" spans="38:49">
      <c r="AL25846" s="5"/>
      <c r="AM25846" s="5"/>
      <c r="AW25846" s="5"/>
    </row>
    <row r="25847" spans="38:49">
      <c r="AL25847" s="5"/>
      <c r="AM25847" s="5"/>
      <c r="AW25847" s="5"/>
    </row>
    <row r="25848" spans="38:49">
      <c r="AL25848" s="5"/>
      <c r="AM25848" s="5"/>
      <c r="AW25848" s="5"/>
    </row>
    <row r="25849" spans="38:49">
      <c r="AL25849" s="5"/>
      <c r="AM25849" s="5"/>
      <c r="AW25849" s="5"/>
    </row>
    <row r="25850" spans="38:49">
      <c r="AL25850" s="5"/>
      <c r="AM25850" s="5"/>
      <c r="AW25850" s="5"/>
    </row>
    <row r="25851" spans="38:49">
      <c r="AL25851" s="5"/>
      <c r="AM25851" s="5"/>
      <c r="AW25851" s="5"/>
    </row>
    <row r="25852" spans="38:49">
      <c r="AL25852" s="5"/>
      <c r="AM25852" s="5"/>
      <c r="AW25852" s="5"/>
    </row>
    <row r="25853" spans="38:49">
      <c r="AL25853" s="5"/>
      <c r="AM25853" s="5"/>
      <c r="AW25853" s="5"/>
    </row>
    <row r="25854" spans="38:49">
      <c r="AL25854" s="5"/>
      <c r="AM25854" s="5"/>
      <c r="AW25854" s="5"/>
    </row>
    <row r="25855" spans="38:49">
      <c r="AL25855" s="5"/>
      <c r="AM25855" s="5"/>
      <c r="AW25855" s="5"/>
    </row>
    <row r="25856" spans="38:49">
      <c r="AL25856" s="5"/>
      <c r="AM25856" s="5"/>
      <c r="AW25856" s="5"/>
    </row>
    <row r="25857" spans="38:49">
      <c r="AL25857" s="5"/>
      <c r="AM25857" s="5"/>
      <c r="AW25857" s="5"/>
    </row>
    <row r="25858" spans="38:49">
      <c r="AL25858" s="5"/>
      <c r="AM25858" s="5"/>
      <c r="AW25858" s="5"/>
    </row>
    <row r="25859" spans="38:49">
      <c r="AL25859" s="5"/>
      <c r="AM25859" s="5"/>
      <c r="AW25859" s="5"/>
    </row>
    <row r="25860" spans="38:49">
      <c r="AL25860" s="5"/>
      <c r="AM25860" s="5"/>
      <c r="AW25860" s="5"/>
    </row>
    <row r="25861" spans="38:49">
      <c r="AL25861" s="5"/>
      <c r="AM25861" s="5"/>
      <c r="AW25861" s="5"/>
    </row>
    <row r="25862" spans="38:49">
      <c r="AL25862" s="5"/>
      <c r="AM25862" s="5"/>
      <c r="AW25862" s="5"/>
    </row>
    <row r="25863" spans="38:49">
      <c r="AL25863" s="5"/>
      <c r="AM25863" s="5"/>
      <c r="AW25863" s="5"/>
    </row>
    <row r="25864" spans="38:49">
      <c r="AL25864" s="5"/>
      <c r="AM25864" s="5"/>
      <c r="AW25864" s="5"/>
    </row>
    <row r="25865" spans="38:49">
      <c r="AL25865" s="5"/>
      <c r="AM25865" s="5"/>
      <c r="AW25865" s="5"/>
    </row>
    <row r="25866" spans="38:49">
      <c r="AL25866" s="5"/>
      <c r="AM25866" s="5"/>
      <c r="AW25866" s="5"/>
    </row>
    <row r="25867" spans="38:49">
      <c r="AL25867" s="5"/>
      <c r="AM25867" s="5"/>
      <c r="AW25867" s="5"/>
    </row>
    <row r="25868" spans="38:49">
      <c r="AL25868" s="5"/>
      <c r="AM25868" s="5"/>
      <c r="AW25868" s="5"/>
    </row>
    <row r="25869" spans="38:49">
      <c r="AL25869" s="5"/>
      <c r="AM25869" s="5"/>
      <c r="AW25869" s="5"/>
    </row>
    <row r="25870" spans="38:49">
      <c r="AL25870" s="5"/>
      <c r="AM25870" s="5"/>
      <c r="AW25870" s="5"/>
    </row>
    <row r="25871" spans="38:49">
      <c r="AL25871" s="5"/>
      <c r="AM25871" s="5"/>
      <c r="AW25871" s="5"/>
    </row>
    <row r="25872" spans="38:49">
      <c r="AL25872" s="5"/>
      <c r="AM25872" s="5"/>
      <c r="AW25872" s="5"/>
    </row>
    <row r="25873" spans="38:49">
      <c r="AL25873" s="5"/>
      <c r="AM25873" s="5"/>
      <c r="AW25873" s="5"/>
    </row>
    <row r="25874" spans="38:49">
      <c r="AL25874" s="5"/>
      <c r="AM25874" s="5"/>
      <c r="AW25874" s="5"/>
    </row>
    <row r="25875" spans="38:49">
      <c r="AL25875" s="5"/>
      <c r="AM25875" s="5"/>
      <c r="AW25875" s="5"/>
    </row>
    <row r="25876" spans="38:49">
      <c r="AL25876" s="5"/>
      <c r="AM25876" s="5"/>
      <c r="AW25876" s="5"/>
    </row>
    <row r="25877" spans="38:49">
      <c r="AL25877" s="5"/>
      <c r="AM25877" s="5"/>
      <c r="AW25877" s="5"/>
    </row>
    <row r="25878" spans="38:49">
      <c r="AL25878" s="5"/>
      <c r="AM25878" s="5"/>
      <c r="AW25878" s="5"/>
    </row>
    <row r="25879" spans="38:49">
      <c r="AL25879" s="5"/>
      <c r="AM25879" s="5"/>
      <c r="AW25879" s="5"/>
    </row>
    <row r="25880" spans="38:49">
      <c r="AL25880" s="5"/>
      <c r="AM25880" s="5"/>
      <c r="AW25880" s="5"/>
    </row>
    <row r="25881" spans="38:49">
      <c r="AL25881" s="5"/>
      <c r="AM25881" s="5"/>
      <c r="AW25881" s="5"/>
    </row>
    <row r="25882" spans="38:49">
      <c r="AL25882" s="5"/>
      <c r="AM25882" s="5"/>
      <c r="AW25882" s="5"/>
    </row>
    <row r="25883" spans="38:49">
      <c r="AL25883" s="5"/>
      <c r="AM25883" s="5"/>
      <c r="AW25883" s="5"/>
    </row>
    <row r="25884" spans="38:49">
      <c r="AL25884" s="5"/>
      <c r="AM25884" s="5"/>
      <c r="AW25884" s="5"/>
    </row>
    <row r="25885" spans="38:49">
      <c r="AL25885" s="5"/>
      <c r="AM25885" s="5"/>
      <c r="AW25885" s="5"/>
    </row>
    <row r="25886" spans="38:49">
      <c r="AL25886" s="5"/>
      <c r="AM25886" s="5"/>
      <c r="AW25886" s="5"/>
    </row>
    <row r="25887" spans="38:49">
      <c r="AL25887" s="5"/>
      <c r="AM25887" s="5"/>
      <c r="AW25887" s="5"/>
    </row>
    <row r="25888" spans="38:49">
      <c r="AL25888" s="5"/>
      <c r="AM25888" s="5"/>
      <c r="AW25888" s="5"/>
    </row>
    <row r="25889" spans="38:49">
      <c r="AL25889" s="5"/>
      <c r="AM25889" s="5"/>
      <c r="AW25889" s="5"/>
    </row>
    <row r="25890" spans="38:49">
      <c r="AL25890" s="5"/>
      <c r="AM25890" s="5"/>
      <c r="AW25890" s="5"/>
    </row>
    <row r="25891" spans="38:49">
      <c r="AL25891" s="5"/>
      <c r="AM25891" s="5"/>
      <c r="AW25891" s="5"/>
    </row>
    <row r="25892" spans="38:49">
      <c r="AL25892" s="5"/>
      <c r="AM25892" s="5"/>
      <c r="AW25892" s="5"/>
    </row>
    <row r="25893" spans="38:49">
      <c r="AL25893" s="5"/>
      <c r="AM25893" s="5"/>
      <c r="AW25893" s="5"/>
    </row>
    <row r="25894" spans="38:49">
      <c r="AL25894" s="5"/>
      <c r="AM25894" s="5"/>
      <c r="AW25894" s="5"/>
    </row>
    <row r="25895" spans="38:49">
      <c r="AL25895" s="5"/>
      <c r="AM25895" s="5"/>
      <c r="AW25895" s="5"/>
    </row>
    <row r="25896" spans="38:49">
      <c r="AL25896" s="5"/>
      <c r="AM25896" s="5"/>
      <c r="AW25896" s="5"/>
    </row>
    <row r="25897" spans="38:49">
      <c r="AL25897" s="5"/>
      <c r="AM25897" s="5"/>
      <c r="AW25897" s="5"/>
    </row>
    <row r="25898" spans="38:49">
      <c r="AL25898" s="5"/>
      <c r="AM25898" s="5"/>
      <c r="AW25898" s="5"/>
    </row>
    <row r="25899" spans="38:49">
      <c r="AL25899" s="5"/>
      <c r="AM25899" s="5"/>
      <c r="AW25899" s="5"/>
    </row>
    <row r="25900" spans="38:49">
      <c r="AL25900" s="5"/>
      <c r="AM25900" s="5"/>
      <c r="AW25900" s="5"/>
    </row>
    <row r="25901" spans="38:49">
      <c r="AL25901" s="5"/>
      <c r="AM25901" s="5"/>
      <c r="AW25901" s="5"/>
    </row>
    <row r="25902" spans="38:49">
      <c r="AL25902" s="5"/>
      <c r="AM25902" s="5"/>
      <c r="AW25902" s="5"/>
    </row>
    <row r="25903" spans="38:49">
      <c r="AL25903" s="5"/>
      <c r="AM25903" s="5"/>
      <c r="AW25903" s="5"/>
    </row>
    <row r="25904" spans="38:49">
      <c r="AL25904" s="5"/>
      <c r="AM25904" s="5"/>
      <c r="AW25904" s="5"/>
    </row>
    <row r="25905" spans="38:49">
      <c r="AL25905" s="5"/>
      <c r="AM25905" s="5"/>
      <c r="AW25905" s="5"/>
    </row>
    <row r="25906" spans="38:49">
      <c r="AL25906" s="5"/>
      <c r="AM25906" s="5"/>
      <c r="AW25906" s="5"/>
    </row>
    <row r="25907" spans="38:49">
      <c r="AL25907" s="5"/>
      <c r="AM25907" s="5"/>
      <c r="AW25907" s="5"/>
    </row>
    <row r="25908" spans="38:49">
      <c r="AL25908" s="5"/>
      <c r="AM25908" s="5"/>
      <c r="AW25908" s="5"/>
    </row>
    <row r="25909" spans="38:49">
      <c r="AL25909" s="5"/>
      <c r="AM25909" s="5"/>
      <c r="AW25909" s="5"/>
    </row>
    <row r="25910" spans="38:49">
      <c r="AL25910" s="5"/>
      <c r="AM25910" s="5"/>
      <c r="AW25910" s="5"/>
    </row>
    <row r="25911" spans="38:49">
      <c r="AL25911" s="5"/>
      <c r="AM25911" s="5"/>
      <c r="AW25911" s="5"/>
    </row>
    <row r="25912" spans="38:49">
      <c r="AL25912" s="5"/>
      <c r="AM25912" s="5"/>
      <c r="AW25912" s="5"/>
    </row>
    <row r="25913" spans="38:49">
      <c r="AL25913" s="5"/>
      <c r="AM25913" s="5"/>
      <c r="AW25913" s="5"/>
    </row>
    <row r="25914" spans="38:49">
      <c r="AL25914" s="5"/>
      <c r="AM25914" s="5"/>
      <c r="AW25914" s="5"/>
    </row>
    <row r="25915" spans="38:49">
      <c r="AL25915" s="5"/>
      <c r="AM25915" s="5"/>
      <c r="AW25915" s="5"/>
    </row>
    <row r="25916" spans="38:49">
      <c r="AL25916" s="5"/>
      <c r="AM25916" s="5"/>
      <c r="AW25916" s="5"/>
    </row>
    <row r="25917" spans="38:49">
      <c r="AL25917" s="5"/>
      <c r="AM25917" s="5"/>
      <c r="AW25917" s="5"/>
    </row>
    <row r="25918" spans="38:49">
      <c r="AL25918" s="5"/>
      <c r="AM25918" s="5"/>
      <c r="AW25918" s="5"/>
    </row>
    <row r="25919" spans="38:49">
      <c r="AL25919" s="5"/>
      <c r="AM25919" s="5"/>
      <c r="AW25919" s="5"/>
    </row>
    <row r="25920" spans="38:49">
      <c r="AL25920" s="5"/>
      <c r="AM25920" s="5"/>
      <c r="AW25920" s="5"/>
    </row>
    <row r="25921" spans="38:49">
      <c r="AL25921" s="5"/>
      <c r="AM25921" s="5"/>
      <c r="AW25921" s="5"/>
    </row>
    <row r="25922" spans="38:49">
      <c r="AL25922" s="5"/>
      <c r="AM25922" s="5"/>
      <c r="AW25922" s="5"/>
    </row>
    <row r="25923" spans="38:49">
      <c r="AL25923" s="5"/>
      <c r="AM25923" s="5"/>
      <c r="AW25923" s="5"/>
    </row>
    <row r="25924" spans="38:49">
      <c r="AL25924" s="5"/>
      <c r="AM25924" s="5"/>
      <c r="AW25924" s="5"/>
    </row>
    <row r="25925" spans="38:49">
      <c r="AL25925" s="5"/>
      <c r="AM25925" s="5"/>
      <c r="AW25925" s="5"/>
    </row>
    <row r="25926" spans="38:49">
      <c r="AL25926" s="5"/>
      <c r="AM25926" s="5"/>
      <c r="AW25926" s="5"/>
    </row>
    <row r="25927" spans="38:49">
      <c r="AL25927" s="5"/>
      <c r="AM25927" s="5"/>
      <c r="AW25927" s="5"/>
    </row>
    <row r="25928" spans="38:49">
      <c r="AL25928" s="5"/>
      <c r="AM25928" s="5"/>
      <c r="AW25928" s="5"/>
    </row>
    <row r="25929" spans="38:49">
      <c r="AL25929" s="5"/>
      <c r="AM25929" s="5"/>
      <c r="AW25929" s="5"/>
    </row>
    <row r="25930" spans="38:49">
      <c r="AL25930" s="5"/>
      <c r="AM25930" s="5"/>
      <c r="AW25930" s="5"/>
    </row>
    <row r="25931" spans="38:49">
      <c r="AL25931" s="5"/>
      <c r="AM25931" s="5"/>
      <c r="AW25931" s="5"/>
    </row>
    <row r="25932" spans="38:49">
      <c r="AL25932" s="5"/>
      <c r="AM25932" s="5"/>
      <c r="AW25932" s="5"/>
    </row>
    <row r="25933" spans="38:49">
      <c r="AL25933" s="5"/>
      <c r="AM25933" s="5"/>
      <c r="AW25933" s="5"/>
    </row>
    <row r="25934" spans="38:49">
      <c r="AL25934" s="5"/>
      <c r="AM25934" s="5"/>
      <c r="AW25934" s="5"/>
    </row>
    <row r="25935" spans="38:49">
      <c r="AL25935" s="5"/>
      <c r="AM25935" s="5"/>
      <c r="AW25935" s="5"/>
    </row>
    <row r="25936" spans="38:49">
      <c r="AL25936" s="5"/>
      <c r="AM25936" s="5"/>
      <c r="AW25936" s="5"/>
    </row>
    <row r="25937" spans="38:49">
      <c r="AL25937" s="5"/>
      <c r="AM25937" s="5"/>
      <c r="AW25937" s="5"/>
    </row>
    <row r="25938" spans="38:49">
      <c r="AL25938" s="5"/>
      <c r="AM25938" s="5"/>
      <c r="AW25938" s="5"/>
    </row>
    <row r="25939" spans="38:49">
      <c r="AL25939" s="5"/>
      <c r="AM25939" s="5"/>
      <c r="AW25939" s="5"/>
    </row>
    <row r="25940" spans="38:49">
      <c r="AL25940" s="5"/>
      <c r="AM25940" s="5"/>
      <c r="AW25940" s="5"/>
    </row>
    <row r="25941" spans="38:49">
      <c r="AL25941" s="5"/>
      <c r="AM25941" s="5"/>
      <c r="AW25941" s="5"/>
    </row>
    <row r="25942" spans="38:49">
      <c r="AL25942" s="5"/>
      <c r="AM25942" s="5"/>
      <c r="AW25942" s="5"/>
    </row>
    <row r="25943" spans="38:49">
      <c r="AL25943" s="5"/>
      <c r="AM25943" s="5"/>
      <c r="AW25943" s="5"/>
    </row>
    <row r="25944" spans="38:49">
      <c r="AL25944" s="5"/>
      <c r="AM25944" s="5"/>
      <c r="AW25944" s="5"/>
    </row>
    <row r="25945" spans="38:49">
      <c r="AL25945" s="5"/>
      <c r="AM25945" s="5"/>
      <c r="AW25945" s="5"/>
    </row>
    <row r="25946" spans="38:49">
      <c r="AL25946" s="5"/>
      <c r="AM25946" s="5"/>
      <c r="AW25946" s="5"/>
    </row>
    <row r="25947" spans="38:49">
      <c r="AL25947" s="5"/>
      <c r="AM25947" s="5"/>
      <c r="AW25947" s="5"/>
    </row>
    <row r="25948" spans="38:49">
      <c r="AL25948" s="5"/>
      <c r="AM25948" s="5"/>
      <c r="AW25948" s="5"/>
    </row>
    <row r="25949" spans="38:49">
      <c r="AL25949" s="5"/>
      <c r="AM25949" s="5"/>
      <c r="AW25949" s="5"/>
    </row>
    <row r="25950" spans="38:49">
      <c r="AL25950" s="5"/>
      <c r="AM25950" s="5"/>
      <c r="AW25950" s="5"/>
    </row>
    <row r="25951" spans="38:49">
      <c r="AL25951" s="5"/>
      <c r="AM25951" s="5"/>
      <c r="AW25951" s="5"/>
    </row>
    <row r="25952" spans="38:49">
      <c r="AL25952" s="5"/>
      <c r="AM25952" s="5"/>
      <c r="AW25952" s="5"/>
    </row>
    <row r="25953" spans="38:49">
      <c r="AL25953" s="5"/>
      <c r="AM25953" s="5"/>
      <c r="AW25953" s="5"/>
    </row>
    <row r="25954" spans="38:49">
      <c r="AL25954" s="5"/>
      <c r="AM25954" s="5"/>
      <c r="AW25954" s="5"/>
    </row>
    <row r="25955" spans="38:49">
      <c r="AL25955" s="5"/>
      <c r="AM25955" s="5"/>
      <c r="AW25955" s="5"/>
    </row>
    <row r="25956" spans="38:49">
      <c r="AL25956" s="5"/>
      <c r="AM25956" s="5"/>
      <c r="AW25956" s="5"/>
    </row>
    <row r="25957" spans="38:49">
      <c r="AL25957" s="5"/>
      <c r="AM25957" s="5"/>
      <c r="AW25957" s="5"/>
    </row>
    <row r="25958" spans="38:49">
      <c r="AL25958" s="5"/>
      <c r="AM25958" s="5"/>
      <c r="AW25958" s="5"/>
    </row>
    <row r="25959" spans="38:49">
      <c r="AL25959" s="5"/>
      <c r="AM25959" s="5"/>
      <c r="AW25959" s="5"/>
    </row>
    <row r="25960" spans="38:49">
      <c r="AL25960" s="5"/>
      <c r="AM25960" s="5"/>
      <c r="AW25960" s="5"/>
    </row>
    <row r="25961" spans="38:49">
      <c r="AL25961" s="5"/>
      <c r="AM25961" s="5"/>
      <c r="AW25961" s="5"/>
    </row>
    <row r="25962" spans="38:49">
      <c r="AL25962" s="5"/>
      <c r="AM25962" s="5"/>
      <c r="AW25962" s="5"/>
    </row>
    <row r="25963" spans="38:49">
      <c r="AL25963" s="5"/>
      <c r="AM25963" s="5"/>
      <c r="AW25963" s="5"/>
    </row>
    <row r="25964" spans="38:49">
      <c r="AL25964" s="5"/>
      <c r="AM25964" s="5"/>
      <c r="AW25964" s="5"/>
    </row>
    <row r="25965" spans="38:49">
      <c r="AL25965" s="5"/>
      <c r="AM25965" s="5"/>
      <c r="AW25965" s="5"/>
    </row>
    <row r="25966" spans="38:49">
      <c r="AL25966" s="5"/>
      <c r="AM25966" s="5"/>
      <c r="AW25966" s="5"/>
    </row>
    <row r="25967" spans="38:49">
      <c r="AL25967" s="5"/>
      <c r="AM25967" s="5"/>
      <c r="AW25967" s="5"/>
    </row>
    <row r="25968" spans="38:49">
      <c r="AL25968" s="5"/>
      <c r="AM25968" s="5"/>
      <c r="AW25968" s="5"/>
    </row>
    <row r="25969" spans="38:49">
      <c r="AL25969" s="5"/>
      <c r="AM25969" s="5"/>
      <c r="AW25969" s="5"/>
    </row>
    <row r="25970" spans="38:49">
      <c r="AL25970" s="5"/>
      <c r="AM25970" s="5"/>
      <c r="AW25970" s="5"/>
    </row>
    <row r="25971" spans="38:49">
      <c r="AL25971" s="5"/>
      <c r="AM25971" s="5"/>
      <c r="AW25971" s="5"/>
    </row>
    <row r="25972" spans="38:49">
      <c r="AL25972" s="5"/>
      <c r="AM25972" s="5"/>
      <c r="AW25972" s="5"/>
    </row>
    <row r="25973" spans="38:49">
      <c r="AL25973" s="5"/>
      <c r="AM25973" s="5"/>
      <c r="AW25973" s="5"/>
    </row>
    <row r="25974" spans="38:49">
      <c r="AL25974" s="5"/>
      <c r="AM25974" s="5"/>
      <c r="AW25974" s="5"/>
    </row>
    <row r="25975" spans="38:49">
      <c r="AL25975" s="5"/>
      <c r="AM25975" s="5"/>
      <c r="AW25975" s="5"/>
    </row>
    <row r="25976" spans="38:49">
      <c r="AL25976" s="5"/>
      <c r="AM25976" s="5"/>
      <c r="AW25976" s="5"/>
    </row>
    <row r="25977" spans="38:49">
      <c r="AL25977" s="5"/>
      <c r="AM25977" s="5"/>
      <c r="AW25977" s="5"/>
    </row>
    <row r="25978" spans="38:49">
      <c r="AL25978" s="5"/>
      <c r="AM25978" s="5"/>
      <c r="AW25978" s="5"/>
    </row>
    <row r="25979" spans="38:49">
      <c r="AL25979" s="5"/>
      <c r="AM25979" s="5"/>
      <c r="AW25979" s="5"/>
    </row>
    <row r="25980" spans="38:49">
      <c r="AL25980" s="5"/>
      <c r="AM25980" s="5"/>
      <c r="AW25980" s="5"/>
    </row>
    <row r="25981" spans="38:49">
      <c r="AL25981" s="5"/>
      <c r="AM25981" s="5"/>
      <c r="AW25981" s="5"/>
    </row>
    <row r="25982" spans="38:49">
      <c r="AL25982" s="5"/>
      <c r="AM25982" s="5"/>
      <c r="AW25982" s="5"/>
    </row>
    <row r="25983" spans="38:49">
      <c r="AL25983" s="5"/>
      <c r="AM25983" s="5"/>
      <c r="AW25983" s="5"/>
    </row>
    <row r="25984" spans="38:49">
      <c r="AL25984" s="5"/>
      <c r="AM25984" s="5"/>
      <c r="AW25984" s="5"/>
    </row>
    <row r="25985" spans="38:49">
      <c r="AL25985" s="5"/>
      <c r="AM25985" s="5"/>
      <c r="AW25985" s="5"/>
    </row>
    <row r="25986" spans="38:49">
      <c r="AL25986" s="5"/>
      <c r="AM25986" s="5"/>
      <c r="AW25986" s="5"/>
    </row>
    <row r="25987" spans="38:49">
      <c r="AL25987" s="5"/>
      <c r="AM25987" s="5"/>
      <c r="AW25987" s="5"/>
    </row>
    <row r="25988" spans="38:49">
      <c r="AL25988" s="5"/>
      <c r="AM25988" s="5"/>
      <c r="AW25988" s="5"/>
    </row>
    <row r="25989" spans="38:49">
      <c r="AL25989" s="5"/>
      <c r="AM25989" s="5"/>
      <c r="AW25989" s="5"/>
    </row>
    <row r="25990" spans="38:49">
      <c r="AL25990" s="5"/>
      <c r="AM25990" s="5"/>
      <c r="AW25990" s="5"/>
    </row>
    <row r="25991" spans="38:49">
      <c r="AL25991" s="5"/>
      <c r="AM25991" s="5"/>
      <c r="AW25991" s="5"/>
    </row>
    <row r="25992" spans="38:49">
      <c r="AL25992" s="5"/>
      <c r="AM25992" s="5"/>
      <c r="AW25992" s="5"/>
    </row>
    <row r="25993" spans="38:49">
      <c r="AL25993" s="5"/>
      <c r="AM25993" s="5"/>
      <c r="AW25993" s="5"/>
    </row>
    <row r="25994" spans="38:49">
      <c r="AL25994" s="5"/>
      <c r="AM25994" s="5"/>
      <c r="AW25994" s="5"/>
    </row>
    <row r="25995" spans="38:49">
      <c r="AL25995" s="5"/>
      <c r="AM25995" s="5"/>
      <c r="AW25995" s="5"/>
    </row>
    <row r="25996" spans="38:49">
      <c r="AL25996" s="5"/>
      <c r="AM25996" s="5"/>
      <c r="AW25996" s="5"/>
    </row>
    <row r="25997" spans="38:49">
      <c r="AL25997" s="5"/>
      <c r="AM25997" s="5"/>
      <c r="AW25997" s="5"/>
    </row>
    <row r="25998" spans="38:49">
      <c r="AL25998" s="5"/>
      <c r="AM25998" s="5"/>
      <c r="AW25998" s="5"/>
    </row>
    <row r="25999" spans="38:49">
      <c r="AL25999" s="5"/>
      <c r="AM25999" s="5"/>
      <c r="AW25999" s="5"/>
    </row>
    <row r="26000" spans="38:49">
      <c r="AL26000" s="5"/>
      <c r="AM26000" s="5"/>
      <c r="AW26000" s="5"/>
    </row>
    <row r="26001" spans="38:49">
      <c r="AL26001" s="5"/>
      <c r="AM26001" s="5"/>
      <c r="AW26001" s="5"/>
    </row>
    <row r="26002" spans="38:49">
      <c r="AL26002" s="5"/>
      <c r="AM26002" s="5"/>
      <c r="AW26002" s="5"/>
    </row>
    <row r="26003" spans="38:49">
      <c r="AL26003" s="5"/>
      <c r="AM26003" s="5"/>
      <c r="AW26003" s="5"/>
    </row>
    <row r="26004" spans="38:49">
      <c r="AL26004" s="5"/>
      <c r="AM26004" s="5"/>
      <c r="AW26004" s="5"/>
    </row>
    <row r="26005" spans="38:49">
      <c r="AL26005" s="5"/>
      <c r="AM26005" s="5"/>
      <c r="AW26005" s="5"/>
    </row>
    <row r="26006" spans="38:49">
      <c r="AL26006" s="5"/>
      <c r="AM26006" s="5"/>
      <c r="AW26006" s="5"/>
    </row>
    <row r="26007" spans="38:49">
      <c r="AL26007" s="5"/>
      <c r="AM26007" s="5"/>
      <c r="AW26007" s="5"/>
    </row>
    <row r="26008" spans="38:49">
      <c r="AL26008" s="5"/>
      <c r="AM26008" s="5"/>
      <c r="AW26008" s="5"/>
    </row>
    <row r="26009" spans="38:49">
      <c r="AL26009" s="5"/>
      <c r="AM26009" s="5"/>
      <c r="AW26009" s="5"/>
    </row>
    <row r="26010" spans="38:49">
      <c r="AL26010" s="5"/>
      <c r="AM26010" s="5"/>
      <c r="AW26010" s="5"/>
    </row>
    <row r="26011" spans="38:49">
      <c r="AL26011" s="5"/>
      <c r="AM26011" s="5"/>
      <c r="AW26011" s="5"/>
    </row>
    <row r="26012" spans="38:49">
      <c r="AL26012" s="5"/>
      <c r="AM26012" s="5"/>
      <c r="AW26012" s="5"/>
    </row>
    <row r="26013" spans="38:49">
      <c r="AL26013" s="5"/>
      <c r="AM26013" s="5"/>
      <c r="AW26013" s="5"/>
    </row>
    <row r="26014" spans="38:49">
      <c r="AL26014" s="5"/>
      <c r="AM26014" s="5"/>
      <c r="AW26014" s="5"/>
    </row>
    <row r="26015" spans="38:49">
      <c r="AL26015" s="5"/>
      <c r="AM26015" s="5"/>
      <c r="AW26015" s="5"/>
    </row>
    <row r="26016" spans="38:49">
      <c r="AL26016" s="5"/>
      <c r="AM26016" s="5"/>
      <c r="AW26016" s="5"/>
    </row>
    <row r="26017" spans="38:49">
      <c r="AL26017" s="5"/>
      <c r="AM26017" s="5"/>
      <c r="AW26017" s="5"/>
    </row>
    <row r="26018" spans="38:49">
      <c r="AL26018" s="5"/>
      <c r="AM26018" s="5"/>
      <c r="AW26018" s="5"/>
    </row>
    <row r="26019" spans="38:49">
      <c r="AL26019" s="5"/>
      <c r="AM26019" s="5"/>
      <c r="AW26019" s="5"/>
    </row>
    <row r="26020" spans="38:49">
      <c r="AL26020" s="5"/>
      <c r="AM26020" s="5"/>
      <c r="AW26020" s="5"/>
    </row>
    <row r="26021" spans="38:49">
      <c r="AL26021" s="5"/>
      <c r="AM26021" s="5"/>
      <c r="AW26021" s="5"/>
    </row>
    <row r="26022" spans="38:49">
      <c r="AL26022" s="5"/>
      <c r="AM26022" s="5"/>
      <c r="AW26022" s="5"/>
    </row>
    <row r="26023" spans="38:49">
      <c r="AL26023" s="5"/>
      <c r="AM26023" s="5"/>
      <c r="AW26023" s="5"/>
    </row>
    <row r="26024" spans="38:49">
      <c r="AL26024" s="5"/>
      <c r="AM26024" s="5"/>
      <c r="AW26024" s="5"/>
    </row>
    <row r="26025" spans="38:49">
      <c r="AL26025" s="5"/>
      <c r="AM26025" s="5"/>
      <c r="AW26025" s="5"/>
    </row>
    <row r="26026" spans="38:49">
      <c r="AL26026" s="5"/>
      <c r="AM26026" s="5"/>
      <c r="AW26026" s="5"/>
    </row>
    <row r="26027" spans="38:49">
      <c r="AL26027" s="5"/>
      <c r="AM26027" s="5"/>
      <c r="AW26027" s="5"/>
    </row>
    <row r="26028" spans="38:49">
      <c r="AL26028" s="5"/>
      <c r="AM26028" s="5"/>
      <c r="AW26028" s="5"/>
    </row>
    <row r="26029" spans="38:49">
      <c r="AL26029" s="5"/>
      <c r="AM26029" s="5"/>
      <c r="AW26029" s="5"/>
    </row>
    <row r="26030" spans="38:49">
      <c r="AL26030" s="5"/>
      <c r="AM26030" s="5"/>
      <c r="AW26030" s="5"/>
    </row>
    <row r="26031" spans="38:49">
      <c r="AL26031" s="5"/>
      <c r="AM26031" s="5"/>
      <c r="AW26031" s="5"/>
    </row>
    <row r="26032" spans="38:49">
      <c r="AL26032" s="5"/>
      <c r="AM26032" s="5"/>
      <c r="AW26032" s="5"/>
    </row>
    <row r="26033" spans="38:49">
      <c r="AL26033" s="5"/>
      <c r="AM26033" s="5"/>
      <c r="AW26033" s="5"/>
    </row>
    <row r="26034" spans="38:49">
      <c r="AL26034" s="5"/>
      <c r="AM26034" s="5"/>
      <c r="AW26034" s="5"/>
    </row>
    <row r="26035" spans="38:49">
      <c r="AL26035" s="5"/>
      <c r="AM26035" s="5"/>
      <c r="AW26035" s="5"/>
    </row>
    <row r="26036" spans="38:49">
      <c r="AL26036" s="5"/>
      <c r="AM26036" s="5"/>
      <c r="AW26036" s="5"/>
    </row>
    <row r="26037" spans="38:49">
      <c r="AL26037" s="5"/>
      <c r="AM26037" s="5"/>
      <c r="AW26037" s="5"/>
    </row>
    <row r="26038" spans="38:49">
      <c r="AL26038" s="5"/>
      <c r="AM26038" s="5"/>
      <c r="AW26038" s="5"/>
    </row>
    <row r="26039" spans="38:49">
      <c r="AL26039" s="5"/>
      <c r="AM26039" s="5"/>
      <c r="AW26039" s="5"/>
    </row>
    <row r="26040" spans="38:49">
      <c r="AL26040" s="5"/>
      <c r="AM26040" s="5"/>
      <c r="AW26040" s="5"/>
    </row>
    <row r="26041" spans="38:49">
      <c r="AL26041" s="5"/>
      <c r="AM26041" s="5"/>
      <c r="AW26041" s="5"/>
    </row>
    <row r="26042" spans="38:49">
      <c r="AL26042" s="5"/>
      <c r="AM26042" s="5"/>
      <c r="AW26042" s="5"/>
    </row>
    <row r="26043" spans="38:49">
      <c r="AL26043" s="5"/>
      <c r="AM26043" s="5"/>
      <c r="AW26043" s="5"/>
    </row>
    <row r="26044" spans="38:49">
      <c r="AL26044" s="5"/>
      <c r="AM26044" s="5"/>
      <c r="AW26044" s="5"/>
    </row>
    <row r="26045" spans="38:49">
      <c r="AL26045" s="5"/>
      <c r="AM26045" s="5"/>
      <c r="AW26045" s="5"/>
    </row>
    <row r="26046" spans="38:49">
      <c r="AL26046" s="5"/>
      <c r="AM26046" s="5"/>
      <c r="AW26046" s="5"/>
    </row>
    <row r="26047" spans="38:49">
      <c r="AL26047" s="5"/>
      <c r="AM26047" s="5"/>
      <c r="AW26047" s="5"/>
    </row>
    <row r="26048" spans="38:49">
      <c r="AL26048" s="5"/>
      <c r="AM26048" s="5"/>
      <c r="AW26048" s="5"/>
    </row>
    <row r="26049" spans="38:49">
      <c r="AL26049" s="5"/>
      <c r="AM26049" s="5"/>
      <c r="AW26049" s="5"/>
    </row>
    <row r="26050" spans="38:49">
      <c r="AL26050" s="5"/>
      <c r="AM26050" s="5"/>
      <c r="AW26050" s="5"/>
    </row>
    <row r="26051" spans="38:49">
      <c r="AL26051" s="5"/>
      <c r="AM26051" s="5"/>
      <c r="AW26051" s="5"/>
    </row>
    <row r="26052" spans="38:49">
      <c r="AL26052" s="5"/>
      <c r="AM26052" s="5"/>
      <c r="AW26052" s="5"/>
    </row>
    <row r="26053" spans="38:49">
      <c r="AL26053" s="5"/>
      <c r="AM26053" s="5"/>
      <c r="AW26053" s="5"/>
    </row>
    <row r="26054" spans="38:49">
      <c r="AL26054" s="5"/>
      <c r="AM26054" s="5"/>
      <c r="AW26054" s="5"/>
    </row>
    <row r="26055" spans="38:49">
      <c r="AL26055" s="5"/>
      <c r="AM26055" s="5"/>
      <c r="AW26055" s="5"/>
    </row>
    <row r="26056" spans="38:49">
      <c r="AL26056" s="5"/>
      <c r="AM26056" s="5"/>
      <c r="AW26056" s="5"/>
    </row>
    <row r="26057" spans="38:49">
      <c r="AL26057" s="5"/>
      <c r="AM26057" s="5"/>
      <c r="AW26057" s="5"/>
    </row>
    <row r="26058" spans="38:49">
      <c r="AL26058" s="5"/>
      <c r="AM26058" s="5"/>
      <c r="AW26058" s="5"/>
    </row>
    <row r="26059" spans="38:49">
      <c r="AL26059" s="5"/>
      <c r="AM26059" s="5"/>
      <c r="AW26059" s="5"/>
    </row>
    <row r="26060" spans="38:49">
      <c r="AL26060" s="5"/>
      <c r="AM26060" s="5"/>
      <c r="AW26060" s="5"/>
    </row>
    <row r="26061" spans="38:49">
      <c r="AL26061" s="5"/>
      <c r="AM26061" s="5"/>
      <c r="AW26061" s="5"/>
    </row>
    <row r="26062" spans="38:49">
      <c r="AL26062" s="5"/>
      <c r="AM26062" s="5"/>
      <c r="AW26062" s="5"/>
    </row>
    <row r="26063" spans="38:49">
      <c r="AL26063" s="5"/>
      <c r="AM26063" s="5"/>
      <c r="AW26063" s="5"/>
    </row>
    <row r="26064" spans="38:49">
      <c r="AL26064" s="5"/>
      <c r="AM26064" s="5"/>
      <c r="AW26064" s="5"/>
    </row>
    <row r="26065" spans="38:49">
      <c r="AL26065" s="5"/>
      <c r="AM26065" s="5"/>
      <c r="AW26065" s="5"/>
    </row>
    <row r="26066" spans="38:49">
      <c r="AL26066" s="5"/>
      <c r="AM26066" s="5"/>
      <c r="AW26066" s="5"/>
    </row>
    <row r="26067" spans="38:49">
      <c r="AL26067" s="5"/>
      <c r="AM26067" s="5"/>
      <c r="AW26067" s="5"/>
    </row>
    <row r="26068" spans="38:49">
      <c r="AL26068" s="5"/>
      <c r="AM26068" s="5"/>
      <c r="AW26068" s="5"/>
    </row>
    <row r="26069" spans="38:49">
      <c r="AL26069" s="5"/>
      <c r="AM26069" s="5"/>
      <c r="AW26069" s="5"/>
    </row>
    <row r="26070" spans="38:49">
      <c r="AL26070" s="5"/>
      <c r="AM26070" s="5"/>
      <c r="AW26070" s="5"/>
    </row>
    <row r="26071" spans="38:49">
      <c r="AL26071" s="5"/>
      <c r="AM26071" s="5"/>
      <c r="AW26071" s="5"/>
    </row>
    <row r="26072" spans="38:49">
      <c r="AL26072" s="5"/>
      <c r="AM26072" s="5"/>
      <c r="AW26072" s="5"/>
    </row>
    <row r="26073" spans="38:49">
      <c r="AL26073" s="5"/>
      <c r="AM26073" s="5"/>
      <c r="AW26073" s="5"/>
    </row>
    <row r="26074" spans="38:49">
      <c r="AL26074" s="5"/>
      <c r="AM26074" s="5"/>
      <c r="AW26074" s="5"/>
    </row>
    <row r="26075" spans="38:49">
      <c r="AL26075" s="5"/>
      <c r="AM26075" s="5"/>
      <c r="AW26075" s="5"/>
    </row>
    <row r="26076" spans="38:49">
      <c r="AL26076" s="5"/>
      <c r="AM26076" s="5"/>
      <c r="AW26076" s="5"/>
    </row>
    <row r="26077" spans="38:49">
      <c r="AL26077" s="5"/>
      <c r="AM26077" s="5"/>
      <c r="AW26077" s="5"/>
    </row>
    <row r="26078" spans="38:49">
      <c r="AL26078" s="5"/>
      <c r="AM26078" s="5"/>
      <c r="AW26078" s="5"/>
    </row>
    <row r="26079" spans="38:49">
      <c r="AL26079" s="5"/>
      <c r="AM26079" s="5"/>
      <c r="AW26079" s="5"/>
    </row>
    <row r="26080" spans="38:49">
      <c r="AL26080" s="5"/>
      <c r="AM26080" s="5"/>
      <c r="AW26080" s="5"/>
    </row>
    <row r="26081" spans="38:49">
      <c r="AL26081" s="5"/>
      <c r="AM26081" s="5"/>
      <c r="AW26081" s="5"/>
    </row>
    <row r="26082" spans="38:49">
      <c r="AL26082" s="5"/>
      <c r="AM26082" s="5"/>
      <c r="AW26082" s="5"/>
    </row>
    <row r="26083" spans="38:49">
      <c r="AL26083" s="5"/>
      <c r="AM26083" s="5"/>
      <c r="AW26083" s="5"/>
    </row>
    <row r="26084" spans="38:49">
      <c r="AL26084" s="5"/>
      <c r="AM26084" s="5"/>
      <c r="AW26084" s="5"/>
    </row>
    <row r="26085" spans="38:49">
      <c r="AL26085" s="5"/>
      <c r="AM26085" s="5"/>
      <c r="AW26085" s="5"/>
    </row>
    <row r="26086" spans="38:49">
      <c r="AL26086" s="5"/>
      <c r="AM26086" s="5"/>
      <c r="AW26086" s="5"/>
    </row>
    <row r="26087" spans="38:49">
      <c r="AL26087" s="5"/>
      <c r="AM26087" s="5"/>
      <c r="AW26087" s="5"/>
    </row>
    <row r="26088" spans="38:49">
      <c r="AL26088" s="5"/>
      <c r="AM26088" s="5"/>
      <c r="AW26088" s="5"/>
    </row>
    <row r="26089" spans="38:49">
      <c r="AL26089" s="5"/>
      <c r="AM26089" s="5"/>
      <c r="AW26089" s="5"/>
    </row>
    <row r="26090" spans="38:49">
      <c r="AL26090" s="5"/>
      <c r="AM26090" s="5"/>
      <c r="AW26090" s="5"/>
    </row>
    <row r="26091" spans="38:49">
      <c r="AL26091" s="5"/>
      <c r="AM26091" s="5"/>
      <c r="AW26091" s="5"/>
    </row>
    <row r="26092" spans="38:49">
      <c r="AL26092" s="5"/>
      <c r="AM26092" s="5"/>
      <c r="AW26092" s="5"/>
    </row>
    <row r="26093" spans="38:49">
      <c r="AL26093" s="5"/>
      <c r="AM26093" s="5"/>
      <c r="AW26093" s="5"/>
    </row>
    <row r="26094" spans="38:49">
      <c r="AL26094" s="5"/>
      <c r="AM26094" s="5"/>
      <c r="AW26094" s="5"/>
    </row>
    <row r="26095" spans="38:49">
      <c r="AL26095" s="5"/>
      <c r="AM26095" s="5"/>
      <c r="AW26095" s="5"/>
    </row>
    <row r="26096" spans="38:49">
      <c r="AL26096" s="5"/>
      <c r="AM26096" s="5"/>
      <c r="AW26096" s="5"/>
    </row>
    <row r="26097" spans="38:49">
      <c r="AL26097" s="5"/>
      <c r="AM26097" s="5"/>
      <c r="AW26097" s="5"/>
    </row>
    <row r="26098" spans="38:49">
      <c r="AL26098" s="5"/>
      <c r="AM26098" s="5"/>
      <c r="AW26098" s="5"/>
    </row>
    <row r="26099" spans="38:49">
      <c r="AL26099" s="5"/>
      <c r="AM26099" s="5"/>
      <c r="AW26099" s="5"/>
    </row>
    <row r="26100" spans="38:49">
      <c r="AL26100" s="5"/>
      <c r="AM26100" s="5"/>
      <c r="AW26100" s="5"/>
    </row>
    <row r="26101" spans="38:49">
      <c r="AL26101" s="5"/>
      <c r="AM26101" s="5"/>
      <c r="AW26101" s="5"/>
    </row>
    <row r="26102" spans="38:49">
      <c r="AL26102" s="5"/>
      <c r="AM26102" s="5"/>
      <c r="AW26102" s="5"/>
    </row>
    <row r="26103" spans="38:49">
      <c r="AL26103" s="5"/>
      <c r="AM26103" s="5"/>
      <c r="AW26103" s="5"/>
    </row>
    <row r="26104" spans="38:49">
      <c r="AL26104" s="5"/>
      <c r="AM26104" s="5"/>
      <c r="AW26104" s="5"/>
    </row>
    <row r="26105" spans="38:49">
      <c r="AL26105" s="5"/>
      <c r="AM26105" s="5"/>
      <c r="AW26105" s="5"/>
    </row>
    <row r="26106" spans="38:49">
      <c r="AL26106" s="5"/>
      <c r="AM26106" s="5"/>
      <c r="AW26106" s="5"/>
    </row>
    <row r="26107" spans="38:49">
      <c r="AL26107" s="5"/>
      <c r="AM26107" s="5"/>
      <c r="AW26107" s="5"/>
    </row>
    <row r="26108" spans="38:49">
      <c r="AL26108" s="5"/>
      <c r="AM26108" s="5"/>
      <c r="AW26108" s="5"/>
    </row>
    <row r="26109" spans="38:49">
      <c r="AL26109" s="5"/>
      <c r="AM26109" s="5"/>
      <c r="AW26109" s="5"/>
    </row>
    <row r="26110" spans="38:49">
      <c r="AL26110" s="5"/>
      <c r="AM26110" s="5"/>
      <c r="AW26110" s="5"/>
    </row>
    <row r="26111" spans="38:49">
      <c r="AL26111" s="5"/>
      <c r="AM26111" s="5"/>
      <c r="AW26111" s="5"/>
    </row>
    <row r="26112" spans="38:49">
      <c r="AL26112" s="5"/>
      <c r="AM26112" s="5"/>
      <c r="AW26112" s="5"/>
    </row>
    <row r="26113" spans="38:49">
      <c r="AL26113" s="5"/>
      <c r="AM26113" s="5"/>
      <c r="AW26113" s="5"/>
    </row>
    <row r="26114" spans="38:49">
      <c r="AL26114" s="5"/>
      <c r="AM26114" s="5"/>
      <c r="AW26114" s="5"/>
    </row>
    <row r="26115" spans="38:49">
      <c r="AL26115" s="5"/>
      <c r="AM26115" s="5"/>
      <c r="AW26115" s="5"/>
    </row>
    <row r="26116" spans="38:49">
      <c r="AL26116" s="5"/>
      <c r="AM26116" s="5"/>
      <c r="AW26116" s="5"/>
    </row>
    <row r="26117" spans="38:49">
      <c r="AL26117" s="5"/>
      <c r="AM26117" s="5"/>
      <c r="AW26117" s="5"/>
    </row>
    <row r="26118" spans="38:49">
      <c r="AL26118" s="5"/>
      <c r="AM26118" s="5"/>
      <c r="AW26118" s="5"/>
    </row>
    <row r="26119" spans="38:49">
      <c r="AL26119" s="5"/>
      <c r="AM26119" s="5"/>
      <c r="AW26119" s="5"/>
    </row>
    <row r="26120" spans="38:49">
      <c r="AL26120" s="5"/>
      <c r="AM26120" s="5"/>
      <c r="AW26120" s="5"/>
    </row>
    <row r="26121" spans="38:49">
      <c r="AL26121" s="5"/>
      <c r="AM26121" s="5"/>
      <c r="AW26121" s="5"/>
    </row>
    <row r="26122" spans="38:49">
      <c r="AL26122" s="5"/>
      <c r="AM26122" s="5"/>
      <c r="AW26122" s="5"/>
    </row>
    <row r="26123" spans="38:49">
      <c r="AL26123" s="5"/>
      <c r="AM26123" s="5"/>
      <c r="AW26123" s="5"/>
    </row>
    <row r="26124" spans="38:49">
      <c r="AL26124" s="5"/>
      <c r="AM26124" s="5"/>
      <c r="AW26124" s="5"/>
    </row>
    <row r="26125" spans="38:49">
      <c r="AL26125" s="5"/>
      <c r="AM26125" s="5"/>
      <c r="AW26125" s="5"/>
    </row>
    <row r="26126" spans="38:49">
      <c r="AL26126" s="5"/>
      <c r="AM26126" s="5"/>
      <c r="AW26126" s="5"/>
    </row>
    <row r="26127" spans="38:49">
      <c r="AL26127" s="5"/>
      <c r="AM26127" s="5"/>
      <c r="AW26127" s="5"/>
    </row>
    <row r="26128" spans="38:49">
      <c r="AL26128" s="5"/>
      <c r="AM26128" s="5"/>
      <c r="AW26128" s="5"/>
    </row>
    <row r="26129" spans="38:49">
      <c r="AL26129" s="5"/>
      <c r="AM26129" s="5"/>
      <c r="AW26129" s="5"/>
    </row>
    <row r="26130" spans="38:49">
      <c r="AL26130" s="5"/>
      <c r="AM26130" s="5"/>
      <c r="AW26130" s="5"/>
    </row>
    <row r="26131" spans="38:49">
      <c r="AL26131" s="5"/>
      <c r="AM26131" s="5"/>
      <c r="AW26131" s="5"/>
    </row>
    <row r="26132" spans="38:49">
      <c r="AL26132" s="5"/>
      <c r="AM26132" s="5"/>
      <c r="AW26132" s="5"/>
    </row>
    <row r="26133" spans="38:49">
      <c r="AL26133" s="5"/>
      <c r="AM26133" s="5"/>
      <c r="AW26133" s="5"/>
    </row>
    <row r="26134" spans="38:49">
      <c r="AL26134" s="5"/>
      <c r="AM26134" s="5"/>
      <c r="AW26134" s="5"/>
    </row>
    <row r="26135" spans="38:49">
      <c r="AL26135" s="5"/>
      <c r="AM26135" s="5"/>
      <c r="AW26135" s="5"/>
    </row>
    <row r="26136" spans="38:49">
      <c r="AL26136" s="5"/>
      <c r="AM26136" s="5"/>
      <c r="AW26136" s="5"/>
    </row>
    <row r="26137" spans="38:49">
      <c r="AL26137" s="5"/>
      <c r="AM26137" s="5"/>
      <c r="AW26137" s="5"/>
    </row>
    <row r="26138" spans="38:49">
      <c r="AL26138" s="5"/>
      <c r="AM26138" s="5"/>
      <c r="AW26138" s="5"/>
    </row>
    <row r="26139" spans="38:49">
      <c r="AL26139" s="5"/>
      <c r="AM26139" s="5"/>
      <c r="AW26139" s="5"/>
    </row>
    <row r="26140" spans="38:49">
      <c r="AL26140" s="5"/>
      <c r="AM26140" s="5"/>
      <c r="AW26140" s="5"/>
    </row>
    <row r="26141" spans="38:49">
      <c r="AL26141" s="5"/>
      <c r="AM26141" s="5"/>
      <c r="AW26141" s="5"/>
    </row>
    <row r="26142" spans="38:49">
      <c r="AL26142" s="5"/>
      <c r="AM26142" s="5"/>
      <c r="AW26142" s="5"/>
    </row>
    <row r="26143" spans="38:49">
      <c r="AL26143" s="5"/>
      <c r="AM26143" s="5"/>
      <c r="AW26143" s="5"/>
    </row>
    <row r="26144" spans="38:49">
      <c r="AL26144" s="5"/>
      <c r="AM26144" s="5"/>
      <c r="AW26144" s="5"/>
    </row>
    <row r="26145" spans="38:49">
      <c r="AL26145" s="5"/>
      <c r="AM26145" s="5"/>
      <c r="AW26145" s="5"/>
    </row>
    <row r="26146" spans="38:49">
      <c r="AL26146" s="5"/>
      <c r="AM26146" s="5"/>
      <c r="AW26146" s="5"/>
    </row>
    <row r="26147" spans="38:49">
      <c r="AL26147" s="5"/>
      <c r="AM26147" s="5"/>
      <c r="AW26147" s="5"/>
    </row>
    <row r="26148" spans="38:49">
      <c r="AL26148" s="5"/>
      <c r="AM26148" s="5"/>
      <c r="AW26148" s="5"/>
    </row>
    <row r="26149" spans="38:49">
      <c r="AL26149" s="5"/>
      <c r="AM26149" s="5"/>
      <c r="AW26149" s="5"/>
    </row>
    <row r="26150" spans="38:49">
      <c r="AL26150" s="5"/>
      <c r="AM26150" s="5"/>
      <c r="AW26150" s="5"/>
    </row>
    <row r="26151" spans="38:49">
      <c r="AL26151" s="5"/>
      <c r="AM26151" s="5"/>
      <c r="AW26151" s="5"/>
    </row>
    <row r="26152" spans="38:49">
      <c r="AL26152" s="5"/>
      <c r="AM26152" s="5"/>
      <c r="AW26152" s="5"/>
    </row>
    <row r="26153" spans="38:49">
      <c r="AL26153" s="5"/>
      <c r="AM26153" s="5"/>
      <c r="AW26153" s="5"/>
    </row>
    <row r="26154" spans="38:49">
      <c r="AL26154" s="5"/>
      <c r="AM26154" s="5"/>
      <c r="AW26154" s="5"/>
    </row>
    <row r="26155" spans="38:49">
      <c r="AL26155" s="5"/>
      <c r="AM26155" s="5"/>
      <c r="AW26155" s="5"/>
    </row>
    <row r="26156" spans="38:49">
      <c r="AL26156" s="5"/>
      <c r="AM26156" s="5"/>
      <c r="AW26156" s="5"/>
    </row>
    <row r="26157" spans="38:49">
      <c r="AL26157" s="5"/>
      <c r="AM26157" s="5"/>
      <c r="AW26157" s="5"/>
    </row>
    <row r="26158" spans="38:49">
      <c r="AL26158" s="5"/>
      <c r="AM26158" s="5"/>
      <c r="AW26158" s="5"/>
    </row>
    <row r="26159" spans="38:49">
      <c r="AL26159" s="5"/>
      <c r="AM26159" s="5"/>
      <c r="AW26159" s="5"/>
    </row>
    <row r="26160" spans="38:49">
      <c r="AL26160" s="5"/>
      <c r="AM26160" s="5"/>
      <c r="AW26160" s="5"/>
    </row>
    <row r="26161" spans="38:49">
      <c r="AL26161" s="5"/>
      <c r="AM26161" s="5"/>
      <c r="AW26161" s="5"/>
    </row>
    <row r="26162" spans="38:49">
      <c r="AL26162" s="5"/>
      <c r="AM26162" s="5"/>
      <c r="AW26162" s="5"/>
    </row>
    <row r="26163" spans="38:49">
      <c r="AL26163" s="5"/>
      <c r="AM26163" s="5"/>
      <c r="AW26163" s="5"/>
    </row>
    <row r="26164" spans="38:49">
      <c r="AL26164" s="5"/>
      <c r="AM26164" s="5"/>
      <c r="AW26164" s="5"/>
    </row>
    <row r="26165" spans="38:49">
      <c r="AL26165" s="5"/>
      <c r="AM26165" s="5"/>
      <c r="AW26165" s="5"/>
    </row>
    <row r="26166" spans="38:49">
      <c r="AL26166" s="5"/>
      <c r="AM26166" s="5"/>
      <c r="AW26166" s="5"/>
    </row>
    <row r="26167" spans="38:49">
      <c r="AL26167" s="5"/>
      <c r="AM26167" s="5"/>
      <c r="AW26167" s="5"/>
    </row>
    <row r="26168" spans="38:49">
      <c r="AL26168" s="5"/>
      <c r="AM26168" s="5"/>
      <c r="AW26168" s="5"/>
    </row>
    <row r="26169" spans="38:49">
      <c r="AL26169" s="5"/>
      <c r="AM26169" s="5"/>
      <c r="AW26169" s="5"/>
    </row>
    <row r="26170" spans="38:49">
      <c r="AL26170" s="5"/>
      <c r="AM26170" s="5"/>
      <c r="AW26170" s="5"/>
    </row>
    <row r="26171" spans="38:49">
      <c r="AL26171" s="5"/>
      <c r="AM26171" s="5"/>
      <c r="AW26171" s="5"/>
    </row>
    <row r="26172" spans="38:49">
      <c r="AL26172" s="5"/>
      <c r="AM26172" s="5"/>
      <c r="AW26172" s="5"/>
    </row>
    <row r="26173" spans="38:49">
      <c r="AL26173" s="5"/>
      <c r="AM26173" s="5"/>
      <c r="AW26173" s="5"/>
    </row>
    <row r="26174" spans="38:49">
      <c r="AL26174" s="5"/>
      <c r="AM26174" s="5"/>
      <c r="AW26174" s="5"/>
    </row>
    <row r="26175" spans="38:49">
      <c r="AL26175" s="5"/>
      <c r="AM26175" s="5"/>
      <c r="AW26175" s="5"/>
    </row>
    <row r="26176" spans="38:49">
      <c r="AL26176" s="5"/>
      <c r="AM26176" s="5"/>
      <c r="AW26176" s="5"/>
    </row>
    <row r="26177" spans="38:49">
      <c r="AL26177" s="5"/>
      <c r="AM26177" s="5"/>
      <c r="AW26177" s="5"/>
    </row>
    <row r="26178" spans="38:49">
      <c r="AL26178" s="5"/>
      <c r="AM26178" s="5"/>
      <c r="AW26178" s="5"/>
    </row>
    <row r="26179" spans="38:49">
      <c r="AL26179" s="5"/>
      <c r="AM26179" s="5"/>
      <c r="AW26179" s="5"/>
    </row>
    <row r="26180" spans="38:49">
      <c r="AL26180" s="5"/>
      <c r="AM26180" s="5"/>
      <c r="AW26180" s="5"/>
    </row>
    <row r="26181" spans="38:49">
      <c r="AL26181" s="5"/>
      <c r="AM26181" s="5"/>
      <c r="AW26181" s="5"/>
    </row>
    <row r="26182" spans="38:49">
      <c r="AL26182" s="5"/>
      <c r="AM26182" s="5"/>
      <c r="AW26182" s="5"/>
    </row>
    <row r="26183" spans="38:49">
      <c r="AL26183" s="5"/>
      <c r="AM26183" s="5"/>
      <c r="AW26183" s="5"/>
    </row>
    <row r="26184" spans="38:49">
      <c r="AL26184" s="5"/>
      <c r="AM26184" s="5"/>
      <c r="AW26184" s="5"/>
    </row>
    <row r="26185" spans="38:49">
      <c r="AL26185" s="5"/>
      <c r="AM26185" s="5"/>
      <c r="AW26185" s="5"/>
    </row>
    <row r="26186" spans="38:49">
      <c r="AL26186" s="5"/>
      <c r="AM26186" s="5"/>
      <c r="AW26186" s="5"/>
    </row>
    <row r="26187" spans="38:49">
      <c r="AL26187" s="5"/>
      <c r="AM26187" s="5"/>
      <c r="AW26187" s="5"/>
    </row>
    <row r="26188" spans="38:49">
      <c r="AL26188" s="5"/>
      <c r="AM26188" s="5"/>
      <c r="AW26188" s="5"/>
    </row>
    <row r="26189" spans="38:49">
      <c r="AL26189" s="5"/>
      <c r="AM26189" s="5"/>
      <c r="AW26189" s="5"/>
    </row>
    <row r="26190" spans="38:49">
      <c r="AL26190" s="5"/>
      <c r="AM26190" s="5"/>
      <c r="AW26190" s="5"/>
    </row>
    <row r="26191" spans="38:49">
      <c r="AL26191" s="5"/>
      <c r="AM26191" s="5"/>
      <c r="AW26191" s="5"/>
    </row>
    <row r="26192" spans="38:49">
      <c r="AL26192" s="5"/>
      <c r="AM26192" s="5"/>
      <c r="AW26192" s="5"/>
    </row>
    <row r="26193" spans="38:49">
      <c r="AL26193" s="5"/>
      <c r="AM26193" s="5"/>
      <c r="AW26193" s="5"/>
    </row>
    <row r="26194" spans="38:49">
      <c r="AL26194" s="5"/>
      <c r="AM26194" s="5"/>
      <c r="AW26194" s="5"/>
    </row>
    <row r="26195" spans="38:49">
      <c r="AL26195" s="5"/>
      <c r="AM26195" s="5"/>
      <c r="AW26195" s="5"/>
    </row>
    <row r="26196" spans="38:49">
      <c r="AL26196" s="5"/>
      <c r="AM26196" s="5"/>
      <c r="AW26196" s="5"/>
    </row>
    <row r="26197" spans="38:49">
      <c r="AL26197" s="5"/>
      <c r="AM26197" s="5"/>
      <c r="AW26197" s="5"/>
    </row>
    <row r="26198" spans="38:49">
      <c r="AL26198" s="5"/>
      <c r="AM26198" s="5"/>
      <c r="AW26198" s="5"/>
    </row>
    <row r="26199" spans="38:49">
      <c r="AL26199" s="5"/>
      <c r="AM26199" s="5"/>
      <c r="AW26199" s="5"/>
    </row>
    <row r="26200" spans="38:49">
      <c r="AL26200" s="5"/>
      <c r="AM26200" s="5"/>
      <c r="AW26200" s="5"/>
    </row>
    <row r="26201" spans="38:49">
      <c r="AL26201" s="5"/>
      <c r="AM26201" s="5"/>
      <c r="AW26201" s="5"/>
    </row>
    <row r="26202" spans="38:49">
      <c r="AL26202" s="5"/>
      <c r="AM26202" s="5"/>
      <c r="AW26202" s="5"/>
    </row>
    <row r="26203" spans="38:49">
      <c r="AL26203" s="5"/>
      <c r="AM26203" s="5"/>
      <c r="AW26203" s="5"/>
    </row>
    <row r="26204" spans="38:49">
      <c r="AL26204" s="5"/>
      <c r="AM26204" s="5"/>
      <c r="AW26204" s="5"/>
    </row>
    <row r="26205" spans="38:49">
      <c r="AL26205" s="5"/>
      <c r="AM26205" s="5"/>
      <c r="AW26205" s="5"/>
    </row>
    <row r="26206" spans="38:49">
      <c r="AL26206" s="5"/>
      <c r="AM26206" s="5"/>
      <c r="AW26206" s="5"/>
    </row>
    <row r="26207" spans="38:49">
      <c r="AL26207" s="5"/>
      <c r="AM26207" s="5"/>
      <c r="AW26207" s="5"/>
    </row>
    <row r="26208" spans="38:49">
      <c r="AL26208" s="5"/>
      <c r="AM26208" s="5"/>
      <c r="AW26208" s="5"/>
    </row>
    <row r="26209" spans="38:49">
      <c r="AL26209" s="5"/>
      <c r="AM26209" s="5"/>
      <c r="AW26209" s="5"/>
    </row>
    <row r="26210" spans="38:49">
      <c r="AL26210" s="5"/>
      <c r="AM26210" s="5"/>
      <c r="AW26210" s="5"/>
    </row>
    <row r="26211" spans="38:49">
      <c r="AL26211" s="5"/>
      <c r="AM26211" s="5"/>
      <c r="AW26211" s="5"/>
    </row>
    <row r="26212" spans="38:49">
      <c r="AL26212" s="5"/>
      <c r="AM26212" s="5"/>
      <c r="AW26212" s="5"/>
    </row>
    <row r="26213" spans="38:49">
      <c r="AL26213" s="5"/>
      <c r="AM26213" s="5"/>
      <c r="AW26213" s="5"/>
    </row>
    <row r="26214" spans="38:49">
      <c r="AL26214" s="5"/>
      <c r="AM26214" s="5"/>
      <c r="AW26214" s="5"/>
    </row>
    <row r="26215" spans="38:49">
      <c r="AL26215" s="5"/>
      <c r="AM26215" s="5"/>
      <c r="AW26215" s="5"/>
    </row>
    <row r="26216" spans="38:49">
      <c r="AL26216" s="5"/>
      <c r="AM26216" s="5"/>
      <c r="AW26216" s="5"/>
    </row>
    <row r="26217" spans="38:49">
      <c r="AL26217" s="5"/>
      <c r="AM26217" s="5"/>
      <c r="AW26217" s="5"/>
    </row>
    <row r="26218" spans="38:49">
      <c r="AL26218" s="5"/>
      <c r="AM26218" s="5"/>
      <c r="AW26218" s="5"/>
    </row>
    <row r="26219" spans="38:49">
      <c r="AL26219" s="5"/>
      <c r="AM26219" s="5"/>
      <c r="AW26219" s="5"/>
    </row>
    <row r="26220" spans="38:49">
      <c r="AL26220" s="5"/>
      <c r="AM26220" s="5"/>
      <c r="AW26220" s="5"/>
    </row>
    <row r="26221" spans="38:49">
      <c r="AL26221" s="5"/>
      <c r="AM26221" s="5"/>
      <c r="AW26221" s="5"/>
    </row>
    <row r="26222" spans="38:49">
      <c r="AL26222" s="5"/>
      <c r="AM26222" s="5"/>
      <c r="AW26222" s="5"/>
    </row>
    <row r="26223" spans="38:49">
      <c r="AL26223" s="5"/>
      <c r="AM26223" s="5"/>
      <c r="AW26223" s="5"/>
    </row>
    <row r="26224" spans="38:49">
      <c r="AL26224" s="5"/>
      <c r="AM26224" s="5"/>
      <c r="AW26224" s="5"/>
    </row>
    <row r="26225" spans="38:49">
      <c r="AL26225" s="5"/>
      <c r="AM26225" s="5"/>
      <c r="AW26225" s="5"/>
    </row>
    <row r="26226" spans="38:49">
      <c r="AL26226" s="5"/>
      <c r="AM26226" s="5"/>
      <c r="AW26226" s="5"/>
    </row>
    <row r="26227" spans="38:49">
      <c r="AL26227" s="5"/>
      <c r="AM26227" s="5"/>
      <c r="AW26227" s="5"/>
    </row>
    <row r="26228" spans="38:49">
      <c r="AL26228" s="5"/>
      <c r="AM26228" s="5"/>
      <c r="AW26228" s="5"/>
    </row>
    <row r="26229" spans="38:49">
      <c r="AL26229" s="5"/>
      <c r="AM26229" s="5"/>
      <c r="AW26229" s="5"/>
    </row>
    <row r="26230" spans="38:49">
      <c r="AL26230" s="5"/>
      <c r="AM26230" s="5"/>
      <c r="AW26230" s="5"/>
    </row>
    <row r="26231" spans="38:49">
      <c r="AL26231" s="5"/>
      <c r="AM26231" s="5"/>
      <c r="AW26231" s="5"/>
    </row>
    <row r="26232" spans="38:49">
      <c r="AL26232" s="5"/>
      <c r="AM26232" s="5"/>
      <c r="AW26232" s="5"/>
    </row>
    <row r="26233" spans="38:49">
      <c r="AL26233" s="5"/>
      <c r="AM26233" s="5"/>
      <c r="AW26233" s="5"/>
    </row>
    <row r="26234" spans="38:49">
      <c r="AL26234" s="5"/>
      <c r="AM26234" s="5"/>
      <c r="AW26234" s="5"/>
    </row>
    <row r="26235" spans="38:49">
      <c r="AL26235" s="5"/>
      <c r="AM26235" s="5"/>
      <c r="AW26235" s="5"/>
    </row>
    <row r="26236" spans="38:49">
      <c r="AL26236" s="5"/>
      <c r="AM26236" s="5"/>
      <c r="AW26236" s="5"/>
    </row>
    <row r="26237" spans="38:49">
      <c r="AL26237" s="5"/>
      <c r="AM26237" s="5"/>
      <c r="AW26237" s="5"/>
    </row>
    <row r="26238" spans="38:49">
      <c r="AL26238" s="5"/>
      <c r="AM26238" s="5"/>
      <c r="AW26238" s="5"/>
    </row>
    <row r="26239" spans="38:49">
      <c r="AL26239" s="5"/>
      <c r="AM26239" s="5"/>
      <c r="AW26239" s="5"/>
    </row>
    <row r="26240" spans="38:49">
      <c r="AL26240" s="5"/>
      <c r="AM26240" s="5"/>
      <c r="AW26240" s="5"/>
    </row>
    <row r="26241" spans="38:49">
      <c r="AL26241" s="5"/>
      <c r="AM26241" s="5"/>
      <c r="AW26241" s="5"/>
    </row>
    <row r="26242" spans="38:49">
      <c r="AL26242" s="5"/>
      <c r="AM26242" s="5"/>
      <c r="AW26242" s="5"/>
    </row>
    <row r="26243" spans="38:49">
      <c r="AL26243" s="5"/>
      <c r="AM26243" s="5"/>
      <c r="AW26243" s="5"/>
    </row>
    <row r="26244" spans="38:49">
      <c r="AL26244" s="5"/>
      <c r="AM26244" s="5"/>
      <c r="AW26244" s="5"/>
    </row>
    <row r="26245" spans="38:49">
      <c r="AL26245" s="5"/>
      <c r="AM26245" s="5"/>
      <c r="AW26245" s="5"/>
    </row>
    <row r="26246" spans="38:49">
      <c r="AL26246" s="5"/>
      <c r="AM26246" s="5"/>
      <c r="AW26246" s="5"/>
    </row>
    <row r="26247" spans="38:49">
      <c r="AL26247" s="5"/>
      <c r="AM26247" s="5"/>
      <c r="AW26247" s="5"/>
    </row>
    <row r="26248" spans="38:49">
      <c r="AL26248" s="5"/>
      <c r="AM26248" s="5"/>
      <c r="AW26248" s="5"/>
    </row>
    <row r="26249" spans="38:49">
      <c r="AL26249" s="5"/>
      <c r="AM26249" s="5"/>
      <c r="AW26249" s="5"/>
    </row>
    <row r="26250" spans="38:49">
      <c r="AL26250" s="5"/>
      <c r="AM26250" s="5"/>
      <c r="AW26250" s="5"/>
    </row>
    <row r="26251" spans="38:49">
      <c r="AL26251" s="5"/>
      <c r="AM26251" s="5"/>
      <c r="AW26251" s="5"/>
    </row>
    <row r="26252" spans="38:49">
      <c r="AL26252" s="5"/>
      <c r="AM26252" s="5"/>
      <c r="AW26252" s="5"/>
    </row>
    <row r="26253" spans="38:49">
      <c r="AL26253" s="5"/>
      <c r="AM26253" s="5"/>
      <c r="AW26253" s="5"/>
    </row>
    <row r="26254" spans="38:49">
      <c r="AL26254" s="5"/>
      <c r="AM26254" s="5"/>
      <c r="AW26254" s="5"/>
    </row>
    <row r="26255" spans="38:49">
      <c r="AL26255" s="5"/>
      <c r="AM26255" s="5"/>
      <c r="AW26255" s="5"/>
    </row>
    <row r="26256" spans="38:49">
      <c r="AL26256" s="5"/>
      <c r="AM26256" s="5"/>
      <c r="AW26256" s="5"/>
    </row>
    <row r="26257" spans="38:49">
      <c r="AL26257" s="5"/>
      <c r="AM26257" s="5"/>
      <c r="AW26257" s="5"/>
    </row>
    <row r="26258" spans="38:49">
      <c r="AL26258" s="5"/>
      <c r="AM26258" s="5"/>
      <c r="AW26258" s="5"/>
    </row>
    <row r="26259" spans="38:49">
      <c r="AL26259" s="5"/>
      <c r="AM26259" s="5"/>
      <c r="AW26259" s="5"/>
    </row>
    <row r="26260" spans="38:49">
      <c r="AL26260" s="5"/>
      <c r="AM26260" s="5"/>
      <c r="AW26260" s="5"/>
    </row>
    <row r="26261" spans="38:49">
      <c r="AL26261" s="5"/>
      <c r="AM26261" s="5"/>
      <c r="AW26261" s="5"/>
    </row>
    <row r="26262" spans="38:49">
      <c r="AL26262" s="5"/>
      <c r="AM26262" s="5"/>
      <c r="AW26262" s="5"/>
    </row>
    <row r="26263" spans="38:49">
      <c r="AL26263" s="5"/>
      <c r="AM26263" s="5"/>
      <c r="AW26263" s="5"/>
    </row>
    <row r="26264" spans="38:49">
      <c r="AL26264" s="5"/>
      <c r="AM26264" s="5"/>
      <c r="AW26264" s="5"/>
    </row>
    <row r="26265" spans="38:49">
      <c r="AL26265" s="5"/>
      <c r="AM26265" s="5"/>
      <c r="AW26265" s="5"/>
    </row>
    <row r="26266" spans="38:49">
      <c r="AL26266" s="5"/>
      <c r="AM26266" s="5"/>
      <c r="AW26266" s="5"/>
    </row>
    <row r="26267" spans="38:49">
      <c r="AL26267" s="5"/>
      <c r="AM26267" s="5"/>
      <c r="AW26267" s="5"/>
    </row>
    <row r="26268" spans="38:49">
      <c r="AL26268" s="5"/>
      <c r="AM26268" s="5"/>
      <c r="AW26268" s="5"/>
    </row>
    <row r="26269" spans="38:49">
      <c r="AL26269" s="5"/>
      <c r="AM26269" s="5"/>
      <c r="AW26269" s="5"/>
    </row>
    <row r="26270" spans="38:49">
      <c r="AL26270" s="5"/>
      <c r="AM26270" s="5"/>
      <c r="AW26270" s="5"/>
    </row>
    <row r="26271" spans="38:49">
      <c r="AL26271" s="5"/>
      <c r="AM26271" s="5"/>
      <c r="AW26271" s="5"/>
    </row>
    <row r="26272" spans="38:49">
      <c r="AL26272" s="5"/>
      <c r="AM26272" s="5"/>
      <c r="AW26272" s="5"/>
    </row>
    <row r="26273" spans="38:49">
      <c r="AL26273" s="5"/>
      <c r="AM26273" s="5"/>
      <c r="AW26273" s="5"/>
    </row>
    <row r="26274" spans="38:49">
      <c r="AL26274" s="5"/>
      <c r="AM26274" s="5"/>
      <c r="AW26274" s="5"/>
    </row>
    <row r="26275" spans="38:49">
      <c r="AL26275" s="5"/>
      <c r="AM26275" s="5"/>
      <c r="AW26275" s="5"/>
    </row>
    <row r="26276" spans="38:49">
      <c r="AL26276" s="5"/>
      <c r="AM26276" s="5"/>
      <c r="AW26276" s="5"/>
    </row>
    <row r="26277" spans="38:49">
      <c r="AL26277" s="5"/>
      <c r="AM26277" s="5"/>
      <c r="AW26277" s="5"/>
    </row>
    <row r="26278" spans="38:49">
      <c r="AL26278" s="5"/>
      <c r="AM26278" s="5"/>
      <c r="AW26278" s="5"/>
    </row>
    <row r="26279" spans="38:49">
      <c r="AL26279" s="5"/>
      <c r="AM26279" s="5"/>
      <c r="AW26279" s="5"/>
    </row>
    <row r="26280" spans="38:49">
      <c r="AL26280" s="5"/>
      <c r="AM26280" s="5"/>
      <c r="AW26280" s="5"/>
    </row>
    <row r="26281" spans="38:49">
      <c r="AL26281" s="5"/>
      <c r="AM26281" s="5"/>
      <c r="AW26281" s="5"/>
    </row>
    <row r="26282" spans="38:49">
      <c r="AL26282" s="5"/>
      <c r="AM26282" s="5"/>
      <c r="AW26282" s="5"/>
    </row>
    <row r="26283" spans="38:49">
      <c r="AL26283" s="5"/>
      <c r="AM26283" s="5"/>
      <c r="AW26283" s="5"/>
    </row>
    <row r="26284" spans="38:49">
      <c r="AL26284" s="5"/>
      <c r="AM26284" s="5"/>
      <c r="AW26284" s="5"/>
    </row>
    <row r="26285" spans="38:49">
      <c r="AL26285" s="5"/>
      <c r="AM26285" s="5"/>
      <c r="AW26285" s="5"/>
    </row>
    <row r="26286" spans="38:49">
      <c r="AL26286" s="5"/>
      <c r="AM26286" s="5"/>
      <c r="AW26286" s="5"/>
    </row>
    <row r="26287" spans="38:49">
      <c r="AL26287" s="5"/>
      <c r="AM26287" s="5"/>
      <c r="AW26287" s="5"/>
    </row>
    <row r="26288" spans="38:49">
      <c r="AL26288" s="5"/>
      <c r="AM26288" s="5"/>
      <c r="AW26288" s="5"/>
    </row>
    <row r="26289" spans="38:49">
      <c r="AL26289" s="5"/>
      <c r="AM26289" s="5"/>
      <c r="AW26289" s="5"/>
    </row>
    <row r="26290" spans="38:49">
      <c r="AL26290" s="5"/>
      <c r="AM26290" s="5"/>
      <c r="AW26290" s="5"/>
    </row>
    <row r="26291" spans="38:49">
      <c r="AL26291" s="5"/>
      <c r="AM26291" s="5"/>
      <c r="AW26291" s="5"/>
    </row>
    <row r="26292" spans="38:49">
      <c r="AL26292" s="5"/>
      <c r="AM26292" s="5"/>
      <c r="AW26292" s="5"/>
    </row>
    <row r="26293" spans="38:49">
      <c r="AL26293" s="5"/>
      <c r="AM26293" s="5"/>
      <c r="AW26293" s="5"/>
    </row>
    <row r="26294" spans="38:49">
      <c r="AL26294" s="5"/>
      <c r="AM26294" s="5"/>
      <c r="AW26294" s="5"/>
    </row>
    <row r="26295" spans="38:49">
      <c r="AL26295" s="5"/>
      <c r="AM26295" s="5"/>
      <c r="AW26295" s="5"/>
    </row>
    <row r="26296" spans="38:49">
      <c r="AL26296" s="5"/>
      <c r="AM26296" s="5"/>
      <c r="AW26296" s="5"/>
    </row>
    <row r="26297" spans="38:49">
      <c r="AL26297" s="5"/>
      <c r="AM26297" s="5"/>
      <c r="AW26297" s="5"/>
    </row>
    <row r="26298" spans="38:49">
      <c r="AL26298" s="5"/>
      <c r="AM26298" s="5"/>
      <c r="AW26298" s="5"/>
    </row>
    <row r="26299" spans="38:49">
      <c r="AL26299" s="5"/>
      <c r="AM26299" s="5"/>
      <c r="AW26299" s="5"/>
    </row>
    <row r="26300" spans="38:49">
      <c r="AL26300" s="5"/>
      <c r="AM26300" s="5"/>
      <c r="AW26300" s="5"/>
    </row>
    <row r="26301" spans="38:49">
      <c r="AL26301" s="5"/>
      <c r="AM26301" s="5"/>
      <c r="AW26301" s="5"/>
    </row>
    <row r="26302" spans="38:49">
      <c r="AL26302" s="5"/>
      <c r="AM26302" s="5"/>
      <c r="AW26302" s="5"/>
    </row>
    <row r="26303" spans="38:49">
      <c r="AL26303" s="5"/>
      <c r="AM26303" s="5"/>
      <c r="AW26303" s="5"/>
    </row>
    <row r="26304" spans="38:49">
      <c r="AL26304" s="5"/>
      <c r="AM26304" s="5"/>
      <c r="AW26304" s="5"/>
    </row>
    <row r="26305" spans="38:49">
      <c r="AL26305" s="5"/>
      <c r="AM26305" s="5"/>
      <c r="AW26305" s="5"/>
    </row>
    <row r="26306" spans="38:49">
      <c r="AL26306" s="5"/>
      <c r="AM26306" s="5"/>
      <c r="AW26306" s="5"/>
    </row>
    <row r="26307" spans="38:49">
      <c r="AL26307" s="5"/>
      <c r="AM26307" s="5"/>
      <c r="AW26307" s="5"/>
    </row>
    <row r="26308" spans="38:49">
      <c r="AL26308" s="5"/>
      <c r="AM26308" s="5"/>
      <c r="AW26308" s="5"/>
    </row>
    <row r="26309" spans="38:49">
      <c r="AL26309" s="5"/>
      <c r="AM26309" s="5"/>
      <c r="AW26309" s="5"/>
    </row>
    <row r="26310" spans="38:49">
      <c r="AL26310" s="5"/>
      <c r="AM26310" s="5"/>
      <c r="AW26310" s="5"/>
    </row>
    <row r="26311" spans="38:49">
      <c r="AL26311" s="5"/>
      <c r="AM26311" s="5"/>
      <c r="AW26311" s="5"/>
    </row>
    <row r="26312" spans="38:49">
      <c r="AL26312" s="5"/>
      <c r="AM26312" s="5"/>
      <c r="AW26312" s="5"/>
    </row>
    <row r="26313" spans="38:49">
      <c r="AL26313" s="5"/>
      <c r="AM26313" s="5"/>
      <c r="AW26313" s="5"/>
    </row>
    <row r="26314" spans="38:49">
      <c r="AL26314" s="5"/>
      <c r="AM26314" s="5"/>
      <c r="AW26314" s="5"/>
    </row>
    <row r="26315" spans="38:49">
      <c r="AL26315" s="5"/>
      <c r="AM26315" s="5"/>
      <c r="AW26315" s="5"/>
    </row>
    <row r="26316" spans="38:49">
      <c r="AL26316" s="5"/>
      <c r="AM26316" s="5"/>
      <c r="AW26316" s="5"/>
    </row>
    <row r="26317" spans="38:49">
      <c r="AL26317" s="5"/>
      <c r="AM26317" s="5"/>
      <c r="AW26317" s="5"/>
    </row>
    <row r="26318" spans="38:49">
      <c r="AL26318" s="5"/>
      <c r="AM26318" s="5"/>
      <c r="AW26318" s="5"/>
    </row>
    <row r="26319" spans="38:49">
      <c r="AL26319" s="5"/>
      <c r="AM26319" s="5"/>
      <c r="AW26319" s="5"/>
    </row>
    <row r="26320" spans="38:49">
      <c r="AL26320" s="5"/>
      <c r="AM26320" s="5"/>
      <c r="AW26320" s="5"/>
    </row>
    <row r="26321" spans="38:49">
      <c r="AL26321" s="5"/>
      <c r="AM26321" s="5"/>
      <c r="AW26321" s="5"/>
    </row>
    <row r="26322" spans="38:49">
      <c r="AL26322" s="5"/>
      <c r="AM26322" s="5"/>
      <c r="AW26322" s="5"/>
    </row>
    <row r="26323" spans="38:49">
      <c r="AL26323" s="5"/>
      <c r="AM26323" s="5"/>
      <c r="AW26323" s="5"/>
    </row>
    <row r="26324" spans="38:49">
      <c r="AL26324" s="5"/>
      <c r="AM26324" s="5"/>
      <c r="AW26324" s="5"/>
    </row>
    <row r="26325" spans="38:49">
      <c r="AL26325" s="5"/>
      <c r="AM26325" s="5"/>
      <c r="AW26325" s="5"/>
    </row>
    <row r="26326" spans="38:49">
      <c r="AL26326" s="5"/>
      <c r="AM26326" s="5"/>
      <c r="AW26326" s="5"/>
    </row>
    <row r="26327" spans="38:49">
      <c r="AL26327" s="5"/>
      <c r="AM26327" s="5"/>
      <c r="AW26327" s="5"/>
    </row>
    <row r="26328" spans="38:49">
      <c r="AL26328" s="5"/>
      <c r="AM26328" s="5"/>
      <c r="AW26328" s="5"/>
    </row>
    <row r="26329" spans="38:49">
      <c r="AL26329" s="5"/>
      <c r="AM26329" s="5"/>
      <c r="AW26329" s="5"/>
    </row>
    <row r="26330" spans="38:49">
      <c r="AL26330" s="5"/>
      <c r="AM26330" s="5"/>
      <c r="AW26330" s="5"/>
    </row>
    <row r="26331" spans="38:49">
      <c r="AL26331" s="5"/>
      <c r="AM26331" s="5"/>
      <c r="AW26331" s="5"/>
    </row>
    <row r="26332" spans="38:49">
      <c r="AL26332" s="5"/>
      <c r="AM26332" s="5"/>
      <c r="AW26332" s="5"/>
    </row>
    <row r="26333" spans="38:49">
      <c r="AL26333" s="5"/>
      <c r="AM26333" s="5"/>
      <c r="AW26333" s="5"/>
    </row>
    <row r="26334" spans="38:49">
      <c r="AL26334" s="5"/>
      <c r="AM26334" s="5"/>
      <c r="AW26334" s="5"/>
    </row>
    <row r="26335" spans="38:49">
      <c r="AL26335" s="5"/>
      <c r="AM26335" s="5"/>
      <c r="AW26335" s="5"/>
    </row>
    <row r="26336" spans="38:49">
      <c r="AL26336" s="5"/>
      <c r="AM26336" s="5"/>
      <c r="AW26336" s="5"/>
    </row>
    <row r="26337" spans="38:49">
      <c r="AL26337" s="5"/>
      <c r="AM26337" s="5"/>
      <c r="AW26337" s="5"/>
    </row>
    <row r="26338" spans="38:49">
      <c r="AL26338" s="5"/>
      <c r="AM26338" s="5"/>
      <c r="AW26338" s="5"/>
    </row>
    <row r="26339" spans="38:49">
      <c r="AL26339" s="5"/>
      <c r="AM26339" s="5"/>
      <c r="AW26339" s="5"/>
    </row>
    <row r="26340" spans="38:49">
      <c r="AL26340" s="5"/>
      <c r="AM26340" s="5"/>
      <c r="AW26340" s="5"/>
    </row>
    <row r="26341" spans="38:49">
      <c r="AL26341" s="5"/>
      <c r="AM26341" s="5"/>
      <c r="AW26341" s="5"/>
    </row>
    <row r="26342" spans="38:49">
      <c r="AL26342" s="5"/>
      <c r="AM26342" s="5"/>
      <c r="AW26342" s="5"/>
    </row>
    <row r="26343" spans="38:49">
      <c r="AL26343" s="5"/>
      <c r="AM26343" s="5"/>
      <c r="AW26343" s="5"/>
    </row>
    <row r="26344" spans="38:49">
      <c r="AL26344" s="5"/>
      <c r="AM26344" s="5"/>
      <c r="AW26344" s="5"/>
    </row>
    <row r="26345" spans="38:49">
      <c r="AL26345" s="5"/>
      <c r="AM26345" s="5"/>
      <c r="AW26345" s="5"/>
    </row>
    <row r="26346" spans="38:49">
      <c r="AL26346" s="5"/>
      <c r="AM26346" s="5"/>
      <c r="AW26346" s="5"/>
    </row>
    <row r="26347" spans="38:49">
      <c r="AL26347" s="5"/>
      <c r="AM26347" s="5"/>
      <c r="AW26347" s="5"/>
    </row>
    <row r="26348" spans="38:49">
      <c r="AL26348" s="5"/>
      <c r="AM26348" s="5"/>
      <c r="AW26348" s="5"/>
    </row>
    <row r="26349" spans="38:49">
      <c r="AL26349" s="5"/>
      <c r="AM26349" s="5"/>
      <c r="AW26349" s="5"/>
    </row>
    <row r="26350" spans="38:49">
      <c r="AL26350" s="5"/>
      <c r="AM26350" s="5"/>
      <c r="AW26350" s="5"/>
    </row>
    <row r="26351" spans="38:49">
      <c r="AL26351" s="5"/>
      <c r="AM26351" s="5"/>
      <c r="AW26351" s="5"/>
    </row>
    <row r="26352" spans="38:49">
      <c r="AL26352" s="5"/>
      <c r="AM26352" s="5"/>
      <c r="AW26352" s="5"/>
    </row>
    <row r="26353" spans="38:49">
      <c r="AL26353" s="5"/>
      <c r="AM26353" s="5"/>
      <c r="AW26353" s="5"/>
    </row>
    <row r="26354" spans="38:49">
      <c r="AL26354" s="5"/>
      <c r="AM26354" s="5"/>
      <c r="AW26354" s="5"/>
    </row>
    <row r="26355" spans="38:49">
      <c r="AL26355" s="5"/>
      <c r="AM26355" s="5"/>
      <c r="AW26355" s="5"/>
    </row>
    <row r="26356" spans="38:49">
      <c r="AL26356" s="5"/>
      <c r="AM26356" s="5"/>
      <c r="AW26356" s="5"/>
    </row>
    <row r="26357" spans="38:49">
      <c r="AL26357" s="5"/>
      <c r="AM26357" s="5"/>
      <c r="AW26357" s="5"/>
    </row>
    <row r="26358" spans="38:49">
      <c r="AL26358" s="5"/>
      <c r="AM26358" s="5"/>
      <c r="AW26358" s="5"/>
    </row>
    <row r="26359" spans="38:49">
      <c r="AL26359" s="5"/>
      <c r="AM26359" s="5"/>
      <c r="AW26359" s="5"/>
    </row>
    <row r="26360" spans="38:49">
      <c r="AL26360" s="5"/>
      <c r="AM26360" s="5"/>
      <c r="AW26360" s="5"/>
    </row>
    <row r="26361" spans="38:49">
      <c r="AL26361" s="5"/>
      <c r="AM26361" s="5"/>
      <c r="AW26361" s="5"/>
    </row>
    <row r="26362" spans="38:49">
      <c r="AL26362" s="5"/>
      <c r="AM26362" s="5"/>
      <c r="AW26362" s="5"/>
    </row>
    <row r="26363" spans="38:49">
      <c r="AL26363" s="5"/>
      <c r="AM26363" s="5"/>
      <c r="AW26363" s="5"/>
    </row>
    <row r="26364" spans="38:49">
      <c r="AL26364" s="5"/>
      <c r="AM26364" s="5"/>
      <c r="AW26364" s="5"/>
    </row>
    <row r="26365" spans="38:49">
      <c r="AL26365" s="5"/>
      <c r="AM26365" s="5"/>
      <c r="AW26365" s="5"/>
    </row>
    <row r="26366" spans="38:49">
      <c r="AL26366" s="5"/>
      <c r="AM26366" s="5"/>
      <c r="AW26366" s="5"/>
    </row>
    <row r="26367" spans="38:49">
      <c r="AL26367" s="5"/>
      <c r="AM26367" s="5"/>
      <c r="AW26367" s="5"/>
    </row>
    <row r="26368" spans="38:49">
      <c r="AL26368" s="5"/>
      <c r="AM26368" s="5"/>
      <c r="AW26368" s="5"/>
    </row>
    <row r="26369" spans="38:49">
      <c r="AL26369" s="5"/>
      <c r="AM26369" s="5"/>
      <c r="AW26369" s="5"/>
    </row>
    <row r="26370" spans="38:49">
      <c r="AL26370" s="5"/>
      <c r="AM26370" s="5"/>
      <c r="AW26370" s="5"/>
    </row>
    <row r="26371" spans="38:49">
      <c r="AL26371" s="5"/>
      <c r="AM26371" s="5"/>
      <c r="AW26371" s="5"/>
    </row>
    <row r="26372" spans="38:49">
      <c r="AL26372" s="5"/>
      <c r="AM26372" s="5"/>
      <c r="AW26372" s="5"/>
    </row>
    <row r="26373" spans="38:49">
      <c r="AL26373" s="5"/>
      <c r="AM26373" s="5"/>
      <c r="AW26373" s="5"/>
    </row>
    <row r="26374" spans="38:49">
      <c r="AL26374" s="5"/>
      <c r="AM26374" s="5"/>
      <c r="AW26374" s="5"/>
    </row>
    <row r="26375" spans="38:49">
      <c r="AL26375" s="5"/>
      <c r="AM26375" s="5"/>
      <c r="AW26375" s="5"/>
    </row>
    <row r="26376" spans="38:49">
      <c r="AL26376" s="5"/>
      <c r="AM26376" s="5"/>
      <c r="AW26376" s="5"/>
    </row>
    <row r="26377" spans="38:49">
      <c r="AL26377" s="5"/>
      <c r="AM26377" s="5"/>
      <c r="AW26377" s="5"/>
    </row>
    <row r="26378" spans="38:49">
      <c r="AL26378" s="5"/>
      <c r="AM26378" s="5"/>
      <c r="AW26378" s="5"/>
    </row>
    <row r="26379" spans="38:49">
      <c r="AL26379" s="5"/>
      <c r="AM26379" s="5"/>
      <c r="AW26379" s="5"/>
    </row>
    <row r="26380" spans="38:49">
      <c r="AL26380" s="5"/>
      <c r="AM26380" s="5"/>
      <c r="AW26380" s="5"/>
    </row>
    <row r="26381" spans="38:49">
      <c r="AL26381" s="5"/>
      <c r="AM26381" s="5"/>
      <c r="AW26381" s="5"/>
    </row>
    <row r="26382" spans="38:49">
      <c r="AL26382" s="5"/>
      <c r="AM26382" s="5"/>
      <c r="AW26382" s="5"/>
    </row>
    <row r="26383" spans="38:49">
      <c r="AL26383" s="5"/>
      <c r="AM26383" s="5"/>
      <c r="AW26383" s="5"/>
    </row>
    <row r="26384" spans="38:49">
      <c r="AL26384" s="5"/>
      <c r="AM26384" s="5"/>
      <c r="AW26384" s="5"/>
    </row>
    <row r="26385" spans="38:49">
      <c r="AL26385" s="5"/>
      <c r="AM26385" s="5"/>
      <c r="AW26385" s="5"/>
    </row>
    <row r="26386" spans="38:49">
      <c r="AL26386" s="5"/>
      <c r="AM26386" s="5"/>
      <c r="AW26386" s="5"/>
    </row>
    <row r="26387" spans="38:49">
      <c r="AL26387" s="5"/>
      <c r="AM26387" s="5"/>
      <c r="AW26387" s="5"/>
    </row>
    <row r="26388" spans="38:49">
      <c r="AL26388" s="5"/>
      <c r="AM26388" s="5"/>
      <c r="AW26388" s="5"/>
    </row>
    <row r="26389" spans="38:49">
      <c r="AL26389" s="5"/>
      <c r="AM26389" s="5"/>
      <c r="AW26389" s="5"/>
    </row>
    <row r="26390" spans="38:49">
      <c r="AL26390" s="5"/>
      <c r="AM26390" s="5"/>
      <c r="AW26390" s="5"/>
    </row>
    <row r="26391" spans="38:49">
      <c r="AL26391" s="5"/>
      <c r="AM26391" s="5"/>
      <c r="AW26391" s="5"/>
    </row>
    <row r="26392" spans="38:49">
      <c r="AL26392" s="5"/>
      <c r="AM26392" s="5"/>
      <c r="AW26392" s="5"/>
    </row>
    <row r="26393" spans="38:49">
      <c r="AL26393" s="5"/>
      <c r="AM26393" s="5"/>
      <c r="AW26393" s="5"/>
    </row>
    <row r="26394" spans="38:49">
      <c r="AL26394" s="5"/>
      <c r="AM26394" s="5"/>
      <c r="AW26394" s="5"/>
    </row>
    <row r="26395" spans="38:49">
      <c r="AL26395" s="5"/>
      <c r="AM26395" s="5"/>
      <c r="AW26395" s="5"/>
    </row>
    <row r="26396" spans="38:49">
      <c r="AL26396" s="5"/>
      <c r="AM26396" s="5"/>
      <c r="AW26396" s="5"/>
    </row>
    <row r="26397" spans="38:49">
      <c r="AL26397" s="5"/>
      <c r="AM26397" s="5"/>
      <c r="AW26397" s="5"/>
    </row>
    <row r="26398" spans="38:49">
      <c r="AL26398" s="5"/>
      <c r="AM26398" s="5"/>
      <c r="AW26398" s="5"/>
    </row>
    <row r="26399" spans="38:49">
      <c r="AL26399" s="5"/>
      <c r="AM26399" s="5"/>
      <c r="AW26399" s="5"/>
    </row>
    <row r="26400" spans="38:49">
      <c r="AL26400" s="5"/>
      <c r="AM26400" s="5"/>
      <c r="AW26400" s="5"/>
    </row>
    <row r="26401" spans="38:49">
      <c r="AL26401" s="5"/>
      <c r="AM26401" s="5"/>
      <c r="AW26401" s="5"/>
    </row>
    <row r="26402" spans="38:49">
      <c r="AL26402" s="5"/>
      <c r="AM26402" s="5"/>
      <c r="AW26402" s="5"/>
    </row>
    <row r="26403" spans="38:49">
      <c r="AL26403" s="5"/>
      <c r="AM26403" s="5"/>
      <c r="AW26403" s="5"/>
    </row>
    <row r="26404" spans="38:49">
      <c r="AL26404" s="5"/>
      <c r="AM26404" s="5"/>
      <c r="AW26404" s="5"/>
    </row>
    <row r="26405" spans="38:49">
      <c r="AL26405" s="5"/>
      <c r="AM26405" s="5"/>
      <c r="AW26405" s="5"/>
    </row>
    <row r="26406" spans="38:49">
      <c r="AL26406" s="5"/>
      <c r="AM26406" s="5"/>
      <c r="AW26406" s="5"/>
    </row>
    <row r="26407" spans="38:49">
      <c r="AL26407" s="5"/>
      <c r="AM26407" s="5"/>
      <c r="AW26407" s="5"/>
    </row>
    <row r="26408" spans="38:49">
      <c r="AL26408" s="5"/>
      <c r="AM26408" s="5"/>
      <c r="AW26408" s="5"/>
    </row>
    <row r="26409" spans="38:49">
      <c r="AL26409" s="5"/>
      <c r="AM26409" s="5"/>
      <c r="AW26409" s="5"/>
    </row>
    <row r="26410" spans="38:49">
      <c r="AL26410" s="5"/>
      <c r="AM26410" s="5"/>
      <c r="AW26410" s="5"/>
    </row>
    <row r="26411" spans="38:49">
      <c r="AL26411" s="5"/>
      <c r="AM26411" s="5"/>
      <c r="AW26411" s="5"/>
    </row>
    <row r="26412" spans="38:49">
      <c r="AL26412" s="5"/>
      <c r="AM26412" s="5"/>
      <c r="AW26412" s="5"/>
    </row>
    <row r="26413" spans="38:49">
      <c r="AL26413" s="5"/>
      <c r="AM26413" s="5"/>
      <c r="AW26413" s="5"/>
    </row>
    <row r="26414" spans="38:49">
      <c r="AL26414" s="5"/>
      <c r="AM26414" s="5"/>
      <c r="AW26414" s="5"/>
    </row>
    <row r="26415" spans="38:49">
      <c r="AL26415" s="5"/>
      <c r="AM26415" s="5"/>
      <c r="AW26415" s="5"/>
    </row>
    <row r="26416" spans="38:49">
      <c r="AL26416" s="5"/>
      <c r="AM26416" s="5"/>
      <c r="AW26416" s="5"/>
    </row>
    <row r="26417" spans="38:49">
      <c r="AL26417" s="5"/>
      <c r="AM26417" s="5"/>
      <c r="AW26417" s="5"/>
    </row>
    <row r="26418" spans="38:49">
      <c r="AL26418" s="5"/>
      <c r="AM26418" s="5"/>
      <c r="AW26418" s="5"/>
    </row>
    <row r="26419" spans="38:49">
      <c r="AL26419" s="5"/>
      <c r="AM26419" s="5"/>
      <c r="AW26419" s="5"/>
    </row>
    <row r="26420" spans="38:49">
      <c r="AL26420" s="5"/>
      <c r="AM26420" s="5"/>
      <c r="AW26420" s="5"/>
    </row>
    <row r="26421" spans="38:49">
      <c r="AL26421" s="5"/>
      <c r="AM26421" s="5"/>
      <c r="AW26421" s="5"/>
    </row>
    <row r="26422" spans="38:49">
      <c r="AL26422" s="5"/>
      <c r="AM26422" s="5"/>
      <c r="AW26422" s="5"/>
    </row>
    <row r="26423" spans="38:49">
      <c r="AL26423" s="5"/>
      <c r="AM26423" s="5"/>
      <c r="AW26423" s="5"/>
    </row>
    <row r="26424" spans="38:49">
      <c r="AL26424" s="5"/>
      <c r="AM26424" s="5"/>
      <c r="AW26424" s="5"/>
    </row>
    <row r="26425" spans="38:49">
      <c r="AL26425" s="5"/>
      <c r="AM26425" s="5"/>
      <c r="AW26425" s="5"/>
    </row>
    <row r="26426" spans="38:49">
      <c r="AL26426" s="5"/>
      <c r="AM26426" s="5"/>
      <c r="AW26426" s="5"/>
    </row>
    <row r="26427" spans="38:49">
      <c r="AL26427" s="5"/>
      <c r="AM26427" s="5"/>
      <c r="AW26427" s="5"/>
    </row>
    <row r="26428" spans="38:49">
      <c r="AL26428" s="5"/>
      <c r="AM26428" s="5"/>
      <c r="AW26428" s="5"/>
    </row>
    <row r="26429" spans="38:49">
      <c r="AL26429" s="5"/>
      <c r="AM26429" s="5"/>
      <c r="AW26429" s="5"/>
    </row>
    <row r="26430" spans="38:49">
      <c r="AL26430" s="5"/>
      <c r="AM26430" s="5"/>
      <c r="AW26430" s="5"/>
    </row>
    <row r="26431" spans="38:49">
      <c r="AL26431" s="5"/>
      <c r="AM26431" s="5"/>
      <c r="AW26431" s="5"/>
    </row>
    <row r="26432" spans="38:49">
      <c r="AL26432" s="5"/>
      <c r="AM26432" s="5"/>
      <c r="AW26432" s="5"/>
    </row>
    <row r="26433" spans="38:49">
      <c r="AL26433" s="5"/>
      <c r="AM26433" s="5"/>
      <c r="AW26433" s="5"/>
    </row>
    <row r="26434" spans="38:49">
      <c r="AL26434" s="5"/>
      <c r="AM26434" s="5"/>
      <c r="AW26434" s="5"/>
    </row>
    <row r="26435" spans="38:49">
      <c r="AL26435" s="5"/>
      <c r="AM26435" s="5"/>
      <c r="AW26435" s="5"/>
    </row>
    <row r="26436" spans="38:49">
      <c r="AL26436" s="5"/>
      <c r="AM26436" s="5"/>
      <c r="AW26436" s="5"/>
    </row>
    <row r="26437" spans="38:49">
      <c r="AL26437" s="5"/>
      <c r="AM26437" s="5"/>
      <c r="AW26437" s="5"/>
    </row>
    <row r="26438" spans="38:49">
      <c r="AL26438" s="5"/>
      <c r="AM26438" s="5"/>
      <c r="AW26438" s="5"/>
    </row>
    <row r="26439" spans="38:49">
      <c r="AL26439" s="5"/>
      <c r="AM26439" s="5"/>
      <c r="AW26439" s="5"/>
    </row>
    <row r="26440" spans="38:49">
      <c r="AL26440" s="5"/>
      <c r="AM26440" s="5"/>
      <c r="AW26440" s="5"/>
    </row>
    <row r="26441" spans="38:49">
      <c r="AL26441" s="5"/>
      <c r="AM26441" s="5"/>
      <c r="AW26441" s="5"/>
    </row>
    <row r="26442" spans="38:49">
      <c r="AL26442" s="5"/>
      <c r="AM26442" s="5"/>
      <c r="AW26442" s="5"/>
    </row>
    <row r="26443" spans="38:49">
      <c r="AL26443" s="5"/>
      <c r="AM26443" s="5"/>
      <c r="AW26443" s="5"/>
    </row>
    <row r="26444" spans="38:49">
      <c r="AL26444" s="5"/>
      <c r="AM26444" s="5"/>
      <c r="AW26444" s="5"/>
    </row>
    <row r="26445" spans="38:49">
      <c r="AL26445" s="5"/>
      <c r="AM26445" s="5"/>
      <c r="AW26445" s="5"/>
    </row>
    <row r="26446" spans="38:49">
      <c r="AL26446" s="5"/>
      <c r="AM26446" s="5"/>
      <c r="AW26446" s="5"/>
    </row>
    <row r="26447" spans="38:49">
      <c r="AL26447" s="5"/>
      <c r="AM26447" s="5"/>
      <c r="AW26447" s="5"/>
    </row>
    <row r="26448" spans="38:49">
      <c r="AL26448" s="5"/>
      <c r="AM26448" s="5"/>
      <c r="AW26448" s="5"/>
    </row>
    <row r="26449" spans="38:49">
      <c r="AL26449" s="5"/>
      <c r="AM26449" s="5"/>
      <c r="AW26449" s="5"/>
    </row>
    <row r="26450" spans="38:49">
      <c r="AL26450" s="5"/>
      <c r="AM26450" s="5"/>
      <c r="AW26450" s="5"/>
    </row>
    <row r="26451" spans="38:49">
      <c r="AL26451" s="5"/>
      <c r="AM26451" s="5"/>
      <c r="AW26451" s="5"/>
    </row>
    <row r="26452" spans="38:49">
      <c r="AL26452" s="5"/>
      <c r="AM26452" s="5"/>
      <c r="AW26452" s="5"/>
    </row>
    <row r="26453" spans="38:49">
      <c r="AL26453" s="5"/>
      <c r="AM26453" s="5"/>
      <c r="AW26453" s="5"/>
    </row>
    <row r="26454" spans="38:49">
      <c r="AL26454" s="5"/>
      <c r="AM26454" s="5"/>
      <c r="AW26454" s="5"/>
    </row>
    <row r="26455" spans="38:49">
      <c r="AL26455" s="5"/>
      <c r="AM26455" s="5"/>
      <c r="AW26455" s="5"/>
    </row>
    <row r="26456" spans="38:49">
      <c r="AL26456" s="5"/>
      <c r="AM26456" s="5"/>
      <c r="AW26456" s="5"/>
    </row>
    <row r="26457" spans="38:49">
      <c r="AL26457" s="5"/>
      <c r="AM26457" s="5"/>
      <c r="AW26457" s="5"/>
    </row>
    <row r="26458" spans="38:49">
      <c r="AL26458" s="5"/>
      <c r="AM26458" s="5"/>
      <c r="AW26458" s="5"/>
    </row>
    <row r="26459" spans="38:49">
      <c r="AL26459" s="5"/>
      <c r="AM26459" s="5"/>
      <c r="AW26459" s="5"/>
    </row>
    <row r="26460" spans="38:49">
      <c r="AL26460" s="5"/>
      <c r="AM26460" s="5"/>
      <c r="AW26460" s="5"/>
    </row>
    <row r="26461" spans="38:49">
      <c r="AL26461" s="5"/>
      <c r="AM26461" s="5"/>
      <c r="AW26461" s="5"/>
    </row>
    <row r="26462" spans="38:49">
      <c r="AL26462" s="5"/>
      <c r="AM26462" s="5"/>
      <c r="AW26462" s="5"/>
    </row>
    <row r="26463" spans="38:49">
      <c r="AL26463" s="5"/>
      <c r="AM26463" s="5"/>
      <c r="AW26463" s="5"/>
    </row>
    <row r="26464" spans="38:49">
      <c r="AL26464" s="5"/>
      <c r="AM26464" s="5"/>
      <c r="AW26464" s="5"/>
    </row>
    <row r="26465" spans="38:49">
      <c r="AL26465" s="5"/>
      <c r="AM26465" s="5"/>
      <c r="AW26465" s="5"/>
    </row>
    <row r="26466" spans="38:49">
      <c r="AL26466" s="5"/>
      <c r="AM26466" s="5"/>
      <c r="AW26466" s="5"/>
    </row>
    <row r="26467" spans="38:49">
      <c r="AL26467" s="5"/>
      <c r="AM26467" s="5"/>
      <c r="AW26467" s="5"/>
    </row>
    <row r="26468" spans="38:49">
      <c r="AL26468" s="5"/>
      <c r="AM26468" s="5"/>
      <c r="AW26468" s="5"/>
    </row>
    <row r="26469" spans="38:49">
      <c r="AL26469" s="5"/>
      <c r="AM26469" s="5"/>
      <c r="AW26469" s="5"/>
    </row>
    <row r="26470" spans="38:49">
      <c r="AL26470" s="5"/>
      <c r="AM26470" s="5"/>
      <c r="AW26470" s="5"/>
    </row>
    <row r="26471" spans="38:49">
      <c r="AL26471" s="5"/>
      <c r="AM26471" s="5"/>
      <c r="AW26471" s="5"/>
    </row>
    <row r="26472" spans="38:49">
      <c r="AL26472" s="5"/>
      <c r="AM26472" s="5"/>
      <c r="AW26472" s="5"/>
    </row>
    <row r="26473" spans="38:49">
      <c r="AL26473" s="5"/>
      <c r="AM26473" s="5"/>
      <c r="AW26473" s="5"/>
    </row>
    <row r="26474" spans="38:49">
      <c r="AL26474" s="5"/>
      <c r="AM26474" s="5"/>
      <c r="AW26474" s="5"/>
    </row>
    <row r="26475" spans="38:49">
      <c r="AL26475" s="5"/>
      <c r="AM26475" s="5"/>
      <c r="AW26475" s="5"/>
    </row>
    <row r="26476" spans="38:49">
      <c r="AL26476" s="5"/>
      <c r="AM26476" s="5"/>
      <c r="AW26476" s="5"/>
    </row>
    <row r="26477" spans="38:49">
      <c r="AL26477" s="5"/>
      <c r="AM26477" s="5"/>
      <c r="AW26477" s="5"/>
    </row>
    <row r="26478" spans="38:49">
      <c r="AL26478" s="5"/>
      <c r="AM26478" s="5"/>
      <c r="AW26478" s="5"/>
    </row>
    <row r="26479" spans="38:49">
      <c r="AL26479" s="5"/>
      <c r="AM26479" s="5"/>
      <c r="AW26479" s="5"/>
    </row>
    <row r="26480" spans="38:49">
      <c r="AL26480" s="5"/>
      <c r="AM26480" s="5"/>
      <c r="AW26480" s="5"/>
    </row>
    <row r="26481" spans="38:49">
      <c r="AL26481" s="5"/>
      <c r="AM26481" s="5"/>
      <c r="AW26481" s="5"/>
    </row>
    <row r="26482" spans="38:49">
      <c r="AL26482" s="5"/>
      <c r="AM26482" s="5"/>
      <c r="AW26482" s="5"/>
    </row>
    <row r="26483" spans="38:49">
      <c r="AL26483" s="5"/>
      <c r="AM26483" s="5"/>
      <c r="AW26483" s="5"/>
    </row>
    <row r="26484" spans="38:49">
      <c r="AL26484" s="5"/>
      <c r="AM26484" s="5"/>
      <c r="AW26484" s="5"/>
    </row>
    <row r="26485" spans="38:49">
      <c r="AL26485" s="5"/>
      <c r="AM26485" s="5"/>
      <c r="AW26485" s="5"/>
    </row>
    <row r="26486" spans="38:49">
      <c r="AL26486" s="5"/>
      <c r="AM26486" s="5"/>
      <c r="AW26486" s="5"/>
    </row>
    <row r="26487" spans="38:49">
      <c r="AL26487" s="5"/>
      <c r="AM26487" s="5"/>
      <c r="AW26487" s="5"/>
    </row>
    <row r="26488" spans="38:49">
      <c r="AL26488" s="5"/>
      <c r="AM26488" s="5"/>
      <c r="AW26488" s="5"/>
    </row>
    <row r="26489" spans="38:49">
      <c r="AL26489" s="5"/>
      <c r="AM26489" s="5"/>
      <c r="AW26489" s="5"/>
    </row>
    <row r="26490" spans="38:49">
      <c r="AL26490" s="5"/>
      <c r="AM26490" s="5"/>
      <c r="AW26490" s="5"/>
    </row>
    <row r="26491" spans="38:49">
      <c r="AL26491" s="5"/>
      <c r="AM26491" s="5"/>
      <c r="AW26491" s="5"/>
    </row>
    <row r="26492" spans="38:49">
      <c r="AL26492" s="5"/>
      <c r="AM26492" s="5"/>
      <c r="AW26492" s="5"/>
    </row>
    <row r="26493" spans="38:49">
      <c r="AL26493" s="5"/>
      <c r="AM26493" s="5"/>
      <c r="AW26493" s="5"/>
    </row>
    <row r="26494" spans="38:49">
      <c r="AL26494" s="5"/>
      <c r="AM26494" s="5"/>
      <c r="AW26494" s="5"/>
    </row>
    <row r="26495" spans="38:49">
      <c r="AL26495" s="5"/>
      <c r="AM26495" s="5"/>
      <c r="AW26495" s="5"/>
    </row>
    <row r="26496" spans="38:49">
      <c r="AL26496" s="5"/>
      <c r="AM26496" s="5"/>
      <c r="AW26496" s="5"/>
    </row>
    <row r="26497" spans="38:49">
      <c r="AL26497" s="5"/>
      <c r="AM26497" s="5"/>
      <c r="AW26497" s="5"/>
    </row>
    <row r="26498" spans="38:49">
      <c r="AL26498" s="5"/>
      <c r="AM26498" s="5"/>
      <c r="AW26498" s="5"/>
    </row>
    <row r="26499" spans="38:49">
      <c r="AL26499" s="5"/>
      <c r="AM26499" s="5"/>
      <c r="AW26499" s="5"/>
    </row>
    <row r="26500" spans="38:49">
      <c r="AL26500" s="5"/>
      <c r="AM26500" s="5"/>
      <c r="AW26500" s="5"/>
    </row>
    <row r="26501" spans="38:49">
      <c r="AL26501" s="5"/>
      <c r="AM26501" s="5"/>
      <c r="AW26501" s="5"/>
    </row>
    <row r="26502" spans="38:49">
      <c r="AL26502" s="5"/>
      <c r="AM26502" s="5"/>
      <c r="AW26502" s="5"/>
    </row>
    <row r="26503" spans="38:49">
      <c r="AL26503" s="5"/>
      <c r="AM26503" s="5"/>
      <c r="AW26503" s="5"/>
    </row>
    <row r="26504" spans="38:49">
      <c r="AL26504" s="5"/>
      <c r="AM26504" s="5"/>
      <c r="AW26504" s="5"/>
    </row>
    <row r="26505" spans="38:49">
      <c r="AL26505" s="5"/>
      <c r="AM26505" s="5"/>
      <c r="AW26505" s="5"/>
    </row>
    <row r="26506" spans="38:49">
      <c r="AL26506" s="5"/>
      <c r="AM26506" s="5"/>
      <c r="AW26506" s="5"/>
    </row>
    <row r="26507" spans="38:49">
      <c r="AL26507" s="5"/>
      <c r="AM26507" s="5"/>
      <c r="AW26507" s="5"/>
    </row>
    <row r="26508" spans="38:49">
      <c r="AL26508" s="5"/>
      <c r="AM26508" s="5"/>
      <c r="AW26508" s="5"/>
    </row>
    <row r="26509" spans="38:49">
      <c r="AL26509" s="5"/>
      <c r="AM26509" s="5"/>
      <c r="AW26509" s="5"/>
    </row>
    <row r="26510" spans="38:49">
      <c r="AL26510" s="5"/>
      <c r="AM26510" s="5"/>
      <c r="AW26510" s="5"/>
    </row>
    <row r="26511" spans="38:49">
      <c r="AL26511" s="5"/>
      <c r="AM26511" s="5"/>
      <c r="AW26511" s="5"/>
    </row>
    <row r="26512" spans="38:49">
      <c r="AL26512" s="5"/>
      <c r="AM26512" s="5"/>
      <c r="AW26512" s="5"/>
    </row>
    <row r="26513" spans="38:49">
      <c r="AL26513" s="5"/>
      <c r="AM26513" s="5"/>
      <c r="AW26513" s="5"/>
    </row>
    <row r="26514" spans="38:49">
      <c r="AL26514" s="5"/>
      <c r="AM26514" s="5"/>
      <c r="AW26514" s="5"/>
    </row>
    <row r="26515" spans="38:49">
      <c r="AL26515" s="5"/>
      <c r="AM26515" s="5"/>
      <c r="AW26515" s="5"/>
    </row>
    <row r="26516" spans="38:49">
      <c r="AL26516" s="5"/>
      <c r="AM26516" s="5"/>
      <c r="AW26516" s="5"/>
    </row>
    <row r="26517" spans="38:49">
      <c r="AL26517" s="5"/>
      <c r="AM26517" s="5"/>
      <c r="AW26517" s="5"/>
    </row>
    <row r="26518" spans="38:49">
      <c r="AL26518" s="5"/>
      <c r="AM26518" s="5"/>
      <c r="AW26518" s="5"/>
    </row>
    <row r="26519" spans="38:49">
      <c r="AL26519" s="5"/>
      <c r="AM26519" s="5"/>
      <c r="AW26519" s="5"/>
    </row>
    <row r="26520" spans="38:49">
      <c r="AL26520" s="5"/>
      <c r="AM26520" s="5"/>
      <c r="AW26520" s="5"/>
    </row>
    <row r="26521" spans="38:49">
      <c r="AL26521" s="5"/>
      <c r="AM26521" s="5"/>
      <c r="AW26521" s="5"/>
    </row>
    <row r="26522" spans="38:49">
      <c r="AL26522" s="5"/>
      <c r="AM26522" s="5"/>
      <c r="AW26522" s="5"/>
    </row>
    <row r="26523" spans="38:49">
      <c r="AL26523" s="5"/>
      <c r="AM26523" s="5"/>
      <c r="AW26523" s="5"/>
    </row>
    <row r="26524" spans="38:49">
      <c r="AL26524" s="5"/>
      <c r="AM26524" s="5"/>
      <c r="AW26524" s="5"/>
    </row>
    <row r="26525" spans="38:49">
      <c r="AL26525" s="5"/>
      <c r="AM26525" s="5"/>
      <c r="AW26525" s="5"/>
    </row>
    <row r="26526" spans="38:49">
      <c r="AL26526" s="5"/>
      <c r="AM26526" s="5"/>
      <c r="AW26526" s="5"/>
    </row>
    <row r="26527" spans="38:49">
      <c r="AL26527" s="5"/>
      <c r="AM26527" s="5"/>
      <c r="AW26527" s="5"/>
    </row>
    <row r="26528" spans="38:49">
      <c r="AL26528" s="5"/>
      <c r="AM26528" s="5"/>
      <c r="AW26528" s="5"/>
    </row>
    <row r="26529" spans="38:49">
      <c r="AL26529" s="5"/>
      <c r="AM26529" s="5"/>
      <c r="AW26529" s="5"/>
    </row>
    <row r="26530" spans="38:49">
      <c r="AL26530" s="5"/>
      <c r="AM26530" s="5"/>
      <c r="AW26530" s="5"/>
    </row>
    <row r="26531" spans="38:49">
      <c r="AL26531" s="5"/>
      <c r="AM26531" s="5"/>
      <c r="AW26531" s="5"/>
    </row>
    <row r="26532" spans="38:49">
      <c r="AL26532" s="5"/>
      <c r="AM26532" s="5"/>
      <c r="AW26532" s="5"/>
    </row>
    <row r="26533" spans="38:49">
      <c r="AL26533" s="5"/>
      <c r="AM26533" s="5"/>
      <c r="AW26533" s="5"/>
    </row>
    <row r="26534" spans="38:49">
      <c r="AL26534" s="5"/>
      <c r="AM26534" s="5"/>
      <c r="AW26534" s="5"/>
    </row>
    <row r="26535" spans="38:49">
      <c r="AL26535" s="5"/>
      <c r="AM26535" s="5"/>
      <c r="AW26535" s="5"/>
    </row>
    <row r="26536" spans="38:49">
      <c r="AL26536" s="5"/>
      <c r="AM26536" s="5"/>
      <c r="AW26536" s="5"/>
    </row>
    <row r="26537" spans="38:49">
      <c r="AL26537" s="5"/>
      <c r="AM26537" s="5"/>
      <c r="AW26537" s="5"/>
    </row>
    <row r="26538" spans="38:49">
      <c r="AL26538" s="5"/>
      <c r="AM26538" s="5"/>
      <c r="AW26538" s="5"/>
    </row>
    <row r="26539" spans="38:49">
      <c r="AL26539" s="5"/>
      <c r="AM26539" s="5"/>
      <c r="AW26539" s="5"/>
    </row>
    <row r="26540" spans="38:49">
      <c r="AL26540" s="5"/>
      <c r="AM26540" s="5"/>
      <c r="AW26540" s="5"/>
    </row>
    <row r="26541" spans="38:49">
      <c r="AL26541" s="5"/>
      <c r="AM26541" s="5"/>
      <c r="AW26541" s="5"/>
    </row>
    <row r="26542" spans="38:49">
      <c r="AL26542" s="5"/>
      <c r="AM26542" s="5"/>
      <c r="AW26542" s="5"/>
    </row>
    <row r="26543" spans="38:49">
      <c r="AL26543" s="5"/>
      <c r="AM26543" s="5"/>
      <c r="AW26543" s="5"/>
    </row>
    <row r="26544" spans="38:49">
      <c r="AL26544" s="5"/>
      <c r="AM26544" s="5"/>
      <c r="AW26544" s="5"/>
    </row>
    <row r="26545" spans="38:49">
      <c r="AL26545" s="5"/>
      <c r="AM26545" s="5"/>
      <c r="AW26545" s="5"/>
    </row>
    <row r="26546" spans="38:49">
      <c r="AL26546" s="5"/>
      <c r="AM26546" s="5"/>
      <c r="AW26546" s="5"/>
    </row>
    <row r="26547" spans="38:49">
      <c r="AL26547" s="5"/>
      <c r="AM26547" s="5"/>
      <c r="AW26547" s="5"/>
    </row>
    <row r="26548" spans="38:49">
      <c r="AL26548" s="5"/>
      <c r="AM26548" s="5"/>
      <c r="AW26548" s="5"/>
    </row>
    <row r="26549" spans="38:49">
      <c r="AL26549" s="5"/>
      <c r="AM26549" s="5"/>
      <c r="AW26549" s="5"/>
    </row>
    <row r="26550" spans="38:49">
      <c r="AL26550" s="5"/>
      <c r="AM26550" s="5"/>
      <c r="AW26550" s="5"/>
    </row>
    <row r="26551" spans="38:49">
      <c r="AL26551" s="5"/>
      <c r="AM26551" s="5"/>
      <c r="AW26551" s="5"/>
    </row>
    <row r="26552" spans="38:49">
      <c r="AL26552" s="5"/>
      <c r="AM26552" s="5"/>
      <c r="AW26552" s="5"/>
    </row>
    <row r="26553" spans="38:49">
      <c r="AL26553" s="5"/>
      <c r="AM26553" s="5"/>
      <c r="AW26553" s="5"/>
    </row>
    <row r="26554" spans="38:49">
      <c r="AL26554" s="5"/>
      <c r="AM26554" s="5"/>
      <c r="AW26554" s="5"/>
    </row>
    <row r="26555" spans="38:49">
      <c r="AL26555" s="5"/>
      <c r="AM26555" s="5"/>
      <c r="AW26555" s="5"/>
    </row>
    <row r="26556" spans="38:49">
      <c r="AL26556" s="5"/>
      <c r="AM26556" s="5"/>
      <c r="AW26556" s="5"/>
    </row>
    <row r="26557" spans="38:49">
      <c r="AL26557" s="5"/>
      <c r="AM26557" s="5"/>
      <c r="AW26557" s="5"/>
    </row>
    <row r="26558" spans="38:49">
      <c r="AL26558" s="5"/>
      <c r="AM26558" s="5"/>
      <c r="AW26558" s="5"/>
    </row>
    <row r="26559" spans="38:49">
      <c r="AL26559" s="5"/>
      <c r="AM26559" s="5"/>
      <c r="AW26559" s="5"/>
    </row>
    <row r="26560" spans="38:49">
      <c r="AL26560" s="5"/>
      <c r="AM26560" s="5"/>
      <c r="AW26560" s="5"/>
    </row>
    <row r="26561" spans="38:49">
      <c r="AL26561" s="5"/>
      <c r="AM26561" s="5"/>
      <c r="AW26561" s="5"/>
    </row>
    <row r="26562" spans="38:49">
      <c r="AL26562" s="5"/>
      <c r="AM26562" s="5"/>
      <c r="AW26562" s="5"/>
    </row>
    <row r="26563" spans="38:49">
      <c r="AL26563" s="5"/>
      <c r="AM26563" s="5"/>
      <c r="AW26563" s="5"/>
    </row>
    <row r="26564" spans="38:49">
      <c r="AL26564" s="5"/>
      <c r="AM26564" s="5"/>
      <c r="AW26564" s="5"/>
    </row>
    <row r="26565" spans="38:49">
      <c r="AL26565" s="5"/>
      <c r="AM26565" s="5"/>
      <c r="AW26565" s="5"/>
    </row>
    <row r="26566" spans="38:49">
      <c r="AL26566" s="5"/>
      <c r="AM26566" s="5"/>
      <c r="AW26566" s="5"/>
    </row>
    <row r="26567" spans="38:49">
      <c r="AL26567" s="5"/>
      <c r="AM26567" s="5"/>
      <c r="AW26567" s="5"/>
    </row>
    <row r="26568" spans="38:49">
      <c r="AL26568" s="5"/>
      <c r="AM26568" s="5"/>
      <c r="AW26568" s="5"/>
    </row>
    <row r="26569" spans="38:49">
      <c r="AL26569" s="5"/>
      <c r="AM26569" s="5"/>
      <c r="AW26569" s="5"/>
    </row>
    <row r="26570" spans="38:49">
      <c r="AL26570" s="5"/>
      <c r="AM26570" s="5"/>
      <c r="AW26570" s="5"/>
    </row>
    <row r="26571" spans="38:49">
      <c r="AL26571" s="5"/>
      <c r="AM26571" s="5"/>
      <c r="AW26571" s="5"/>
    </row>
    <row r="26572" spans="38:49">
      <c r="AL26572" s="5"/>
      <c r="AM26572" s="5"/>
      <c r="AW26572" s="5"/>
    </row>
    <row r="26573" spans="38:49">
      <c r="AL26573" s="5"/>
      <c r="AM26573" s="5"/>
      <c r="AW26573" s="5"/>
    </row>
    <row r="26574" spans="38:49">
      <c r="AL26574" s="5"/>
      <c r="AM26574" s="5"/>
      <c r="AW26574" s="5"/>
    </row>
    <row r="26575" spans="38:49">
      <c r="AL26575" s="5"/>
      <c r="AM26575" s="5"/>
      <c r="AW26575" s="5"/>
    </row>
    <row r="26576" spans="38:49">
      <c r="AL26576" s="5"/>
      <c r="AM26576" s="5"/>
      <c r="AW26576" s="5"/>
    </row>
    <row r="26577" spans="38:49">
      <c r="AL26577" s="5"/>
      <c r="AM26577" s="5"/>
      <c r="AW26577" s="5"/>
    </row>
    <row r="26578" spans="38:49">
      <c r="AL26578" s="5"/>
      <c r="AM26578" s="5"/>
      <c r="AW26578" s="5"/>
    </row>
    <row r="26579" spans="38:49">
      <c r="AL26579" s="5"/>
      <c r="AM26579" s="5"/>
      <c r="AW26579" s="5"/>
    </row>
    <row r="26580" spans="38:49">
      <c r="AL26580" s="5"/>
      <c r="AM26580" s="5"/>
      <c r="AW26580" s="5"/>
    </row>
    <row r="26581" spans="38:49">
      <c r="AL26581" s="5"/>
      <c r="AM26581" s="5"/>
      <c r="AW26581" s="5"/>
    </row>
    <row r="26582" spans="38:49">
      <c r="AL26582" s="5"/>
      <c r="AM26582" s="5"/>
      <c r="AW26582" s="5"/>
    </row>
    <row r="26583" spans="38:49">
      <c r="AL26583" s="5"/>
      <c r="AM26583" s="5"/>
      <c r="AW26583" s="5"/>
    </row>
    <row r="26584" spans="38:49">
      <c r="AL26584" s="5"/>
      <c r="AM26584" s="5"/>
      <c r="AW26584" s="5"/>
    </row>
    <row r="26585" spans="38:49">
      <c r="AL26585" s="5"/>
      <c r="AM26585" s="5"/>
      <c r="AW26585" s="5"/>
    </row>
    <row r="26586" spans="38:49">
      <c r="AL26586" s="5"/>
      <c r="AM26586" s="5"/>
      <c r="AW26586" s="5"/>
    </row>
    <row r="26587" spans="38:49">
      <c r="AL26587" s="5"/>
      <c r="AM26587" s="5"/>
      <c r="AW26587" s="5"/>
    </row>
    <row r="26588" spans="38:49">
      <c r="AL26588" s="5"/>
      <c r="AM26588" s="5"/>
      <c r="AW26588" s="5"/>
    </row>
    <row r="26589" spans="38:49">
      <c r="AL26589" s="5"/>
      <c r="AM26589" s="5"/>
      <c r="AW26589" s="5"/>
    </row>
    <row r="26590" spans="38:49">
      <c r="AL26590" s="5"/>
      <c r="AM26590" s="5"/>
      <c r="AW26590" s="5"/>
    </row>
    <row r="26591" spans="38:49">
      <c r="AL26591" s="5"/>
      <c r="AM26591" s="5"/>
      <c r="AW26591" s="5"/>
    </row>
    <row r="26592" spans="38:49">
      <c r="AL26592" s="5"/>
      <c r="AM26592" s="5"/>
      <c r="AW26592" s="5"/>
    </row>
    <row r="26593" spans="38:49">
      <c r="AL26593" s="5"/>
      <c r="AM26593" s="5"/>
      <c r="AW26593" s="5"/>
    </row>
    <row r="26594" spans="38:49">
      <c r="AL26594" s="5"/>
      <c r="AM26594" s="5"/>
      <c r="AW26594" s="5"/>
    </row>
    <row r="26595" spans="38:49">
      <c r="AL26595" s="5"/>
      <c r="AM26595" s="5"/>
      <c r="AW26595" s="5"/>
    </row>
    <row r="26596" spans="38:49">
      <c r="AL26596" s="5"/>
      <c r="AM26596" s="5"/>
      <c r="AW26596" s="5"/>
    </row>
    <row r="26597" spans="38:49">
      <c r="AL26597" s="5"/>
      <c r="AM26597" s="5"/>
      <c r="AW26597" s="5"/>
    </row>
    <row r="26598" spans="38:49">
      <c r="AL26598" s="5"/>
      <c r="AM26598" s="5"/>
      <c r="AW26598" s="5"/>
    </row>
    <row r="26599" spans="38:49">
      <c r="AL26599" s="5"/>
      <c r="AM26599" s="5"/>
      <c r="AW26599" s="5"/>
    </row>
    <row r="26600" spans="38:49">
      <c r="AL26600" s="5"/>
      <c r="AM26600" s="5"/>
      <c r="AW26600" s="5"/>
    </row>
    <row r="26601" spans="38:49">
      <c r="AL26601" s="5"/>
      <c r="AM26601" s="5"/>
      <c r="AW26601" s="5"/>
    </row>
    <row r="26602" spans="38:49">
      <c r="AL26602" s="5"/>
      <c r="AM26602" s="5"/>
      <c r="AW26602" s="5"/>
    </row>
    <row r="26603" spans="38:49">
      <c r="AL26603" s="5"/>
      <c r="AM26603" s="5"/>
      <c r="AW26603" s="5"/>
    </row>
    <row r="26604" spans="38:49">
      <c r="AL26604" s="5"/>
      <c r="AM26604" s="5"/>
      <c r="AW26604" s="5"/>
    </row>
    <row r="26605" spans="38:49">
      <c r="AL26605" s="5"/>
      <c r="AM26605" s="5"/>
      <c r="AW26605" s="5"/>
    </row>
    <row r="26606" spans="38:49">
      <c r="AL26606" s="5"/>
      <c r="AM26606" s="5"/>
      <c r="AW26606" s="5"/>
    </row>
    <row r="26607" spans="38:49">
      <c r="AL26607" s="5"/>
      <c r="AM26607" s="5"/>
      <c r="AW26607" s="5"/>
    </row>
    <row r="26608" spans="38:49">
      <c r="AL26608" s="5"/>
      <c r="AM26608" s="5"/>
      <c r="AW26608" s="5"/>
    </row>
    <row r="26609" spans="38:49">
      <c r="AL26609" s="5"/>
      <c r="AM26609" s="5"/>
      <c r="AW26609" s="5"/>
    </row>
    <row r="26610" spans="38:49">
      <c r="AL26610" s="5"/>
      <c r="AM26610" s="5"/>
      <c r="AW26610" s="5"/>
    </row>
    <row r="26611" spans="38:49">
      <c r="AL26611" s="5"/>
      <c r="AM26611" s="5"/>
      <c r="AW26611" s="5"/>
    </row>
    <row r="26612" spans="38:49">
      <c r="AL26612" s="5"/>
      <c r="AM26612" s="5"/>
      <c r="AW26612" s="5"/>
    </row>
    <row r="26613" spans="38:49">
      <c r="AL26613" s="5"/>
      <c r="AM26613" s="5"/>
      <c r="AW26613" s="5"/>
    </row>
    <row r="26614" spans="38:49">
      <c r="AL26614" s="5"/>
      <c r="AM26614" s="5"/>
      <c r="AW26614" s="5"/>
    </row>
    <row r="26615" spans="38:49">
      <c r="AL26615" s="5"/>
      <c r="AM26615" s="5"/>
      <c r="AW26615" s="5"/>
    </row>
    <row r="26616" spans="38:49">
      <c r="AL26616" s="5"/>
      <c r="AM26616" s="5"/>
      <c r="AW26616" s="5"/>
    </row>
    <row r="26617" spans="38:49">
      <c r="AL26617" s="5"/>
      <c r="AM26617" s="5"/>
      <c r="AW26617" s="5"/>
    </row>
    <row r="26618" spans="38:49">
      <c r="AL26618" s="5"/>
      <c r="AM26618" s="5"/>
      <c r="AW26618" s="5"/>
    </row>
    <row r="26619" spans="38:49">
      <c r="AL26619" s="5"/>
      <c r="AM26619" s="5"/>
      <c r="AW26619" s="5"/>
    </row>
    <row r="26620" spans="38:49">
      <c r="AL26620" s="5"/>
      <c r="AM26620" s="5"/>
      <c r="AW26620" s="5"/>
    </row>
    <row r="26621" spans="38:49">
      <c r="AL26621" s="5"/>
      <c r="AM26621" s="5"/>
      <c r="AW26621" s="5"/>
    </row>
    <row r="26622" spans="38:49">
      <c r="AL26622" s="5"/>
      <c r="AM26622" s="5"/>
      <c r="AW26622" s="5"/>
    </row>
    <row r="26623" spans="38:49">
      <c r="AL26623" s="5"/>
      <c r="AM26623" s="5"/>
      <c r="AW26623" s="5"/>
    </row>
    <row r="26624" spans="38:49">
      <c r="AL26624" s="5"/>
      <c r="AM26624" s="5"/>
      <c r="AW26624" s="5"/>
    </row>
    <row r="26625" spans="38:49">
      <c r="AL26625" s="5"/>
      <c r="AM26625" s="5"/>
      <c r="AW26625" s="5"/>
    </row>
    <row r="26626" spans="38:49">
      <c r="AL26626" s="5"/>
      <c r="AM26626" s="5"/>
      <c r="AW26626" s="5"/>
    </row>
    <row r="26627" spans="38:49">
      <c r="AL26627" s="5"/>
      <c r="AM26627" s="5"/>
      <c r="AW26627" s="5"/>
    </row>
    <row r="26628" spans="38:49">
      <c r="AL26628" s="5"/>
      <c r="AM26628" s="5"/>
      <c r="AW26628" s="5"/>
    </row>
    <row r="26629" spans="38:49">
      <c r="AL26629" s="5"/>
      <c r="AM26629" s="5"/>
      <c r="AW26629" s="5"/>
    </row>
    <row r="26630" spans="38:49">
      <c r="AL26630" s="5"/>
      <c r="AM26630" s="5"/>
      <c r="AW26630" s="5"/>
    </row>
    <row r="26631" spans="38:49">
      <c r="AL26631" s="5"/>
      <c r="AM26631" s="5"/>
      <c r="AW26631" s="5"/>
    </row>
    <row r="26632" spans="38:49">
      <c r="AL26632" s="5"/>
      <c r="AM26632" s="5"/>
      <c r="AW26632" s="5"/>
    </row>
    <row r="26633" spans="38:49">
      <c r="AL26633" s="5"/>
      <c r="AM26633" s="5"/>
      <c r="AW26633" s="5"/>
    </row>
    <row r="26634" spans="38:49">
      <c r="AL26634" s="5"/>
      <c r="AM26634" s="5"/>
      <c r="AW26634" s="5"/>
    </row>
    <row r="26635" spans="38:49">
      <c r="AL26635" s="5"/>
      <c r="AM26635" s="5"/>
      <c r="AW26635" s="5"/>
    </row>
    <row r="26636" spans="38:49">
      <c r="AL26636" s="5"/>
      <c r="AM26636" s="5"/>
      <c r="AW26636" s="5"/>
    </row>
    <row r="26637" spans="38:49">
      <c r="AL26637" s="5"/>
      <c r="AM26637" s="5"/>
      <c r="AW26637" s="5"/>
    </row>
    <row r="26638" spans="38:49">
      <c r="AL26638" s="5"/>
      <c r="AM26638" s="5"/>
      <c r="AW26638" s="5"/>
    </row>
    <row r="26639" spans="38:49">
      <c r="AL26639" s="5"/>
      <c r="AM26639" s="5"/>
      <c r="AW26639" s="5"/>
    </row>
    <row r="26640" spans="38:49">
      <c r="AL26640" s="5"/>
      <c r="AM26640" s="5"/>
      <c r="AW26640" s="5"/>
    </row>
    <row r="26641" spans="38:49">
      <c r="AL26641" s="5"/>
      <c r="AM26641" s="5"/>
      <c r="AW26641" s="5"/>
    </row>
    <row r="26642" spans="38:49">
      <c r="AL26642" s="5"/>
      <c r="AM26642" s="5"/>
      <c r="AW26642" s="5"/>
    </row>
    <row r="26643" spans="38:49">
      <c r="AL26643" s="5"/>
      <c r="AM26643" s="5"/>
      <c r="AW26643" s="5"/>
    </row>
    <row r="26644" spans="38:49">
      <c r="AL26644" s="5"/>
      <c r="AM26644" s="5"/>
      <c r="AW26644" s="5"/>
    </row>
    <row r="26645" spans="38:49">
      <c r="AL26645" s="5"/>
      <c r="AM26645" s="5"/>
      <c r="AW26645" s="5"/>
    </row>
    <row r="26646" spans="38:49">
      <c r="AL26646" s="5"/>
      <c r="AM26646" s="5"/>
      <c r="AW26646" s="5"/>
    </row>
    <row r="26647" spans="38:49">
      <c r="AL26647" s="5"/>
      <c r="AM26647" s="5"/>
      <c r="AW26647" s="5"/>
    </row>
    <row r="26648" spans="38:49">
      <c r="AL26648" s="5"/>
      <c r="AM26648" s="5"/>
      <c r="AW26648" s="5"/>
    </row>
    <row r="26649" spans="38:49">
      <c r="AL26649" s="5"/>
      <c r="AM26649" s="5"/>
      <c r="AW26649" s="5"/>
    </row>
    <row r="26650" spans="38:49">
      <c r="AL26650" s="5"/>
      <c r="AM26650" s="5"/>
      <c r="AW26650" s="5"/>
    </row>
    <row r="26651" spans="38:49">
      <c r="AL26651" s="5"/>
      <c r="AM26651" s="5"/>
      <c r="AW26651" s="5"/>
    </row>
    <row r="26652" spans="38:49">
      <c r="AL26652" s="5"/>
      <c r="AM26652" s="5"/>
      <c r="AW26652" s="5"/>
    </row>
    <row r="26653" spans="38:49">
      <c r="AL26653" s="5"/>
      <c r="AM26653" s="5"/>
      <c r="AW26653" s="5"/>
    </row>
    <row r="26654" spans="38:49">
      <c r="AL26654" s="5"/>
      <c r="AM26654" s="5"/>
      <c r="AW26654" s="5"/>
    </row>
    <row r="26655" spans="38:49">
      <c r="AL26655" s="5"/>
      <c r="AM26655" s="5"/>
      <c r="AW26655" s="5"/>
    </row>
    <row r="26656" spans="38:49">
      <c r="AL26656" s="5"/>
      <c r="AM26656" s="5"/>
      <c r="AW26656" s="5"/>
    </row>
    <row r="26657" spans="38:49">
      <c r="AL26657" s="5"/>
      <c r="AM26657" s="5"/>
      <c r="AW26657" s="5"/>
    </row>
    <row r="26658" spans="38:49">
      <c r="AL26658" s="5"/>
      <c r="AM26658" s="5"/>
      <c r="AW26658" s="5"/>
    </row>
    <row r="26659" spans="38:49">
      <c r="AL26659" s="5"/>
      <c r="AM26659" s="5"/>
      <c r="AW26659" s="5"/>
    </row>
    <row r="26660" spans="38:49">
      <c r="AL26660" s="5"/>
      <c r="AM26660" s="5"/>
      <c r="AW26660" s="5"/>
    </row>
    <row r="26661" spans="38:49">
      <c r="AL26661" s="5"/>
      <c r="AM26661" s="5"/>
      <c r="AW26661" s="5"/>
    </row>
    <row r="26662" spans="38:49">
      <c r="AL26662" s="5"/>
      <c r="AM26662" s="5"/>
      <c r="AW26662" s="5"/>
    </row>
    <row r="26663" spans="38:49">
      <c r="AL26663" s="5"/>
      <c r="AM26663" s="5"/>
      <c r="AW26663" s="5"/>
    </row>
    <row r="26664" spans="38:49">
      <c r="AL26664" s="5"/>
      <c r="AM26664" s="5"/>
      <c r="AW26664" s="5"/>
    </row>
    <row r="26665" spans="38:49">
      <c r="AL26665" s="5"/>
      <c r="AM26665" s="5"/>
      <c r="AW26665" s="5"/>
    </row>
    <row r="26666" spans="38:49">
      <c r="AL26666" s="5"/>
      <c r="AM26666" s="5"/>
      <c r="AW26666" s="5"/>
    </row>
    <row r="26667" spans="38:49">
      <c r="AL26667" s="5"/>
      <c r="AM26667" s="5"/>
      <c r="AW26667" s="5"/>
    </row>
    <row r="26668" spans="38:49">
      <c r="AL26668" s="5"/>
      <c r="AM26668" s="5"/>
      <c r="AW26668" s="5"/>
    </row>
    <row r="26669" spans="38:49">
      <c r="AL26669" s="5"/>
      <c r="AM26669" s="5"/>
      <c r="AW26669" s="5"/>
    </row>
    <row r="26670" spans="38:49">
      <c r="AL26670" s="5"/>
      <c r="AM26670" s="5"/>
      <c r="AW26670" s="5"/>
    </row>
    <row r="26671" spans="38:49">
      <c r="AL26671" s="5"/>
      <c r="AM26671" s="5"/>
      <c r="AW26671" s="5"/>
    </row>
    <row r="26672" spans="38:49">
      <c r="AL26672" s="5"/>
      <c r="AM26672" s="5"/>
      <c r="AW26672" s="5"/>
    </row>
    <row r="26673" spans="38:49">
      <c r="AL26673" s="5"/>
      <c r="AM26673" s="5"/>
      <c r="AW26673" s="5"/>
    </row>
    <row r="26674" spans="38:49">
      <c r="AL26674" s="5"/>
      <c r="AM26674" s="5"/>
      <c r="AW26674" s="5"/>
    </row>
    <row r="26675" spans="38:49">
      <c r="AL26675" s="5"/>
      <c r="AM26675" s="5"/>
      <c r="AW26675" s="5"/>
    </row>
    <row r="26676" spans="38:49">
      <c r="AL26676" s="5"/>
      <c r="AM26676" s="5"/>
      <c r="AW26676" s="5"/>
    </row>
    <row r="26677" spans="38:49">
      <c r="AL26677" s="5"/>
      <c r="AM26677" s="5"/>
      <c r="AW26677" s="5"/>
    </row>
    <row r="26678" spans="38:49">
      <c r="AL26678" s="5"/>
      <c r="AM26678" s="5"/>
      <c r="AW26678" s="5"/>
    </row>
    <row r="26679" spans="38:49">
      <c r="AL26679" s="5"/>
      <c r="AM26679" s="5"/>
      <c r="AW26679" s="5"/>
    </row>
    <row r="26680" spans="38:49">
      <c r="AL26680" s="5"/>
      <c r="AM26680" s="5"/>
      <c r="AW26680" s="5"/>
    </row>
    <row r="26681" spans="38:49">
      <c r="AL26681" s="5"/>
      <c r="AM26681" s="5"/>
      <c r="AW26681" s="5"/>
    </row>
    <row r="26682" spans="38:49">
      <c r="AL26682" s="5"/>
      <c r="AM26682" s="5"/>
      <c r="AW26682" s="5"/>
    </row>
    <row r="26683" spans="38:49">
      <c r="AL26683" s="5"/>
      <c r="AM26683" s="5"/>
      <c r="AW26683" s="5"/>
    </row>
    <row r="26684" spans="38:49">
      <c r="AL26684" s="5"/>
      <c r="AM26684" s="5"/>
      <c r="AW26684" s="5"/>
    </row>
    <row r="26685" spans="38:49">
      <c r="AL26685" s="5"/>
      <c r="AM26685" s="5"/>
      <c r="AW26685" s="5"/>
    </row>
    <row r="26686" spans="38:49">
      <c r="AL26686" s="5"/>
      <c r="AM26686" s="5"/>
      <c r="AW26686" s="5"/>
    </row>
    <row r="26687" spans="38:49">
      <c r="AL26687" s="5"/>
      <c r="AM26687" s="5"/>
      <c r="AW26687" s="5"/>
    </row>
    <row r="26688" spans="38:49">
      <c r="AL26688" s="5"/>
      <c r="AM26688" s="5"/>
      <c r="AW26688" s="5"/>
    </row>
    <row r="26689" spans="38:49">
      <c r="AL26689" s="5"/>
      <c r="AM26689" s="5"/>
      <c r="AW26689" s="5"/>
    </row>
    <row r="26690" spans="38:49">
      <c r="AL26690" s="5"/>
      <c r="AM26690" s="5"/>
      <c r="AW26690" s="5"/>
    </row>
    <row r="26691" spans="38:49">
      <c r="AL26691" s="5"/>
      <c r="AM26691" s="5"/>
      <c r="AW26691" s="5"/>
    </row>
    <row r="26692" spans="38:49">
      <c r="AL26692" s="5"/>
      <c r="AM26692" s="5"/>
      <c r="AW26692" s="5"/>
    </row>
    <row r="26693" spans="38:49">
      <c r="AL26693" s="5"/>
      <c r="AM26693" s="5"/>
      <c r="AW26693" s="5"/>
    </row>
    <row r="26694" spans="38:49">
      <c r="AL26694" s="5"/>
      <c r="AM26694" s="5"/>
      <c r="AW26694" s="5"/>
    </row>
    <row r="26695" spans="38:49">
      <c r="AL26695" s="5"/>
      <c r="AM26695" s="5"/>
      <c r="AW26695" s="5"/>
    </row>
    <row r="26696" spans="38:49">
      <c r="AL26696" s="5"/>
      <c r="AM26696" s="5"/>
      <c r="AW26696" s="5"/>
    </row>
    <row r="26697" spans="38:49">
      <c r="AL26697" s="5"/>
      <c r="AM26697" s="5"/>
      <c r="AW26697" s="5"/>
    </row>
    <row r="26698" spans="38:49">
      <c r="AL26698" s="5"/>
      <c r="AM26698" s="5"/>
      <c r="AW26698" s="5"/>
    </row>
    <row r="26699" spans="38:49">
      <c r="AL26699" s="5"/>
      <c r="AM26699" s="5"/>
      <c r="AW26699" s="5"/>
    </row>
    <row r="26700" spans="38:49">
      <c r="AL26700" s="5"/>
      <c r="AM26700" s="5"/>
      <c r="AW26700" s="5"/>
    </row>
    <row r="26701" spans="38:49">
      <c r="AL26701" s="5"/>
      <c r="AM26701" s="5"/>
      <c r="AW26701" s="5"/>
    </row>
    <row r="26702" spans="38:49">
      <c r="AL26702" s="5"/>
      <c r="AM26702" s="5"/>
      <c r="AW26702" s="5"/>
    </row>
    <row r="26703" spans="38:49">
      <c r="AL26703" s="5"/>
      <c r="AM26703" s="5"/>
      <c r="AW26703" s="5"/>
    </row>
    <row r="26704" spans="38:49">
      <c r="AL26704" s="5"/>
      <c r="AM26704" s="5"/>
      <c r="AW26704" s="5"/>
    </row>
    <row r="26705" spans="38:49">
      <c r="AL26705" s="5"/>
      <c r="AM26705" s="5"/>
      <c r="AW26705" s="5"/>
    </row>
    <row r="26706" spans="38:49">
      <c r="AL26706" s="5"/>
      <c r="AM26706" s="5"/>
      <c r="AW26706" s="5"/>
    </row>
    <row r="26707" spans="38:49">
      <c r="AL26707" s="5"/>
      <c r="AM26707" s="5"/>
      <c r="AW26707" s="5"/>
    </row>
    <row r="26708" spans="38:49">
      <c r="AL26708" s="5"/>
      <c r="AM26708" s="5"/>
      <c r="AW26708" s="5"/>
    </row>
    <row r="26709" spans="38:49">
      <c r="AL26709" s="5"/>
      <c r="AM26709" s="5"/>
      <c r="AW26709" s="5"/>
    </row>
    <row r="26710" spans="38:49">
      <c r="AL26710" s="5"/>
      <c r="AM26710" s="5"/>
      <c r="AW26710" s="5"/>
    </row>
    <row r="26711" spans="38:49">
      <c r="AL26711" s="5"/>
      <c r="AM26711" s="5"/>
      <c r="AW26711" s="5"/>
    </row>
    <row r="26712" spans="38:49">
      <c r="AL26712" s="5"/>
      <c r="AM26712" s="5"/>
      <c r="AW26712" s="5"/>
    </row>
    <row r="26713" spans="38:49">
      <c r="AL26713" s="5"/>
      <c r="AM26713" s="5"/>
      <c r="AW26713" s="5"/>
    </row>
    <row r="26714" spans="38:49">
      <c r="AL26714" s="5"/>
      <c r="AM26714" s="5"/>
      <c r="AW26714" s="5"/>
    </row>
    <row r="26715" spans="38:49">
      <c r="AL26715" s="5"/>
      <c r="AM26715" s="5"/>
      <c r="AW26715" s="5"/>
    </row>
    <row r="26716" spans="38:49">
      <c r="AL26716" s="5"/>
      <c r="AM26716" s="5"/>
      <c r="AW26716" s="5"/>
    </row>
    <row r="26717" spans="38:49">
      <c r="AL26717" s="5"/>
      <c r="AM26717" s="5"/>
      <c r="AW26717" s="5"/>
    </row>
    <row r="26718" spans="38:49">
      <c r="AL26718" s="5"/>
      <c r="AM26718" s="5"/>
      <c r="AW26718" s="5"/>
    </row>
    <row r="26719" spans="38:49">
      <c r="AL26719" s="5"/>
      <c r="AM26719" s="5"/>
      <c r="AW26719" s="5"/>
    </row>
    <row r="26720" spans="38:49">
      <c r="AL26720" s="5"/>
      <c r="AM26720" s="5"/>
      <c r="AW26720" s="5"/>
    </row>
    <row r="26721" spans="38:49">
      <c r="AL26721" s="5"/>
      <c r="AM26721" s="5"/>
      <c r="AW26721" s="5"/>
    </row>
    <row r="26722" spans="38:49">
      <c r="AL26722" s="5"/>
      <c r="AM26722" s="5"/>
      <c r="AW26722" s="5"/>
    </row>
    <row r="26723" spans="38:49">
      <c r="AL26723" s="5"/>
      <c r="AM26723" s="5"/>
      <c r="AW26723" s="5"/>
    </row>
    <row r="26724" spans="38:49">
      <c r="AL26724" s="5"/>
      <c r="AM26724" s="5"/>
      <c r="AW26724" s="5"/>
    </row>
    <row r="26725" spans="38:49">
      <c r="AL26725" s="5"/>
      <c r="AM26725" s="5"/>
      <c r="AW26725" s="5"/>
    </row>
    <row r="26726" spans="38:49">
      <c r="AL26726" s="5"/>
      <c r="AM26726" s="5"/>
      <c r="AW26726" s="5"/>
    </row>
    <row r="26727" spans="38:49">
      <c r="AL26727" s="5"/>
      <c r="AM26727" s="5"/>
      <c r="AW26727" s="5"/>
    </row>
    <row r="26728" spans="38:49">
      <c r="AL26728" s="5"/>
      <c r="AM26728" s="5"/>
      <c r="AW26728" s="5"/>
    </row>
    <row r="26729" spans="38:49">
      <c r="AL26729" s="5"/>
      <c r="AM26729" s="5"/>
      <c r="AW26729" s="5"/>
    </row>
    <row r="26730" spans="38:49">
      <c r="AL26730" s="5"/>
      <c r="AM26730" s="5"/>
      <c r="AW26730" s="5"/>
    </row>
    <row r="26731" spans="38:49">
      <c r="AL26731" s="5"/>
      <c r="AM26731" s="5"/>
      <c r="AW26731" s="5"/>
    </row>
    <row r="26732" spans="38:49">
      <c r="AL26732" s="5"/>
      <c r="AM26732" s="5"/>
      <c r="AW26732" s="5"/>
    </row>
    <row r="26733" spans="38:49">
      <c r="AL26733" s="5"/>
      <c r="AM26733" s="5"/>
      <c r="AW26733" s="5"/>
    </row>
    <row r="26734" spans="38:49">
      <c r="AL26734" s="5"/>
      <c r="AM26734" s="5"/>
      <c r="AW26734" s="5"/>
    </row>
    <row r="26735" spans="38:49">
      <c r="AL26735" s="5"/>
      <c r="AM26735" s="5"/>
      <c r="AW26735" s="5"/>
    </row>
    <row r="26736" spans="38:49">
      <c r="AL26736" s="5"/>
      <c r="AM26736" s="5"/>
      <c r="AW26736" s="5"/>
    </row>
    <row r="26737" spans="38:49">
      <c r="AL26737" s="5"/>
      <c r="AM26737" s="5"/>
      <c r="AW26737" s="5"/>
    </row>
    <row r="26738" spans="38:49">
      <c r="AL26738" s="5"/>
      <c r="AM26738" s="5"/>
      <c r="AW26738" s="5"/>
    </row>
    <row r="26739" spans="38:49">
      <c r="AL26739" s="5"/>
      <c r="AM26739" s="5"/>
      <c r="AW26739" s="5"/>
    </row>
    <row r="26740" spans="38:49">
      <c r="AL26740" s="5"/>
      <c r="AM26740" s="5"/>
      <c r="AW26740" s="5"/>
    </row>
    <row r="26741" spans="38:49">
      <c r="AL26741" s="5"/>
      <c r="AM26741" s="5"/>
      <c r="AW26741" s="5"/>
    </row>
    <row r="26742" spans="38:49">
      <c r="AL26742" s="5"/>
      <c r="AM26742" s="5"/>
      <c r="AW26742" s="5"/>
    </row>
    <row r="26743" spans="38:49">
      <c r="AL26743" s="5"/>
      <c r="AM26743" s="5"/>
      <c r="AW26743" s="5"/>
    </row>
    <row r="26744" spans="38:49">
      <c r="AL26744" s="5"/>
      <c r="AM26744" s="5"/>
      <c r="AW26744" s="5"/>
    </row>
    <row r="26745" spans="38:49">
      <c r="AL26745" s="5"/>
      <c r="AM26745" s="5"/>
      <c r="AW26745" s="5"/>
    </row>
    <row r="26746" spans="38:49">
      <c r="AL26746" s="5"/>
      <c r="AM26746" s="5"/>
      <c r="AW26746" s="5"/>
    </row>
    <row r="26747" spans="38:49">
      <c r="AL26747" s="5"/>
      <c r="AM26747" s="5"/>
      <c r="AW26747" s="5"/>
    </row>
    <row r="26748" spans="38:49">
      <c r="AL26748" s="5"/>
      <c r="AM26748" s="5"/>
      <c r="AW26748" s="5"/>
    </row>
    <row r="26749" spans="38:49">
      <c r="AL26749" s="5"/>
      <c r="AM26749" s="5"/>
      <c r="AW26749" s="5"/>
    </row>
    <row r="26750" spans="38:49">
      <c r="AL26750" s="5"/>
      <c r="AM26750" s="5"/>
      <c r="AW26750" s="5"/>
    </row>
    <row r="26751" spans="38:49">
      <c r="AL26751" s="5"/>
      <c r="AM26751" s="5"/>
      <c r="AW26751" s="5"/>
    </row>
    <row r="26752" spans="38:49">
      <c r="AL26752" s="5"/>
      <c r="AM26752" s="5"/>
      <c r="AW26752" s="5"/>
    </row>
    <row r="26753" spans="38:49">
      <c r="AL26753" s="5"/>
      <c r="AM26753" s="5"/>
      <c r="AW26753" s="5"/>
    </row>
    <row r="26754" spans="38:49">
      <c r="AL26754" s="5"/>
      <c r="AM26754" s="5"/>
      <c r="AW26754" s="5"/>
    </row>
    <row r="26755" spans="38:49">
      <c r="AL26755" s="5"/>
      <c r="AM26755" s="5"/>
      <c r="AW26755" s="5"/>
    </row>
    <row r="26756" spans="38:49">
      <c r="AL26756" s="5"/>
      <c r="AM26756" s="5"/>
      <c r="AW26756" s="5"/>
    </row>
    <row r="26757" spans="38:49">
      <c r="AL26757" s="5"/>
      <c r="AM26757" s="5"/>
      <c r="AW26757" s="5"/>
    </row>
    <row r="26758" spans="38:49">
      <c r="AL26758" s="5"/>
      <c r="AM26758" s="5"/>
      <c r="AW26758" s="5"/>
    </row>
    <row r="26759" spans="38:49">
      <c r="AL26759" s="5"/>
      <c r="AM26759" s="5"/>
      <c r="AW26759" s="5"/>
    </row>
    <row r="26760" spans="38:49">
      <c r="AL26760" s="5"/>
      <c r="AM26760" s="5"/>
      <c r="AW26760" s="5"/>
    </row>
    <row r="26761" spans="38:49">
      <c r="AL26761" s="5"/>
      <c r="AM26761" s="5"/>
      <c r="AW26761" s="5"/>
    </row>
    <row r="26762" spans="38:49">
      <c r="AL26762" s="5"/>
      <c r="AM26762" s="5"/>
      <c r="AW26762" s="5"/>
    </row>
    <row r="26763" spans="38:49">
      <c r="AL26763" s="5"/>
      <c r="AM26763" s="5"/>
      <c r="AW26763" s="5"/>
    </row>
    <row r="26764" spans="38:49">
      <c r="AL26764" s="5"/>
      <c r="AM26764" s="5"/>
      <c r="AW26764" s="5"/>
    </row>
    <row r="26765" spans="38:49">
      <c r="AL26765" s="5"/>
      <c r="AM26765" s="5"/>
      <c r="AW26765" s="5"/>
    </row>
    <row r="26766" spans="38:49">
      <c r="AL26766" s="5"/>
      <c r="AM26766" s="5"/>
      <c r="AW26766" s="5"/>
    </row>
    <row r="26767" spans="38:49">
      <c r="AL26767" s="5"/>
      <c r="AM26767" s="5"/>
      <c r="AW26767" s="5"/>
    </row>
    <row r="26768" spans="38:49">
      <c r="AL26768" s="5"/>
      <c r="AM26768" s="5"/>
      <c r="AW26768" s="5"/>
    </row>
    <row r="26769" spans="38:49">
      <c r="AL26769" s="5"/>
      <c r="AM26769" s="5"/>
      <c r="AW26769" s="5"/>
    </row>
    <row r="26770" spans="38:49">
      <c r="AL26770" s="5"/>
      <c r="AM26770" s="5"/>
      <c r="AW26770" s="5"/>
    </row>
    <row r="26771" spans="38:49">
      <c r="AL26771" s="5"/>
      <c r="AM26771" s="5"/>
      <c r="AW26771" s="5"/>
    </row>
    <row r="26772" spans="38:49">
      <c r="AL26772" s="5"/>
      <c r="AM26772" s="5"/>
      <c r="AW26772" s="5"/>
    </row>
    <row r="26773" spans="38:49">
      <c r="AL26773" s="5"/>
      <c r="AM26773" s="5"/>
      <c r="AW26773" s="5"/>
    </row>
    <row r="26774" spans="38:49">
      <c r="AL26774" s="5"/>
      <c r="AM26774" s="5"/>
      <c r="AW26774" s="5"/>
    </row>
    <row r="26775" spans="38:49">
      <c r="AL26775" s="5"/>
      <c r="AM26775" s="5"/>
      <c r="AW26775" s="5"/>
    </row>
    <row r="26776" spans="38:49">
      <c r="AL26776" s="5"/>
      <c r="AM26776" s="5"/>
      <c r="AW26776" s="5"/>
    </row>
    <row r="26777" spans="38:49">
      <c r="AL26777" s="5"/>
      <c r="AM26777" s="5"/>
      <c r="AW26777" s="5"/>
    </row>
    <row r="26778" spans="38:49">
      <c r="AL26778" s="5"/>
      <c r="AM26778" s="5"/>
      <c r="AW26778" s="5"/>
    </row>
    <row r="26779" spans="38:49">
      <c r="AL26779" s="5"/>
      <c r="AM26779" s="5"/>
      <c r="AW26779" s="5"/>
    </row>
    <row r="26780" spans="38:49">
      <c r="AL26780" s="5"/>
      <c r="AM26780" s="5"/>
      <c r="AW26780" s="5"/>
    </row>
    <row r="26781" spans="38:49">
      <c r="AL26781" s="5"/>
      <c r="AM26781" s="5"/>
      <c r="AW26781" s="5"/>
    </row>
    <row r="26782" spans="38:49">
      <c r="AL26782" s="5"/>
      <c r="AM26782" s="5"/>
      <c r="AW26782" s="5"/>
    </row>
    <row r="26783" spans="38:49">
      <c r="AL26783" s="5"/>
      <c r="AM26783" s="5"/>
      <c r="AW26783" s="5"/>
    </row>
    <row r="26784" spans="38:49">
      <c r="AL26784" s="5"/>
      <c r="AM26784" s="5"/>
      <c r="AW26784" s="5"/>
    </row>
    <row r="26785" spans="38:49">
      <c r="AL26785" s="5"/>
      <c r="AM26785" s="5"/>
      <c r="AW26785" s="5"/>
    </row>
    <row r="26786" spans="38:49">
      <c r="AL26786" s="5"/>
      <c r="AM26786" s="5"/>
      <c r="AW26786" s="5"/>
    </row>
    <row r="26787" spans="38:49">
      <c r="AL26787" s="5"/>
      <c r="AM26787" s="5"/>
      <c r="AW26787" s="5"/>
    </row>
    <row r="26788" spans="38:49">
      <c r="AL26788" s="5"/>
      <c r="AM26788" s="5"/>
      <c r="AW26788" s="5"/>
    </row>
    <row r="26789" spans="38:49">
      <c r="AL26789" s="5"/>
      <c r="AM26789" s="5"/>
      <c r="AW26789" s="5"/>
    </row>
    <row r="26790" spans="38:49">
      <c r="AL26790" s="5"/>
      <c r="AM26790" s="5"/>
      <c r="AW26790" s="5"/>
    </row>
    <row r="26791" spans="38:49">
      <c r="AL26791" s="5"/>
      <c r="AM26791" s="5"/>
      <c r="AW26791" s="5"/>
    </row>
    <row r="26792" spans="38:49">
      <c r="AL26792" s="5"/>
      <c r="AM26792" s="5"/>
      <c r="AW26792" s="5"/>
    </row>
    <row r="26793" spans="38:49">
      <c r="AL26793" s="5"/>
      <c r="AM26793" s="5"/>
      <c r="AW26793" s="5"/>
    </row>
    <row r="26794" spans="38:49">
      <c r="AL26794" s="5"/>
      <c r="AM26794" s="5"/>
      <c r="AW26794" s="5"/>
    </row>
    <row r="26795" spans="38:49">
      <c r="AL26795" s="5"/>
      <c r="AM26795" s="5"/>
      <c r="AW26795" s="5"/>
    </row>
    <row r="26796" spans="38:49">
      <c r="AL26796" s="5"/>
      <c r="AM26796" s="5"/>
      <c r="AW26796" s="5"/>
    </row>
    <row r="26797" spans="38:49">
      <c r="AL26797" s="5"/>
      <c r="AM26797" s="5"/>
      <c r="AW26797" s="5"/>
    </row>
    <row r="26798" spans="38:49">
      <c r="AL26798" s="5"/>
      <c r="AM26798" s="5"/>
      <c r="AW26798" s="5"/>
    </row>
    <row r="26799" spans="38:49">
      <c r="AL26799" s="5"/>
      <c r="AM26799" s="5"/>
      <c r="AW26799" s="5"/>
    </row>
    <row r="26800" spans="38:49">
      <c r="AL26800" s="5"/>
      <c r="AM26800" s="5"/>
      <c r="AW26800" s="5"/>
    </row>
    <row r="26801" spans="38:49">
      <c r="AL26801" s="5"/>
      <c r="AM26801" s="5"/>
      <c r="AW26801" s="5"/>
    </row>
    <row r="26802" spans="38:49">
      <c r="AL26802" s="5"/>
      <c r="AM26802" s="5"/>
      <c r="AW26802" s="5"/>
    </row>
    <row r="26803" spans="38:49">
      <c r="AL26803" s="5"/>
      <c r="AM26803" s="5"/>
      <c r="AW26803" s="5"/>
    </row>
    <row r="26804" spans="38:49">
      <c r="AL26804" s="5"/>
      <c r="AM26804" s="5"/>
      <c r="AW26804" s="5"/>
    </row>
    <row r="26805" spans="38:49">
      <c r="AL26805" s="5"/>
      <c r="AM26805" s="5"/>
      <c r="AW26805" s="5"/>
    </row>
    <row r="26806" spans="38:49">
      <c r="AL26806" s="5"/>
      <c r="AM26806" s="5"/>
      <c r="AW26806" s="5"/>
    </row>
    <row r="26807" spans="38:49">
      <c r="AL26807" s="5"/>
      <c r="AM26807" s="5"/>
      <c r="AW26807" s="5"/>
    </row>
    <row r="26808" spans="38:49">
      <c r="AL26808" s="5"/>
      <c r="AM26808" s="5"/>
      <c r="AW26808" s="5"/>
    </row>
    <row r="26809" spans="38:49">
      <c r="AL26809" s="5"/>
      <c r="AM26809" s="5"/>
      <c r="AW26809" s="5"/>
    </row>
    <row r="26810" spans="38:49">
      <c r="AL26810" s="5"/>
      <c r="AM26810" s="5"/>
      <c r="AW26810" s="5"/>
    </row>
    <row r="26811" spans="38:49">
      <c r="AL26811" s="5"/>
      <c r="AM26811" s="5"/>
      <c r="AW26811" s="5"/>
    </row>
    <row r="26812" spans="38:49">
      <c r="AL26812" s="5"/>
      <c r="AM26812" s="5"/>
      <c r="AW26812" s="5"/>
    </row>
    <row r="26813" spans="38:49">
      <c r="AL26813" s="5"/>
      <c r="AM26813" s="5"/>
      <c r="AW26813" s="5"/>
    </row>
    <row r="26814" spans="38:49">
      <c r="AL26814" s="5"/>
      <c r="AM26814" s="5"/>
      <c r="AW26814" s="5"/>
    </row>
    <row r="26815" spans="38:49">
      <c r="AL26815" s="5"/>
      <c r="AM26815" s="5"/>
      <c r="AW26815" s="5"/>
    </row>
    <row r="26816" spans="38:49">
      <c r="AL26816" s="5"/>
      <c r="AM26816" s="5"/>
      <c r="AW26816" s="5"/>
    </row>
    <row r="26817" spans="38:49">
      <c r="AL26817" s="5"/>
      <c r="AM26817" s="5"/>
      <c r="AW26817" s="5"/>
    </row>
    <row r="26818" spans="38:49">
      <c r="AL26818" s="5"/>
      <c r="AM26818" s="5"/>
      <c r="AW26818" s="5"/>
    </row>
    <row r="26819" spans="38:49">
      <c r="AL26819" s="5"/>
      <c r="AM26819" s="5"/>
      <c r="AW26819" s="5"/>
    </row>
    <row r="26820" spans="38:49">
      <c r="AL26820" s="5"/>
      <c r="AM26820" s="5"/>
      <c r="AW26820" s="5"/>
    </row>
    <row r="26821" spans="38:49">
      <c r="AL26821" s="5"/>
      <c r="AM26821" s="5"/>
      <c r="AW26821" s="5"/>
    </row>
    <row r="26822" spans="38:49">
      <c r="AL26822" s="5"/>
      <c r="AM26822" s="5"/>
      <c r="AW26822" s="5"/>
    </row>
    <row r="26823" spans="38:49">
      <c r="AL26823" s="5"/>
      <c r="AM26823" s="5"/>
      <c r="AW26823" s="5"/>
    </row>
    <row r="26824" spans="38:49">
      <c r="AL26824" s="5"/>
      <c r="AM26824" s="5"/>
      <c r="AW26824" s="5"/>
    </row>
    <row r="26825" spans="38:49">
      <c r="AL26825" s="5"/>
      <c r="AM26825" s="5"/>
      <c r="AW26825" s="5"/>
    </row>
    <row r="26826" spans="38:49">
      <c r="AL26826" s="5"/>
      <c r="AM26826" s="5"/>
      <c r="AW26826" s="5"/>
    </row>
    <row r="26827" spans="38:49">
      <c r="AL26827" s="5"/>
      <c r="AM26827" s="5"/>
      <c r="AW26827" s="5"/>
    </row>
    <row r="26828" spans="38:49">
      <c r="AL26828" s="5"/>
      <c r="AM26828" s="5"/>
      <c r="AW26828" s="5"/>
    </row>
    <row r="26829" spans="38:49">
      <c r="AL26829" s="5"/>
      <c r="AM26829" s="5"/>
      <c r="AW26829" s="5"/>
    </row>
    <row r="26830" spans="38:49">
      <c r="AL26830" s="5"/>
      <c r="AM26830" s="5"/>
      <c r="AW26830" s="5"/>
    </row>
    <row r="26831" spans="38:49">
      <c r="AL26831" s="5"/>
      <c r="AM26831" s="5"/>
      <c r="AW26831" s="5"/>
    </row>
    <row r="26832" spans="38:49">
      <c r="AL26832" s="5"/>
      <c r="AM26832" s="5"/>
      <c r="AW26832" s="5"/>
    </row>
    <row r="26833" spans="38:49">
      <c r="AL26833" s="5"/>
      <c r="AM26833" s="5"/>
      <c r="AW26833" s="5"/>
    </row>
    <row r="26834" spans="38:49">
      <c r="AL26834" s="5"/>
      <c r="AM26834" s="5"/>
      <c r="AW26834" s="5"/>
    </row>
    <row r="26835" spans="38:49">
      <c r="AL26835" s="5"/>
      <c r="AM26835" s="5"/>
      <c r="AW26835" s="5"/>
    </row>
    <row r="26836" spans="38:49">
      <c r="AL26836" s="5"/>
      <c r="AM26836" s="5"/>
      <c r="AW26836" s="5"/>
    </row>
    <row r="26837" spans="38:49">
      <c r="AL26837" s="5"/>
      <c r="AM26837" s="5"/>
      <c r="AW26837" s="5"/>
    </row>
    <row r="26838" spans="38:49">
      <c r="AL26838" s="5"/>
      <c r="AM26838" s="5"/>
      <c r="AW26838" s="5"/>
    </row>
    <row r="26839" spans="38:49">
      <c r="AL26839" s="5"/>
      <c r="AM26839" s="5"/>
      <c r="AW26839" s="5"/>
    </row>
    <row r="26840" spans="38:49">
      <c r="AL26840" s="5"/>
      <c r="AM26840" s="5"/>
      <c r="AW26840" s="5"/>
    </row>
    <row r="26841" spans="38:49">
      <c r="AL26841" s="5"/>
      <c r="AM26841" s="5"/>
      <c r="AW26841" s="5"/>
    </row>
    <row r="26842" spans="38:49">
      <c r="AL26842" s="5"/>
      <c r="AM26842" s="5"/>
      <c r="AW26842" s="5"/>
    </row>
    <row r="26843" spans="38:49">
      <c r="AL26843" s="5"/>
      <c r="AM26843" s="5"/>
      <c r="AW26843" s="5"/>
    </row>
    <row r="26844" spans="38:49">
      <c r="AL26844" s="5"/>
      <c r="AM26844" s="5"/>
      <c r="AW26844" s="5"/>
    </row>
    <row r="26845" spans="38:49">
      <c r="AL26845" s="5"/>
      <c r="AM26845" s="5"/>
      <c r="AW26845" s="5"/>
    </row>
    <row r="26846" spans="38:49">
      <c r="AL26846" s="5"/>
      <c r="AM26846" s="5"/>
      <c r="AW26846" s="5"/>
    </row>
    <row r="26847" spans="38:49">
      <c r="AL26847" s="5"/>
      <c r="AM26847" s="5"/>
      <c r="AW26847" s="5"/>
    </row>
    <row r="26848" spans="38:49">
      <c r="AL26848" s="5"/>
      <c r="AM26848" s="5"/>
      <c r="AW26848" s="5"/>
    </row>
    <row r="26849" spans="38:49">
      <c r="AL26849" s="5"/>
      <c r="AM26849" s="5"/>
      <c r="AW26849" s="5"/>
    </row>
    <row r="26850" spans="38:49">
      <c r="AL26850" s="5"/>
      <c r="AM26850" s="5"/>
      <c r="AW26850" s="5"/>
    </row>
    <row r="26851" spans="38:49">
      <c r="AL26851" s="5"/>
      <c r="AM26851" s="5"/>
      <c r="AW26851" s="5"/>
    </row>
    <row r="26852" spans="38:49">
      <c r="AL26852" s="5"/>
      <c r="AM26852" s="5"/>
      <c r="AW26852" s="5"/>
    </row>
    <row r="26853" spans="38:49">
      <c r="AL26853" s="5"/>
      <c r="AM26853" s="5"/>
      <c r="AW26853" s="5"/>
    </row>
    <row r="26854" spans="38:49">
      <c r="AL26854" s="5"/>
      <c r="AM26854" s="5"/>
      <c r="AW26854" s="5"/>
    </row>
    <row r="26855" spans="38:49">
      <c r="AL26855" s="5"/>
      <c r="AM26855" s="5"/>
      <c r="AW26855" s="5"/>
    </row>
    <row r="26856" spans="38:49">
      <c r="AL26856" s="5"/>
      <c r="AM26856" s="5"/>
      <c r="AW26856" s="5"/>
    </row>
    <row r="26857" spans="38:49">
      <c r="AL26857" s="5"/>
      <c r="AM26857" s="5"/>
      <c r="AW26857" s="5"/>
    </row>
    <row r="26858" spans="38:49">
      <c r="AL26858" s="5"/>
      <c r="AM26858" s="5"/>
      <c r="AW26858" s="5"/>
    </row>
    <row r="26859" spans="38:49">
      <c r="AL26859" s="5"/>
      <c r="AM26859" s="5"/>
      <c r="AW26859" s="5"/>
    </row>
    <row r="26860" spans="38:49">
      <c r="AL26860" s="5"/>
      <c r="AM26860" s="5"/>
      <c r="AW26860" s="5"/>
    </row>
    <row r="26861" spans="38:49">
      <c r="AL26861" s="5"/>
      <c r="AM26861" s="5"/>
      <c r="AW26861" s="5"/>
    </row>
    <row r="26862" spans="38:49">
      <c r="AL26862" s="5"/>
      <c r="AM26862" s="5"/>
      <c r="AW26862" s="5"/>
    </row>
    <row r="26863" spans="38:49">
      <c r="AL26863" s="5"/>
      <c r="AM26863" s="5"/>
      <c r="AW26863" s="5"/>
    </row>
    <row r="26864" spans="38:49">
      <c r="AL26864" s="5"/>
      <c r="AM26864" s="5"/>
      <c r="AW26864" s="5"/>
    </row>
    <row r="26865" spans="38:49">
      <c r="AL26865" s="5"/>
      <c r="AM26865" s="5"/>
      <c r="AW26865" s="5"/>
    </row>
    <row r="26866" spans="38:49">
      <c r="AL26866" s="5"/>
      <c r="AM26866" s="5"/>
      <c r="AW26866" s="5"/>
    </row>
    <row r="26867" spans="38:49">
      <c r="AL26867" s="5"/>
      <c r="AM26867" s="5"/>
      <c r="AW26867" s="5"/>
    </row>
    <row r="26868" spans="38:49">
      <c r="AL26868" s="5"/>
      <c r="AM26868" s="5"/>
      <c r="AW26868" s="5"/>
    </row>
    <row r="26869" spans="38:49">
      <c r="AL26869" s="5"/>
      <c r="AM26869" s="5"/>
      <c r="AW26869" s="5"/>
    </row>
    <row r="26870" spans="38:49">
      <c r="AL26870" s="5"/>
      <c r="AM26870" s="5"/>
      <c r="AW26870" s="5"/>
    </row>
    <row r="26871" spans="38:49">
      <c r="AL26871" s="5"/>
      <c r="AM26871" s="5"/>
      <c r="AW26871" s="5"/>
    </row>
    <row r="26872" spans="38:49">
      <c r="AL26872" s="5"/>
      <c r="AM26872" s="5"/>
      <c r="AW26872" s="5"/>
    </row>
    <row r="26873" spans="38:49">
      <c r="AL26873" s="5"/>
      <c r="AM26873" s="5"/>
      <c r="AW26873" s="5"/>
    </row>
    <row r="26874" spans="38:49">
      <c r="AL26874" s="5"/>
      <c r="AM26874" s="5"/>
      <c r="AW26874" s="5"/>
    </row>
    <row r="26875" spans="38:49">
      <c r="AL26875" s="5"/>
      <c r="AM26875" s="5"/>
      <c r="AW26875" s="5"/>
    </row>
    <row r="26876" spans="38:49">
      <c r="AL26876" s="5"/>
      <c r="AM26876" s="5"/>
      <c r="AW26876" s="5"/>
    </row>
    <row r="26877" spans="38:49">
      <c r="AL26877" s="5"/>
      <c r="AM26877" s="5"/>
      <c r="AW26877" s="5"/>
    </row>
    <row r="26878" spans="38:49">
      <c r="AL26878" s="5"/>
      <c r="AM26878" s="5"/>
      <c r="AW26878" s="5"/>
    </row>
    <row r="26879" spans="38:49">
      <c r="AL26879" s="5"/>
      <c r="AM26879" s="5"/>
      <c r="AW26879" s="5"/>
    </row>
    <row r="26880" spans="38:49">
      <c r="AL26880" s="5"/>
      <c r="AM26880" s="5"/>
      <c r="AW26880" s="5"/>
    </row>
    <row r="26881" spans="38:49">
      <c r="AL26881" s="5"/>
      <c r="AM26881" s="5"/>
      <c r="AW26881" s="5"/>
    </row>
    <row r="26882" spans="38:49">
      <c r="AL26882" s="5"/>
      <c r="AM26882" s="5"/>
      <c r="AW26882" s="5"/>
    </row>
    <row r="26883" spans="38:49">
      <c r="AL26883" s="5"/>
      <c r="AM26883" s="5"/>
      <c r="AW26883" s="5"/>
    </row>
    <row r="26884" spans="38:49">
      <c r="AL26884" s="5"/>
      <c r="AM26884" s="5"/>
      <c r="AW26884" s="5"/>
    </row>
    <row r="26885" spans="38:49">
      <c r="AL26885" s="5"/>
      <c r="AM26885" s="5"/>
      <c r="AW26885" s="5"/>
    </row>
    <row r="26886" spans="38:49">
      <c r="AL26886" s="5"/>
      <c r="AM26886" s="5"/>
      <c r="AW26886" s="5"/>
    </row>
    <row r="26887" spans="38:49">
      <c r="AL26887" s="5"/>
      <c r="AM26887" s="5"/>
      <c r="AW26887" s="5"/>
    </row>
    <row r="26888" spans="38:49">
      <c r="AL26888" s="5"/>
      <c r="AM26888" s="5"/>
      <c r="AW26888" s="5"/>
    </row>
    <row r="26889" spans="38:49">
      <c r="AL26889" s="5"/>
      <c r="AM26889" s="5"/>
      <c r="AW26889" s="5"/>
    </row>
    <row r="26890" spans="38:49">
      <c r="AL26890" s="5"/>
      <c r="AM26890" s="5"/>
      <c r="AW26890" s="5"/>
    </row>
    <row r="26891" spans="38:49">
      <c r="AL26891" s="5"/>
      <c r="AM26891" s="5"/>
      <c r="AW26891" s="5"/>
    </row>
    <row r="26892" spans="38:49">
      <c r="AL26892" s="5"/>
      <c r="AM26892" s="5"/>
      <c r="AW26892" s="5"/>
    </row>
    <row r="26893" spans="38:49">
      <c r="AL26893" s="5"/>
      <c r="AM26893" s="5"/>
      <c r="AW26893" s="5"/>
    </row>
    <row r="26894" spans="38:49">
      <c r="AL26894" s="5"/>
      <c r="AM26894" s="5"/>
      <c r="AW26894" s="5"/>
    </row>
    <row r="26895" spans="38:49">
      <c r="AL26895" s="5"/>
      <c r="AM26895" s="5"/>
      <c r="AW26895" s="5"/>
    </row>
    <row r="26896" spans="38:49">
      <c r="AL26896" s="5"/>
      <c r="AM26896" s="5"/>
      <c r="AW26896" s="5"/>
    </row>
    <row r="26897" spans="38:49">
      <c r="AL26897" s="5"/>
      <c r="AM26897" s="5"/>
      <c r="AW26897" s="5"/>
    </row>
    <row r="26898" spans="38:49">
      <c r="AL26898" s="5"/>
      <c r="AM26898" s="5"/>
      <c r="AW26898" s="5"/>
    </row>
    <row r="26899" spans="38:49">
      <c r="AL26899" s="5"/>
      <c r="AM26899" s="5"/>
      <c r="AW26899" s="5"/>
    </row>
    <row r="26900" spans="38:49">
      <c r="AL26900" s="5"/>
      <c r="AM26900" s="5"/>
      <c r="AW26900" s="5"/>
    </row>
    <row r="26901" spans="38:49">
      <c r="AL26901" s="5"/>
      <c r="AM26901" s="5"/>
      <c r="AW26901" s="5"/>
    </row>
    <row r="26902" spans="38:49">
      <c r="AL26902" s="5"/>
      <c r="AM26902" s="5"/>
      <c r="AW26902" s="5"/>
    </row>
    <row r="26903" spans="38:49">
      <c r="AL26903" s="5"/>
      <c r="AM26903" s="5"/>
      <c r="AW26903" s="5"/>
    </row>
    <row r="26904" spans="38:49">
      <c r="AL26904" s="5"/>
      <c r="AM26904" s="5"/>
      <c r="AW26904" s="5"/>
    </row>
    <row r="26905" spans="38:49">
      <c r="AL26905" s="5"/>
      <c r="AM26905" s="5"/>
      <c r="AW26905" s="5"/>
    </row>
    <row r="26906" spans="38:49">
      <c r="AL26906" s="5"/>
      <c r="AM26906" s="5"/>
      <c r="AW26906" s="5"/>
    </row>
    <row r="26907" spans="38:49">
      <c r="AL26907" s="5"/>
      <c r="AM26907" s="5"/>
      <c r="AW26907" s="5"/>
    </row>
    <row r="26908" spans="38:49">
      <c r="AL26908" s="5"/>
      <c r="AM26908" s="5"/>
      <c r="AW26908" s="5"/>
    </row>
    <row r="26909" spans="38:49">
      <c r="AL26909" s="5"/>
      <c r="AM26909" s="5"/>
      <c r="AW26909" s="5"/>
    </row>
    <row r="26910" spans="38:49">
      <c r="AL26910" s="5"/>
      <c r="AM26910" s="5"/>
      <c r="AW26910" s="5"/>
    </row>
    <row r="26911" spans="38:49">
      <c r="AL26911" s="5"/>
      <c r="AM26911" s="5"/>
      <c r="AW26911" s="5"/>
    </row>
    <row r="26912" spans="38:49">
      <c r="AL26912" s="5"/>
      <c r="AM26912" s="5"/>
      <c r="AW26912" s="5"/>
    </row>
    <row r="26913" spans="38:49">
      <c r="AL26913" s="5"/>
      <c r="AM26913" s="5"/>
      <c r="AW26913" s="5"/>
    </row>
    <row r="26914" spans="38:49">
      <c r="AL26914" s="5"/>
      <c r="AM26914" s="5"/>
      <c r="AW26914" s="5"/>
    </row>
    <row r="26915" spans="38:49">
      <c r="AL26915" s="5"/>
      <c r="AM26915" s="5"/>
      <c r="AW26915" s="5"/>
    </row>
    <row r="26916" spans="38:49">
      <c r="AL26916" s="5"/>
      <c r="AM26916" s="5"/>
      <c r="AW26916" s="5"/>
    </row>
    <row r="26917" spans="38:49">
      <c r="AL26917" s="5"/>
      <c r="AM26917" s="5"/>
      <c r="AW26917" s="5"/>
    </row>
    <row r="26918" spans="38:49">
      <c r="AL26918" s="5"/>
      <c r="AM26918" s="5"/>
      <c r="AW26918" s="5"/>
    </row>
    <row r="26919" spans="38:49">
      <c r="AL26919" s="5"/>
      <c r="AM26919" s="5"/>
      <c r="AW26919" s="5"/>
    </row>
    <row r="26920" spans="38:49">
      <c r="AL26920" s="5"/>
      <c r="AM26920" s="5"/>
      <c r="AW26920" s="5"/>
    </row>
    <row r="26921" spans="38:49">
      <c r="AL26921" s="5"/>
      <c r="AM26921" s="5"/>
      <c r="AW26921" s="5"/>
    </row>
    <row r="26922" spans="38:49">
      <c r="AL26922" s="5"/>
      <c r="AM26922" s="5"/>
      <c r="AW26922" s="5"/>
    </row>
    <row r="26923" spans="38:49">
      <c r="AL26923" s="5"/>
      <c r="AM26923" s="5"/>
      <c r="AW26923" s="5"/>
    </row>
    <row r="26924" spans="38:49">
      <c r="AL26924" s="5"/>
      <c r="AM26924" s="5"/>
      <c r="AW26924" s="5"/>
    </row>
    <row r="26925" spans="38:49">
      <c r="AL26925" s="5"/>
      <c r="AM26925" s="5"/>
      <c r="AW26925" s="5"/>
    </row>
    <row r="26926" spans="38:49">
      <c r="AL26926" s="5"/>
      <c r="AM26926" s="5"/>
      <c r="AW26926" s="5"/>
    </row>
    <row r="26927" spans="38:49">
      <c r="AL26927" s="5"/>
      <c r="AM26927" s="5"/>
      <c r="AW26927" s="5"/>
    </row>
    <row r="26928" spans="38:49">
      <c r="AL26928" s="5"/>
      <c r="AM26928" s="5"/>
      <c r="AW26928" s="5"/>
    </row>
    <row r="26929" spans="38:49">
      <c r="AL26929" s="5"/>
      <c r="AM26929" s="5"/>
      <c r="AW26929" s="5"/>
    </row>
    <row r="26930" spans="38:49">
      <c r="AL26930" s="5"/>
      <c r="AM26930" s="5"/>
      <c r="AW26930" s="5"/>
    </row>
    <row r="26931" spans="38:49">
      <c r="AL26931" s="5"/>
      <c r="AM26931" s="5"/>
      <c r="AW26931" s="5"/>
    </row>
    <row r="26932" spans="38:49">
      <c r="AL26932" s="5"/>
      <c r="AM26932" s="5"/>
      <c r="AW26932" s="5"/>
    </row>
    <row r="26933" spans="38:49">
      <c r="AL26933" s="5"/>
      <c r="AM26933" s="5"/>
      <c r="AW26933" s="5"/>
    </row>
    <row r="26934" spans="38:49">
      <c r="AL26934" s="5"/>
      <c r="AM26934" s="5"/>
      <c r="AW26934" s="5"/>
    </row>
    <row r="26935" spans="38:49">
      <c r="AL26935" s="5"/>
      <c r="AM26935" s="5"/>
      <c r="AW26935" s="5"/>
    </row>
    <row r="26936" spans="38:49">
      <c r="AL26936" s="5"/>
      <c r="AM26936" s="5"/>
      <c r="AW26936" s="5"/>
    </row>
    <row r="26937" spans="38:49">
      <c r="AL26937" s="5"/>
      <c r="AM26937" s="5"/>
      <c r="AW26937" s="5"/>
    </row>
    <row r="26938" spans="38:49">
      <c r="AL26938" s="5"/>
      <c r="AM26938" s="5"/>
      <c r="AW26938" s="5"/>
    </row>
    <row r="26939" spans="38:49">
      <c r="AL26939" s="5"/>
      <c r="AM26939" s="5"/>
      <c r="AW26939" s="5"/>
    </row>
    <row r="26940" spans="38:49">
      <c r="AL26940" s="5"/>
      <c r="AM26940" s="5"/>
      <c r="AW26940" s="5"/>
    </row>
    <row r="26941" spans="38:49">
      <c r="AL26941" s="5"/>
      <c r="AM26941" s="5"/>
      <c r="AW26941" s="5"/>
    </row>
    <row r="26942" spans="38:49">
      <c r="AL26942" s="5"/>
      <c r="AM26942" s="5"/>
      <c r="AW26942" s="5"/>
    </row>
    <row r="26943" spans="38:49">
      <c r="AL26943" s="5"/>
      <c r="AM26943" s="5"/>
      <c r="AW26943" s="5"/>
    </row>
    <row r="26944" spans="38:49">
      <c r="AL26944" s="5"/>
      <c r="AM26944" s="5"/>
      <c r="AW26944" s="5"/>
    </row>
    <row r="26945" spans="38:49">
      <c r="AL26945" s="5"/>
      <c r="AM26945" s="5"/>
      <c r="AW26945" s="5"/>
    </row>
    <row r="26946" spans="38:49">
      <c r="AL26946" s="5"/>
      <c r="AM26946" s="5"/>
      <c r="AW26946" s="5"/>
    </row>
    <row r="26947" spans="38:49">
      <c r="AL26947" s="5"/>
      <c r="AM26947" s="5"/>
      <c r="AW26947" s="5"/>
    </row>
    <row r="26948" spans="38:49">
      <c r="AL26948" s="5"/>
      <c r="AM26948" s="5"/>
      <c r="AW26948" s="5"/>
    </row>
    <row r="26949" spans="38:49">
      <c r="AL26949" s="5"/>
      <c r="AM26949" s="5"/>
      <c r="AW26949" s="5"/>
    </row>
    <row r="26950" spans="38:49">
      <c r="AL26950" s="5"/>
      <c r="AM26950" s="5"/>
      <c r="AW26950" s="5"/>
    </row>
    <row r="26951" spans="38:49">
      <c r="AL26951" s="5"/>
      <c r="AM26951" s="5"/>
      <c r="AW26951" s="5"/>
    </row>
    <row r="26952" spans="38:49">
      <c r="AL26952" s="5"/>
      <c r="AM26952" s="5"/>
      <c r="AW26952" s="5"/>
    </row>
    <row r="26953" spans="38:49">
      <c r="AL26953" s="5"/>
      <c r="AM26953" s="5"/>
      <c r="AW26953" s="5"/>
    </row>
    <row r="26954" spans="38:49">
      <c r="AL26954" s="5"/>
      <c r="AM26954" s="5"/>
      <c r="AW26954" s="5"/>
    </row>
    <row r="26955" spans="38:49">
      <c r="AL26955" s="5"/>
      <c r="AM26955" s="5"/>
      <c r="AW26955" s="5"/>
    </row>
    <row r="26956" spans="38:49">
      <c r="AL26956" s="5"/>
      <c r="AM26956" s="5"/>
      <c r="AW26956" s="5"/>
    </row>
    <row r="26957" spans="38:49">
      <c r="AL26957" s="5"/>
      <c r="AM26957" s="5"/>
      <c r="AW26957" s="5"/>
    </row>
    <row r="26958" spans="38:49">
      <c r="AL26958" s="5"/>
      <c r="AM26958" s="5"/>
      <c r="AW26958" s="5"/>
    </row>
    <row r="26959" spans="38:49">
      <c r="AL26959" s="5"/>
      <c r="AM26959" s="5"/>
      <c r="AW26959" s="5"/>
    </row>
    <row r="26960" spans="38:49">
      <c r="AL26960" s="5"/>
      <c r="AM26960" s="5"/>
      <c r="AW26960" s="5"/>
    </row>
    <row r="26961" spans="38:49">
      <c r="AL26961" s="5"/>
      <c r="AM26961" s="5"/>
      <c r="AW26961" s="5"/>
    </row>
    <row r="26962" spans="38:49">
      <c r="AL26962" s="5"/>
      <c r="AM26962" s="5"/>
      <c r="AW26962" s="5"/>
    </row>
    <row r="26963" spans="38:49">
      <c r="AL26963" s="5"/>
      <c r="AM26963" s="5"/>
      <c r="AW26963" s="5"/>
    </row>
    <row r="26964" spans="38:49">
      <c r="AL26964" s="5"/>
      <c r="AM26964" s="5"/>
      <c r="AW26964" s="5"/>
    </row>
    <row r="26965" spans="38:49">
      <c r="AL26965" s="5"/>
      <c r="AM26965" s="5"/>
      <c r="AW26965" s="5"/>
    </row>
    <row r="26966" spans="38:49">
      <c r="AL26966" s="5"/>
      <c r="AM26966" s="5"/>
      <c r="AW26966" s="5"/>
    </row>
    <row r="26967" spans="38:49">
      <c r="AL26967" s="5"/>
      <c r="AM26967" s="5"/>
      <c r="AW26967" s="5"/>
    </row>
    <row r="26968" spans="38:49">
      <c r="AL26968" s="5"/>
      <c r="AM26968" s="5"/>
      <c r="AW26968" s="5"/>
    </row>
    <row r="26969" spans="38:49">
      <c r="AL26969" s="5"/>
      <c r="AM26969" s="5"/>
      <c r="AW26969" s="5"/>
    </row>
    <row r="26970" spans="38:49">
      <c r="AL26970" s="5"/>
      <c r="AM26970" s="5"/>
      <c r="AW26970" s="5"/>
    </row>
    <row r="26971" spans="38:49">
      <c r="AL26971" s="5"/>
      <c r="AM26971" s="5"/>
      <c r="AW26971" s="5"/>
    </row>
    <row r="26972" spans="38:49">
      <c r="AL26972" s="5"/>
      <c r="AM26972" s="5"/>
      <c r="AW26972" s="5"/>
    </row>
    <row r="26973" spans="38:49">
      <c r="AL26973" s="5"/>
      <c r="AM26973" s="5"/>
      <c r="AW26973" s="5"/>
    </row>
    <row r="26974" spans="38:49">
      <c r="AL26974" s="5"/>
      <c r="AM26974" s="5"/>
      <c r="AW26974" s="5"/>
    </row>
    <row r="26975" spans="38:49">
      <c r="AL26975" s="5"/>
      <c r="AM26975" s="5"/>
      <c r="AW26975" s="5"/>
    </row>
    <row r="26976" spans="38:49">
      <c r="AL26976" s="5"/>
      <c r="AM26976" s="5"/>
      <c r="AW26976" s="5"/>
    </row>
    <row r="26977" spans="38:49">
      <c r="AL26977" s="5"/>
      <c r="AM26977" s="5"/>
      <c r="AW26977" s="5"/>
    </row>
    <row r="26978" spans="38:49">
      <c r="AL26978" s="5"/>
      <c r="AM26978" s="5"/>
      <c r="AW26978" s="5"/>
    </row>
    <row r="26979" spans="38:49">
      <c r="AL26979" s="5"/>
      <c r="AM26979" s="5"/>
      <c r="AW26979" s="5"/>
    </row>
    <row r="26980" spans="38:49">
      <c r="AL26980" s="5"/>
      <c r="AM26980" s="5"/>
      <c r="AW26980" s="5"/>
    </row>
    <row r="26981" spans="38:49">
      <c r="AL26981" s="5"/>
      <c r="AM26981" s="5"/>
      <c r="AW26981" s="5"/>
    </row>
    <row r="26982" spans="38:49">
      <c r="AL26982" s="5"/>
      <c r="AM26982" s="5"/>
      <c r="AW26982" s="5"/>
    </row>
    <row r="26983" spans="38:49">
      <c r="AL26983" s="5"/>
      <c r="AM26983" s="5"/>
      <c r="AW26983" s="5"/>
    </row>
    <row r="26984" spans="38:49">
      <c r="AL26984" s="5"/>
      <c r="AM26984" s="5"/>
      <c r="AW26984" s="5"/>
    </row>
    <row r="26985" spans="38:49">
      <c r="AL26985" s="5"/>
      <c r="AM26985" s="5"/>
      <c r="AW26985" s="5"/>
    </row>
    <row r="26986" spans="38:49">
      <c r="AL26986" s="5"/>
      <c r="AM26986" s="5"/>
      <c r="AW26986" s="5"/>
    </row>
    <row r="26987" spans="38:49">
      <c r="AL26987" s="5"/>
      <c r="AM26987" s="5"/>
      <c r="AW26987" s="5"/>
    </row>
    <row r="26988" spans="38:49">
      <c r="AL26988" s="5"/>
      <c r="AM26988" s="5"/>
      <c r="AW26988" s="5"/>
    </row>
    <row r="26989" spans="38:49">
      <c r="AL26989" s="5"/>
      <c r="AM26989" s="5"/>
      <c r="AW26989" s="5"/>
    </row>
    <row r="26990" spans="38:49">
      <c r="AL26990" s="5"/>
      <c r="AM26990" s="5"/>
      <c r="AW26990" s="5"/>
    </row>
    <row r="26991" spans="38:49">
      <c r="AL26991" s="5"/>
      <c r="AM26991" s="5"/>
      <c r="AW26991" s="5"/>
    </row>
    <row r="26992" spans="38:49">
      <c r="AL26992" s="5"/>
      <c r="AM26992" s="5"/>
      <c r="AW26992" s="5"/>
    </row>
    <row r="26993" spans="38:49">
      <c r="AL26993" s="5"/>
      <c r="AM26993" s="5"/>
      <c r="AW26993" s="5"/>
    </row>
    <row r="26994" spans="38:49">
      <c r="AL26994" s="5"/>
      <c r="AM26994" s="5"/>
      <c r="AW26994" s="5"/>
    </row>
    <row r="26995" spans="38:49">
      <c r="AL26995" s="5"/>
      <c r="AM26995" s="5"/>
      <c r="AW26995" s="5"/>
    </row>
    <row r="26996" spans="38:49">
      <c r="AL26996" s="5"/>
      <c r="AM26996" s="5"/>
      <c r="AW26996" s="5"/>
    </row>
    <row r="26997" spans="38:49">
      <c r="AL26997" s="5"/>
      <c r="AM26997" s="5"/>
      <c r="AW26997" s="5"/>
    </row>
    <row r="26998" spans="38:49">
      <c r="AL26998" s="5"/>
      <c r="AM26998" s="5"/>
      <c r="AW26998" s="5"/>
    </row>
    <row r="26999" spans="38:49">
      <c r="AL26999" s="5"/>
      <c r="AM26999" s="5"/>
      <c r="AW26999" s="5"/>
    </row>
    <row r="27000" spans="38:49">
      <c r="AL27000" s="5"/>
      <c r="AM27000" s="5"/>
      <c r="AW27000" s="5"/>
    </row>
    <row r="27001" spans="38:49">
      <c r="AL27001" s="5"/>
      <c r="AM27001" s="5"/>
      <c r="AW27001" s="5"/>
    </row>
    <row r="27002" spans="38:49">
      <c r="AL27002" s="5"/>
      <c r="AM27002" s="5"/>
      <c r="AW27002" s="5"/>
    </row>
    <row r="27003" spans="38:49">
      <c r="AL27003" s="5"/>
      <c r="AM27003" s="5"/>
      <c r="AW27003" s="5"/>
    </row>
    <row r="27004" spans="38:49">
      <c r="AL27004" s="5"/>
      <c r="AM27004" s="5"/>
      <c r="AW27004" s="5"/>
    </row>
    <row r="27005" spans="38:49">
      <c r="AL27005" s="5"/>
      <c r="AM27005" s="5"/>
      <c r="AW27005" s="5"/>
    </row>
    <row r="27006" spans="38:49">
      <c r="AL27006" s="5"/>
      <c r="AM27006" s="5"/>
      <c r="AW27006" s="5"/>
    </row>
    <row r="27007" spans="38:49">
      <c r="AL27007" s="5"/>
      <c r="AM27007" s="5"/>
      <c r="AW27007" s="5"/>
    </row>
    <row r="27008" spans="38:49">
      <c r="AL27008" s="5"/>
      <c r="AM27008" s="5"/>
      <c r="AW27008" s="5"/>
    </row>
    <row r="27009" spans="38:49">
      <c r="AL27009" s="5"/>
      <c r="AM27009" s="5"/>
      <c r="AW27009" s="5"/>
    </row>
    <row r="27010" spans="38:49">
      <c r="AL27010" s="5"/>
      <c r="AM27010" s="5"/>
      <c r="AW27010" s="5"/>
    </row>
    <row r="27011" spans="38:49">
      <c r="AL27011" s="5"/>
      <c r="AM27011" s="5"/>
      <c r="AW27011" s="5"/>
    </row>
    <row r="27012" spans="38:49">
      <c r="AL27012" s="5"/>
      <c r="AM27012" s="5"/>
      <c r="AW27012" s="5"/>
    </row>
    <row r="27013" spans="38:49">
      <c r="AL27013" s="5"/>
      <c r="AM27013" s="5"/>
      <c r="AW27013" s="5"/>
    </row>
    <row r="27014" spans="38:49">
      <c r="AL27014" s="5"/>
      <c r="AM27014" s="5"/>
      <c r="AW27014" s="5"/>
    </row>
    <row r="27015" spans="38:49">
      <c r="AL27015" s="5"/>
      <c r="AM27015" s="5"/>
      <c r="AW27015" s="5"/>
    </row>
    <row r="27016" spans="38:49">
      <c r="AL27016" s="5"/>
      <c r="AM27016" s="5"/>
      <c r="AW27016" s="5"/>
    </row>
    <row r="27017" spans="38:49">
      <c r="AL27017" s="5"/>
      <c r="AM27017" s="5"/>
      <c r="AW27017" s="5"/>
    </row>
    <row r="27018" spans="38:49">
      <c r="AL27018" s="5"/>
      <c r="AM27018" s="5"/>
      <c r="AW27018" s="5"/>
    </row>
    <row r="27019" spans="38:49">
      <c r="AL27019" s="5"/>
      <c r="AM27019" s="5"/>
      <c r="AW27019" s="5"/>
    </row>
    <row r="27020" spans="38:49">
      <c r="AL27020" s="5"/>
      <c r="AM27020" s="5"/>
      <c r="AW27020" s="5"/>
    </row>
    <row r="27021" spans="38:49">
      <c r="AL27021" s="5"/>
      <c r="AM27021" s="5"/>
      <c r="AW27021" s="5"/>
    </row>
    <row r="27022" spans="38:49">
      <c r="AL27022" s="5"/>
      <c r="AM27022" s="5"/>
      <c r="AW27022" s="5"/>
    </row>
    <row r="27023" spans="38:49">
      <c r="AL27023" s="5"/>
      <c r="AM27023" s="5"/>
      <c r="AW27023" s="5"/>
    </row>
    <row r="27024" spans="38:49">
      <c r="AL27024" s="5"/>
      <c r="AM27024" s="5"/>
      <c r="AW27024" s="5"/>
    </row>
    <row r="27025" spans="38:49">
      <c r="AL27025" s="5"/>
      <c r="AM27025" s="5"/>
      <c r="AW27025" s="5"/>
    </row>
    <row r="27026" spans="38:49">
      <c r="AL27026" s="5"/>
      <c r="AM27026" s="5"/>
      <c r="AW27026" s="5"/>
    </row>
    <row r="27027" spans="38:49">
      <c r="AL27027" s="5"/>
      <c r="AM27027" s="5"/>
      <c r="AW27027" s="5"/>
    </row>
    <row r="27028" spans="38:49">
      <c r="AL27028" s="5"/>
      <c r="AM27028" s="5"/>
      <c r="AW27028" s="5"/>
    </row>
    <row r="27029" spans="38:49">
      <c r="AL27029" s="5"/>
      <c r="AM27029" s="5"/>
      <c r="AW27029" s="5"/>
    </row>
    <row r="27030" spans="38:49">
      <c r="AL27030" s="5"/>
      <c r="AM27030" s="5"/>
      <c r="AW27030" s="5"/>
    </row>
    <row r="27031" spans="38:49">
      <c r="AL27031" s="5"/>
      <c r="AM27031" s="5"/>
      <c r="AW27031" s="5"/>
    </row>
    <row r="27032" spans="38:49">
      <c r="AL27032" s="5"/>
      <c r="AM27032" s="5"/>
      <c r="AW27032" s="5"/>
    </row>
    <row r="27033" spans="38:49">
      <c r="AL27033" s="5"/>
      <c r="AM27033" s="5"/>
      <c r="AW27033" s="5"/>
    </row>
    <row r="27034" spans="38:49">
      <c r="AL27034" s="5"/>
      <c r="AM27034" s="5"/>
      <c r="AW27034" s="5"/>
    </row>
    <row r="27035" spans="38:49">
      <c r="AL27035" s="5"/>
      <c r="AM27035" s="5"/>
      <c r="AW27035" s="5"/>
    </row>
    <row r="27036" spans="38:49">
      <c r="AL27036" s="5"/>
      <c r="AM27036" s="5"/>
      <c r="AW27036" s="5"/>
    </row>
    <row r="27037" spans="38:49">
      <c r="AL27037" s="5"/>
      <c r="AM27037" s="5"/>
      <c r="AW27037" s="5"/>
    </row>
    <row r="27038" spans="38:49">
      <c r="AL27038" s="5"/>
      <c r="AM27038" s="5"/>
      <c r="AW27038" s="5"/>
    </row>
    <row r="27039" spans="38:49">
      <c r="AL27039" s="5"/>
      <c r="AM27039" s="5"/>
      <c r="AW27039" s="5"/>
    </row>
    <row r="27040" spans="38:49">
      <c r="AL27040" s="5"/>
      <c r="AM27040" s="5"/>
      <c r="AW27040" s="5"/>
    </row>
    <row r="27041" spans="38:49">
      <c r="AL27041" s="5"/>
      <c r="AM27041" s="5"/>
      <c r="AW27041" s="5"/>
    </row>
    <row r="27042" spans="38:49">
      <c r="AL27042" s="5"/>
      <c r="AM27042" s="5"/>
      <c r="AW27042" s="5"/>
    </row>
    <row r="27043" spans="38:49">
      <c r="AL27043" s="5"/>
      <c r="AM27043" s="5"/>
      <c r="AW27043" s="5"/>
    </row>
    <row r="27044" spans="38:49">
      <c r="AL27044" s="5"/>
      <c r="AM27044" s="5"/>
      <c r="AW27044" s="5"/>
    </row>
    <row r="27045" spans="38:49">
      <c r="AL27045" s="5"/>
      <c r="AM27045" s="5"/>
      <c r="AW27045" s="5"/>
    </row>
    <row r="27046" spans="38:49">
      <c r="AL27046" s="5"/>
      <c r="AM27046" s="5"/>
      <c r="AW27046" s="5"/>
    </row>
    <row r="27047" spans="38:49">
      <c r="AL27047" s="5"/>
      <c r="AM27047" s="5"/>
      <c r="AW27047" s="5"/>
    </row>
    <row r="27048" spans="38:49">
      <c r="AL27048" s="5"/>
      <c r="AM27048" s="5"/>
      <c r="AW27048" s="5"/>
    </row>
    <row r="27049" spans="38:49">
      <c r="AL27049" s="5"/>
      <c r="AM27049" s="5"/>
      <c r="AW27049" s="5"/>
    </row>
    <row r="27050" spans="38:49">
      <c r="AL27050" s="5"/>
      <c r="AM27050" s="5"/>
      <c r="AW27050" s="5"/>
    </row>
    <row r="27051" spans="38:49">
      <c r="AL27051" s="5"/>
      <c r="AM27051" s="5"/>
      <c r="AW27051" s="5"/>
    </row>
    <row r="27052" spans="38:49">
      <c r="AL27052" s="5"/>
      <c r="AM27052" s="5"/>
      <c r="AW27052" s="5"/>
    </row>
    <row r="27053" spans="38:49">
      <c r="AL27053" s="5"/>
      <c r="AM27053" s="5"/>
      <c r="AW27053" s="5"/>
    </row>
    <row r="27054" spans="38:49">
      <c r="AL27054" s="5"/>
      <c r="AM27054" s="5"/>
      <c r="AW27054" s="5"/>
    </row>
    <row r="27055" spans="38:49">
      <c r="AL27055" s="5"/>
      <c r="AM27055" s="5"/>
      <c r="AW27055" s="5"/>
    </row>
    <row r="27056" spans="38:49">
      <c r="AL27056" s="5"/>
      <c r="AM27056" s="5"/>
      <c r="AW27056" s="5"/>
    </row>
    <row r="27057" spans="38:49">
      <c r="AL27057" s="5"/>
      <c r="AM27057" s="5"/>
      <c r="AW27057" s="5"/>
    </row>
    <row r="27058" spans="38:49">
      <c r="AL27058" s="5"/>
      <c r="AM27058" s="5"/>
      <c r="AW27058" s="5"/>
    </row>
    <row r="27059" spans="38:49">
      <c r="AL27059" s="5"/>
      <c r="AM27059" s="5"/>
      <c r="AW27059" s="5"/>
    </row>
    <row r="27060" spans="38:49">
      <c r="AL27060" s="5"/>
      <c r="AM27060" s="5"/>
      <c r="AW27060" s="5"/>
    </row>
    <row r="27061" spans="38:49">
      <c r="AL27061" s="5"/>
      <c r="AM27061" s="5"/>
      <c r="AW27061" s="5"/>
    </row>
    <row r="27062" spans="38:49">
      <c r="AL27062" s="5"/>
      <c r="AM27062" s="5"/>
      <c r="AW27062" s="5"/>
    </row>
    <row r="27063" spans="38:49">
      <c r="AL27063" s="5"/>
      <c r="AM27063" s="5"/>
      <c r="AW27063" s="5"/>
    </row>
    <row r="27064" spans="38:49">
      <c r="AL27064" s="5"/>
      <c r="AM27064" s="5"/>
      <c r="AW27064" s="5"/>
    </row>
    <row r="27065" spans="38:49">
      <c r="AL27065" s="5"/>
      <c r="AM27065" s="5"/>
      <c r="AW27065" s="5"/>
    </row>
    <row r="27066" spans="38:49">
      <c r="AL27066" s="5"/>
      <c r="AM27066" s="5"/>
      <c r="AW27066" s="5"/>
    </row>
    <row r="27067" spans="38:49">
      <c r="AL27067" s="5"/>
      <c r="AM27067" s="5"/>
      <c r="AW27067" s="5"/>
    </row>
    <row r="27068" spans="38:49">
      <c r="AL27068" s="5"/>
      <c r="AM27068" s="5"/>
      <c r="AW27068" s="5"/>
    </row>
    <row r="27069" spans="38:49">
      <c r="AL27069" s="5"/>
      <c r="AM27069" s="5"/>
      <c r="AW27069" s="5"/>
    </row>
    <row r="27070" spans="38:49">
      <c r="AL27070" s="5"/>
      <c r="AM27070" s="5"/>
      <c r="AW27070" s="5"/>
    </row>
    <row r="27071" spans="38:49">
      <c r="AL27071" s="5"/>
      <c r="AM27071" s="5"/>
      <c r="AW27071" s="5"/>
    </row>
    <row r="27072" spans="38:49">
      <c r="AL27072" s="5"/>
      <c r="AM27072" s="5"/>
      <c r="AW27072" s="5"/>
    </row>
    <row r="27073" spans="38:49">
      <c r="AL27073" s="5"/>
      <c r="AM27073" s="5"/>
      <c r="AW27073" s="5"/>
    </row>
    <row r="27074" spans="38:49">
      <c r="AL27074" s="5"/>
      <c r="AM27074" s="5"/>
      <c r="AW27074" s="5"/>
    </row>
    <row r="27075" spans="38:49">
      <c r="AL27075" s="5"/>
      <c r="AM27075" s="5"/>
      <c r="AW27075" s="5"/>
    </row>
    <row r="27076" spans="38:49">
      <c r="AL27076" s="5"/>
      <c r="AM27076" s="5"/>
      <c r="AW27076" s="5"/>
    </row>
    <row r="27077" spans="38:49">
      <c r="AL27077" s="5"/>
      <c r="AM27077" s="5"/>
      <c r="AW27077" s="5"/>
    </row>
    <row r="27078" spans="38:49">
      <c r="AL27078" s="5"/>
      <c r="AM27078" s="5"/>
      <c r="AW27078" s="5"/>
    </row>
    <row r="27079" spans="38:49">
      <c r="AL27079" s="5"/>
      <c r="AM27079" s="5"/>
      <c r="AW27079" s="5"/>
    </row>
    <row r="27080" spans="38:49">
      <c r="AL27080" s="5"/>
      <c r="AM27080" s="5"/>
      <c r="AW27080" s="5"/>
    </row>
    <row r="27081" spans="38:49">
      <c r="AL27081" s="5"/>
      <c r="AM27081" s="5"/>
      <c r="AW27081" s="5"/>
    </row>
    <row r="27082" spans="38:49">
      <c r="AL27082" s="5"/>
      <c r="AM27082" s="5"/>
      <c r="AW27082" s="5"/>
    </row>
    <row r="27083" spans="38:49">
      <c r="AL27083" s="5"/>
      <c r="AM27083" s="5"/>
      <c r="AW27083" s="5"/>
    </row>
    <row r="27084" spans="38:49">
      <c r="AL27084" s="5"/>
      <c r="AM27084" s="5"/>
      <c r="AW27084" s="5"/>
    </row>
    <row r="27085" spans="38:49">
      <c r="AL27085" s="5"/>
      <c r="AM27085" s="5"/>
      <c r="AW27085" s="5"/>
    </row>
    <row r="27086" spans="38:49">
      <c r="AL27086" s="5"/>
      <c r="AM27086" s="5"/>
      <c r="AW27086" s="5"/>
    </row>
    <row r="27087" spans="38:49">
      <c r="AL27087" s="5"/>
      <c r="AM27087" s="5"/>
      <c r="AW27087" s="5"/>
    </row>
    <row r="27088" spans="38:49">
      <c r="AL27088" s="5"/>
      <c r="AM27088" s="5"/>
      <c r="AW27088" s="5"/>
    </row>
    <row r="27089" spans="38:49">
      <c r="AL27089" s="5"/>
      <c r="AM27089" s="5"/>
      <c r="AW27089" s="5"/>
    </row>
    <row r="27090" spans="38:49">
      <c r="AL27090" s="5"/>
      <c r="AM27090" s="5"/>
      <c r="AW27090" s="5"/>
    </row>
    <row r="27091" spans="38:49">
      <c r="AL27091" s="5"/>
      <c r="AM27091" s="5"/>
      <c r="AW27091" s="5"/>
    </row>
    <row r="27092" spans="38:49">
      <c r="AL27092" s="5"/>
      <c r="AM27092" s="5"/>
      <c r="AW27092" s="5"/>
    </row>
    <row r="27093" spans="38:49">
      <c r="AL27093" s="5"/>
      <c r="AM27093" s="5"/>
      <c r="AW27093" s="5"/>
    </row>
    <row r="27094" spans="38:49">
      <c r="AL27094" s="5"/>
      <c r="AM27094" s="5"/>
      <c r="AW27094" s="5"/>
    </row>
    <row r="27095" spans="38:49">
      <c r="AL27095" s="5"/>
      <c r="AM27095" s="5"/>
      <c r="AW27095" s="5"/>
    </row>
    <row r="27096" spans="38:49">
      <c r="AL27096" s="5"/>
      <c r="AM27096" s="5"/>
      <c r="AW27096" s="5"/>
    </row>
    <row r="27097" spans="38:49">
      <c r="AL27097" s="5"/>
      <c r="AM27097" s="5"/>
      <c r="AW27097" s="5"/>
    </row>
    <row r="27098" spans="38:49">
      <c r="AL27098" s="5"/>
      <c r="AM27098" s="5"/>
      <c r="AW27098" s="5"/>
    </row>
    <row r="27099" spans="38:49">
      <c r="AL27099" s="5"/>
      <c r="AM27099" s="5"/>
      <c r="AW27099" s="5"/>
    </row>
    <row r="27100" spans="38:49">
      <c r="AL27100" s="5"/>
      <c r="AM27100" s="5"/>
      <c r="AW27100" s="5"/>
    </row>
    <row r="27101" spans="38:49">
      <c r="AL27101" s="5"/>
      <c r="AM27101" s="5"/>
      <c r="AW27101" s="5"/>
    </row>
    <row r="27102" spans="38:49">
      <c r="AL27102" s="5"/>
      <c r="AM27102" s="5"/>
      <c r="AW27102" s="5"/>
    </row>
    <row r="27103" spans="38:49">
      <c r="AL27103" s="5"/>
      <c r="AM27103" s="5"/>
      <c r="AW27103" s="5"/>
    </row>
    <row r="27104" spans="38:49">
      <c r="AL27104" s="5"/>
      <c r="AM27104" s="5"/>
      <c r="AW27104" s="5"/>
    </row>
    <row r="27105" spans="38:49">
      <c r="AL27105" s="5"/>
      <c r="AM27105" s="5"/>
      <c r="AW27105" s="5"/>
    </row>
    <row r="27106" spans="38:49">
      <c r="AL27106" s="5"/>
      <c r="AM27106" s="5"/>
      <c r="AW27106" s="5"/>
    </row>
    <row r="27107" spans="38:49">
      <c r="AL27107" s="5"/>
      <c r="AM27107" s="5"/>
      <c r="AW27107" s="5"/>
    </row>
    <row r="27108" spans="38:49">
      <c r="AL27108" s="5"/>
      <c r="AM27108" s="5"/>
      <c r="AW27108" s="5"/>
    </row>
    <row r="27109" spans="38:49">
      <c r="AL27109" s="5"/>
      <c r="AM27109" s="5"/>
      <c r="AW27109" s="5"/>
    </row>
    <row r="27110" spans="38:49">
      <c r="AL27110" s="5"/>
      <c r="AM27110" s="5"/>
      <c r="AW27110" s="5"/>
    </row>
    <row r="27111" spans="38:49">
      <c r="AL27111" s="5"/>
      <c r="AM27111" s="5"/>
      <c r="AW27111" s="5"/>
    </row>
    <row r="27112" spans="38:49">
      <c r="AL27112" s="5"/>
      <c r="AM27112" s="5"/>
      <c r="AW27112" s="5"/>
    </row>
    <row r="27113" spans="38:49">
      <c r="AL27113" s="5"/>
      <c r="AM27113" s="5"/>
      <c r="AW27113" s="5"/>
    </row>
    <row r="27114" spans="38:49">
      <c r="AL27114" s="5"/>
      <c r="AM27114" s="5"/>
      <c r="AW27114" s="5"/>
    </row>
    <row r="27115" spans="38:49">
      <c r="AL27115" s="5"/>
      <c r="AM27115" s="5"/>
      <c r="AW27115" s="5"/>
    </row>
    <row r="27116" spans="38:49">
      <c r="AL27116" s="5"/>
      <c r="AM27116" s="5"/>
      <c r="AW27116" s="5"/>
    </row>
    <row r="27117" spans="38:49">
      <c r="AL27117" s="5"/>
      <c r="AM27117" s="5"/>
      <c r="AW27117" s="5"/>
    </row>
    <row r="27118" spans="38:49">
      <c r="AL27118" s="5"/>
      <c r="AM27118" s="5"/>
      <c r="AW27118" s="5"/>
    </row>
    <row r="27119" spans="38:49">
      <c r="AL27119" s="5"/>
      <c r="AM27119" s="5"/>
      <c r="AW27119" s="5"/>
    </row>
    <row r="27120" spans="38:49">
      <c r="AL27120" s="5"/>
      <c r="AM27120" s="5"/>
      <c r="AW27120" s="5"/>
    </row>
    <row r="27121" spans="38:49">
      <c r="AL27121" s="5"/>
      <c r="AM27121" s="5"/>
      <c r="AW27121" s="5"/>
    </row>
    <row r="27122" spans="38:49">
      <c r="AL27122" s="5"/>
      <c r="AM27122" s="5"/>
      <c r="AW27122" s="5"/>
    </row>
    <row r="27123" spans="38:49">
      <c r="AL27123" s="5"/>
      <c r="AM27123" s="5"/>
      <c r="AW27123" s="5"/>
    </row>
    <row r="27124" spans="38:49">
      <c r="AL27124" s="5"/>
      <c r="AM27124" s="5"/>
      <c r="AW27124" s="5"/>
    </row>
    <row r="27125" spans="38:49">
      <c r="AL27125" s="5"/>
      <c r="AM27125" s="5"/>
      <c r="AW27125" s="5"/>
    </row>
    <row r="27126" spans="38:49">
      <c r="AL27126" s="5"/>
      <c r="AM27126" s="5"/>
      <c r="AW27126" s="5"/>
    </row>
    <row r="27127" spans="38:49">
      <c r="AL27127" s="5"/>
      <c r="AM27127" s="5"/>
      <c r="AW27127" s="5"/>
    </row>
    <row r="27128" spans="38:49">
      <c r="AL27128" s="5"/>
      <c r="AM27128" s="5"/>
      <c r="AW27128" s="5"/>
    </row>
    <row r="27129" spans="38:49">
      <c r="AL27129" s="5"/>
      <c r="AM27129" s="5"/>
      <c r="AW27129" s="5"/>
    </row>
    <row r="27130" spans="38:49">
      <c r="AL27130" s="5"/>
      <c r="AM27130" s="5"/>
      <c r="AW27130" s="5"/>
    </row>
    <row r="27131" spans="38:49">
      <c r="AL27131" s="5"/>
      <c r="AM27131" s="5"/>
      <c r="AW27131" s="5"/>
    </row>
    <row r="27132" spans="38:49">
      <c r="AL27132" s="5"/>
      <c r="AM27132" s="5"/>
      <c r="AW27132" s="5"/>
    </row>
    <row r="27133" spans="38:49">
      <c r="AL27133" s="5"/>
      <c r="AM27133" s="5"/>
      <c r="AW27133" s="5"/>
    </row>
    <row r="27134" spans="38:49">
      <c r="AL27134" s="5"/>
      <c r="AM27134" s="5"/>
      <c r="AW27134" s="5"/>
    </row>
    <row r="27135" spans="38:49">
      <c r="AL27135" s="5"/>
      <c r="AM27135" s="5"/>
      <c r="AW27135" s="5"/>
    </row>
    <row r="27136" spans="38:49">
      <c r="AL27136" s="5"/>
      <c r="AM27136" s="5"/>
      <c r="AW27136" s="5"/>
    </row>
    <row r="27137" spans="38:49">
      <c r="AL27137" s="5"/>
      <c r="AM27137" s="5"/>
      <c r="AW27137" s="5"/>
    </row>
    <row r="27138" spans="38:49">
      <c r="AL27138" s="5"/>
      <c r="AM27138" s="5"/>
      <c r="AW27138" s="5"/>
    </row>
    <row r="27139" spans="38:49">
      <c r="AL27139" s="5"/>
      <c r="AM27139" s="5"/>
      <c r="AW27139" s="5"/>
    </row>
    <row r="27140" spans="38:49">
      <c r="AL27140" s="5"/>
      <c r="AM27140" s="5"/>
      <c r="AW27140" s="5"/>
    </row>
    <row r="27141" spans="38:49">
      <c r="AL27141" s="5"/>
      <c r="AM27141" s="5"/>
      <c r="AW27141" s="5"/>
    </row>
    <row r="27142" spans="38:49">
      <c r="AL27142" s="5"/>
      <c r="AM27142" s="5"/>
      <c r="AW27142" s="5"/>
    </row>
    <row r="27143" spans="38:49">
      <c r="AL27143" s="5"/>
      <c r="AM27143" s="5"/>
      <c r="AW27143" s="5"/>
    </row>
    <row r="27144" spans="38:49">
      <c r="AL27144" s="5"/>
      <c r="AM27144" s="5"/>
      <c r="AW27144" s="5"/>
    </row>
    <row r="27145" spans="38:49">
      <c r="AL27145" s="5"/>
      <c r="AM27145" s="5"/>
      <c r="AW27145" s="5"/>
    </row>
    <row r="27146" spans="38:49">
      <c r="AL27146" s="5"/>
      <c r="AM27146" s="5"/>
      <c r="AW27146" s="5"/>
    </row>
    <row r="27147" spans="38:49">
      <c r="AL27147" s="5"/>
      <c r="AM27147" s="5"/>
      <c r="AW27147" s="5"/>
    </row>
    <row r="27148" spans="38:49">
      <c r="AL27148" s="5"/>
      <c r="AM27148" s="5"/>
      <c r="AW27148" s="5"/>
    </row>
    <row r="27149" spans="38:49">
      <c r="AL27149" s="5"/>
      <c r="AM27149" s="5"/>
      <c r="AW27149" s="5"/>
    </row>
    <row r="27150" spans="38:49">
      <c r="AL27150" s="5"/>
      <c r="AM27150" s="5"/>
      <c r="AW27150" s="5"/>
    </row>
    <row r="27151" spans="38:49">
      <c r="AL27151" s="5"/>
      <c r="AM27151" s="5"/>
      <c r="AW27151" s="5"/>
    </row>
    <row r="27152" spans="38:49">
      <c r="AL27152" s="5"/>
      <c r="AM27152" s="5"/>
      <c r="AW27152" s="5"/>
    </row>
    <row r="27153" spans="38:49">
      <c r="AL27153" s="5"/>
      <c r="AM27153" s="5"/>
      <c r="AW27153" s="5"/>
    </row>
    <row r="27154" spans="38:49">
      <c r="AL27154" s="5"/>
      <c r="AM27154" s="5"/>
      <c r="AW27154" s="5"/>
    </row>
    <row r="27155" spans="38:49">
      <c r="AL27155" s="5"/>
      <c r="AM27155" s="5"/>
      <c r="AW27155" s="5"/>
    </row>
    <row r="27156" spans="38:49">
      <c r="AL27156" s="5"/>
      <c r="AM27156" s="5"/>
      <c r="AW27156" s="5"/>
    </row>
    <row r="27157" spans="38:49">
      <c r="AL27157" s="5"/>
      <c r="AM27157" s="5"/>
      <c r="AW27157" s="5"/>
    </row>
    <row r="27158" spans="38:49">
      <c r="AL27158" s="5"/>
      <c r="AM27158" s="5"/>
      <c r="AW27158" s="5"/>
    </row>
    <row r="27159" spans="38:49">
      <c r="AL27159" s="5"/>
      <c r="AM27159" s="5"/>
      <c r="AW27159" s="5"/>
    </row>
    <row r="27160" spans="38:49">
      <c r="AL27160" s="5"/>
      <c r="AM27160" s="5"/>
      <c r="AW27160" s="5"/>
    </row>
    <row r="27161" spans="38:49">
      <c r="AL27161" s="5"/>
      <c r="AM27161" s="5"/>
      <c r="AW27161" s="5"/>
    </row>
    <row r="27162" spans="38:49">
      <c r="AL27162" s="5"/>
      <c r="AM27162" s="5"/>
      <c r="AW27162" s="5"/>
    </row>
    <row r="27163" spans="38:49">
      <c r="AL27163" s="5"/>
      <c r="AM27163" s="5"/>
      <c r="AW27163" s="5"/>
    </row>
    <row r="27164" spans="38:49">
      <c r="AL27164" s="5"/>
      <c r="AM27164" s="5"/>
      <c r="AW27164" s="5"/>
    </row>
    <row r="27165" spans="38:49">
      <c r="AL27165" s="5"/>
      <c r="AM27165" s="5"/>
      <c r="AW27165" s="5"/>
    </row>
    <row r="27166" spans="38:49">
      <c r="AL27166" s="5"/>
      <c r="AM27166" s="5"/>
      <c r="AW27166" s="5"/>
    </row>
    <row r="27167" spans="38:49">
      <c r="AL27167" s="5"/>
      <c r="AM27167" s="5"/>
      <c r="AW27167" s="5"/>
    </row>
    <row r="27168" spans="38:49">
      <c r="AL27168" s="5"/>
      <c r="AM27168" s="5"/>
      <c r="AW27168" s="5"/>
    </row>
    <row r="27169" spans="38:49">
      <c r="AL27169" s="5"/>
      <c r="AM27169" s="5"/>
      <c r="AW27169" s="5"/>
    </row>
    <row r="27170" spans="38:49">
      <c r="AL27170" s="5"/>
      <c r="AM27170" s="5"/>
      <c r="AW27170" s="5"/>
    </row>
    <row r="27171" spans="38:49">
      <c r="AL27171" s="5"/>
      <c r="AM27171" s="5"/>
      <c r="AW27171" s="5"/>
    </row>
    <row r="27172" spans="38:49">
      <c r="AL27172" s="5"/>
      <c r="AM27172" s="5"/>
      <c r="AW27172" s="5"/>
    </row>
    <row r="27173" spans="38:49">
      <c r="AL27173" s="5"/>
      <c r="AM27173" s="5"/>
      <c r="AW27173" s="5"/>
    </row>
    <row r="27174" spans="38:49">
      <c r="AL27174" s="5"/>
      <c r="AM27174" s="5"/>
      <c r="AW27174" s="5"/>
    </row>
    <row r="27175" spans="38:49">
      <c r="AL27175" s="5"/>
      <c r="AM27175" s="5"/>
      <c r="AW27175" s="5"/>
    </row>
    <row r="27176" spans="38:49">
      <c r="AL27176" s="5"/>
      <c r="AM27176" s="5"/>
      <c r="AW27176" s="5"/>
    </row>
    <row r="27177" spans="38:49">
      <c r="AL27177" s="5"/>
      <c r="AM27177" s="5"/>
      <c r="AW27177" s="5"/>
    </row>
    <row r="27178" spans="38:49">
      <c r="AL27178" s="5"/>
      <c r="AM27178" s="5"/>
      <c r="AW27178" s="5"/>
    </row>
    <row r="27179" spans="38:49">
      <c r="AL27179" s="5"/>
      <c r="AM27179" s="5"/>
      <c r="AW27179" s="5"/>
    </row>
    <row r="27180" spans="38:49">
      <c r="AL27180" s="5"/>
      <c r="AM27180" s="5"/>
      <c r="AW27180" s="5"/>
    </row>
    <row r="27181" spans="38:49">
      <c r="AL27181" s="5"/>
      <c r="AM27181" s="5"/>
      <c r="AW27181" s="5"/>
    </row>
    <row r="27182" spans="38:49">
      <c r="AL27182" s="5"/>
      <c r="AM27182" s="5"/>
      <c r="AW27182" s="5"/>
    </row>
    <row r="27183" spans="38:49">
      <c r="AL27183" s="5"/>
      <c r="AM27183" s="5"/>
      <c r="AW27183" s="5"/>
    </row>
    <row r="27184" spans="38:49">
      <c r="AL27184" s="5"/>
      <c r="AM27184" s="5"/>
      <c r="AW27184" s="5"/>
    </row>
    <row r="27185" spans="38:49">
      <c r="AL27185" s="5"/>
      <c r="AM27185" s="5"/>
      <c r="AW27185" s="5"/>
    </row>
    <row r="27186" spans="38:49">
      <c r="AL27186" s="5"/>
      <c r="AM27186" s="5"/>
      <c r="AW27186" s="5"/>
    </row>
    <row r="27187" spans="38:49">
      <c r="AL27187" s="5"/>
      <c r="AM27187" s="5"/>
      <c r="AW27187" s="5"/>
    </row>
    <row r="27188" spans="38:49">
      <c r="AL27188" s="5"/>
      <c r="AM27188" s="5"/>
      <c r="AW27188" s="5"/>
    </row>
    <row r="27189" spans="38:49">
      <c r="AL27189" s="5"/>
      <c r="AM27189" s="5"/>
      <c r="AW27189" s="5"/>
    </row>
    <row r="27190" spans="38:49">
      <c r="AL27190" s="5"/>
      <c r="AM27190" s="5"/>
      <c r="AW27190" s="5"/>
    </row>
    <row r="27191" spans="38:49">
      <c r="AL27191" s="5"/>
      <c r="AM27191" s="5"/>
      <c r="AW27191" s="5"/>
    </row>
    <row r="27192" spans="38:49">
      <c r="AL27192" s="5"/>
      <c r="AM27192" s="5"/>
      <c r="AW27192" s="5"/>
    </row>
    <row r="27193" spans="38:49">
      <c r="AL27193" s="5"/>
      <c r="AM27193" s="5"/>
      <c r="AW27193" s="5"/>
    </row>
    <row r="27194" spans="38:49">
      <c r="AL27194" s="5"/>
      <c r="AM27194" s="5"/>
      <c r="AW27194" s="5"/>
    </row>
    <row r="27195" spans="38:49">
      <c r="AL27195" s="5"/>
      <c r="AM27195" s="5"/>
      <c r="AW27195" s="5"/>
    </row>
    <row r="27196" spans="38:49">
      <c r="AL27196" s="5"/>
      <c r="AM27196" s="5"/>
      <c r="AW27196" s="5"/>
    </row>
    <row r="27197" spans="38:49">
      <c r="AL27197" s="5"/>
      <c r="AM27197" s="5"/>
      <c r="AW27197" s="5"/>
    </row>
    <row r="27198" spans="38:49">
      <c r="AL27198" s="5"/>
      <c r="AM27198" s="5"/>
      <c r="AW27198" s="5"/>
    </row>
    <row r="27199" spans="38:49">
      <c r="AL27199" s="5"/>
      <c r="AM27199" s="5"/>
      <c r="AW27199" s="5"/>
    </row>
    <row r="27200" spans="38:49">
      <c r="AL27200" s="5"/>
      <c r="AM27200" s="5"/>
      <c r="AW27200" s="5"/>
    </row>
    <row r="27201" spans="38:49">
      <c r="AL27201" s="5"/>
      <c r="AM27201" s="5"/>
      <c r="AW27201" s="5"/>
    </row>
    <row r="27202" spans="38:49">
      <c r="AL27202" s="5"/>
      <c r="AM27202" s="5"/>
      <c r="AW27202" s="5"/>
    </row>
    <row r="27203" spans="38:49">
      <c r="AL27203" s="5"/>
      <c r="AM27203" s="5"/>
      <c r="AW27203" s="5"/>
    </row>
    <row r="27204" spans="38:49">
      <c r="AL27204" s="5"/>
      <c r="AM27204" s="5"/>
      <c r="AW27204" s="5"/>
    </row>
    <row r="27205" spans="38:49">
      <c r="AL27205" s="5"/>
      <c r="AM27205" s="5"/>
      <c r="AW27205" s="5"/>
    </row>
    <row r="27206" spans="38:49">
      <c r="AL27206" s="5"/>
      <c r="AM27206" s="5"/>
      <c r="AW27206" s="5"/>
    </row>
    <row r="27207" spans="38:49">
      <c r="AL27207" s="5"/>
      <c r="AM27207" s="5"/>
      <c r="AW27207" s="5"/>
    </row>
    <row r="27208" spans="38:49">
      <c r="AL27208" s="5"/>
      <c r="AM27208" s="5"/>
      <c r="AW27208" s="5"/>
    </row>
    <row r="27209" spans="38:49">
      <c r="AL27209" s="5"/>
      <c r="AM27209" s="5"/>
      <c r="AW27209" s="5"/>
    </row>
    <row r="27210" spans="38:49">
      <c r="AL27210" s="5"/>
      <c r="AM27210" s="5"/>
      <c r="AW27210" s="5"/>
    </row>
    <row r="27211" spans="38:49">
      <c r="AL27211" s="5"/>
      <c r="AM27211" s="5"/>
      <c r="AW27211" s="5"/>
    </row>
    <row r="27212" spans="38:49">
      <c r="AL27212" s="5"/>
      <c r="AM27212" s="5"/>
      <c r="AW27212" s="5"/>
    </row>
    <row r="27213" spans="38:49">
      <c r="AL27213" s="5"/>
      <c r="AM27213" s="5"/>
      <c r="AW27213" s="5"/>
    </row>
    <row r="27214" spans="38:49">
      <c r="AL27214" s="5"/>
      <c r="AM27214" s="5"/>
      <c r="AW27214" s="5"/>
    </row>
    <row r="27215" spans="38:49">
      <c r="AL27215" s="5"/>
      <c r="AM27215" s="5"/>
      <c r="AW27215" s="5"/>
    </row>
    <row r="27216" spans="38:49">
      <c r="AL27216" s="5"/>
      <c r="AM27216" s="5"/>
      <c r="AW27216" s="5"/>
    </row>
    <row r="27217" spans="38:49">
      <c r="AL27217" s="5"/>
      <c r="AM27217" s="5"/>
      <c r="AW27217" s="5"/>
    </row>
    <row r="27218" spans="38:49">
      <c r="AL27218" s="5"/>
      <c r="AM27218" s="5"/>
      <c r="AW27218" s="5"/>
    </row>
    <row r="27219" spans="38:49">
      <c r="AL27219" s="5"/>
      <c r="AM27219" s="5"/>
      <c r="AW27219" s="5"/>
    </row>
    <row r="27220" spans="38:49">
      <c r="AL27220" s="5"/>
      <c r="AM27220" s="5"/>
      <c r="AW27220" s="5"/>
    </row>
    <row r="27221" spans="38:49">
      <c r="AL27221" s="5"/>
      <c r="AM27221" s="5"/>
      <c r="AW27221" s="5"/>
    </row>
    <row r="27222" spans="38:49">
      <c r="AL27222" s="5"/>
      <c r="AM27222" s="5"/>
      <c r="AW27222" s="5"/>
    </row>
    <row r="27223" spans="38:49">
      <c r="AL27223" s="5"/>
      <c r="AM27223" s="5"/>
      <c r="AW27223" s="5"/>
    </row>
    <row r="27224" spans="38:49">
      <c r="AL27224" s="5"/>
      <c r="AM27224" s="5"/>
      <c r="AW27224" s="5"/>
    </row>
    <row r="27225" spans="38:49">
      <c r="AL27225" s="5"/>
      <c r="AM27225" s="5"/>
      <c r="AW27225" s="5"/>
    </row>
    <row r="27226" spans="38:49">
      <c r="AL27226" s="5"/>
      <c r="AM27226" s="5"/>
      <c r="AW27226" s="5"/>
    </row>
    <row r="27227" spans="38:49">
      <c r="AL27227" s="5"/>
      <c r="AM27227" s="5"/>
      <c r="AW27227" s="5"/>
    </row>
    <row r="27228" spans="38:49">
      <c r="AL27228" s="5"/>
      <c r="AM27228" s="5"/>
      <c r="AW27228" s="5"/>
    </row>
    <row r="27229" spans="38:49">
      <c r="AL27229" s="5"/>
      <c r="AM27229" s="5"/>
      <c r="AW27229" s="5"/>
    </row>
    <row r="27230" spans="38:49">
      <c r="AL27230" s="5"/>
      <c r="AM27230" s="5"/>
      <c r="AW27230" s="5"/>
    </row>
    <row r="27231" spans="38:49">
      <c r="AL27231" s="5"/>
      <c r="AM27231" s="5"/>
      <c r="AW27231" s="5"/>
    </row>
    <row r="27232" spans="38:49">
      <c r="AL27232" s="5"/>
      <c r="AM27232" s="5"/>
      <c r="AW27232" s="5"/>
    </row>
    <row r="27233" spans="38:49">
      <c r="AL27233" s="5"/>
      <c r="AM27233" s="5"/>
      <c r="AW27233" s="5"/>
    </row>
    <row r="27234" spans="38:49">
      <c r="AL27234" s="5"/>
      <c r="AM27234" s="5"/>
      <c r="AW27234" s="5"/>
    </row>
    <row r="27235" spans="38:49">
      <c r="AL27235" s="5"/>
      <c r="AM27235" s="5"/>
      <c r="AW27235" s="5"/>
    </row>
    <row r="27236" spans="38:49">
      <c r="AL27236" s="5"/>
      <c r="AM27236" s="5"/>
      <c r="AW27236" s="5"/>
    </row>
    <row r="27237" spans="38:49">
      <c r="AL27237" s="5"/>
      <c r="AM27237" s="5"/>
      <c r="AW27237" s="5"/>
    </row>
    <row r="27238" spans="38:49">
      <c r="AL27238" s="5"/>
      <c r="AM27238" s="5"/>
      <c r="AW27238" s="5"/>
    </row>
    <row r="27239" spans="38:49">
      <c r="AL27239" s="5"/>
      <c r="AM27239" s="5"/>
      <c r="AW27239" s="5"/>
    </row>
    <row r="27240" spans="38:49">
      <c r="AL27240" s="5"/>
      <c r="AM27240" s="5"/>
      <c r="AW27240" s="5"/>
    </row>
    <row r="27241" spans="38:49">
      <c r="AL27241" s="5"/>
      <c r="AM27241" s="5"/>
      <c r="AW27241" s="5"/>
    </row>
    <row r="27242" spans="38:49">
      <c r="AL27242" s="5"/>
      <c r="AM27242" s="5"/>
      <c r="AW27242" s="5"/>
    </row>
    <row r="27243" spans="38:49">
      <c r="AL27243" s="5"/>
      <c r="AM27243" s="5"/>
      <c r="AW27243" s="5"/>
    </row>
    <row r="27244" spans="38:49">
      <c r="AL27244" s="5"/>
      <c r="AM27244" s="5"/>
      <c r="AW27244" s="5"/>
    </row>
    <row r="27245" spans="38:49">
      <c r="AL27245" s="5"/>
      <c r="AM27245" s="5"/>
      <c r="AW27245" s="5"/>
    </row>
    <row r="27246" spans="38:49">
      <c r="AL27246" s="5"/>
      <c r="AM27246" s="5"/>
      <c r="AW27246" s="5"/>
    </row>
    <row r="27247" spans="38:49">
      <c r="AL27247" s="5"/>
      <c r="AM27247" s="5"/>
      <c r="AW27247" s="5"/>
    </row>
    <row r="27248" spans="38:49">
      <c r="AL27248" s="5"/>
      <c r="AM27248" s="5"/>
      <c r="AW27248" s="5"/>
    </row>
    <row r="27249" spans="38:49">
      <c r="AL27249" s="5"/>
      <c r="AM27249" s="5"/>
      <c r="AW27249" s="5"/>
    </row>
    <row r="27250" spans="38:49">
      <c r="AL27250" s="5"/>
      <c r="AM27250" s="5"/>
      <c r="AW27250" s="5"/>
    </row>
    <row r="27251" spans="38:49">
      <c r="AL27251" s="5"/>
      <c r="AM27251" s="5"/>
      <c r="AW27251" s="5"/>
    </row>
    <row r="27252" spans="38:49">
      <c r="AL27252" s="5"/>
      <c r="AM27252" s="5"/>
      <c r="AW27252" s="5"/>
    </row>
    <row r="27253" spans="38:49">
      <c r="AL27253" s="5"/>
      <c r="AM27253" s="5"/>
      <c r="AW27253" s="5"/>
    </row>
    <row r="27254" spans="38:49">
      <c r="AL27254" s="5"/>
      <c r="AM27254" s="5"/>
      <c r="AW27254" s="5"/>
    </row>
    <row r="27255" spans="38:49">
      <c r="AL27255" s="5"/>
      <c r="AM27255" s="5"/>
      <c r="AW27255" s="5"/>
    </row>
    <row r="27256" spans="38:49">
      <c r="AL27256" s="5"/>
      <c r="AM27256" s="5"/>
      <c r="AW27256" s="5"/>
    </row>
    <row r="27257" spans="38:49">
      <c r="AL27257" s="5"/>
      <c r="AM27257" s="5"/>
      <c r="AW27257" s="5"/>
    </row>
    <row r="27258" spans="38:49">
      <c r="AL27258" s="5"/>
      <c r="AM27258" s="5"/>
      <c r="AW27258" s="5"/>
    </row>
    <row r="27259" spans="38:49">
      <c r="AL27259" s="5"/>
      <c r="AM27259" s="5"/>
      <c r="AW27259" s="5"/>
    </row>
    <row r="27260" spans="38:49">
      <c r="AL27260" s="5"/>
      <c r="AM27260" s="5"/>
      <c r="AW27260" s="5"/>
    </row>
    <row r="27261" spans="38:49">
      <c r="AL27261" s="5"/>
      <c r="AM27261" s="5"/>
      <c r="AW27261" s="5"/>
    </row>
    <row r="27262" spans="38:49">
      <c r="AL27262" s="5"/>
      <c r="AM27262" s="5"/>
      <c r="AW27262" s="5"/>
    </row>
    <row r="27263" spans="38:49">
      <c r="AL27263" s="5"/>
      <c r="AM27263" s="5"/>
      <c r="AW27263" s="5"/>
    </row>
    <row r="27264" spans="38:49">
      <c r="AL27264" s="5"/>
      <c r="AM27264" s="5"/>
      <c r="AW27264" s="5"/>
    </row>
    <row r="27265" spans="38:49">
      <c r="AL27265" s="5"/>
      <c r="AM27265" s="5"/>
      <c r="AW27265" s="5"/>
    </row>
    <row r="27266" spans="38:49">
      <c r="AL27266" s="5"/>
      <c r="AM27266" s="5"/>
      <c r="AW27266" s="5"/>
    </row>
    <row r="27267" spans="38:49">
      <c r="AL27267" s="5"/>
      <c r="AM27267" s="5"/>
      <c r="AW27267" s="5"/>
    </row>
    <row r="27268" spans="38:49">
      <c r="AL27268" s="5"/>
      <c r="AM27268" s="5"/>
      <c r="AW27268" s="5"/>
    </row>
    <row r="27269" spans="38:49">
      <c r="AL27269" s="5"/>
      <c r="AM27269" s="5"/>
      <c r="AW27269" s="5"/>
    </row>
    <row r="27270" spans="38:49">
      <c r="AL27270" s="5"/>
      <c r="AM27270" s="5"/>
      <c r="AW27270" s="5"/>
    </row>
    <row r="27271" spans="38:49">
      <c r="AL27271" s="5"/>
      <c r="AM27271" s="5"/>
      <c r="AW27271" s="5"/>
    </row>
    <row r="27272" spans="38:49">
      <c r="AL27272" s="5"/>
      <c r="AM27272" s="5"/>
      <c r="AW27272" s="5"/>
    </row>
    <row r="27273" spans="38:49">
      <c r="AL27273" s="5"/>
      <c r="AM27273" s="5"/>
      <c r="AW27273" s="5"/>
    </row>
    <row r="27274" spans="38:49">
      <c r="AL27274" s="5"/>
      <c r="AM27274" s="5"/>
      <c r="AW27274" s="5"/>
    </row>
    <row r="27275" spans="38:49">
      <c r="AL27275" s="5"/>
      <c r="AM27275" s="5"/>
      <c r="AW27275" s="5"/>
    </row>
    <row r="27276" spans="38:49">
      <c r="AL27276" s="5"/>
      <c r="AM27276" s="5"/>
      <c r="AW27276" s="5"/>
    </row>
    <row r="27277" spans="38:49">
      <c r="AL27277" s="5"/>
      <c r="AM27277" s="5"/>
      <c r="AW27277" s="5"/>
    </row>
    <row r="27278" spans="38:49">
      <c r="AL27278" s="5"/>
      <c r="AM27278" s="5"/>
      <c r="AW27278" s="5"/>
    </row>
    <row r="27279" spans="38:49">
      <c r="AL27279" s="5"/>
      <c r="AM27279" s="5"/>
      <c r="AW27279" s="5"/>
    </row>
    <row r="27280" spans="38:49">
      <c r="AL27280" s="5"/>
      <c r="AM27280" s="5"/>
      <c r="AW27280" s="5"/>
    </row>
    <row r="27281" spans="38:49">
      <c r="AL27281" s="5"/>
      <c r="AM27281" s="5"/>
      <c r="AW27281" s="5"/>
    </row>
    <row r="27282" spans="38:49">
      <c r="AL27282" s="5"/>
      <c r="AM27282" s="5"/>
      <c r="AW27282" s="5"/>
    </row>
    <row r="27283" spans="38:49">
      <c r="AL27283" s="5"/>
      <c r="AM27283" s="5"/>
      <c r="AW27283" s="5"/>
    </row>
    <row r="27284" spans="38:49">
      <c r="AL27284" s="5"/>
      <c r="AM27284" s="5"/>
      <c r="AW27284" s="5"/>
    </row>
    <row r="27285" spans="38:49">
      <c r="AL27285" s="5"/>
      <c r="AM27285" s="5"/>
      <c r="AW27285" s="5"/>
    </row>
    <row r="27286" spans="38:49">
      <c r="AL27286" s="5"/>
      <c r="AM27286" s="5"/>
      <c r="AW27286" s="5"/>
    </row>
    <row r="27287" spans="38:49">
      <c r="AL27287" s="5"/>
      <c r="AM27287" s="5"/>
      <c r="AW27287" s="5"/>
    </row>
    <row r="27288" spans="38:49">
      <c r="AL27288" s="5"/>
      <c r="AM27288" s="5"/>
      <c r="AW27288" s="5"/>
    </row>
    <row r="27289" spans="38:49">
      <c r="AL27289" s="5"/>
      <c r="AM27289" s="5"/>
      <c r="AW27289" s="5"/>
    </row>
    <row r="27290" spans="38:49">
      <c r="AL27290" s="5"/>
      <c r="AM27290" s="5"/>
      <c r="AW27290" s="5"/>
    </row>
    <row r="27291" spans="38:49">
      <c r="AL27291" s="5"/>
      <c r="AM27291" s="5"/>
      <c r="AW27291" s="5"/>
    </row>
    <row r="27292" spans="38:49">
      <c r="AL27292" s="5"/>
      <c r="AM27292" s="5"/>
      <c r="AW27292" s="5"/>
    </row>
    <row r="27293" spans="38:49">
      <c r="AL27293" s="5"/>
      <c r="AM27293" s="5"/>
      <c r="AW27293" s="5"/>
    </row>
    <row r="27294" spans="38:49">
      <c r="AL27294" s="5"/>
      <c r="AM27294" s="5"/>
      <c r="AW27294" s="5"/>
    </row>
    <row r="27295" spans="38:49">
      <c r="AL27295" s="5"/>
      <c r="AM27295" s="5"/>
      <c r="AW27295" s="5"/>
    </row>
    <row r="27296" spans="38:49">
      <c r="AL27296" s="5"/>
      <c r="AM27296" s="5"/>
      <c r="AW27296" s="5"/>
    </row>
    <row r="27297" spans="38:49">
      <c r="AL27297" s="5"/>
      <c r="AM27297" s="5"/>
      <c r="AW27297" s="5"/>
    </row>
    <row r="27298" spans="38:49">
      <c r="AL27298" s="5"/>
      <c r="AM27298" s="5"/>
      <c r="AW27298" s="5"/>
    </row>
    <row r="27299" spans="38:49">
      <c r="AL27299" s="5"/>
      <c r="AM27299" s="5"/>
      <c r="AW27299" s="5"/>
    </row>
    <row r="27300" spans="38:49">
      <c r="AL27300" s="5"/>
      <c r="AM27300" s="5"/>
      <c r="AW27300" s="5"/>
    </row>
    <row r="27301" spans="38:49">
      <c r="AL27301" s="5"/>
      <c r="AM27301" s="5"/>
      <c r="AW27301" s="5"/>
    </row>
    <row r="27302" spans="38:49">
      <c r="AL27302" s="5"/>
      <c r="AM27302" s="5"/>
      <c r="AW27302" s="5"/>
    </row>
    <row r="27303" spans="38:49">
      <c r="AL27303" s="5"/>
      <c r="AM27303" s="5"/>
      <c r="AW27303" s="5"/>
    </row>
    <row r="27304" spans="38:49">
      <c r="AL27304" s="5"/>
      <c r="AM27304" s="5"/>
      <c r="AW27304" s="5"/>
    </row>
    <row r="27305" spans="38:49">
      <c r="AL27305" s="5"/>
      <c r="AM27305" s="5"/>
      <c r="AW27305" s="5"/>
    </row>
    <row r="27306" spans="38:49">
      <c r="AL27306" s="5"/>
      <c r="AM27306" s="5"/>
      <c r="AW27306" s="5"/>
    </row>
    <row r="27307" spans="38:49">
      <c r="AL27307" s="5"/>
      <c r="AM27307" s="5"/>
      <c r="AW27307" s="5"/>
    </row>
    <row r="27308" spans="38:49">
      <c r="AL27308" s="5"/>
      <c r="AM27308" s="5"/>
      <c r="AW27308" s="5"/>
    </row>
    <row r="27309" spans="38:49">
      <c r="AL27309" s="5"/>
      <c r="AM27309" s="5"/>
      <c r="AW27309" s="5"/>
    </row>
    <row r="27310" spans="38:49">
      <c r="AL27310" s="5"/>
      <c r="AM27310" s="5"/>
      <c r="AW27310" s="5"/>
    </row>
    <row r="27311" spans="38:49">
      <c r="AL27311" s="5"/>
      <c r="AM27311" s="5"/>
      <c r="AW27311" s="5"/>
    </row>
    <row r="27312" spans="38:49">
      <c r="AL27312" s="5"/>
      <c r="AM27312" s="5"/>
      <c r="AW27312" s="5"/>
    </row>
    <row r="27313" spans="38:49">
      <c r="AL27313" s="5"/>
      <c r="AM27313" s="5"/>
      <c r="AW27313" s="5"/>
    </row>
    <row r="27314" spans="38:49">
      <c r="AL27314" s="5"/>
      <c r="AM27314" s="5"/>
      <c r="AW27314" s="5"/>
    </row>
    <row r="27315" spans="38:49">
      <c r="AL27315" s="5"/>
      <c r="AM27315" s="5"/>
      <c r="AW27315" s="5"/>
    </row>
    <row r="27316" spans="38:49">
      <c r="AL27316" s="5"/>
      <c r="AM27316" s="5"/>
      <c r="AW27316" s="5"/>
    </row>
    <row r="27317" spans="38:49">
      <c r="AL27317" s="5"/>
      <c r="AM27317" s="5"/>
      <c r="AW27317" s="5"/>
    </row>
    <row r="27318" spans="38:49">
      <c r="AL27318" s="5"/>
      <c r="AM27318" s="5"/>
      <c r="AW27318" s="5"/>
    </row>
    <row r="27319" spans="38:49">
      <c r="AL27319" s="5"/>
      <c r="AM27319" s="5"/>
      <c r="AW27319" s="5"/>
    </row>
    <row r="27320" spans="38:49">
      <c r="AL27320" s="5"/>
      <c r="AM27320" s="5"/>
      <c r="AW27320" s="5"/>
    </row>
    <row r="27321" spans="38:49">
      <c r="AL27321" s="5"/>
      <c r="AM27321" s="5"/>
      <c r="AW27321" s="5"/>
    </row>
    <row r="27322" spans="38:49">
      <c r="AL27322" s="5"/>
      <c r="AM27322" s="5"/>
      <c r="AW27322" s="5"/>
    </row>
    <row r="27323" spans="38:49">
      <c r="AL27323" s="5"/>
      <c r="AM27323" s="5"/>
      <c r="AW27323" s="5"/>
    </row>
    <row r="27324" spans="38:49">
      <c r="AL27324" s="5"/>
      <c r="AM27324" s="5"/>
      <c r="AW27324" s="5"/>
    </row>
    <row r="27325" spans="38:49">
      <c r="AL27325" s="5"/>
      <c r="AM27325" s="5"/>
      <c r="AW27325" s="5"/>
    </row>
    <row r="27326" spans="38:49">
      <c r="AL27326" s="5"/>
      <c r="AM27326" s="5"/>
      <c r="AW27326" s="5"/>
    </row>
    <row r="27327" spans="38:49">
      <c r="AL27327" s="5"/>
      <c r="AM27327" s="5"/>
      <c r="AW27327" s="5"/>
    </row>
    <row r="27328" spans="38:49">
      <c r="AL27328" s="5"/>
      <c r="AM27328" s="5"/>
      <c r="AW27328" s="5"/>
    </row>
    <row r="27329" spans="38:49">
      <c r="AL27329" s="5"/>
      <c r="AM27329" s="5"/>
      <c r="AW27329" s="5"/>
    </row>
    <row r="27330" spans="38:49">
      <c r="AL27330" s="5"/>
      <c r="AM27330" s="5"/>
      <c r="AW27330" s="5"/>
    </row>
    <row r="27331" spans="38:49">
      <c r="AL27331" s="5"/>
      <c r="AM27331" s="5"/>
      <c r="AW27331" s="5"/>
    </row>
    <row r="27332" spans="38:49">
      <c r="AL27332" s="5"/>
      <c r="AM27332" s="5"/>
      <c r="AW27332" s="5"/>
    </row>
    <row r="27333" spans="38:49">
      <c r="AL27333" s="5"/>
      <c r="AM27333" s="5"/>
      <c r="AW27333" s="5"/>
    </row>
    <row r="27334" spans="38:49">
      <c r="AL27334" s="5"/>
      <c r="AM27334" s="5"/>
      <c r="AW27334" s="5"/>
    </row>
    <row r="27335" spans="38:49">
      <c r="AL27335" s="5"/>
      <c r="AM27335" s="5"/>
      <c r="AW27335" s="5"/>
    </row>
    <row r="27336" spans="38:49">
      <c r="AL27336" s="5"/>
      <c r="AM27336" s="5"/>
      <c r="AW27336" s="5"/>
    </row>
    <row r="27337" spans="38:49">
      <c r="AL27337" s="5"/>
      <c r="AM27337" s="5"/>
      <c r="AW27337" s="5"/>
    </row>
    <row r="27338" spans="38:49">
      <c r="AL27338" s="5"/>
      <c r="AM27338" s="5"/>
      <c r="AW27338" s="5"/>
    </row>
    <row r="27339" spans="38:49">
      <c r="AL27339" s="5"/>
      <c r="AM27339" s="5"/>
      <c r="AW27339" s="5"/>
    </row>
    <row r="27340" spans="38:49">
      <c r="AL27340" s="5"/>
      <c r="AM27340" s="5"/>
      <c r="AW27340" s="5"/>
    </row>
    <row r="27341" spans="38:49">
      <c r="AL27341" s="5"/>
      <c r="AM27341" s="5"/>
      <c r="AW27341" s="5"/>
    </row>
    <row r="27342" spans="38:49">
      <c r="AL27342" s="5"/>
      <c r="AM27342" s="5"/>
      <c r="AW27342" s="5"/>
    </row>
    <row r="27343" spans="38:49">
      <c r="AL27343" s="5"/>
      <c r="AM27343" s="5"/>
      <c r="AW27343" s="5"/>
    </row>
    <row r="27344" spans="38:49">
      <c r="AL27344" s="5"/>
      <c r="AM27344" s="5"/>
      <c r="AW27344" s="5"/>
    </row>
    <row r="27345" spans="38:49">
      <c r="AL27345" s="5"/>
      <c r="AM27345" s="5"/>
      <c r="AW27345" s="5"/>
    </row>
    <row r="27346" spans="38:49">
      <c r="AL27346" s="5"/>
      <c r="AM27346" s="5"/>
      <c r="AW27346" s="5"/>
    </row>
    <row r="27347" spans="38:49">
      <c r="AL27347" s="5"/>
      <c r="AM27347" s="5"/>
      <c r="AW27347" s="5"/>
    </row>
    <row r="27348" spans="38:49">
      <c r="AL27348" s="5"/>
      <c r="AM27348" s="5"/>
      <c r="AW27348" s="5"/>
    </row>
    <row r="27349" spans="38:49">
      <c r="AL27349" s="5"/>
      <c r="AM27349" s="5"/>
      <c r="AW27349" s="5"/>
    </row>
    <row r="27350" spans="38:49">
      <c r="AL27350" s="5"/>
      <c r="AM27350" s="5"/>
      <c r="AW27350" s="5"/>
    </row>
    <row r="27351" spans="38:49">
      <c r="AL27351" s="5"/>
      <c r="AM27351" s="5"/>
      <c r="AW27351" s="5"/>
    </row>
    <row r="27352" spans="38:49">
      <c r="AL27352" s="5"/>
      <c r="AM27352" s="5"/>
      <c r="AW27352" s="5"/>
    </row>
    <row r="27353" spans="38:49">
      <c r="AL27353" s="5"/>
      <c r="AM27353" s="5"/>
      <c r="AW27353" s="5"/>
    </row>
    <row r="27354" spans="38:49">
      <c r="AL27354" s="5"/>
      <c r="AM27354" s="5"/>
      <c r="AW27354" s="5"/>
    </row>
    <row r="27355" spans="38:49">
      <c r="AL27355" s="5"/>
      <c r="AM27355" s="5"/>
      <c r="AW27355" s="5"/>
    </row>
    <row r="27356" spans="38:49">
      <c r="AL27356" s="5"/>
      <c r="AM27356" s="5"/>
      <c r="AW27356" s="5"/>
    </row>
    <row r="27357" spans="38:49">
      <c r="AL27357" s="5"/>
      <c r="AM27357" s="5"/>
      <c r="AW27357" s="5"/>
    </row>
    <row r="27358" spans="38:49">
      <c r="AL27358" s="5"/>
      <c r="AM27358" s="5"/>
      <c r="AW27358" s="5"/>
    </row>
    <row r="27359" spans="38:49">
      <c r="AL27359" s="5"/>
      <c r="AM27359" s="5"/>
      <c r="AW27359" s="5"/>
    </row>
    <row r="27360" spans="38:49">
      <c r="AL27360" s="5"/>
      <c r="AM27360" s="5"/>
      <c r="AW27360" s="5"/>
    </row>
    <row r="27361" spans="38:49">
      <c r="AL27361" s="5"/>
      <c r="AM27361" s="5"/>
      <c r="AW27361" s="5"/>
    </row>
    <row r="27362" spans="38:49">
      <c r="AL27362" s="5"/>
      <c r="AM27362" s="5"/>
      <c r="AW27362" s="5"/>
    </row>
    <row r="27363" spans="38:49">
      <c r="AL27363" s="5"/>
      <c r="AM27363" s="5"/>
      <c r="AW27363" s="5"/>
    </row>
    <row r="27364" spans="38:49">
      <c r="AL27364" s="5"/>
      <c r="AM27364" s="5"/>
      <c r="AW27364" s="5"/>
    </row>
    <row r="27365" spans="38:49">
      <c r="AL27365" s="5"/>
      <c r="AM27365" s="5"/>
      <c r="AW27365" s="5"/>
    </row>
    <row r="27366" spans="38:49">
      <c r="AL27366" s="5"/>
      <c r="AM27366" s="5"/>
      <c r="AW27366" s="5"/>
    </row>
    <row r="27367" spans="38:49">
      <c r="AL27367" s="5"/>
      <c r="AM27367" s="5"/>
      <c r="AW27367" s="5"/>
    </row>
    <row r="27368" spans="38:49">
      <c r="AL27368" s="5"/>
      <c r="AM27368" s="5"/>
      <c r="AW27368" s="5"/>
    </row>
    <row r="27369" spans="38:49">
      <c r="AL27369" s="5"/>
      <c r="AM27369" s="5"/>
      <c r="AW27369" s="5"/>
    </row>
    <row r="27370" spans="38:49">
      <c r="AL27370" s="5"/>
      <c r="AM27370" s="5"/>
      <c r="AW27370" s="5"/>
    </row>
    <row r="27371" spans="38:49">
      <c r="AL27371" s="5"/>
      <c r="AM27371" s="5"/>
      <c r="AW27371" s="5"/>
    </row>
    <row r="27372" spans="38:49">
      <c r="AL27372" s="5"/>
      <c r="AM27372" s="5"/>
      <c r="AW27372" s="5"/>
    </row>
    <row r="27373" spans="38:49">
      <c r="AL27373" s="5"/>
      <c r="AM27373" s="5"/>
      <c r="AW27373" s="5"/>
    </row>
    <row r="27374" spans="38:49">
      <c r="AL27374" s="5"/>
      <c r="AM27374" s="5"/>
      <c r="AW27374" s="5"/>
    </row>
    <row r="27375" spans="38:49">
      <c r="AL27375" s="5"/>
      <c r="AM27375" s="5"/>
      <c r="AW27375" s="5"/>
    </row>
    <row r="27376" spans="38:49">
      <c r="AL27376" s="5"/>
      <c r="AM27376" s="5"/>
      <c r="AW27376" s="5"/>
    </row>
    <row r="27377" spans="38:49">
      <c r="AL27377" s="5"/>
      <c r="AM27377" s="5"/>
      <c r="AW27377" s="5"/>
    </row>
    <row r="27378" spans="38:49">
      <c r="AL27378" s="5"/>
      <c r="AM27378" s="5"/>
      <c r="AW27378" s="5"/>
    </row>
    <row r="27379" spans="38:49">
      <c r="AL27379" s="5"/>
      <c r="AM27379" s="5"/>
      <c r="AW27379" s="5"/>
    </row>
    <row r="27380" spans="38:49">
      <c r="AL27380" s="5"/>
      <c r="AM27380" s="5"/>
      <c r="AW27380" s="5"/>
    </row>
    <row r="27381" spans="38:49">
      <c r="AL27381" s="5"/>
      <c r="AM27381" s="5"/>
      <c r="AW27381" s="5"/>
    </row>
    <row r="27382" spans="38:49">
      <c r="AL27382" s="5"/>
      <c r="AM27382" s="5"/>
      <c r="AW27382" s="5"/>
    </row>
    <row r="27383" spans="38:49">
      <c r="AL27383" s="5"/>
      <c r="AM27383" s="5"/>
      <c r="AW27383" s="5"/>
    </row>
    <row r="27384" spans="38:49">
      <c r="AL27384" s="5"/>
      <c r="AM27384" s="5"/>
      <c r="AW27384" s="5"/>
    </row>
    <row r="27385" spans="38:49">
      <c r="AL27385" s="5"/>
      <c r="AM27385" s="5"/>
      <c r="AW27385" s="5"/>
    </row>
    <row r="27386" spans="38:49">
      <c r="AL27386" s="5"/>
      <c r="AM27386" s="5"/>
      <c r="AW27386" s="5"/>
    </row>
    <row r="27387" spans="38:49">
      <c r="AL27387" s="5"/>
      <c r="AM27387" s="5"/>
      <c r="AW27387" s="5"/>
    </row>
    <row r="27388" spans="38:49">
      <c r="AL27388" s="5"/>
      <c r="AM27388" s="5"/>
      <c r="AW27388" s="5"/>
    </row>
    <row r="27389" spans="38:49">
      <c r="AL27389" s="5"/>
      <c r="AM27389" s="5"/>
      <c r="AW27389" s="5"/>
    </row>
    <row r="27390" spans="38:49">
      <c r="AL27390" s="5"/>
      <c r="AM27390" s="5"/>
      <c r="AW27390" s="5"/>
    </row>
    <row r="27391" spans="38:49">
      <c r="AL27391" s="5"/>
      <c r="AM27391" s="5"/>
      <c r="AW27391" s="5"/>
    </row>
    <row r="27392" spans="38:49">
      <c r="AL27392" s="5"/>
      <c r="AM27392" s="5"/>
      <c r="AW27392" s="5"/>
    </row>
    <row r="27393" spans="38:49">
      <c r="AL27393" s="5"/>
      <c r="AM27393" s="5"/>
      <c r="AW27393" s="5"/>
    </row>
    <row r="27394" spans="38:49">
      <c r="AL27394" s="5"/>
      <c r="AM27394" s="5"/>
      <c r="AW27394" s="5"/>
    </row>
    <row r="27395" spans="38:49">
      <c r="AL27395" s="5"/>
      <c r="AM27395" s="5"/>
      <c r="AW27395" s="5"/>
    </row>
    <row r="27396" spans="38:49">
      <c r="AL27396" s="5"/>
      <c r="AM27396" s="5"/>
      <c r="AW27396" s="5"/>
    </row>
    <row r="27397" spans="38:49">
      <c r="AL27397" s="5"/>
      <c r="AM27397" s="5"/>
      <c r="AW27397" s="5"/>
    </row>
    <row r="27398" spans="38:49">
      <c r="AL27398" s="5"/>
      <c r="AM27398" s="5"/>
      <c r="AW27398" s="5"/>
    </row>
    <row r="27399" spans="38:49">
      <c r="AL27399" s="5"/>
      <c r="AM27399" s="5"/>
      <c r="AW27399" s="5"/>
    </row>
    <row r="27400" spans="38:49">
      <c r="AL27400" s="5"/>
      <c r="AM27400" s="5"/>
      <c r="AW27400" s="5"/>
    </row>
    <row r="27401" spans="38:49">
      <c r="AL27401" s="5"/>
      <c r="AM27401" s="5"/>
      <c r="AW27401" s="5"/>
    </row>
    <row r="27402" spans="38:49">
      <c r="AL27402" s="5"/>
      <c r="AM27402" s="5"/>
      <c r="AW27402" s="5"/>
    </row>
    <row r="27403" spans="38:49">
      <c r="AL27403" s="5"/>
      <c r="AM27403" s="5"/>
      <c r="AW27403" s="5"/>
    </row>
    <row r="27404" spans="38:49">
      <c r="AL27404" s="5"/>
      <c r="AM27404" s="5"/>
      <c r="AW27404" s="5"/>
    </row>
    <row r="27405" spans="38:49">
      <c r="AL27405" s="5"/>
      <c r="AM27405" s="5"/>
      <c r="AW27405" s="5"/>
    </row>
    <row r="27406" spans="38:49">
      <c r="AL27406" s="5"/>
      <c r="AM27406" s="5"/>
      <c r="AW27406" s="5"/>
    </row>
    <row r="27407" spans="38:49">
      <c r="AL27407" s="5"/>
      <c r="AM27407" s="5"/>
      <c r="AW27407" s="5"/>
    </row>
    <row r="27408" spans="38:49">
      <c r="AL27408" s="5"/>
      <c r="AM27408" s="5"/>
      <c r="AW27408" s="5"/>
    </row>
    <row r="27409" spans="38:49">
      <c r="AL27409" s="5"/>
      <c r="AM27409" s="5"/>
      <c r="AW27409" s="5"/>
    </row>
    <row r="27410" spans="38:49">
      <c r="AL27410" s="5"/>
      <c r="AM27410" s="5"/>
      <c r="AW27410" s="5"/>
    </row>
    <row r="27411" spans="38:49">
      <c r="AL27411" s="5"/>
      <c r="AM27411" s="5"/>
      <c r="AW27411" s="5"/>
    </row>
    <row r="27412" spans="38:49">
      <c r="AL27412" s="5"/>
      <c r="AM27412" s="5"/>
      <c r="AW27412" s="5"/>
    </row>
    <row r="27413" spans="38:49">
      <c r="AL27413" s="5"/>
      <c r="AM27413" s="5"/>
      <c r="AW27413" s="5"/>
    </row>
    <row r="27414" spans="38:49">
      <c r="AL27414" s="5"/>
      <c r="AM27414" s="5"/>
      <c r="AW27414" s="5"/>
    </row>
    <row r="27415" spans="38:49">
      <c r="AL27415" s="5"/>
      <c r="AM27415" s="5"/>
      <c r="AW27415" s="5"/>
    </row>
    <row r="27416" spans="38:49">
      <c r="AL27416" s="5"/>
      <c r="AM27416" s="5"/>
      <c r="AW27416" s="5"/>
    </row>
    <row r="27417" spans="38:49">
      <c r="AL27417" s="5"/>
      <c r="AM27417" s="5"/>
      <c r="AW27417" s="5"/>
    </row>
    <row r="27418" spans="38:49">
      <c r="AL27418" s="5"/>
      <c r="AM27418" s="5"/>
      <c r="AW27418" s="5"/>
    </row>
    <row r="27419" spans="38:49">
      <c r="AL27419" s="5"/>
      <c r="AM27419" s="5"/>
      <c r="AW27419" s="5"/>
    </row>
    <row r="27420" spans="38:49">
      <c r="AL27420" s="5"/>
      <c r="AM27420" s="5"/>
      <c r="AW27420" s="5"/>
    </row>
    <row r="27421" spans="38:49">
      <c r="AL27421" s="5"/>
      <c r="AM27421" s="5"/>
      <c r="AW27421" s="5"/>
    </row>
    <row r="27422" spans="38:49">
      <c r="AL27422" s="5"/>
      <c r="AM27422" s="5"/>
      <c r="AW27422" s="5"/>
    </row>
    <row r="27423" spans="38:49">
      <c r="AL27423" s="5"/>
      <c r="AM27423" s="5"/>
      <c r="AW27423" s="5"/>
    </row>
    <row r="27424" spans="38:49">
      <c r="AL27424" s="5"/>
      <c r="AM27424" s="5"/>
      <c r="AW27424" s="5"/>
    </row>
    <row r="27425" spans="38:49">
      <c r="AL27425" s="5"/>
      <c r="AM27425" s="5"/>
      <c r="AW27425" s="5"/>
    </row>
    <row r="27426" spans="38:49">
      <c r="AL27426" s="5"/>
      <c r="AM27426" s="5"/>
      <c r="AW27426" s="5"/>
    </row>
    <row r="27427" spans="38:49">
      <c r="AL27427" s="5"/>
      <c r="AM27427" s="5"/>
      <c r="AW27427" s="5"/>
    </row>
    <row r="27428" spans="38:49">
      <c r="AL27428" s="5"/>
      <c r="AM27428" s="5"/>
      <c r="AW27428" s="5"/>
    </row>
    <row r="27429" spans="38:49">
      <c r="AL27429" s="5"/>
      <c r="AM27429" s="5"/>
      <c r="AW27429" s="5"/>
    </row>
    <row r="27430" spans="38:49">
      <c r="AL27430" s="5"/>
      <c r="AM27430" s="5"/>
      <c r="AW27430" s="5"/>
    </row>
    <row r="27431" spans="38:49">
      <c r="AL27431" s="5"/>
      <c r="AM27431" s="5"/>
      <c r="AW27431" s="5"/>
    </row>
    <row r="27432" spans="38:49">
      <c r="AL27432" s="5"/>
      <c r="AM27432" s="5"/>
      <c r="AW27432" s="5"/>
    </row>
    <row r="27433" spans="38:49">
      <c r="AL27433" s="5"/>
      <c r="AM27433" s="5"/>
      <c r="AW27433" s="5"/>
    </row>
    <row r="27434" spans="38:49">
      <c r="AL27434" s="5"/>
      <c r="AM27434" s="5"/>
      <c r="AW27434" s="5"/>
    </row>
    <row r="27435" spans="38:49">
      <c r="AL27435" s="5"/>
      <c r="AM27435" s="5"/>
      <c r="AW27435" s="5"/>
    </row>
    <row r="27436" spans="38:49">
      <c r="AL27436" s="5"/>
      <c r="AM27436" s="5"/>
      <c r="AW27436" s="5"/>
    </row>
    <row r="27437" spans="38:49">
      <c r="AL27437" s="5"/>
      <c r="AM27437" s="5"/>
      <c r="AW27437" s="5"/>
    </row>
    <row r="27438" spans="38:49">
      <c r="AL27438" s="5"/>
      <c r="AM27438" s="5"/>
      <c r="AW27438" s="5"/>
    </row>
    <row r="27439" spans="38:49">
      <c r="AL27439" s="5"/>
      <c r="AM27439" s="5"/>
      <c r="AW27439" s="5"/>
    </row>
    <row r="27440" spans="38:49">
      <c r="AL27440" s="5"/>
      <c r="AM27440" s="5"/>
      <c r="AW27440" s="5"/>
    </row>
    <row r="27441" spans="38:49">
      <c r="AL27441" s="5"/>
      <c r="AM27441" s="5"/>
      <c r="AW27441" s="5"/>
    </row>
    <row r="27442" spans="38:49">
      <c r="AL27442" s="5"/>
      <c r="AM27442" s="5"/>
      <c r="AW27442" s="5"/>
    </row>
    <row r="27443" spans="38:49">
      <c r="AL27443" s="5"/>
      <c r="AM27443" s="5"/>
      <c r="AW27443" s="5"/>
    </row>
    <row r="27444" spans="38:49">
      <c r="AL27444" s="5"/>
      <c r="AM27444" s="5"/>
      <c r="AW27444" s="5"/>
    </row>
    <row r="27445" spans="38:49">
      <c r="AL27445" s="5"/>
      <c r="AM27445" s="5"/>
      <c r="AW27445" s="5"/>
    </row>
    <row r="27446" spans="38:49">
      <c r="AL27446" s="5"/>
      <c r="AM27446" s="5"/>
      <c r="AW27446" s="5"/>
    </row>
    <row r="27447" spans="38:49">
      <c r="AL27447" s="5"/>
      <c r="AM27447" s="5"/>
      <c r="AW27447" s="5"/>
    </row>
    <row r="27448" spans="38:49">
      <c r="AL27448" s="5"/>
      <c r="AM27448" s="5"/>
      <c r="AW27448" s="5"/>
    </row>
    <row r="27449" spans="38:49">
      <c r="AL27449" s="5"/>
      <c r="AM27449" s="5"/>
      <c r="AW27449" s="5"/>
    </row>
    <row r="27450" spans="38:49">
      <c r="AL27450" s="5"/>
      <c r="AM27450" s="5"/>
      <c r="AW27450" s="5"/>
    </row>
    <row r="27451" spans="38:49">
      <c r="AL27451" s="5"/>
      <c r="AM27451" s="5"/>
      <c r="AW27451" s="5"/>
    </row>
    <row r="27452" spans="38:49">
      <c r="AL27452" s="5"/>
      <c r="AM27452" s="5"/>
      <c r="AW27452" s="5"/>
    </row>
    <row r="27453" spans="38:49">
      <c r="AL27453" s="5"/>
      <c r="AM27453" s="5"/>
      <c r="AW27453" s="5"/>
    </row>
    <row r="27454" spans="38:49">
      <c r="AL27454" s="5"/>
      <c r="AM27454" s="5"/>
      <c r="AW27454" s="5"/>
    </row>
    <row r="27455" spans="38:49">
      <c r="AL27455" s="5"/>
      <c r="AM27455" s="5"/>
      <c r="AW27455" s="5"/>
    </row>
    <row r="27456" spans="38:49">
      <c r="AL27456" s="5"/>
      <c r="AM27456" s="5"/>
      <c r="AW27456" s="5"/>
    </row>
    <row r="27457" spans="38:49">
      <c r="AL27457" s="5"/>
      <c r="AM27457" s="5"/>
      <c r="AW27457" s="5"/>
    </row>
    <row r="27458" spans="38:49">
      <c r="AL27458" s="5"/>
      <c r="AM27458" s="5"/>
      <c r="AW27458" s="5"/>
    </row>
    <row r="27459" spans="38:49">
      <c r="AL27459" s="5"/>
      <c r="AM27459" s="5"/>
      <c r="AW27459" s="5"/>
    </row>
    <row r="27460" spans="38:49">
      <c r="AL27460" s="5"/>
      <c r="AM27460" s="5"/>
      <c r="AW27460" s="5"/>
    </row>
    <row r="27461" spans="38:49">
      <c r="AL27461" s="5"/>
      <c r="AM27461" s="5"/>
      <c r="AW27461" s="5"/>
    </row>
    <row r="27462" spans="38:49">
      <c r="AL27462" s="5"/>
      <c r="AM27462" s="5"/>
      <c r="AW27462" s="5"/>
    </row>
    <row r="27463" spans="38:49">
      <c r="AL27463" s="5"/>
      <c r="AM27463" s="5"/>
      <c r="AW27463" s="5"/>
    </row>
    <row r="27464" spans="38:49">
      <c r="AL27464" s="5"/>
      <c r="AM27464" s="5"/>
      <c r="AW27464" s="5"/>
    </row>
    <row r="27465" spans="38:49">
      <c r="AL27465" s="5"/>
      <c r="AM27465" s="5"/>
      <c r="AW27465" s="5"/>
    </row>
    <row r="27466" spans="38:49">
      <c r="AL27466" s="5"/>
      <c r="AM27466" s="5"/>
      <c r="AW27466" s="5"/>
    </row>
    <row r="27467" spans="38:49">
      <c r="AL27467" s="5"/>
      <c r="AM27467" s="5"/>
      <c r="AW27467" s="5"/>
    </row>
    <row r="27468" spans="38:49">
      <c r="AL27468" s="5"/>
      <c r="AM27468" s="5"/>
      <c r="AW27468" s="5"/>
    </row>
    <row r="27469" spans="38:49">
      <c r="AL27469" s="5"/>
      <c r="AM27469" s="5"/>
      <c r="AW27469" s="5"/>
    </row>
    <row r="27470" spans="38:49">
      <c r="AL27470" s="5"/>
      <c r="AM27470" s="5"/>
      <c r="AW27470" s="5"/>
    </row>
    <row r="27471" spans="38:49">
      <c r="AL27471" s="5"/>
      <c r="AM27471" s="5"/>
      <c r="AW27471" s="5"/>
    </row>
    <row r="27472" spans="38:49">
      <c r="AL27472" s="5"/>
      <c r="AM27472" s="5"/>
      <c r="AW27472" s="5"/>
    </row>
    <row r="27473" spans="38:49">
      <c r="AL27473" s="5"/>
      <c r="AM27473" s="5"/>
      <c r="AW27473" s="5"/>
    </row>
    <row r="27474" spans="38:49">
      <c r="AL27474" s="5"/>
      <c r="AM27474" s="5"/>
      <c r="AW27474" s="5"/>
    </row>
    <row r="27475" spans="38:49">
      <c r="AL27475" s="5"/>
      <c r="AM27475" s="5"/>
      <c r="AW27475" s="5"/>
    </row>
    <row r="27476" spans="38:49">
      <c r="AL27476" s="5"/>
      <c r="AM27476" s="5"/>
      <c r="AW27476" s="5"/>
    </row>
    <row r="27477" spans="38:49">
      <c r="AL27477" s="5"/>
      <c r="AM27477" s="5"/>
      <c r="AW27477" s="5"/>
    </row>
    <row r="27478" spans="38:49">
      <c r="AL27478" s="5"/>
      <c r="AM27478" s="5"/>
      <c r="AW27478" s="5"/>
    </row>
    <row r="27479" spans="38:49">
      <c r="AL27479" s="5"/>
      <c r="AM27479" s="5"/>
      <c r="AW27479" s="5"/>
    </row>
    <row r="27480" spans="38:49">
      <c r="AL27480" s="5"/>
      <c r="AM27480" s="5"/>
      <c r="AW27480" s="5"/>
    </row>
    <row r="27481" spans="38:49">
      <c r="AL27481" s="5"/>
      <c r="AM27481" s="5"/>
      <c r="AW27481" s="5"/>
    </row>
    <row r="27482" spans="38:49">
      <c r="AL27482" s="5"/>
      <c r="AM27482" s="5"/>
      <c r="AW27482" s="5"/>
    </row>
    <row r="27483" spans="38:49">
      <c r="AL27483" s="5"/>
      <c r="AM27483" s="5"/>
      <c r="AW27483" s="5"/>
    </row>
    <row r="27484" spans="38:49">
      <c r="AL27484" s="5"/>
      <c r="AM27484" s="5"/>
      <c r="AW27484" s="5"/>
    </row>
    <row r="27485" spans="38:49">
      <c r="AL27485" s="5"/>
      <c r="AM27485" s="5"/>
      <c r="AW27485" s="5"/>
    </row>
    <row r="27486" spans="38:49">
      <c r="AL27486" s="5"/>
      <c r="AM27486" s="5"/>
      <c r="AW27486" s="5"/>
    </row>
    <row r="27487" spans="38:49">
      <c r="AL27487" s="5"/>
      <c r="AM27487" s="5"/>
      <c r="AW27487" s="5"/>
    </row>
    <row r="27488" spans="38:49">
      <c r="AL27488" s="5"/>
      <c r="AM27488" s="5"/>
      <c r="AW27488" s="5"/>
    </row>
    <row r="27489" spans="38:49">
      <c r="AL27489" s="5"/>
      <c r="AM27489" s="5"/>
      <c r="AW27489" s="5"/>
    </row>
    <row r="27490" spans="38:49">
      <c r="AL27490" s="5"/>
      <c r="AM27490" s="5"/>
      <c r="AW27490" s="5"/>
    </row>
    <row r="27491" spans="38:49">
      <c r="AL27491" s="5"/>
      <c r="AM27491" s="5"/>
      <c r="AW27491" s="5"/>
    </row>
    <row r="27492" spans="38:49">
      <c r="AL27492" s="5"/>
      <c r="AM27492" s="5"/>
      <c r="AW27492" s="5"/>
    </row>
    <row r="27493" spans="38:49">
      <c r="AL27493" s="5"/>
      <c r="AM27493" s="5"/>
      <c r="AW27493" s="5"/>
    </row>
    <row r="27494" spans="38:49">
      <c r="AL27494" s="5"/>
      <c r="AM27494" s="5"/>
      <c r="AW27494" s="5"/>
    </row>
    <row r="27495" spans="38:49">
      <c r="AL27495" s="5"/>
      <c r="AM27495" s="5"/>
      <c r="AW27495" s="5"/>
    </row>
    <row r="27496" spans="38:49">
      <c r="AL27496" s="5"/>
      <c r="AM27496" s="5"/>
      <c r="AW27496" s="5"/>
    </row>
    <row r="27497" spans="38:49">
      <c r="AL27497" s="5"/>
      <c r="AM27497" s="5"/>
      <c r="AW27497" s="5"/>
    </row>
    <row r="27498" spans="38:49">
      <c r="AL27498" s="5"/>
      <c r="AM27498" s="5"/>
      <c r="AW27498" s="5"/>
    </row>
    <row r="27499" spans="38:49">
      <c r="AL27499" s="5"/>
      <c r="AM27499" s="5"/>
      <c r="AW27499" s="5"/>
    </row>
    <row r="27500" spans="38:49">
      <c r="AL27500" s="5"/>
      <c r="AM27500" s="5"/>
      <c r="AW27500" s="5"/>
    </row>
    <row r="27501" spans="38:49">
      <c r="AL27501" s="5"/>
      <c r="AM27501" s="5"/>
      <c r="AW27501" s="5"/>
    </row>
    <row r="27502" spans="38:49">
      <c r="AL27502" s="5"/>
      <c r="AM27502" s="5"/>
      <c r="AW27502" s="5"/>
    </row>
    <row r="27503" spans="38:49">
      <c r="AL27503" s="5"/>
      <c r="AM27503" s="5"/>
      <c r="AW27503" s="5"/>
    </row>
    <row r="27504" spans="38:49">
      <c r="AL27504" s="5"/>
      <c r="AM27504" s="5"/>
      <c r="AW27504" s="5"/>
    </row>
    <row r="27505" spans="38:49">
      <c r="AL27505" s="5"/>
      <c r="AM27505" s="5"/>
      <c r="AW27505" s="5"/>
    </row>
    <row r="27506" spans="38:49">
      <c r="AL27506" s="5"/>
      <c r="AM27506" s="5"/>
      <c r="AW27506" s="5"/>
    </row>
    <row r="27507" spans="38:49">
      <c r="AL27507" s="5"/>
      <c r="AM27507" s="5"/>
      <c r="AW27507" s="5"/>
    </row>
    <row r="27508" spans="38:49">
      <c r="AL27508" s="5"/>
      <c r="AM27508" s="5"/>
      <c r="AW27508" s="5"/>
    </row>
    <row r="27509" spans="38:49">
      <c r="AL27509" s="5"/>
      <c r="AM27509" s="5"/>
      <c r="AW27509" s="5"/>
    </row>
    <row r="27510" spans="38:49">
      <c r="AL27510" s="5"/>
      <c r="AM27510" s="5"/>
      <c r="AW27510" s="5"/>
    </row>
    <row r="27511" spans="38:49">
      <c r="AL27511" s="5"/>
      <c r="AM27511" s="5"/>
      <c r="AW27511" s="5"/>
    </row>
    <row r="27512" spans="38:49">
      <c r="AL27512" s="5"/>
      <c r="AM27512" s="5"/>
      <c r="AW27512" s="5"/>
    </row>
    <row r="27513" spans="38:49">
      <c r="AL27513" s="5"/>
      <c r="AM27513" s="5"/>
      <c r="AW27513" s="5"/>
    </row>
    <row r="27514" spans="38:49">
      <c r="AL27514" s="5"/>
      <c r="AM27514" s="5"/>
      <c r="AW27514" s="5"/>
    </row>
    <row r="27515" spans="38:49">
      <c r="AL27515" s="5"/>
      <c r="AM27515" s="5"/>
      <c r="AW27515" s="5"/>
    </row>
    <row r="27516" spans="38:49">
      <c r="AL27516" s="5"/>
      <c r="AM27516" s="5"/>
      <c r="AW27516" s="5"/>
    </row>
    <row r="27517" spans="38:49">
      <c r="AL27517" s="5"/>
      <c r="AM27517" s="5"/>
      <c r="AW27517" s="5"/>
    </row>
    <row r="27518" spans="38:49">
      <c r="AL27518" s="5"/>
      <c r="AM27518" s="5"/>
      <c r="AW27518" s="5"/>
    </row>
    <row r="27519" spans="38:49">
      <c r="AL27519" s="5"/>
      <c r="AM27519" s="5"/>
      <c r="AW27519" s="5"/>
    </row>
    <row r="27520" spans="38:49">
      <c r="AL27520" s="5"/>
      <c r="AM27520" s="5"/>
      <c r="AW27520" s="5"/>
    </row>
    <row r="27521" spans="38:49">
      <c r="AL27521" s="5"/>
      <c r="AM27521" s="5"/>
      <c r="AW27521" s="5"/>
    </row>
    <row r="27522" spans="38:49">
      <c r="AL27522" s="5"/>
      <c r="AM27522" s="5"/>
      <c r="AW27522" s="5"/>
    </row>
    <row r="27523" spans="38:49">
      <c r="AL27523" s="5"/>
      <c r="AM27523" s="5"/>
      <c r="AW27523" s="5"/>
    </row>
    <row r="27524" spans="38:49">
      <c r="AL27524" s="5"/>
      <c r="AM27524" s="5"/>
      <c r="AW27524" s="5"/>
    </row>
    <row r="27525" spans="38:49">
      <c r="AL27525" s="5"/>
      <c r="AM27525" s="5"/>
      <c r="AW27525" s="5"/>
    </row>
    <row r="27526" spans="38:49">
      <c r="AL27526" s="5"/>
      <c r="AM27526" s="5"/>
      <c r="AW27526" s="5"/>
    </row>
    <row r="27527" spans="38:49">
      <c r="AL27527" s="5"/>
      <c r="AM27527" s="5"/>
      <c r="AW27527" s="5"/>
    </row>
    <row r="27528" spans="38:49">
      <c r="AL27528" s="5"/>
      <c r="AM27528" s="5"/>
      <c r="AW27528" s="5"/>
    </row>
    <row r="27529" spans="38:49">
      <c r="AL27529" s="5"/>
      <c r="AM27529" s="5"/>
      <c r="AW27529" s="5"/>
    </row>
    <row r="27530" spans="38:49">
      <c r="AL27530" s="5"/>
      <c r="AM27530" s="5"/>
      <c r="AW27530" s="5"/>
    </row>
    <row r="27531" spans="38:49">
      <c r="AL27531" s="5"/>
      <c r="AM27531" s="5"/>
      <c r="AW27531" s="5"/>
    </row>
    <row r="27532" spans="38:49">
      <c r="AL27532" s="5"/>
      <c r="AM27532" s="5"/>
      <c r="AW27532" s="5"/>
    </row>
    <row r="27533" spans="38:49">
      <c r="AL27533" s="5"/>
      <c r="AM27533" s="5"/>
      <c r="AW27533" s="5"/>
    </row>
    <row r="27534" spans="38:49">
      <c r="AL27534" s="5"/>
      <c r="AM27534" s="5"/>
      <c r="AW27534" s="5"/>
    </row>
    <row r="27535" spans="38:49">
      <c r="AL27535" s="5"/>
      <c r="AM27535" s="5"/>
      <c r="AW27535" s="5"/>
    </row>
    <row r="27536" spans="38:49">
      <c r="AL27536" s="5"/>
      <c r="AM27536" s="5"/>
      <c r="AW27536" s="5"/>
    </row>
    <row r="27537" spans="38:49">
      <c r="AL27537" s="5"/>
      <c r="AM27537" s="5"/>
      <c r="AW27537" s="5"/>
    </row>
    <row r="27538" spans="38:49">
      <c r="AL27538" s="5"/>
      <c r="AM27538" s="5"/>
      <c r="AW27538" s="5"/>
    </row>
    <row r="27539" spans="38:49">
      <c r="AL27539" s="5"/>
      <c r="AM27539" s="5"/>
      <c r="AW27539" s="5"/>
    </row>
    <row r="27540" spans="38:49">
      <c r="AL27540" s="5"/>
      <c r="AM27540" s="5"/>
      <c r="AW27540" s="5"/>
    </row>
    <row r="27541" spans="38:49">
      <c r="AL27541" s="5"/>
      <c r="AM27541" s="5"/>
      <c r="AW27541" s="5"/>
    </row>
    <row r="27542" spans="38:49">
      <c r="AL27542" s="5"/>
      <c r="AM27542" s="5"/>
      <c r="AW27542" s="5"/>
    </row>
    <row r="27543" spans="38:49">
      <c r="AL27543" s="5"/>
      <c r="AM27543" s="5"/>
      <c r="AW27543" s="5"/>
    </row>
    <row r="27544" spans="38:49">
      <c r="AL27544" s="5"/>
      <c r="AM27544" s="5"/>
      <c r="AW27544" s="5"/>
    </row>
    <row r="27545" spans="38:49">
      <c r="AL27545" s="5"/>
      <c r="AM27545" s="5"/>
      <c r="AW27545" s="5"/>
    </row>
    <row r="27546" spans="38:49">
      <c r="AL27546" s="5"/>
      <c r="AM27546" s="5"/>
      <c r="AW27546" s="5"/>
    </row>
    <row r="27547" spans="38:49">
      <c r="AL27547" s="5"/>
      <c r="AM27547" s="5"/>
      <c r="AW27547" s="5"/>
    </row>
    <row r="27548" spans="38:49">
      <c r="AL27548" s="5"/>
      <c r="AM27548" s="5"/>
      <c r="AW27548" s="5"/>
    </row>
    <row r="27549" spans="38:49">
      <c r="AL27549" s="5"/>
      <c r="AM27549" s="5"/>
      <c r="AW27549" s="5"/>
    </row>
    <row r="27550" spans="38:49">
      <c r="AL27550" s="5"/>
      <c r="AM27550" s="5"/>
      <c r="AW27550" s="5"/>
    </row>
    <row r="27551" spans="38:49">
      <c r="AL27551" s="5"/>
      <c r="AM27551" s="5"/>
      <c r="AW27551" s="5"/>
    </row>
    <row r="27552" spans="38:49">
      <c r="AL27552" s="5"/>
      <c r="AM27552" s="5"/>
      <c r="AW27552" s="5"/>
    </row>
    <row r="27553" spans="38:49">
      <c r="AL27553" s="5"/>
      <c r="AM27553" s="5"/>
      <c r="AW27553" s="5"/>
    </row>
    <row r="27554" spans="38:49">
      <c r="AL27554" s="5"/>
      <c r="AM27554" s="5"/>
      <c r="AW27554" s="5"/>
    </row>
    <row r="27555" spans="38:49">
      <c r="AL27555" s="5"/>
      <c r="AM27555" s="5"/>
      <c r="AW27555" s="5"/>
    </row>
    <row r="27556" spans="38:49">
      <c r="AL27556" s="5"/>
      <c r="AM27556" s="5"/>
      <c r="AW27556" s="5"/>
    </row>
    <row r="27557" spans="38:49">
      <c r="AL27557" s="5"/>
      <c r="AM27557" s="5"/>
      <c r="AW27557" s="5"/>
    </row>
    <row r="27558" spans="38:49">
      <c r="AL27558" s="5"/>
      <c r="AM27558" s="5"/>
      <c r="AW27558" s="5"/>
    </row>
    <row r="27559" spans="38:49">
      <c r="AL27559" s="5"/>
      <c r="AM27559" s="5"/>
      <c r="AW27559" s="5"/>
    </row>
    <row r="27560" spans="38:49">
      <c r="AL27560" s="5"/>
      <c r="AM27560" s="5"/>
      <c r="AW27560" s="5"/>
    </row>
    <row r="27561" spans="38:49">
      <c r="AL27561" s="5"/>
      <c r="AM27561" s="5"/>
      <c r="AW27561" s="5"/>
    </row>
    <row r="27562" spans="38:49">
      <c r="AL27562" s="5"/>
      <c r="AM27562" s="5"/>
      <c r="AW27562" s="5"/>
    </row>
    <row r="27563" spans="38:49">
      <c r="AL27563" s="5"/>
      <c r="AM27563" s="5"/>
      <c r="AW27563" s="5"/>
    </row>
    <row r="27564" spans="38:49">
      <c r="AL27564" s="5"/>
      <c r="AM27564" s="5"/>
      <c r="AW27564" s="5"/>
    </row>
    <row r="27565" spans="38:49">
      <c r="AL27565" s="5"/>
      <c r="AM27565" s="5"/>
      <c r="AW27565" s="5"/>
    </row>
    <row r="27566" spans="38:49">
      <c r="AL27566" s="5"/>
      <c r="AM27566" s="5"/>
      <c r="AW27566" s="5"/>
    </row>
    <row r="27567" spans="38:49">
      <c r="AL27567" s="5"/>
      <c r="AM27567" s="5"/>
      <c r="AW27567" s="5"/>
    </row>
    <row r="27568" spans="38:49">
      <c r="AL27568" s="5"/>
      <c r="AM27568" s="5"/>
      <c r="AW27568" s="5"/>
    </row>
    <row r="27569" spans="38:49">
      <c r="AL27569" s="5"/>
      <c r="AM27569" s="5"/>
      <c r="AW27569" s="5"/>
    </row>
    <row r="27570" spans="38:49">
      <c r="AL27570" s="5"/>
      <c r="AM27570" s="5"/>
      <c r="AW27570" s="5"/>
    </row>
    <row r="27571" spans="38:49">
      <c r="AL27571" s="5"/>
      <c r="AM27571" s="5"/>
      <c r="AW27571" s="5"/>
    </row>
    <row r="27572" spans="38:49">
      <c r="AL27572" s="5"/>
      <c r="AM27572" s="5"/>
      <c r="AW27572" s="5"/>
    </row>
    <row r="27573" spans="38:49">
      <c r="AL27573" s="5"/>
      <c r="AM27573" s="5"/>
      <c r="AW27573" s="5"/>
    </row>
    <row r="27574" spans="38:49">
      <c r="AL27574" s="5"/>
      <c r="AM27574" s="5"/>
      <c r="AW27574" s="5"/>
    </row>
    <row r="27575" spans="38:49">
      <c r="AL27575" s="5"/>
      <c r="AM27575" s="5"/>
      <c r="AW27575" s="5"/>
    </row>
    <row r="27576" spans="38:49">
      <c r="AL27576" s="5"/>
      <c r="AM27576" s="5"/>
      <c r="AW27576" s="5"/>
    </row>
    <row r="27577" spans="38:49">
      <c r="AL27577" s="5"/>
      <c r="AM27577" s="5"/>
      <c r="AW27577" s="5"/>
    </row>
    <row r="27578" spans="38:49">
      <c r="AL27578" s="5"/>
      <c r="AM27578" s="5"/>
      <c r="AW27578" s="5"/>
    </row>
    <row r="27579" spans="38:49">
      <c r="AL27579" s="5"/>
      <c r="AM27579" s="5"/>
      <c r="AW27579" s="5"/>
    </row>
    <row r="27580" spans="38:49">
      <c r="AL27580" s="5"/>
      <c r="AM27580" s="5"/>
      <c r="AW27580" s="5"/>
    </row>
    <row r="27581" spans="38:49">
      <c r="AL27581" s="5"/>
      <c r="AM27581" s="5"/>
      <c r="AW27581" s="5"/>
    </row>
    <row r="27582" spans="38:49">
      <c r="AL27582" s="5"/>
      <c r="AM27582" s="5"/>
      <c r="AW27582" s="5"/>
    </row>
    <row r="27583" spans="38:49">
      <c r="AL27583" s="5"/>
      <c r="AM27583" s="5"/>
      <c r="AW27583" s="5"/>
    </row>
    <row r="27584" spans="38:49">
      <c r="AL27584" s="5"/>
      <c r="AM27584" s="5"/>
      <c r="AW27584" s="5"/>
    </row>
    <row r="27585" spans="38:49">
      <c r="AL27585" s="5"/>
      <c r="AM27585" s="5"/>
      <c r="AW27585" s="5"/>
    </row>
    <row r="27586" spans="38:49">
      <c r="AL27586" s="5"/>
      <c r="AM27586" s="5"/>
      <c r="AW27586" s="5"/>
    </row>
    <row r="27587" spans="38:49">
      <c r="AL27587" s="5"/>
      <c r="AM27587" s="5"/>
      <c r="AW27587" s="5"/>
    </row>
    <row r="27588" spans="38:49">
      <c r="AL27588" s="5"/>
      <c r="AM27588" s="5"/>
      <c r="AW27588" s="5"/>
    </row>
    <row r="27589" spans="38:49">
      <c r="AL27589" s="5"/>
      <c r="AM27589" s="5"/>
      <c r="AW27589" s="5"/>
    </row>
    <row r="27590" spans="38:49">
      <c r="AL27590" s="5"/>
      <c r="AM27590" s="5"/>
      <c r="AW27590" s="5"/>
    </row>
    <row r="27591" spans="38:49">
      <c r="AL27591" s="5"/>
      <c r="AM27591" s="5"/>
      <c r="AW27591" s="5"/>
    </row>
    <row r="27592" spans="38:49">
      <c r="AL27592" s="5"/>
      <c r="AM27592" s="5"/>
      <c r="AW27592" s="5"/>
    </row>
    <row r="27593" spans="38:49">
      <c r="AL27593" s="5"/>
      <c r="AM27593" s="5"/>
      <c r="AW27593" s="5"/>
    </row>
    <row r="27594" spans="38:49">
      <c r="AL27594" s="5"/>
      <c r="AM27594" s="5"/>
      <c r="AW27594" s="5"/>
    </row>
    <row r="27595" spans="38:49">
      <c r="AL27595" s="5"/>
      <c r="AM27595" s="5"/>
      <c r="AW27595" s="5"/>
    </row>
    <row r="27596" spans="38:49">
      <c r="AL27596" s="5"/>
      <c r="AM27596" s="5"/>
      <c r="AW27596" s="5"/>
    </row>
    <row r="27597" spans="38:49">
      <c r="AL27597" s="5"/>
      <c r="AM27597" s="5"/>
      <c r="AW27597" s="5"/>
    </row>
    <row r="27598" spans="38:49">
      <c r="AL27598" s="5"/>
      <c r="AM27598" s="5"/>
      <c r="AW27598" s="5"/>
    </row>
    <row r="27599" spans="38:49">
      <c r="AL27599" s="5"/>
      <c r="AM27599" s="5"/>
      <c r="AW27599" s="5"/>
    </row>
    <row r="27600" spans="38:49">
      <c r="AL27600" s="5"/>
      <c r="AM27600" s="5"/>
      <c r="AW27600" s="5"/>
    </row>
    <row r="27601" spans="38:49">
      <c r="AL27601" s="5"/>
      <c r="AM27601" s="5"/>
      <c r="AW27601" s="5"/>
    </row>
    <row r="27602" spans="38:49">
      <c r="AL27602" s="5"/>
      <c r="AM27602" s="5"/>
      <c r="AW27602" s="5"/>
    </row>
    <row r="27603" spans="38:49">
      <c r="AL27603" s="5"/>
      <c r="AM27603" s="5"/>
      <c r="AW27603" s="5"/>
    </row>
    <row r="27604" spans="38:49">
      <c r="AL27604" s="5"/>
      <c r="AM27604" s="5"/>
      <c r="AW27604" s="5"/>
    </row>
    <row r="27605" spans="38:49">
      <c r="AL27605" s="5"/>
      <c r="AM27605" s="5"/>
      <c r="AW27605" s="5"/>
    </row>
    <row r="27606" spans="38:49">
      <c r="AL27606" s="5"/>
      <c r="AM27606" s="5"/>
      <c r="AW27606" s="5"/>
    </row>
    <row r="27607" spans="38:49">
      <c r="AL27607" s="5"/>
      <c r="AM27607" s="5"/>
      <c r="AW27607" s="5"/>
    </row>
    <row r="27608" spans="38:49">
      <c r="AL27608" s="5"/>
      <c r="AM27608" s="5"/>
      <c r="AW27608" s="5"/>
    </row>
    <row r="27609" spans="38:49">
      <c r="AL27609" s="5"/>
      <c r="AM27609" s="5"/>
      <c r="AW27609" s="5"/>
    </row>
    <row r="27610" spans="38:49">
      <c r="AL27610" s="5"/>
      <c r="AM27610" s="5"/>
      <c r="AW27610" s="5"/>
    </row>
    <row r="27611" spans="38:49">
      <c r="AL27611" s="5"/>
      <c r="AM27611" s="5"/>
      <c r="AW27611" s="5"/>
    </row>
    <row r="27612" spans="38:49">
      <c r="AL27612" s="5"/>
      <c r="AM27612" s="5"/>
      <c r="AW27612" s="5"/>
    </row>
    <row r="27613" spans="38:49">
      <c r="AL27613" s="5"/>
      <c r="AM27613" s="5"/>
      <c r="AW27613" s="5"/>
    </row>
    <row r="27614" spans="38:49">
      <c r="AL27614" s="5"/>
      <c r="AM27614" s="5"/>
      <c r="AW27614" s="5"/>
    </row>
    <row r="27615" spans="38:49">
      <c r="AL27615" s="5"/>
      <c r="AM27615" s="5"/>
      <c r="AW27615" s="5"/>
    </row>
    <row r="27616" spans="38:49">
      <c r="AL27616" s="5"/>
      <c r="AM27616" s="5"/>
      <c r="AW27616" s="5"/>
    </row>
    <row r="27617" spans="38:49">
      <c r="AL27617" s="5"/>
      <c r="AM27617" s="5"/>
      <c r="AW27617" s="5"/>
    </row>
    <row r="27618" spans="38:49">
      <c r="AL27618" s="5"/>
      <c r="AM27618" s="5"/>
      <c r="AW27618" s="5"/>
    </row>
    <row r="27619" spans="38:49">
      <c r="AL27619" s="5"/>
      <c r="AM27619" s="5"/>
      <c r="AW27619" s="5"/>
    </row>
    <row r="27620" spans="38:49">
      <c r="AL27620" s="5"/>
      <c r="AM27620" s="5"/>
      <c r="AW27620" s="5"/>
    </row>
    <row r="27621" spans="38:49">
      <c r="AL27621" s="5"/>
      <c r="AM27621" s="5"/>
      <c r="AW27621" s="5"/>
    </row>
    <row r="27622" spans="38:49">
      <c r="AL27622" s="5"/>
      <c r="AM27622" s="5"/>
      <c r="AW27622" s="5"/>
    </row>
    <row r="27623" spans="38:49">
      <c r="AL27623" s="5"/>
      <c r="AM27623" s="5"/>
      <c r="AW27623" s="5"/>
    </row>
    <row r="27624" spans="38:49">
      <c r="AL27624" s="5"/>
      <c r="AM27624" s="5"/>
      <c r="AW27624" s="5"/>
    </row>
    <row r="27625" spans="38:49">
      <c r="AL27625" s="5"/>
      <c r="AM27625" s="5"/>
      <c r="AW27625" s="5"/>
    </row>
    <row r="27626" spans="38:49">
      <c r="AL27626" s="5"/>
      <c r="AM27626" s="5"/>
      <c r="AW27626" s="5"/>
    </row>
    <row r="27627" spans="38:49">
      <c r="AL27627" s="5"/>
      <c r="AM27627" s="5"/>
      <c r="AW27627" s="5"/>
    </row>
    <row r="27628" spans="38:49">
      <c r="AL27628" s="5"/>
      <c r="AM27628" s="5"/>
      <c r="AW27628" s="5"/>
    </row>
    <row r="27629" spans="38:49">
      <c r="AL27629" s="5"/>
      <c r="AM27629" s="5"/>
      <c r="AW27629" s="5"/>
    </row>
    <row r="27630" spans="38:49">
      <c r="AL27630" s="5"/>
      <c r="AM27630" s="5"/>
      <c r="AW27630" s="5"/>
    </row>
    <row r="27631" spans="38:49">
      <c r="AL27631" s="5"/>
      <c r="AM27631" s="5"/>
      <c r="AW27631" s="5"/>
    </row>
    <row r="27632" spans="38:49">
      <c r="AL27632" s="5"/>
      <c r="AM27632" s="5"/>
      <c r="AW27632" s="5"/>
    </row>
    <row r="27633" spans="38:49">
      <c r="AL27633" s="5"/>
      <c r="AM27633" s="5"/>
      <c r="AW27633" s="5"/>
    </row>
    <row r="27634" spans="38:49">
      <c r="AL27634" s="5"/>
      <c r="AM27634" s="5"/>
      <c r="AW27634" s="5"/>
    </row>
    <row r="27635" spans="38:49">
      <c r="AL27635" s="5"/>
      <c r="AM27635" s="5"/>
      <c r="AW27635" s="5"/>
    </row>
    <row r="27636" spans="38:49">
      <c r="AL27636" s="5"/>
      <c r="AM27636" s="5"/>
      <c r="AW27636" s="5"/>
    </row>
    <row r="27637" spans="38:49">
      <c r="AL27637" s="5"/>
      <c r="AM27637" s="5"/>
      <c r="AW27637" s="5"/>
    </row>
    <row r="27638" spans="38:49">
      <c r="AL27638" s="5"/>
      <c r="AM27638" s="5"/>
      <c r="AW27638" s="5"/>
    </row>
    <row r="27639" spans="38:49">
      <c r="AL27639" s="5"/>
      <c r="AM27639" s="5"/>
      <c r="AW27639" s="5"/>
    </row>
    <row r="27640" spans="38:49">
      <c r="AL27640" s="5"/>
      <c r="AM27640" s="5"/>
      <c r="AW27640" s="5"/>
    </row>
    <row r="27641" spans="38:49">
      <c r="AL27641" s="5"/>
      <c r="AM27641" s="5"/>
      <c r="AW27641" s="5"/>
    </row>
    <row r="27642" spans="38:49">
      <c r="AL27642" s="5"/>
      <c r="AM27642" s="5"/>
      <c r="AW27642" s="5"/>
    </row>
    <row r="27643" spans="38:49">
      <c r="AL27643" s="5"/>
      <c r="AM27643" s="5"/>
      <c r="AW27643" s="5"/>
    </row>
    <row r="27644" spans="38:49">
      <c r="AL27644" s="5"/>
      <c r="AM27644" s="5"/>
      <c r="AW27644" s="5"/>
    </row>
    <row r="27645" spans="38:49">
      <c r="AL27645" s="5"/>
      <c r="AM27645" s="5"/>
      <c r="AW27645" s="5"/>
    </row>
    <row r="27646" spans="38:49">
      <c r="AL27646" s="5"/>
      <c r="AM27646" s="5"/>
      <c r="AW27646" s="5"/>
    </row>
    <row r="27647" spans="38:49">
      <c r="AL27647" s="5"/>
      <c r="AM27647" s="5"/>
      <c r="AW27647" s="5"/>
    </row>
    <row r="27648" spans="38:49">
      <c r="AL27648" s="5"/>
      <c r="AM27648" s="5"/>
      <c r="AW27648" s="5"/>
    </row>
    <row r="27649" spans="38:49">
      <c r="AL27649" s="5"/>
      <c r="AM27649" s="5"/>
      <c r="AW27649" s="5"/>
    </row>
    <row r="27650" spans="38:49">
      <c r="AL27650" s="5"/>
      <c r="AM27650" s="5"/>
      <c r="AW27650" s="5"/>
    </row>
    <row r="27651" spans="38:49">
      <c r="AL27651" s="5"/>
      <c r="AM27651" s="5"/>
      <c r="AW27651" s="5"/>
    </row>
    <row r="27652" spans="38:49">
      <c r="AL27652" s="5"/>
      <c r="AM27652" s="5"/>
      <c r="AW27652" s="5"/>
    </row>
    <row r="27653" spans="38:49">
      <c r="AL27653" s="5"/>
      <c r="AM27653" s="5"/>
      <c r="AW27653" s="5"/>
    </row>
    <row r="27654" spans="38:49">
      <c r="AL27654" s="5"/>
      <c r="AM27654" s="5"/>
      <c r="AW27654" s="5"/>
    </row>
    <row r="27655" spans="38:49">
      <c r="AL27655" s="5"/>
      <c r="AM27655" s="5"/>
      <c r="AW27655" s="5"/>
    </row>
    <row r="27656" spans="38:49">
      <c r="AL27656" s="5"/>
      <c r="AM27656" s="5"/>
      <c r="AW27656" s="5"/>
    </row>
    <row r="27657" spans="38:49">
      <c r="AL27657" s="5"/>
      <c r="AM27657" s="5"/>
      <c r="AW27657" s="5"/>
    </row>
    <row r="27658" spans="38:49">
      <c r="AL27658" s="5"/>
      <c r="AM27658" s="5"/>
      <c r="AW27658" s="5"/>
    </row>
    <row r="27659" spans="38:49">
      <c r="AL27659" s="5"/>
      <c r="AM27659" s="5"/>
      <c r="AW27659" s="5"/>
    </row>
    <row r="27660" spans="38:49">
      <c r="AL27660" s="5"/>
      <c r="AM27660" s="5"/>
      <c r="AW27660" s="5"/>
    </row>
    <row r="27661" spans="38:49">
      <c r="AL27661" s="5"/>
      <c r="AM27661" s="5"/>
      <c r="AW27661" s="5"/>
    </row>
    <row r="27662" spans="38:49">
      <c r="AL27662" s="5"/>
      <c r="AM27662" s="5"/>
      <c r="AW27662" s="5"/>
    </row>
    <row r="27663" spans="38:49">
      <c r="AL27663" s="5"/>
      <c r="AM27663" s="5"/>
      <c r="AW27663" s="5"/>
    </row>
    <row r="27664" spans="38:49">
      <c r="AL27664" s="5"/>
      <c r="AM27664" s="5"/>
      <c r="AW27664" s="5"/>
    </row>
    <row r="27665" spans="38:49">
      <c r="AL27665" s="5"/>
      <c r="AM27665" s="5"/>
      <c r="AW27665" s="5"/>
    </row>
    <row r="27666" spans="38:49">
      <c r="AL27666" s="5"/>
      <c r="AM27666" s="5"/>
      <c r="AW27666" s="5"/>
    </row>
    <row r="27667" spans="38:49">
      <c r="AL27667" s="5"/>
      <c r="AM27667" s="5"/>
      <c r="AW27667" s="5"/>
    </row>
    <row r="27668" spans="38:49">
      <c r="AL27668" s="5"/>
      <c r="AM27668" s="5"/>
      <c r="AW27668" s="5"/>
    </row>
    <row r="27669" spans="38:49">
      <c r="AL27669" s="5"/>
      <c r="AM27669" s="5"/>
      <c r="AW27669" s="5"/>
    </row>
    <row r="27670" spans="38:49">
      <c r="AL27670" s="5"/>
      <c r="AM27670" s="5"/>
      <c r="AW27670" s="5"/>
    </row>
    <row r="27671" spans="38:49">
      <c r="AL27671" s="5"/>
      <c r="AM27671" s="5"/>
      <c r="AW27671" s="5"/>
    </row>
    <row r="27672" spans="38:49">
      <c r="AL27672" s="5"/>
      <c r="AM27672" s="5"/>
      <c r="AW27672" s="5"/>
    </row>
    <row r="27673" spans="38:49">
      <c r="AL27673" s="5"/>
      <c r="AM27673" s="5"/>
      <c r="AW27673" s="5"/>
    </row>
    <row r="27674" spans="38:49">
      <c r="AL27674" s="5"/>
      <c r="AM27674" s="5"/>
      <c r="AW27674" s="5"/>
    </row>
    <row r="27675" spans="38:49">
      <c r="AL27675" s="5"/>
      <c r="AM27675" s="5"/>
      <c r="AW27675" s="5"/>
    </row>
    <row r="27676" spans="38:49">
      <c r="AL27676" s="5"/>
      <c r="AM27676" s="5"/>
      <c r="AW27676" s="5"/>
    </row>
    <row r="27677" spans="38:49">
      <c r="AL27677" s="5"/>
      <c r="AM27677" s="5"/>
      <c r="AW27677" s="5"/>
    </row>
    <row r="27678" spans="38:49">
      <c r="AL27678" s="5"/>
      <c r="AM27678" s="5"/>
      <c r="AW27678" s="5"/>
    </row>
    <row r="27679" spans="38:49">
      <c r="AL27679" s="5"/>
      <c r="AM27679" s="5"/>
      <c r="AW27679" s="5"/>
    </row>
    <row r="27680" spans="38:49">
      <c r="AL27680" s="5"/>
      <c r="AM27680" s="5"/>
      <c r="AW27680" s="5"/>
    </row>
    <row r="27681" spans="38:49">
      <c r="AL27681" s="5"/>
      <c r="AM27681" s="5"/>
      <c r="AW27681" s="5"/>
    </row>
    <row r="27682" spans="38:49">
      <c r="AL27682" s="5"/>
      <c r="AM27682" s="5"/>
      <c r="AW27682" s="5"/>
    </row>
    <row r="27683" spans="38:49">
      <c r="AL27683" s="5"/>
      <c r="AM27683" s="5"/>
      <c r="AW27683" s="5"/>
    </row>
    <row r="27684" spans="38:49">
      <c r="AL27684" s="5"/>
      <c r="AM27684" s="5"/>
      <c r="AW27684" s="5"/>
    </row>
    <row r="27685" spans="38:49">
      <c r="AL27685" s="5"/>
      <c r="AM27685" s="5"/>
      <c r="AW27685" s="5"/>
    </row>
    <row r="27686" spans="38:49">
      <c r="AL27686" s="5"/>
      <c r="AM27686" s="5"/>
      <c r="AW27686" s="5"/>
    </row>
    <row r="27687" spans="38:49">
      <c r="AL27687" s="5"/>
      <c r="AM27687" s="5"/>
      <c r="AW27687" s="5"/>
    </row>
    <row r="27688" spans="38:49">
      <c r="AL27688" s="5"/>
      <c r="AM27688" s="5"/>
      <c r="AW27688" s="5"/>
    </row>
    <row r="27689" spans="38:49">
      <c r="AL27689" s="5"/>
      <c r="AM27689" s="5"/>
      <c r="AW27689" s="5"/>
    </row>
    <row r="27690" spans="38:49">
      <c r="AL27690" s="5"/>
      <c r="AM27690" s="5"/>
      <c r="AW27690" s="5"/>
    </row>
    <row r="27691" spans="38:49">
      <c r="AL27691" s="5"/>
      <c r="AM27691" s="5"/>
      <c r="AW27691" s="5"/>
    </row>
    <row r="27692" spans="38:49">
      <c r="AL27692" s="5"/>
      <c r="AM27692" s="5"/>
      <c r="AW27692" s="5"/>
    </row>
    <row r="27693" spans="38:49">
      <c r="AL27693" s="5"/>
      <c r="AM27693" s="5"/>
      <c r="AW27693" s="5"/>
    </row>
    <row r="27694" spans="38:49">
      <c r="AL27694" s="5"/>
      <c r="AM27694" s="5"/>
      <c r="AW27694" s="5"/>
    </row>
    <row r="27695" spans="38:49">
      <c r="AL27695" s="5"/>
      <c r="AM27695" s="5"/>
      <c r="AW27695" s="5"/>
    </row>
    <row r="27696" spans="38:49">
      <c r="AL27696" s="5"/>
      <c r="AM27696" s="5"/>
      <c r="AW27696" s="5"/>
    </row>
    <row r="27697" spans="38:49">
      <c r="AL27697" s="5"/>
      <c r="AM27697" s="5"/>
      <c r="AW27697" s="5"/>
    </row>
    <row r="27698" spans="38:49">
      <c r="AL27698" s="5"/>
      <c r="AM27698" s="5"/>
      <c r="AW27698" s="5"/>
    </row>
    <row r="27699" spans="38:49">
      <c r="AL27699" s="5"/>
      <c r="AM27699" s="5"/>
      <c r="AW27699" s="5"/>
    </row>
    <row r="27700" spans="38:49">
      <c r="AL27700" s="5"/>
      <c r="AM27700" s="5"/>
      <c r="AW27700" s="5"/>
    </row>
    <row r="27701" spans="38:49">
      <c r="AL27701" s="5"/>
      <c r="AM27701" s="5"/>
      <c r="AW27701" s="5"/>
    </row>
    <row r="27702" spans="38:49">
      <c r="AL27702" s="5"/>
      <c r="AM27702" s="5"/>
      <c r="AW27702" s="5"/>
    </row>
    <row r="27703" spans="38:49">
      <c r="AL27703" s="5"/>
      <c r="AM27703" s="5"/>
      <c r="AW27703" s="5"/>
    </row>
    <row r="27704" spans="38:49">
      <c r="AL27704" s="5"/>
      <c r="AM27704" s="5"/>
      <c r="AW27704" s="5"/>
    </row>
    <row r="27705" spans="38:49">
      <c r="AL27705" s="5"/>
      <c r="AM27705" s="5"/>
      <c r="AW27705" s="5"/>
    </row>
    <row r="27706" spans="38:49">
      <c r="AL27706" s="5"/>
      <c r="AM27706" s="5"/>
      <c r="AW27706" s="5"/>
    </row>
    <row r="27707" spans="38:49">
      <c r="AL27707" s="5"/>
      <c r="AM27707" s="5"/>
      <c r="AW27707" s="5"/>
    </row>
    <row r="27708" spans="38:49">
      <c r="AL27708" s="5"/>
      <c r="AM27708" s="5"/>
      <c r="AW27708" s="5"/>
    </row>
    <row r="27709" spans="38:49">
      <c r="AL27709" s="5"/>
      <c r="AM27709" s="5"/>
      <c r="AW27709" s="5"/>
    </row>
    <row r="27710" spans="38:49">
      <c r="AL27710" s="5"/>
      <c r="AM27710" s="5"/>
      <c r="AW27710" s="5"/>
    </row>
    <row r="27711" spans="38:49">
      <c r="AL27711" s="5"/>
      <c r="AM27711" s="5"/>
      <c r="AW27711" s="5"/>
    </row>
    <row r="27712" spans="38:49">
      <c r="AL27712" s="5"/>
      <c r="AM27712" s="5"/>
      <c r="AW27712" s="5"/>
    </row>
    <row r="27713" spans="38:49">
      <c r="AL27713" s="5"/>
      <c r="AM27713" s="5"/>
      <c r="AW27713" s="5"/>
    </row>
    <row r="27714" spans="38:49">
      <c r="AL27714" s="5"/>
      <c r="AM27714" s="5"/>
      <c r="AW27714" s="5"/>
    </row>
    <row r="27715" spans="38:49">
      <c r="AL27715" s="5"/>
      <c r="AM27715" s="5"/>
      <c r="AW27715" s="5"/>
    </row>
    <row r="27716" spans="38:49">
      <c r="AL27716" s="5"/>
      <c r="AM27716" s="5"/>
      <c r="AW27716" s="5"/>
    </row>
    <row r="27717" spans="38:49">
      <c r="AL27717" s="5"/>
      <c r="AM27717" s="5"/>
      <c r="AW27717" s="5"/>
    </row>
    <row r="27718" spans="38:49">
      <c r="AL27718" s="5"/>
      <c r="AM27718" s="5"/>
      <c r="AW27718" s="5"/>
    </row>
    <row r="27719" spans="38:49">
      <c r="AL27719" s="5"/>
      <c r="AM27719" s="5"/>
      <c r="AW27719" s="5"/>
    </row>
    <row r="27720" spans="38:49">
      <c r="AL27720" s="5"/>
      <c r="AM27720" s="5"/>
      <c r="AW27720" s="5"/>
    </row>
    <row r="27721" spans="38:49">
      <c r="AL27721" s="5"/>
      <c r="AM27721" s="5"/>
      <c r="AW27721" s="5"/>
    </row>
    <row r="27722" spans="38:49">
      <c r="AL27722" s="5"/>
      <c r="AM27722" s="5"/>
      <c r="AW27722" s="5"/>
    </row>
    <row r="27723" spans="38:49">
      <c r="AL27723" s="5"/>
      <c r="AM27723" s="5"/>
      <c r="AW27723" s="5"/>
    </row>
    <row r="27724" spans="38:49">
      <c r="AL27724" s="5"/>
      <c r="AM27724" s="5"/>
      <c r="AW27724" s="5"/>
    </row>
    <row r="27725" spans="38:49">
      <c r="AL27725" s="5"/>
      <c r="AM27725" s="5"/>
      <c r="AW27725" s="5"/>
    </row>
    <row r="27726" spans="38:49">
      <c r="AL27726" s="5"/>
      <c r="AM27726" s="5"/>
      <c r="AW27726" s="5"/>
    </row>
    <row r="27727" spans="38:49">
      <c r="AL27727" s="5"/>
      <c r="AM27727" s="5"/>
      <c r="AW27727" s="5"/>
    </row>
    <row r="27728" spans="38:49">
      <c r="AL27728" s="5"/>
      <c r="AM27728" s="5"/>
      <c r="AW27728" s="5"/>
    </row>
    <row r="27729" spans="38:49">
      <c r="AL27729" s="5"/>
      <c r="AM27729" s="5"/>
      <c r="AW27729" s="5"/>
    </row>
    <row r="27730" spans="38:49">
      <c r="AL27730" s="5"/>
      <c r="AM27730" s="5"/>
      <c r="AW27730" s="5"/>
    </row>
    <row r="27731" spans="38:49">
      <c r="AL27731" s="5"/>
      <c r="AM27731" s="5"/>
      <c r="AW27731" s="5"/>
    </row>
    <row r="27732" spans="38:49">
      <c r="AL27732" s="5"/>
      <c r="AM27732" s="5"/>
      <c r="AW27732" s="5"/>
    </row>
    <row r="27733" spans="38:49">
      <c r="AL27733" s="5"/>
      <c r="AM27733" s="5"/>
      <c r="AW27733" s="5"/>
    </row>
    <row r="27734" spans="38:49">
      <c r="AL27734" s="5"/>
      <c r="AM27734" s="5"/>
      <c r="AW27734" s="5"/>
    </row>
    <row r="27735" spans="38:49">
      <c r="AL27735" s="5"/>
      <c r="AM27735" s="5"/>
      <c r="AW27735" s="5"/>
    </row>
    <row r="27736" spans="38:49">
      <c r="AL27736" s="5"/>
      <c r="AM27736" s="5"/>
      <c r="AW27736" s="5"/>
    </row>
    <row r="27737" spans="38:49">
      <c r="AL27737" s="5"/>
      <c r="AM27737" s="5"/>
      <c r="AW27737" s="5"/>
    </row>
    <row r="27738" spans="38:49">
      <c r="AL27738" s="5"/>
      <c r="AM27738" s="5"/>
      <c r="AW27738" s="5"/>
    </row>
    <row r="27739" spans="38:49">
      <c r="AL27739" s="5"/>
      <c r="AM27739" s="5"/>
      <c r="AW27739" s="5"/>
    </row>
    <row r="27740" spans="38:49">
      <c r="AL27740" s="5"/>
      <c r="AM27740" s="5"/>
      <c r="AW27740" s="5"/>
    </row>
    <row r="27741" spans="38:49">
      <c r="AL27741" s="5"/>
      <c r="AM27741" s="5"/>
      <c r="AW27741" s="5"/>
    </row>
    <row r="27742" spans="38:49">
      <c r="AL27742" s="5"/>
      <c r="AM27742" s="5"/>
      <c r="AW27742" s="5"/>
    </row>
    <row r="27743" spans="38:49">
      <c r="AL27743" s="5"/>
      <c r="AM27743" s="5"/>
      <c r="AW27743" s="5"/>
    </row>
    <row r="27744" spans="38:49">
      <c r="AL27744" s="5"/>
      <c r="AM27744" s="5"/>
      <c r="AW27744" s="5"/>
    </row>
    <row r="27745" spans="38:49">
      <c r="AL27745" s="5"/>
      <c r="AM27745" s="5"/>
      <c r="AW27745" s="5"/>
    </row>
    <row r="27746" spans="38:49">
      <c r="AL27746" s="5"/>
      <c r="AM27746" s="5"/>
      <c r="AW27746" s="5"/>
    </row>
    <row r="27747" spans="38:49">
      <c r="AL27747" s="5"/>
      <c r="AM27747" s="5"/>
      <c r="AW27747" s="5"/>
    </row>
    <row r="27748" spans="38:49">
      <c r="AL27748" s="5"/>
      <c r="AM27748" s="5"/>
      <c r="AW27748" s="5"/>
    </row>
    <row r="27749" spans="38:49">
      <c r="AL27749" s="5"/>
      <c r="AM27749" s="5"/>
      <c r="AW27749" s="5"/>
    </row>
    <row r="27750" spans="38:49">
      <c r="AL27750" s="5"/>
      <c r="AM27750" s="5"/>
      <c r="AW27750" s="5"/>
    </row>
    <row r="27751" spans="38:49">
      <c r="AL27751" s="5"/>
      <c r="AM27751" s="5"/>
      <c r="AW27751" s="5"/>
    </row>
    <row r="27752" spans="38:49">
      <c r="AL27752" s="5"/>
      <c r="AM27752" s="5"/>
      <c r="AW27752" s="5"/>
    </row>
    <row r="27753" spans="38:49">
      <c r="AL27753" s="5"/>
      <c r="AM27753" s="5"/>
      <c r="AW27753" s="5"/>
    </row>
    <row r="27754" spans="38:49">
      <c r="AL27754" s="5"/>
      <c r="AM27754" s="5"/>
      <c r="AW27754" s="5"/>
    </row>
    <row r="27755" spans="38:49">
      <c r="AL27755" s="5"/>
      <c r="AM27755" s="5"/>
      <c r="AW27755" s="5"/>
    </row>
    <row r="27756" spans="38:49">
      <c r="AL27756" s="5"/>
      <c r="AM27756" s="5"/>
      <c r="AW27756" s="5"/>
    </row>
    <row r="27757" spans="38:49">
      <c r="AL27757" s="5"/>
      <c r="AM27757" s="5"/>
      <c r="AW27757" s="5"/>
    </row>
    <row r="27758" spans="38:49">
      <c r="AL27758" s="5"/>
      <c r="AM27758" s="5"/>
      <c r="AW27758" s="5"/>
    </row>
    <row r="27759" spans="38:49">
      <c r="AL27759" s="5"/>
      <c r="AM27759" s="5"/>
      <c r="AW27759" s="5"/>
    </row>
    <row r="27760" spans="38:49">
      <c r="AL27760" s="5"/>
      <c r="AM27760" s="5"/>
      <c r="AW27760" s="5"/>
    </row>
    <row r="27761" spans="38:49">
      <c r="AL27761" s="5"/>
      <c r="AM27761" s="5"/>
      <c r="AW27761" s="5"/>
    </row>
    <row r="27762" spans="38:49">
      <c r="AL27762" s="5"/>
      <c r="AM27762" s="5"/>
      <c r="AW27762" s="5"/>
    </row>
    <row r="27763" spans="38:49">
      <c r="AL27763" s="5"/>
      <c r="AM27763" s="5"/>
      <c r="AW27763" s="5"/>
    </row>
    <row r="27764" spans="38:49">
      <c r="AL27764" s="5"/>
      <c r="AM27764" s="5"/>
      <c r="AW27764" s="5"/>
    </row>
    <row r="27765" spans="38:49">
      <c r="AL27765" s="5"/>
      <c r="AM27765" s="5"/>
      <c r="AW27765" s="5"/>
    </row>
    <row r="27766" spans="38:49">
      <c r="AL27766" s="5"/>
      <c r="AM27766" s="5"/>
      <c r="AW27766" s="5"/>
    </row>
    <row r="27767" spans="38:49">
      <c r="AL27767" s="5"/>
      <c r="AM27767" s="5"/>
      <c r="AW27767" s="5"/>
    </row>
    <row r="27768" spans="38:49">
      <c r="AL27768" s="5"/>
      <c r="AM27768" s="5"/>
      <c r="AW27768" s="5"/>
    </row>
    <row r="27769" spans="38:49">
      <c r="AL27769" s="5"/>
      <c r="AM27769" s="5"/>
      <c r="AW27769" s="5"/>
    </row>
    <row r="27770" spans="38:49">
      <c r="AL27770" s="5"/>
      <c r="AM27770" s="5"/>
      <c r="AW27770" s="5"/>
    </row>
    <row r="27771" spans="38:49">
      <c r="AL27771" s="5"/>
      <c r="AM27771" s="5"/>
      <c r="AW27771" s="5"/>
    </row>
    <row r="27772" spans="38:49">
      <c r="AL27772" s="5"/>
      <c r="AM27772" s="5"/>
      <c r="AW27772" s="5"/>
    </row>
    <row r="27773" spans="38:49">
      <c r="AL27773" s="5"/>
      <c r="AM27773" s="5"/>
      <c r="AW27773" s="5"/>
    </row>
    <row r="27774" spans="38:49">
      <c r="AL27774" s="5"/>
      <c r="AM27774" s="5"/>
      <c r="AW27774" s="5"/>
    </row>
    <row r="27775" spans="38:49">
      <c r="AL27775" s="5"/>
      <c r="AM27775" s="5"/>
      <c r="AW27775" s="5"/>
    </row>
    <row r="27776" spans="38:49">
      <c r="AL27776" s="5"/>
      <c r="AM27776" s="5"/>
      <c r="AW27776" s="5"/>
    </row>
    <row r="27777" spans="38:49">
      <c r="AL27777" s="5"/>
      <c r="AM27777" s="5"/>
      <c r="AW27777" s="5"/>
    </row>
    <row r="27778" spans="38:49">
      <c r="AL27778" s="5"/>
      <c r="AM27778" s="5"/>
      <c r="AW27778" s="5"/>
    </row>
    <row r="27779" spans="38:49">
      <c r="AL27779" s="5"/>
      <c r="AM27779" s="5"/>
      <c r="AW27779" s="5"/>
    </row>
    <row r="27780" spans="38:49">
      <c r="AL27780" s="5"/>
      <c r="AM27780" s="5"/>
      <c r="AW27780" s="5"/>
    </row>
    <row r="27781" spans="38:49">
      <c r="AL27781" s="5"/>
      <c r="AM27781" s="5"/>
      <c r="AW27781" s="5"/>
    </row>
    <row r="27782" spans="38:49">
      <c r="AL27782" s="5"/>
      <c r="AM27782" s="5"/>
      <c r="AW27782" s="5"/>
    </row>
    <row r="27783" spans="38:49">
      <c r="AL27783" s="5"/>
      <c r="AM27783" s="5"/>
      <c r="AW27783" s="5"/>
    </row>
    <row r="27784" spans="38:49">
      <c r="AL27784" s="5"/>
      <c r="AM27784" s="5"/>
      <c r="AW27784" s="5"/>
    </row>
    <row r="27785" spans="38:49">
      <c r="AL27785" s="5"/>
      <c r="AM27785" s="5"/>
      <c r="AW27785" s="5"/>
    </row>
    <row r="27786" spans="38:49">
      <c r="AL27786" s="5"/>
      <c r="AM27786" s="5"/>
      <c r="AW27786" s="5"/>
    </row>
    <row r="27787" spans="38:49">
      <c r="AL27787" s="5"/>
      <c r="AM27787" s="5"/>
      <c r="AW27787" s="5"/>
    </row>
    <row r="27788" spans="38:49">
      <c r="AL27788" s="5"/>
      <c r="AM27788" s="5"/>
      <c r="AW27788" s="5"/>
    </row>
    <row r="27789" spans="38:49">
      <c r="AL27789" s="5"/>
      <c r="AM27789" s="5"/>
      <c r="AW27789" s="5"/>
    </row>
    <row r="27790" spans="38:49">
      <c r="AL27790" s="5"/>
      <c r="AM27790" s="5"/>
      <c r="AW27790" s="5"/>
    </row>
    <row r="27791" spans="38:49">
      <c r="AL27791" s="5"/>
      <c r="AM27791" s="5"/>
      <c r="AW27791" s="5"/>
    </row>
    <row r="27792" spans="38:49">
      <c r="AL27792" s="5"/>
      <c r="AM27792" s="5"/>
      <c r="AW27792" s="5"/>
    </row>
    <row r="27793" spans="38:49">
      <c r="AL27793" s="5"/>
      <c r="AM27793" s="5"/>
      <c r="AW27793" s="5"/>
    </row>
    <row r="27794" spans="38:49">
      <c r="AL27794" s="5"/>
      <c r="AM27794" s="5"/>
      <c r="AW27794" s="5"/>
    </row>
    <row r="27795" spans="38:49">
      <c r="AL27795" s="5"/>
      <c r="AM27795" s="5"/>
      <c r="AW27795" s="5"/>
    </row>
    <row r="27796" spans="38:49">
      <c r="AL27796" s="5"/>
      <c r="AM27796" s="5"/>
      <c r="AW27796" s="5"/>
    </row>
    <row r="27797" spans="38:49">
      <c r="AL27797" s="5"/>
      <c r="AM27797" s="5"/>
      <c r="AW27797" s="5"/>
    </row>
    <row r="27798" spans="38:49">
      <c r="AL27798" s="5"/>
      <c r="AM27798" s="5"/>
      <c r="AW27798" s="5"/>
    </row>
    <row r="27799" spans="38:49">
      <c r="AL27799" s="5"/>
      <c r="AM27799" s="5"/>
      <c r="AW27799" s="5"/>
    </row>
    <row r="27800" spans="38:49">
      <c r="AL27800" s="5"/>
      <c r="AM27800" s="5"/>
      <c r="AW27800" s="5"/>
    </row>
    <row r="27801" spans="38:49">
      <c r="AL27801" s="5"/>
      <c r="AM27801" s="5"/>
      <c r="AW27801" s="5"/>
    </row>
    <row r="27802" spans="38:49">
      <c r="AL27802" s="5"/>
      <c r="AM27802" s="5"/>
      <c r="AW27802" s="5"/>
    </row>
    <row r="27803" spans="38:49">
      <c r="AL27803" s="5"/>
      <c r="AM27803" s="5"/>
      <c r="AW27803" s="5"/>
    </row>
    <row r="27804" spans="38:49">
      <c r="AL27804" s="5"/>
      <c r="AM27804" s="5"/>
      <c r="AW27804" s="5"/>
    </row>
    <row r="27805" spans="38:49">
      <c r="AL27805" s="5"/>
      <c r="AM27805" s="5"/>
      <c r="AW27805" s="5"/>
    </row>
    <row r="27806" spans="38:49">
      <c r="AL27806" s="5"/>
      <c r="AM27806" s="5"/>
      <c r="AW27806" s="5"/>
    </row>
    <row r="27807" spans="38:49">
      <c r="AL27807" s="5"/>
      <c r="AM27807" s="5"/>
      <c r="AW27807" s="5"/>
    </row>
    <row r="27808" spans="38:49">
      <c r="AL27808" s="5"/>
      <c r="AM27808" s="5"/>
      <c r="AW27808" s="5"/>
    </row>
    <row r="27809" spans="38:49">
      <c r="AL27809" s="5"/>
      <c r="AM27809" s="5"/>
      <c r="AW27809" s="5"/>
    </row>
    <row r="27810" spans="38:49">
      <c r="AL27810" s="5"/>
      <c r="AM27810" s="5"/>
      <c r="AW27810" s="5"/>
    </row>
    <row r="27811" spans="38:49">
      <c r="AL27811" s="5"/>
      <c r="AM27811" s="5"/>
      <c r="AW27811" s="5"/>
    </row>
    <row r="27812" spans="38:49">
      <c r="AL27812" s="5"/>
      <c r="AM27812" s="5"/>
      <c r="AW27812" s="5"/>
    </row>
    <row r="27813" spans="38:49">
      <c r="AL27813" s="5"/>
      <c r="AM27813" s="5"/>
      <c r="AW27813" s="5"/>
    </row>
    <row r="27814" spans="38:49">
      <c r="AL27814" s="5"/>
      <c r="AM27814" s="5"/>
      <c r="AW27814" s="5"/>
    </row>
    <row r="27815" spans="38:49">
      <c r="AL27815" s="5"/>
      <c r="AM27815" s="5"/>
      <c r="AW27815" s="5"/>
    </row>
    <row r="27816" spans="38:49">
      <c r="AL27816" s="5"/>
      <c r="AM27816" s="5"/>
      <c r="AW27816" s="5"/>
    </row>
    <row r="27817" spans="38:49">
      <c r="AL27817" s="5"/>
      <c r="AM27817" s="5"/>
      <c r="AW27817" s="5"/>
    </row>
    <row r="27818" spans="38:49">
      <c r="AL27818" s="5"/>
      <c r="AM27818" s="5"/>
      <c r="AW27818" s="5"/>
    </row>
    <row r="27819" spans="38:49">
      <c r="AL27819" s="5"/>
      <c r="AM27819" s="5"/>
      <c r="AW27819" s="5"/>
    </row>
    <row r="27820" spans="38:49">
      <c r="AL27820" s="5"/>
      <c r="AM27820" s="5"/>
      <c r="AW27820" s="5"/>
    </row>
    <row r="27821" spans="38:49">
      <c r="AL27821" s="5"/>
      <c r="AM27821" s="5"/>
      <c r="AW27821" s="5"/>
    </row>
    <row r="27822" spans="38:49">
      <c r="AL27822" s="5"/>
      <c r="AM27822" s="5"/>
      <c r="AW27822" s="5"/>
    </row>
    <row r="27823" spans="38:49">
      <c r="AL27823" s="5"/>
      <c r="AM27823" s="5"/>
      <c r="AW27823" s="5"/>
    </row>
    <row r="27824" spans="38:49">
      <c r="AL27824" s="5"/>
      <c r="AM27824" s="5"/>
      <c r="AW27824" s="5"/>
    </row>
    <row r="27825" spans="38:49">
      <c r="AL27825" s="5"/>
      <c r="AM27825" s="5"/>
      <c r="AW27825" s="5"/>
    </row>
    <row r="27826" spans="38:49">
      <c r="AL27826" s="5"/>
      <c r="AM27826" s="5"/>
      <c r="AW27826" s="5"/>
    </row>
    <row r="27827" spans="38:49">
      <c r="AL27827" s="5"/>
      <c r="AM27827" s="5"/>
      <c r="AW27827" s="5"/>
    </row>
    <row r="27828" spans="38:49">
      <c r="AL27828" s="5"/>
      <c r="AM27828" s="5"/>
      <c r="AW27828" s="5"/>
    </row>
    <row r="27829" spans="38:49">
      <c r="AL27829" s="5"/>
      <c r="AM27829" s="5"/>
      <c r="AW27829" s="5"/>
    </row>
    <row r="27830" spans="38:49">
      <c r="AL27830" s="5"/>
      <c r="AM27830" s="5"/>
      <c r="AW27830" s="5"/>
    </row>
    <row r="27831" spans="38:49">
      <c r="AL27831" s="5"/>
      <c r="AM27831" s="5"/>
      <c r="AW27831" s="5"/>
    </row>
    <row r="27832" spans="38:49">
      <c r="AL27832" s="5"/>
      <c r="AM27832" s="5"/>
      <c r="AW27832" s="5"/>
    </row>
    <row r="27833" spans="38:49">
      <c r="AL27833" s="5"/>
      <c r="AM27833" s="5"/>
      <c r="AW27833" s="5"/>
    </row>
    <row r="27834" spans="38:49">
      <c r="AL27834" s="5"/>
      <c r="AM27834" s="5"/>
      <c r="AW27834" s="5"/>
    </row>
    <row r="27835" spans="38:49">
      <c r="AL27835" s="5"/>
      <c r="AM27835" s="5"/>
      <c r="AW27835" s="5"/>
    </row>
    <row r="27836" spans="38:49">
      <c r="AL27836" s="5"/>
      <c r="AM27836" s="5"/>
      <c r="AW27836" s="5"/>
    </row>
    <row r="27837" spans="38:49">
      <c r="AL27837" s="5"/>
      <c r="AM27837" s="5"/>
      <c r="AW27837" s="5"/>
    </row>
    <row r="27838" spans="38:49">
      <c r="AL27838" s="5"/>
      <c r="AM27838" s="5"/>
      <c r="AW27838" s="5"/>
    </row>
    <row r="27839" spans="38:49">
      <c r="AL27839" s="5"/>
      <c r="AM27839" s="5"/>
      <c r="AW27839" s="5"/>
    </row>
    <row r="27840" spans="38:49">
      <c r="AL27840" s="5"/>
      <c r="AM27840" s="5"/>
      <c r="AW27840" s="5"/>
    </row>
    <row r="27841" spans="38:49">
      <c r="AL27841" s="5"/>
      <c r="AM27841" s="5"/>
      <c r="AW27841" s="5"/>
    </row>
    <row r="27842" spans="38:49">
      <c r="AL27842" s="5"/>
      <c r="AM27842" s="5"/>
      <c r="AW27842" s="5"/>
    </row>
    <row r="27843" spans="38:49">
      <c r="AL27843" s="5"/>
      <c r="AM27843" s="5"/>
      <c r="AW27843" s="5"/>
    </row>
    <row r="27844" spans="38:49">
      <c r="AL27844" s="5"/>
      <c r="AM27844" s="5"/>
      <c r="AW27844" s="5"/>
    </row>
    <row r="27845" spans="38:49">
      <c r="AL27845" s="5"/>
      <c r="AM27845" s="5"/>
      <c r="AW27845" s="5"/>
    </row>
    <row r="27846" spans="38:49">
      <c r="AL27846" s="5"/>
      <c r="AM27846" s="5"/>
      <c r="AW27846" s="5"/>
    </row>
    <row r="27847" spans="38:49">
      <c r="AL27847" s="5"/>
      <c r="AM27847" s="5"/>
      <c r="AW27847" s="5"/>
    </row>
    <row r="27848" spans="38:49">
      <c r="AL27848" s="5"/>
      <c r="AM27848" s="5"/>
      <c r="AW27848" s="5"/>
    </row>
    <row r="27849" spans="38:49">
      <c r="AL27849" s="5"/>
      <c r="AM27849" s="5"/>
      <c r="AW27849" s="5"/>
    </row>
    <row r="27850" spans="38:49">
      <c r="AL27850" s="5"/>
      <c r="AM27850" s="5"/>
      <c r="AW27850" s="5"/>
    </row>
    <row r="27851" spans="38:49">
      <c r="AL27851" s="5"/>
      <c r="AM27851" s="5"/>
      <c r="AW27851" s="5"/>
    </row>
    <row r="27852" spans="38:49">
      <c r="AL27852" s="5"/>
      <c r="AM27852" s="5"/>
      <c r="AW27852" s="5"/>
    </row>
    <row r="27853" spans="38:49">
      <c r="AL27853" s="5"/>
      <c r="AM27853" s="5"/>
      <c r="AW27853" s="5"/>
    </row>
    <row r="27854" spans="38:49">
      <c r="AL27854" s="5"/>
      <c r="AM27854" s="5"/>
      <c r="AW27854" s="5"/>
    </row>
    <row r="27855" spans="38:49">
      <c r="AL27855" s="5"/>
      <c r="AM27855" s="5"/>
      <c r="AW27855" s="5"/>
    </row>
    <row r="27856" spans="38:49">
      <c r="AL27856" s="5"/>
      <c r="AM27856" s="5"/>
      <c r="AW27856" s="5"/>
    </row>
    <row r="27857" spans="38:49">
      <c r="AL27857" s="5"/>
      <c r="AM27857" s="5"/>
      <c r="AW27857" s="5"/>
    </row>
    <row r="27858" spans="38:49">
      <c r="AL27858" s="5"/>
      <c r="AM27858" s="5"/>
      <c r="AW27858" s="5"/>
    </row>
    <row r="27859" spans="38:49">
      <c r="AL27859" s="5"/>
      <c r="AM27859" s="5"/>
      <c r="AW27859" s="5"/>
    </row>
    <row r="27860" spans="38:49">
      <c r="AL27860" s="5"/>
      <c r="AM27860" s="5"/>
      <c r="AW27860" s="5"/>
    </row>
    <row r="27861" spans="38:49">
      <c r="AL27861" s="5"/>
      <c r="AM27861" s="5"/>
      <c r="AW27861" s="5"/>
    </row>
    <row r="27862" spans="38:49">
      <c r="AL27862" s="5"/>
      <c r="AM27862" s="5"/>
      <c r="AW27862" s="5"/>
    </row>
    <row r="27863" spans="38:49">
      <c r="AL27863" s="5"/>
      <c r="AM27863" s="5"/>
      <c r="AW27863" s="5"/>
    </row>
    <row r="27864" spans="38:49">
      <c r="AL27864" s="5"/>
      <c r="AM27864" s="5"/>
      <c r="AW27864" s="5"/>
    </row>
    <row r="27865" spans="38:49">
      <c r="AL27865" s="5"/>
      <c r="AM27865" s="5"/>
      <c r="AW27865" s="5"/>
    </row>
    <row r="27866" spans="38:49">
      <c r="AL27866" s="5"/>
      <c r="AM27866" s="5"/>
      <c r="AW27866" s="5"/>
    </row>
    <row r="27867" spans="38:49">
      <c r="AL27867" s="5"/>
      <c r="AM27867" s="5"/>
      <c r="AW27867" s="5"/>
    </row>
    <row r="27868" spans="38:49">
      <c r="AL27868" s="5"/>
      <c r="AM27868" s="5"/>
      <c r="AW27868" s="5"/>
    </row>
    <row r="27869" spans="38:49">
      <c r="AL27869" s="5"/>
      <c r="AM27869" s="5"/>
      <c r="AW27869" s="5"/>
    </row>
    <row r="27870" spans="38:49">
      <c r="AL27870" s="5"/>
      <c r="AM27870" s="5"/>
      <c r="AW27870" s="5"/>
    </row>
    <row r="27871" spans="38:49">
      <c r="AL27871" s="5"/>
      <c r="AM27871" s="5"/>
      <c r="AW27871" s="5"/>
    </row>
    <row r="27872" spans="38:49">
      <c r="AL27872" s="5"/>
      <c r="AM27872" s="5"/>
      <c r="AW27872" s="5"/>
    </row>
    <row r="27873" spans="38:49">
      <c r="AL27873" s="5"/>
      <c r="AM27873" s="5"/>
      <c r="AW27873" s="5"/>
    </row>
    <row r="27874" spans="38:49">
      <c r="AL27874" s="5"/>
      <c r="AM27874" s="5"/>
      <c r="AW27874" s="5"/>
    </row>
    <row r="27875" spans="38:49">
      <c r="AL27875" s="5"/>
      <c r="AM27875" s="5"/>
      <c r="AW27875" s="5"/>
    </row>
    <row r="27876" spans="38:49">
      <c r="AL27876" s="5"/>
      <c r="AM27876" s="5"/>
      <c r="AW27876" s="5"/>
    </row>
    <row r="27877" spans="38:49">
      <c r="AL27877" s="5"/>
      <c r="AM27877" s="5"/>
      <c r="AW27877" s="5"/>
    </row>
    <row r="27878" spans="38:49">
      <c r="AL27878" s="5"/>
      <c r="AM27878" s="5"/>
      <c r="AW27878" s="5"/>
    </row>
    <row r="27879" spans="38:49">
      <c r="AL27879" s="5"/>
      <c r="AM27879" s="5"/>
      <c r="AW27879" s="5"/>
    </row>
    <row r="27880" spans="38:49">
      <c r="AL27880" s="5"/>
      <c r="AM27880" s="5"/>
      <c r="AW27880" s="5"/>
    </row>
    <row r="27881" spans="38:49">
      <c r="AL27881" s="5"/>
      <c r="AM27881" s="5"/>
      <c r="AW27881" s="5"/>
    </row>
    <row r="27882" spans="38:49">
      <c r="AL27882" s="5"/>
      <c r="AM27882" s="5"/>
      <c r="AW27882" s="5"/>
    </row>
    <row r="27883" spans="38:49">
      <c r="AL27883" s="5"/>
      <c r="AM27883" s="5"/>
      <c r="AW27883" s="5"/>
    </row>
    <row r="27884" spans="38:49">
      <c r="AL27884" s="5"/>
      <c r="AM27884" s="5"/>
      <c r="AW27884" s="5"/>
    </row>
    <row r="27885" spans="38:49">
      <c r="AL27885" s="5"/>
      <c r="AM27885" s="5"/>
      <c r="AW27885" s="5"/>
    </row>
    <row r="27886" spans="38:49">
      <c r="AL27886" s="5"/>
      <c r="AM27886" s="5"/>
      <c r="AW27886" s="5"/>
    </row>
    <row r="27887" spans="38:49">
      <c r="AL27887" s="5"/>
      <c r="AM27887" s="5"/>
      <c r="AW27887" s="5"/>
    </row>
    <row r="27888" spans="38:49">
      <c r="AL27888" s="5"/>
      <c r="AM27888" s="5"/>
      <c r="AW27888" s="5"/>
    </row>
    <row r="27889" spans="38:49">
      <c r="AL27889" s="5"/>
      <c r="AM27889" s="5"/>
      <c r="AW27889" s="5"/>
    </row>
    <row r="27890" spans="38:49">
      <c r="AL27890" s="5"/>
      <c r="AM27890" s="5"/>
      <c r="AW27890" s="5"/>
    </row>
    <row r="27891" spans="38:49">
      <c r="AL27891" s="5"/>
      <c r="AM27891" s="5"/>
      <c r="AW27891" s="5"/>
    </row>
    <row r="27892" spans="38:49">
      <c r="AL27892" s="5"/>
      <c r="AM27892" s="5"/>
      <c r="AW27892" s="5"/>
    </row>
    <row r="27893" spans="38:49">
      <c r="AL27893" s="5"/>
      <c r="AM27893" s="5"/>
      <c r="AW27893" s="5"/>
    </row>
    <row r="27894" spans="38:49">
      <c r="AL27894" s="5"/>
      <c r="AM27894" s="5"/>
      <c r="AW27894" s="5"/>
    </row>
    <row r="27895" spans="38:49">
      <c r="AL27895" s="5"/>
      <c r="AM27895" s="5"/>
      <c r="AW27895" s="5"/>
    </row>
    <row r="27896" spans="38:49">
      <c r="AL27896" s="5"/>
      <c r="AM27896" s="5"/>
      <c r="AW27896" s="5"/>
    </row>
    <row r="27897" spans="38:49">
      <c r="AL27897" s="5"/>
      <c r="AM27897" s="5"/>
      <c r="AW27897" s="5"/>
    </row>
    <row r="27898" spans="38:49">
      <c r="AL27898" s="5"/>
      <c r="AM27898" s="5"/>
      <c r="AW27898" s="5"/>
    </row>
    <row r="27899" spans="38:49">
      <c r="AL27899" s="5"/>
      <c r="AM27899" s="5"/>
      <c r="AW27899" s="5"/>
    </row>
    <row r="27900" spans="38:49">
      <c r="AL27900" s="5"/>
      <c r="AM27900" s="5"/>
      <c r="AW27900" s="5"/>
    </row>
    <row r="27901" spans="38:49">
      <c r="AL27901" s="5"/>
      <c r="AM27901" s="5"/>
      <c r="AW27901" s="5"/>
    </row>
    <row r="27902" spans="38:49">
      <c r="AL27902" s="5"/>
      <c r="AM27902" s="5"/>
      <c r="AW27902" s="5"/>
    </row>
    <row r="27903" spans="38:49">
      <c r="AL27903" s="5"/>
      <c r="AM27903" s="5"/>
      <c r="AW27903" s="5"/>
    </row>
    <row r="27904" spans="38:49">
      <c r="AL27904" s="5"/>
      <c r="AM27904" s="5"/>
      <c r="AW27904" s="5"/>
    </row>
    <row r="27905" spans="38:49">
      <c r="AL27905" s="5"/>
      <c r="AM27905" s="5"/>
      <c r="AW27905" s="5"/>
    </row>
    <row r="27906" spans="38:49">
      <c r="AL27906" s="5"/>
      <c r="AM27906" s="5"/>
      <c r="AW27906" s="5"/>
    </row>
    <row r="27907" spans="38:49">
      <c r="AL27907" s="5"/>
      <c r="AM27907" s="5"/>
      <c r="AW27907" s="5"/>
    </row>
    <row r="27908" spans="38:49">
      <c r="AL27908" s="5"/>
      <c r="AM27908" s="5"/>
      <c r="AW27908" s="5"/>
    </row>
    <row r="27909" spans="38:49">
      <c r="AL27909" s="5"/>
      <c r="AM27909" s="5"/>
      <c r="AW27909" s="5"/>
    </row>
    <row r="27910" spans="38:49">
      <c r="AL27910" s="5"/>
      <c r="AM27910" s="5"/>
      <c r="AW27910" s="5"/>
    </row>
    <row r="27911" spans="38:49">
      <c r="AL27911" s="5"/>
      <c r="AM27911" s="5"/>
      <c r="AW27911" s="5"/>
    </row>
    <row r="27912" spans="38:49">
      <c r="AL27912" s="5"/>
      <c r="AM27912" s="5"/>
      <c r="AW27912" s="5"/>
    </row>
    <row r="27913" spans="38:49">
      <c r="AL27913" s="5"/>
      <c r="AM27913" s="5"/>
      <c r="AW27913" s="5"/>
    </row>
    <row r="27914" spans="38:49">
      <c r="AL27914" s="5"/>
      <c r="AM27914" s="5"/>
      <c r="AW27914" s="5"/>
    </row>
    <row r="27915" spans="38:49">
      <c r="AL27915" s="5"/>
      <c r="AM27915" s="5"/>
      <c r="AW27915" s="5"/>
    </row>
    <row r="27916" spans="38:49">
      <c r="AL27916" s="5"/>
      <c r="AM27916" s="5"/>
      <c r="AW27916" s="5"/>
    </row>
    <row r="27917" spans="38:49">
      <c r="AL27917" s="5"/>
      <c r="AM27917" s="5"/>
      <c r="AW27917" s="5"/>
    </row>
    <row r="27918" spans="38:49">
      <c r="AL27918" s="5"/>
      <c r="AM27918" s="5"/>
      <c r="AW27918" s="5"/>
    </row>
    <row r="27919" spans="38:49">
      <c r="AL27919" s="5"/>
      <c r="AM27919" s="5"/>
      <c r="AW27919" s="5"/>
    </row>
    <row r="27920" spans="38:49">
      <c r="AL27920" s="5"/>
      <c r="AM27920" s="5"/>
      <c r="AW27920" s="5"/>
    </row>
    <row r="27921" spans="38:49">
      <c r="AL27921" s="5"/>
      <c r="AM27921" s="5"/>
      <c r="AW27921" s="5"/>
    </row>
    <row r="27922" spans="38:49">
      <c r="AL27922" s="5"/>
      <c r="AM27922" s="5"/>
      <c r="AW27922" s="5"/>
    </row>
    <row r="27923" spans="38:49">
      <c r="AL27923" s="5"/>
      <c r="AM27923" s="5"/>
      <c r="AW27923" s="5"/>
    </row>
    <row r="27924" spans="38:49">
      <c r="AL27924" s="5"/>
      <c r="AM27924" s="5"/>
      <c r="AW27924" s="5"/>
    </row>
    <row r="27925" spans="38:49">
      <c r="AL27925" s="5"/>
      <c r="AM27925" s="5"/>
      <c r="AW27925" s="5"/>
    </row>
    <row r="27926" spans="38:49">
      <c r="AL27926" s="5"/>
      <c r="AM27926" s="5"/>
      <c r="AW27926" s="5"/>
    </row>
    <row r="27927" spans="38:49">
      <c r="AL27927" s="5"/>
      <c r="AM27927" s="5"/>
      <c r="AW27927" s="5"/>
    </row>
    <row r="27928" spans="38:49">
      <c r="AL27928" s="5"/>
      <c r="AM27928" s="5"/>
      <c r="AW27928" s="5"/>
    </row>
    <row r="27929" spans="38:49">
      <c r="AL27929" s="5"/>
      <c r="AM27929" s="5"/>
      <c r="AW27929" s="5"/>
    </row>
    <row r="27930" spans="38:49">
      <c r="AL27930" s="5"/>
      <c r="AM27930" s="5"/>
      <c r="AW27930" s="5"/>
    </row>
    <row r="27931" spans="38:49">
      <c r="AL27931" s="5"/>
      <c r="AM27931" s="5"/>
      <c r="AW27931" s="5"/>
    </row>
    <row r="27932" spans="38:49">
      <c r="AL27932" s="5"/>
      <c r="AM27932" s="5"/>
      <c r="AW27932" s="5"/>
    </row>
    <row r="27933" spans="38:49">
      <c r="AL27933" s="5"/>
      <c r="AM27933" s="5"/>
      <c r="AW27933" s="5"/>
    </row>
    <row r="27934" spans="38:49">
      <c r="AL27934" s="5"/>
      <c r="AM27934" s="5"/>
      <c r="AW27934" s="5"/>
    </row>
    <row r="27935" spans="38:49">
      <c r="AL27935" s="5"/>
      <c r="AM27935" s="5"/>
      <c r="AW27935" s="5"/>
    </row>
    <row r="27936" spans="38:49">
      <c r="AL27936" s="5"/>
      <c r="AM27936" s="5"/>
      <c r="AW27936" s="5"/>
    </row>
    <row r="27937" spans="38:49">
      <c r="AL27937" s="5"/>
      <c r="AM27937" s="5"/>
      <c r="AW27937" s="5"/>
    </row>
    <row r="27938" spans="38:49">
      <c r="AL27938" s="5"/>
      <c r="AM27938" s="5"/>
      <c r="AW27938" s="5"/>
    </row>
    <row r="27939" spans="38:49">
      <c r="AL27939" s="5"/>
      <c r="AM27939" s="5"/>
      <c r="AW27939" s="5"/>
    </row>
    <row r="27940" spans="38:49">
      <c r="AL27940" s="5"/>
      <c r="AM27940" s="5"/>
      <c r="AW27940" s="5"/>
    </row>
    <row r="27941" spans="38:49">
      <c r="AL27941" s="5"/>
      <c r="AM27941" s="5"/>
      <c r="AW27941" s="5"/>
    </row>
    <row r="27942" spans="38:49">
      <c r="AL27942" s="5"/>
      <c r="AM27942" s="5"/>
      <c r="AW27942" s="5"/>
    </row>
    <row r="27943" spans="38:49">
      <c r="AL27943" s="5"/>
      <c r="AM27943" s="5"/>
      <c r="AW27943" s="5"/>
    </row>
    <row r="27944" spans="38:49">
      <c r="AL27944" s="5"/>
      <c r="AM27944" s="5"/>
      <c r="AW27944" s="5"/>
    </row>
    <row r="27945" spans="38:49">
      <c r="AL27945" s="5"/>
      <c r="AM27945" s="5"/>
      <c r="AW27945" s="5"/>
    </row>
    <row r="27946" spans="38:49">
      <c r="AL27946" s="5"/>
      <c r="AM27946" s="5"/>
      <c r="AW27946" s="5"/>
    </row>
    <row r="27947" spans="38:49">
      <c r="AL27947" s="5"/>
      <c r="AM27947" s="5"/>
      <c r="AW27947" s="5"/>
    </row>
    <row r="27948" spans="38:49">
      <c r="AL27948" s="5"/>
      <c r="AM27948" s="5"/>
      <c r="AW27948" s="5"/>
    </row>
    <row r="27949" spans="38:49">
      <c r="AL27949" s="5"/>
      <c r="AM27949" s="5"/>
      <c r="AW27949" s="5"/>
    </row>
    <row r="27950" spans="38:49">
      <c r="AL27950" s="5"/>
      <c r="AM27950" s="5"/>
      <c r="AW27950" s="5"/>
    </row>
    <row r="27951" spans="38:49">
      <c r="AL27951" s="5"/>
      <c r="AM27951" s="5"/>
      <c r="AW27951" s="5"/>
    </row>
    <row r="27952" spans="38:49">
      <c r="AL27952" s="5"/>
      <c r="AM27952" s="5"/>
      <c r="AW27952" s="5"/>
    </row>
    <row r="27953" spans="38:49">
      <c r="AL27953" s="5"/>
      <c r="AM27953" s="5"/>
      <c r="AW27953" s="5"/>
    </row>
    <row r="27954" spans="38:49">
      <c r="AL27954" s="5"/>
      <c r="AM27954" s="5"/>
      <c r="AW27954" s="5"/>
    </row>
    <row r="27955" spans="38:49">
      <c r="AL27955" s="5"/>
      <c r="AM27955" s="5"/>
      <c r="AW27955" s="5"/>
    </row>
    <row r="27956" spans="38:49">
      <c r="AL27956" s="5"/>
      <c r="AM27956" s="5"/>
      <c r="AW27956" s="5"/>
    </row>
    <row r="27957" spans="38:49">
      <c r="AL27957" s="5"/>
      <c r="AM27957" s="5"/>
      <c r="AW27957" s="5"/>
    </row>
    <row r="27958" spans="38:49">
      <c r="AL27958" s="5"/>
      <c r="AM27958" s="5"/>
      <c r="AW27958" s="5"/>
    </row>
    <row r="27959" spans="38:49">
      <c r="AL27959" s="5"/>
      <c r="AM27959" s="5"/>
      <c r="AW27959" s="5"/>
    </row>
    <row r="27960" spans="38:49">
      <c r="AL27960" s="5"/>
      <c r="AM27960" s="5"/>
      <c r="AW27960" s="5"/>
    </row>
    <row r="27961" spans="38:49">
      <c r="AL27961" s="5"/>
      <c r="AM27961" s="5"/>
      <c r="AW27961" s="5"/>
    </row>
    <row r="27962" spans="38:49">
      <c r="AL27962" s="5"/>
      <c r="AM27962" s="5"/>
      <c r="AW27962" s="5"/>
    </row>
    <row r="27963" spans="38:49">
      <c r="AL27963" s="5"/>
      <c r="AM27963" s="5"/>
      <c r="AW27963" s="5"/>
    </row>
    <row r="27964" spans="38:49">
      <c r="AL27964" s="5"/>
      <c r="AM27964" s="5"/>
      <c r="AW27964" s="5"/>
    </row>
    <row r="27965" spans="38:49">
      <c r="AL27965" s="5"/>
      <c r="AM27965" s="5"/>
      <c r="AW27965" s="5"/>
    </row>
    <row r="27966" spans="38:49">
      <c r="AL27966" s="5"/>
      <c r="AM27966" s="5"/>
      <c r="AW27966" s="5"/>
    </row>
    <row r="27967" spans="38:49">
      <c r="AL27967" s="5"/>
      <c r="AM27967" s="5"/>
      <c r="AW27967" s="5"/>
    </row>
    <row r="27968" spans="38:49">
      <c r="AL27968" s="5"/>
      <c r="AM27968" s="5"/>
      <c r="AW27968" s="5"/>
    </row>
    <row r="27969" spans="38:49">
      <c r="AL27969" s="5"/>
      <c r="AM27969" s="5"/>
      <c r="AW27969" s="5"/>
    </row>
    <row r="27970" spans="38:49">
      <c r="AL27970" s="5"/>
      <c r="AM27970" s="5"/>
      <c r="AW27970" s="5"/>
    </row>
    <row r="27971" spans="38:49">
      <c r="AL27971" s="5"/>
      <c r="AM27971" s="5"/>
      <c r="AW27971" s="5"/>
    </row>
    <row r="27972" spans="38:49">
      <c r="AL27972" s="5"/>
      <c r="AM27972" s="5"/>
      <c r="AW27972" s="5"/>
    </row>
    <row r="27973" spans="38:49">
      <c r="AL27973" s="5"/>
      <c r="AM27973" s="5"/>
      <c r="AW27973" s="5"/>
    </row>
    <row r="27974" spans="38:49">
      <c r="AL27974" s="5"/>
      <c r="AM27974" s="5"/>
      <c r="AW27974" s="5"/>
    </row>
    <row r="27975" spans="38:49">
      <c r="AL27975" s="5"/>
      <c r="AM27975" s="5"/>
      <c r="AW27975" s="5"/>
    </row>
    <row r="27976" spans="38:49">
      <c r="AL27976" s="5"/>
      <c r="AM27976" s="5"/>
      <c r="AW27976" s="5"/>
    </row>
    <row r="27977" spans="38:49">
      <c r="AL27977" s="5"/>
      <c r="AM27977" s="5"/>
      <c r="AW27977" s="5"/>
    </row>
    <row r="27978" spans="38:49">
      <c r="AL27978" s="5"/>
      <c r="AM27978" s="5"/>
      <c r="AW27978" s="5"/>
    </row>
    <row r="27979" spans="38:49">
      <c r="AL27979" s="5"/>
      <c r="AM27979" s="5"/>
      <c r="AW27979" s="5"/>
    </row>
    <row r="27980" spans="38:49">
      <c r="AL27980" s="5"/>
      <c r="AM27980" s="5"/>
      <c r="AW27980" s="5"/>
    </row>
    <row r="27981" spans="38:49">
      <c r="AL27981" s="5"/>
      <c r="AM27981" s="5"/>
      <c r="AW27981" s="5"/>
    </row>
    <row r="27982" spans="38:49">
      <c r="AL27982" s="5"/>
      <c r="AM27982" s="5"/>
      <c r="AW27982" s="5"/>
    </row>
    <row r="27983" spans="38:49">
      <c r="AL27983" s="5"/>
      <c r="AM27983" s="5"/>
      <c r="AW27983" s="5"/>
    </row>
    <row r="27984" spans="38:49">
      <c r="AL27984" s="5"/>
      <c r="AM27984" s="5"/>
      <c r="AW27984" s="5"/>
    </row>
    <row r="27985" spans="38:49">
      <c r="AL27985" s="5"/>
      <c r="AM27985" s="5"/>
      <c r="AW27985" s="5"/>
    </row>
    <row r="27986" spans="38:49">
      <c r="AL27986" s="5"/>
      <c r="AM27986" s="5"/>
      <c r="AW27986" s="5"/>
    </row>
    <row r="27987" spans="38:49">
      <c r="AL27987" s="5"/>
      <c r="AM27987" s="5"/>
      <c r="AW27987" s="5"/>
    </row>
    <row r="27988" spans="38:49">
      <c r="AL27988" s="5"/>
      <c r="AM27988" s="5"/>
      <c r="AW27988" s="5"/>
    </row>
    <row r="27989" spans="38:49">
      <c r="AL27989" s="5"/>
      <c r="AM27989" s="5"/>
      <c r="AW27989" s="5"/>
    </row>
    <row r="27990" spans="38:49">
      <c r="AL27990" s="5"/>
      <c r="AM27990" s="5"/>
      <c r="AW27990" s="5"/>
    </row>
    <row r="27991" spans="38:49">
      <c r="AL27991" s="5"/>
      <c r="AM27991" s="5"/>
      <c r="AW27991" s="5"/>
    </row>
    <row r="27992" spans="38:49">
      <c r="AL27992" s="5"/>
      <c r="AM27992" s="5"/>
      <c r="AW27992" s="5"/>
    </row>
    <row r="27993" spans="38:49">
      <c r="AL27993" s="5"/>
      <c r="AM27993" s="5"/>
      <c r="AW27993" s="5"/>
    </row>
    <row r="27994" spans="38:49">
      <c r="AL27994" s="5"/>
      <c r="AM27994" s="5"/>
      <c r="AW27994" s="5"/>
    </row>
    <row r="27995" spans="38:49">
      <c r="AL27995" s="5"/>
      <c r="AM27995" s="5"/>
      <c r="AW27995" s="5"/>
    </row>
    <row r="27996" spans="38:49">
      <c r="AL27996" s="5"/>
      <c r="AM27996" s="5"/>
      <c r="AW27996" s="5"/>
    </row>
    <row r="27997" spans="38:49">
      <c r="AL27997" s="5"/>
      <c r="AM27997" s="5"/>
      <c r="AW27997" s="5"/>
    </row>
    <row r="27998" spans="38:49">
      <c r="AL27998" s="5"/>
      <c r="AM27998" s="5"/>
      <c r="AW27998" s="5"/>
    </row>
    <row r="27999" spans="38:49">
      <c r="AL27999" s="5"/>
      <c r="AM27999" s="5"/>
      <c r="AW27999" s="5"/>
    </row>
    <row r="28000" spans="38:49">
      <c r="AL28000" s="5"/>
      <c r="AM28000" s="5"/>
      <c r="AW28000" s="5"/>
    </row>
    <row r="28001" spans="38:49">
      <c r="AL28001" s="5"/>
      <c r="AM28001" s="5"/>
      <c r="AW28001" s="5"/>
    </row>
    <row r="28002" spans="38:49">
      <c r="AL28002" s="5"/>
      <c r="AM28002" s="5"/>
      <c r="AW28002" s="5"/>
    </row>
    <row r="28003" spans="38:49">
      <c r="AL28003" s="5"/>
      <c r="AM28003" s="5"/>
      <c r="AW28003" s="5"/>
    </row>
    <row r="28004" spans="38:49">
      <c r="AL28004" s="5"/>
      <c r="AM28004" s="5"/>
      <c r="AW28004" s="5"/>
    </row>
    <row r="28005" spans="38:49">
      <c r="AL28005" s="5"/>
      <c r="AM28005" s="5"/>
      <c r="AW28005" s="5"/>
    </row>
    <row r="28006" spans="38:49">
      <c r="AL28006" s="5"/>
      <c r="AM28006" s="5"/>
      <c r="AW28006" s="5"/>
    </row>
    <row r="28007" spans="38:49">
      <c r="AL28007" s="5"/>
      <c r="AM28007" s="5"/>
      <c r="AW28007" s="5"/>
    </row>
    <row r="28008" spans="38:49">
      <c r="AL28008" s="5"/>
      <c r="AM28008" s="5"/>
      <c r="AW28008" s="5"/>
    </row>
    <row r="28009" spans="38:49">
      <c r="AL28009" s="5"/>
      <c r="AM28009" s="5"/>
      <c r="AW28009" s="5"/>
    </row>
    <row r="28010" spans="38:49">
      <c r="AL28010" s="5"/>
      <c r="AM28010" s="5"/>
      <c r="AW28010" s="5"/>
    </row>
    <row r="28011" spans="38:49">
      <c r="AL28011" s="5"/>
      <c r="AM28011" s="5"/>
      <c r="AW28011" s="5"/>
    </row>
    <row r="28012" spans="38:49">
      <c r="AL28012" s="5"/>
      <c r="AM28012" s="5"/>
      <c r="AW28012" s="5"/>
    </row>
    <row r="28013" spans="38:49">
      <c r="AL28013" s="5"/>
      <c r="AM28013" s="5"/>
      <c r="AW28013" s="5"/>
    </row>
    <row r="28014" spans="38:49">
      <c r="AL28014" s="5"/>
      <c r="AM28014" s="5"/>
      <c r="AW28014" s="5"/>
    </row>
    <row r="28015" spans="38:49">
      <c r="AL28015" s="5"/>
      <c r="AM28015" s="5"/>
      <c r="AW28015" s="5"/>
    </row>
    <row r="28016" spans="38:49">
      <c r="AL28016" s="5"/>
      <c r="AM28016" s="5"/>
      <c r="AW28016" s="5"/>
    </row>
    <row r="28017" spans="38:49">
      <c r="AL28017" s="5"/>
      <c r="AM28017" s="5"/>
      <c r="AW28017" s="5"/>
    </row>
    <row r="28018" spans="38:49">
      <c r="AL28018" s="5"/>
      <c r="AM28018" s="5"/>
      <c r="AW28018" s="5"/>
    </row>
    <row r="28019" spans="38:49">
      <c r="AL28019" s="5"/>
      <c r="AM28019" s="5"/>
      <c r="AW28019" s="5"/>
    </row>
    <row r="28020" spans="38:49">
      <c r="AL28020" s="5"/>
      <c r="AM28020" s="5"/>
      <c r="AW28020" s="5"/>
    </row>
    <row r="28021" spans="38:49">
      <c r="AL28021" s="5"/>
      <c r="AM28021" s="5"/>
      <c r="AW28021" s="5"/>
    </row>
    <row r="28022" spans="38:49">
      <c r="AL28022" s="5"/>
      <c r="AM28022" s="5"/>
      <c r="AW28022" s="5"/>
    </row>
    <row r="28023" spans="38:49">
      <c r="AL28023" s="5"/>
      <c r="AM28023" s="5"/>
      <c r="AW28023" s="5"/>
    </row>
    <row r="28024" spans="38:49">
      <c r="AL28024" s="5"/>
      <c r="AM28024" s="5"/>
      <c r="AW28024" s="5"/>
    </row>
    <row r="28025" spans="38:49">
      <c r="AL28025" s="5"/>
      <c r="AM28025" s="5"/>
      <c r="AW28025" s="5"/>
    </row>
    <row r="28026" spans="38:49">
      <c r="AL28026" s="5"/>
      <c r="AM28026" s="5"/>
      <c r="AW28026" s="5"/>
    </row>
    <row r="28027" spans="38:49">
      <c r="AL28027" s="5"/>
      <c r="AM28027" s="5"/>
      <c r="AW28027" s="5"/>
    </row>
    <row r="28028" spans="38:49">
      <c r="AL28028" s="5"/>
      <c r="AM28028" s="5"/>
      <c r="AW28028" s="5"/>
    </row>
    <row r="28029" spans="38:49">
      <c r="AL28029" s="5"/>
      <c r="AM28029" s="5"/>
      <c r="AW28029" s="5"/>
    </row>
    <row r="28030" spans="38:49">
      <c r="AL28030" s="5"/>
      <c r="AM28030" s="5"/>
      <c r="AW28030" s="5"/>
    </row>
    <row r="28031" spans="38:49">
      <c r="AL28031" s="5"/>
      <c r="AM28031" s="5"/>
      <c r="AW28031" s="5"/>
    </row>
    <row r="28032" spans="38:49">
      <c r="AL28032" s="5"/>
      <c r="AM28032" s="5"/>
      <c r="AW28032" s="5"/>
    </row>
    <row r="28033" spans="38:49">
      <c r="AL28033" s="5"/>
      <c r="AM28033" s="5"/>
      <c r="AW28033" s="5"/>
    </row>
    <row r="28034" spans="38:49">
      <c r="AL28034" s="5"/>
      <c r="AM28034" s="5"/>
      <c r="AW28034" s="5"/>
    </row>
    <row r="28035" spans="38:49">
      <c r="AL28035" s="5"/>
      <c r="AM28035" s="5"/>
      <c r="AW28035" s="5"/>
    </row>
    <row r="28036" spans="38:49">
      <c r="AL28036" s="5"/>
      <c r="AM28036" s="5"/>
      <c r="AW28036" s="5"/>
    </row>
    <row r="28037" spans="38:49">
      <c r="AL28037" s="5"/>
      <c r="AM28037" s="5"/>
      <c r="AW28037" s="5"/>
    </row>
    <row r="28038" spans="38:49">
      <c r="AL28038" s="5"/>
      <c r="AM28038" s="5"/>
      <c r="AW28038" s="5"/>
    </row>
    <row r="28039" spans="38:49">
      <c r="AL28039" s="5"/>
      <c r="AM28039" s="5"/>
      <c r="AW28039" s="5"/>
    </row>
    <row r="28040" spans="38:49">
      <c r="AL28040" s="5"/>
      <c r="AM28040" s="5"/>
      <c r="AW28040" s="5"/>
    </row>
    <row r="28041" spans="38:49">
      <c r="AL28041" s="5"/>
      <c r="AM28041" s="5"/>
      <c r="AW28041" s="5"/>
    </row>
    <row r="28042" spans="38:49">
      <c r="AL28042" s="5"/>
      <c r="AM28042" s="5"/>
      <c r="AW28042" s="5"/>
    </row>
    <row r="28043" spans="38:49">
      <c r="AL28043" s="5"/>
      <c r="AM28043" s="5"/>
      <c r="AW28043" s="5"/>
    </row>
    <row r="28044" spans="38:49">
      <c r="AL28044" s="5"/>
      <c r="AM28044" s="5"/>
      <c r="AW28044" s="5"/>
    </row>
    <row r="28045" spans="38:49">
      <c r="AL28045" s="5"/>
      <c r="AM28045" s="5"/>
      <c r="AW28045" s="5"/>
    </row>
    <row r="28046" spans="38:49">
      <c r="AL28046" s="5"/>
      <c r="AM28046" s="5"/>
      <c r="AW28046" s="5"/>
    </row>
    <row r="28047" spans="38:49">
      <c r="AL28047" s="5"/>
      <c r="AM28047" s="5"/>
      <c r="AW28047" s="5"/>
    </row>
    <row r="28048" spans="38:49">
      <c r="AL28048" s="5"/>
      <c r="AM28048" s="5"/>
      <c r="AW28048" s="5"/>
    </row>
    <row r="28049" spans="38:49">
      <c r="AL28049" s="5"/>
      <c r="AM28049" s="5"/>
      <c r="AW28049" s="5"/>
    </row>
    <row r="28050" spans="38:49">
      <c r="AL28050" s="5"/>
      <c r="AM28050" s="5"/>
      <c r="AW28050" s="5"/>
    </row>
    <row r="28051" spans="38:49">
      <c r="AL28051" s="5"/>
      <c r="AM28051" s="5"/>
      <c r="AW28051" s="5"/>
    </row>
    <row r="28052" spans="38:49">
      <c r="AL28052" s="5"/>
      <c r="AM28052" s="5"/>
      <c r="AW28052" s="5"/>
    </row>
    <row r="28053" spans="38:49">
      <c r="AL28053" s="5"/>
      <c r="AM28053" s="5"/>
      <c r="AW28053" s="5"/>
    </row>
    <row r="28054" spans="38:49">
      <c r="AL28054" s="5"/>
      <c r="AM28054" s="5"/>
      <c r="AW28054" s="5"/>
    </row>
    <row r="28055" spans="38:49">
      <c r="AL28055" s="5"/>
      <c r="AM28055" s="5"/>
      <c r="AW28055" s="5"/>
    </row>
    <row r="28056" spans="38:49">
      <c r="AL28056" s="5"/>
      <c r="AM28056" s="5"/>
      <c r="AW28056" s="5"/>
    </row>
    <row r="28057" spans="38:49">
      <c r="AL28057" s="5"/>
      <c r="AM28057" s="5"/>
      <c r="AW28057" s="5"/>
    </row>
    <row r="28058" spans="38:49">
      <c r="AL28058" s="5"/>
      <c r="AM28058" s="5"/>
      <c r="AW28058" s="5"/>
    </row>
    <row r="28059" spans="38:49">
      <c r="AL28059" s="5"/>
      <c r="AM28059" s="5"/>
      <c r="AW28059" s="5"/>
    </row>
    <row r="28060" spans="38:49">
      <c r="AL28060" s="5"/>
      <c r="AM28060" s="5"/>
      <c r="AW28060" s="5"/>
    </row>
    <row r="28061" spans="38:49">
      <c r="AL28061" s="5"/>
      <c r="AM28061" s="5"/>
      <c r="AW28061" s="5"/>
    </row>
    <row r="28062" spans="38:49">
      <c r="AL28062" s="5"/>
      <c r="AM28062" s="5"/>
      <c r="AW28062" s="5"/>
    </row>
    <row r="28063" spans="38:49">
      <c r="AL28063" s="5"/>
      <c r="AM28063" s="5"/>
      <c r="AW28063" s="5"/>
    </row>
    <row r="28064" spans="38:49">
      <c r="AL28064" s="5"/>
      <c r="AM28064" s="5"/>
      <c r="AW28064" s="5"/>
    </row>
    <row r="28065" spans="38:49">
      <c r="AL28065" s="5"/>
      <c r="AM28065" s="5"/>
      <c r="AW28065" s="5"/>
    </row>
    <row r="28066" spans="38:49">
      <c r="AL28066" s="5"/>
      <c r="AM28066" s="5"/>
      <c r="AW28066" s="5"/>
    </row>
    <row r="28067" spans="38:49">
      <c r="AL28067" s="5"/>
      <c r="AM28067" s="5"/>
      <c r="AW28067" s="5"/>
    </row>
    <row r="28068" spans="38:49">
      <c r="AL28068" s="5"/>
      <c r="AM28068" s="5"/>
      <c r="AW28068" s="5"/>
    </row>
    <row r="28069" spans="38:49">
      <c r="AL28069" s="5"/>
      <c r="AM28069" s="5"/>
      <c r="AW28069" s="5"/>
    </row>
    <row r="28070" spans="38:49">
      <c r="AL28070" s="5"/>
      <c r="AM28070" s="5"/>
      <c r="AW28070" s="5"/>
    </row>
    <row r="28071" spans="38:49">
      <c r="AL28071" s="5"/>
      <c r="AM28071" s="5"/>
      <c r="AW28071" s="5"/>
    </row>
    <row r="28072" spans="38:49">
      <c r="AL28072" s="5"/>
      <c r="AM28072" s="5"/>
      <c r="AW28072" s="5"/>
    </row>
    <row r="28073" spans="38:49">
      <c r="AL28073" s="5"/>
      <c r="AM28073" s="5"/>
      <c r="AW28073" s="5"/>
    </row>
    <row r="28074" spans="38:49">
      <c r="AL28074" s="5"/>
      <c r="AM28074" s="5"/>
      <c r="AW28074" s="5"/>
    </row>
    <row r="28075" spans="38:49">
      <c r="AL28075" s="5"/>
      <c r="AM28075" s="5"/>
      <c r="AW28075" s="5"/>
    </row>
    <row r="28076" spans="38:49">
      <c r="AL28076" s="5"/>
      <c r="AM28076" s="5"/>
      <c r="AW28076" s="5"/>
    </row>
    <row r="28077" spans="38:49">
      <c r="AL28077" s="5"/>
      <c r="AM28077" s="5"/>
      <c r="AW28077" s="5"/>
    </row>
    <row r="28078" spans="38:49">
      <c r="AL28078" s="5"/>
      <c r="AM28078" s="5"/>
      <c r="AW28078" s="5"/>
    </row>
    <row r="28079" spans="38:49">
      <c r="AL28079" s="5"/>
      <c r="AM28079" s="5"/>
      <c r="AW28079" s="5"/>
    </row>
    <row r="28080" spans="38:49">
      <c r="AL28080" s="5"/>
      <c r="AM28080" s="5"/>
      <c r="AW28080" s="5"/>
    </row>
    <row r="28081" spans="38:49">
      <c r="AL28081" s="5"/>
      <c r="AM28081" s="5"/>
      <c r="AW28081" s="5"/>
    </row>
    <row r="28082" spans="38:49">
      <c r="AL28082" s="5"/>
      <c r="AM28082" s="5"/>
      <c r="AW28082" s="5"/>
    </row>
    <row r="28083" spans="38:49">
      <c r="AL28083" s="5"/>
      <c r="AM28083" s="5"/>
      <c r="AW28083" s="5"/>
    </row>
    <row r="28084" spans="38:49">
      <c r="AL28084" s="5"/>
      <c r="AM28084" s="5"/>
      <c r="AW28084" s="5"/>
    </row>
    <row r="28085" spans="38:49">
      <c r="AL28085" s="5"/>
      <c r="AM28085" s="5"/>
      <c r="AW28085" s="5"/>
    </row>
    <row r="28086" spans="38:49">
      <c r="AL28086" s="5"/>
      <c r="AM28086" s="5"/>
      <c r="AW28086" s="5"/>
    </row>
    <row r="28087" spans="38:49">
      <c r="AL28087" s="5"/>
      <c r="AM28087" s="5"/>
      <c r="AW28087" s="5"/>
    </row>
    <row r="28088" spans="38:49">
      <c r="AL28088" s="5"/>
      <c r="AM28088" s="5"/>
      <c r="AW28088" s="5"/>
    </row>
    <row r="28089" spans="38:49">
      <c r="AL28089" s="5"/>
      <c r="AM28089" s="5"/>
      <c r="AW28089" s="5"/>
    </row>
    <row r="28090" spans="38:49">
      <c r="AL28090" s="5"/>
      <c r="AM28090" s="5"/>
      <c r="AW28090" s="5"/>
    </row>
    <row r="28091" spans="38:49">
      <c r="AL28091" s="5"/>
      <c r="AM28091" s="5"/>
      <c r="AW28091" s="5"/>
    </row>
    <row r="28092" spans="38:49">
      <c r="AL28092" s="5"/>
      <c r="AM28092" s="5"/>
      <c r="AW28092" s="5"/>
    </row>
    <row r="28093" spans="38:49">
      <c r="AL28093" s="5"/>
      <c r="AM28093" s="5"/>
      <c r="AW28093" s="5"/>
    </row>
    <row r="28094" spans="38:49">
      <c r="AL28094" s="5"/>
      <c r="AM28094" s="5"/>
      <c r="AW28094" s="5"/>
    </row>
    <row r="28095" spans="38:49">
      <c r="AL28095" s="5"/>
      <c r="AM28095" s="5"/>
      <c r="AW28095" s="5"/>
    </row>
    <row r="28096" spans="38:49">
      <c r="AL28096" s="5"/>
      <c r="AM28096" s="5"/>
      <c r="AW28096" s="5"/>
    </row>
    <row r="28097" spans="38:49">
      <c r="AL28097" s="5"/>
      <c r="AM28097" s="5"/>
      <c r="AW28097" s="5"/>
    </row>
    <row r="28098" spans="38:49">
      <c r="AL28098" s="5"/>
      <c r="AM28098" s="5"/>
      <c r="AW28098" s="5"/>
    </row>
    <row r="28099" spans="38:49">
      <c r="AL28099" s="5"/>
      <c r="AM28099" s="5"/>
      <c r="AW28099" s="5"/>
    </row>
    <row r="28100" spans="38:49">
      <c r="AL28100" s="5"/>
      <c r="AM28100" s="5"/>
      <c r="AW28100" s="5"/>
    </row>
    <row r="28101" spans="38:49">
      <c r="AL28101" s="5"/>
      <c r="AM28101" s="5"/>
      <c r="AW28101" s="5"/>
    </row>
    <row r="28102" spans="38:49">
      <c r="AL28102" s="5"/>
      <c r="AM28102" s="5"/>
      <c r="AW28102" s="5"/>
    </row>
    <row r="28103" spans="38:49">
      <c r="AL28103" s="5"/>
      <c r="AM28103" s="5"/>
      <c r="AW28103" s="5"/>
    </row>
    <row r="28104" spans="38:49">
      <c r="AL28104" s="5"/>
      <c r="AM28104" s="5"/>
      <c r="AW28104" s="5"/>
    </row>
    <row r="28105" spans="38:49">
      <c r="AL28105" s="5"/>
      <c r="AM28105" s="5"/>
      <c r="AW28105" s="5"/>
    </row>
    <row r="28106" spans="38:49">
      <c r="AL28106" s="5"/>
      <c r="AM28106" s="5"/>
      <c r="AW28106" s="5"/>
    </row>
    <row r="28107" spans="38:49">
      <c r="AL28107" s="5"/>
      <c r="AM28107" s="5"/>
      <c r="AW28107" s="5"/>
    </row>
    <row r="28108" spans="38:49">
      <c r="AL28108" s="5"/>
      <c r="AM28108" s="5"/>
      <c r="AW28108" s="5"/>
    </row>
    <row r="28109" spans="38:49">
      <c r="AL28109" s="5"/>
      <c r="AM28109" s="5"/>
      <c r="AW28109" s="5"/>
    </row>
    <row r="28110" spans="38:49">
      <c r="AL28110" s="5"/>
      <c r="AM28110" s="5"/>
      <c r="AW28110" s="5"/>
    </row>
    <row r="28111" spans="38:49">
      <c r="AL28111" s="5"/>
      <c r="AM28111" s="5"/>
      <c r="AW28111" s="5"/>
    </row>
    <row r="28112" spans="38:49">
      <c r="AL28112" s="5"/>
      <c r="AM28112" s="5"/>
      <c r="AW28112" s="5"/>
    </row>
    <row r="28113" spans="38:49">
      <c r="AL28113" s="5"/>
      <c r="AM28113" s="5"/>
      <c r="AW28113" s="5"/>
    </row>
    <row r="28114" spans="38:49">
      <c r="AL28114" s="5"/>
      <c r="AM28114" s="5"/>
      <c r="AW28114" s="5"/>
    </row>
    <row r="28115" spans="38:49">
      <c r="AL28115" s="5"/>
      <c r="AM28115" s="5"/>
      <c r="AW28115" s="5"/>
    </row>
    <row r="28116" spans="38:49">
      <c r="AL28116" s="5"/>
      <c r="AM28116" s="5"/>
      <c r="AW28116" s="5"/>
    </row>
    <row r="28117" spans="38:49">
      <c r="AL28117" s="5"/>
      <c r="AM28117" s="5"/>
      <c r="AW28117" s="5"/>
    </row>
    <row r="28118" spans="38:49">
      <c r="AL28118" s="5"/>
      <c r="AM28118" s="5"/>
      <c r="AW28118" s="5"/>
    </row>
    <row r="28119" spans="38:49">
      <c r="AL28119" s="5"/>
      <c r="AM28119" s="5"/>
      <c r="AW28119" s="5"/>
    </row>
    <row r="28120" spans="38:49">
      <c r="AL28120" s="5"/>
      <c r="AM28120" s="5"/>
      <c r="AW28120" s="5"/>
    </row>
    <row r="28121" spans="38:49">
      <c r="AL28121" s="5"/>
      <c r="AM28121" s="5"/>
      <c r="AW28121" s="5"/>
    </row>
    <row r="28122" spans="38:49">
      <c r="AL28122" s="5"/>
      <c r="AM28122" s="5"/>
      <c r="AW28122" s="5"/>
    </row>
    <row r="28123" spans="38:49">
      <c r="AL28123" s="5"/>
      <c r="AM28123" s="5"/>
      <c r="AW28123" s="5"/>
    </row>
    <row r="28124" spans="38:49">
      <c r="AL28124" s="5"/>
      <c r="AM28124" s="5"/>
      <c r="AW28124" s="5"/>
    </row>
    <row r="28125" spans="38:49">
      <c r="AL28125" s="5"/>
      <c r="AM28125" s="5"/>
      <c r="AW28125" s="5"/>
    </row>
    <row r="28126" spans="38:49">
      <c r="AL28126" s="5"/>
      <c r="AM28126" s="5"/>
      <c r="AW28126" s="5"/>
    </row>
    <row r="28127" spans="38:49">
      <c r="AL28127" s="5"/>
      <c r="AM28127" s="5"/>
      <c r="AW28127" s="5"/>
    </row>
    <row r="28128" spans="38:49">
      <c r="AL28128" s="5"/>
      <c r="AM28128" s="5"/>
      <c r="AW28128" s="5"/>
    </row>
    <row r="28129" spans="38:49">
      <c r="AL28129" s="5"/>
      <c r="AM28129" s="5"/>
      <c r="AW28129" s="5"/>
    </row>
    <row r="28130" spans="38:49">
      <c r="AL28130" s="5"/>
      <c r="AM28130" s="5"/>
      <c r="AW28130" s="5"/>
    </row>
    <row r="28131" spans="38:49">
      <c r="AL28131" s="5"/>
      <c r="AM28131" s="5"/>
      <c r="AW28131" s="5"/>
    </row>
    <row r="28132" spans="38:49">
      <c r="AL28132" s="5"/>
      <c r="AM28132" s="5"/>
      <c r="AW28132" s="5"/>
    </row>
    <row r="28133" spans="38:49">
      <c r="AL28133" s="5"/>
      <c r="AM28133" s="5"/>
      <c r="AW28133" s="5"/>
    </row>
    <row r="28134" spans="38:49">
      <c r="AL28134" s="5"/>
      <c r="AM28134" s="5"/>
      <c r="AW28134" s="5"/>
    </row>
    <row r="28135" spans="38:49">
      <c r="AL28135" s="5"/>
      <c r="AM28135" s="5"/>
      <c r="AW28135" s="5"/>
    </row>
    <row r="28136" spans="38:49">
      <c r="AL28136" s="5"/>
      <c r="AM28136" s="5"/>
      <c r="AW28136" s="5"/>
    </row>
    <row r="28137" spans="38:49">
      <c r="AL28137" s="5"/>
      <c r="AM28137" s="5"/>
      <c r="AW28137" s="5"/>
    </row>
    <row r="28138" spans="38:49">
      <c r="AL28138" s="5"/>
      <c r="AM28138" s="5"/>
      <c r="AW28138" s="5"/>
    </row>
    <row r="28139" spans="38:49">
      <c r="AL28139" s="5"/>
      <c r="AM28139" s="5"/>
      <c r="AW28139" s="5"/>
    </row>
    <row r="28140" spans="38:49">
      <c r="AL28140" s="5"/>
      <c r="AM28140" s="5"/>
      <c r="AW28140" s="5"/>
    </row>
    <row r="28141" spans="38:49">
      <c r="AL28141" s="5"/>
      <c r="AM28141" s="5"/>
      <c r="AW28141" s="5"/>
    </row>
    <row r="28142" spans="38:49">
      <c r="AL28142" s="5"/>
      <c r="AM28142" s="5"/>
      <c r="AW28142" s="5"/>
    </row>
    <row r="28143" spans="38:49">
      <c r="AL28143" s="5"/>
      <c r="AM28143" s="5"/>
      <c r="AW28143" s="5"/>
    </row>
    <row r="28144" spans="38:49">
      <c r="AL28144" s="5"/>
      <c r="AM28144" s="5"/>
      <c r="AW28144" s="5"/>
    </row>
    <row r="28145" spans="38:49">
      <c r="AL28145" s="5"/>
      <c r="AM28145" s="5"/>
      <c r="AW28145" s="5"/>
    </row>
    <row r="28146" spans="38:49">
      <c r="AL28146" s="5"/>
      <c r="AM28146" s="5"/>
      <c r="AW28146" s="5"/>
    </row>
    <row r="28147" spans="38:49">
      <c r="AL28147" s="5"/>
      <c r="AM28147" s="5"/>
      <c r="AW28147" s="5"/>
    </row>
    <row r="28148" spans="38:49">
      <c r="AL28148" s="5"/>
      <c r="AM28148" s="5"/>
      <c r="AW28148" s="5"/>
    </row>
    <row r="28149" spans="38:49">
      <c r="AL28149" s="5"/>
      <c r="AM28149" s="5"/>
      <c r="AW28149" s="5"/>
    </row>
    <row r="28150" spans="38:49">
      <c r="AL28150" s="5"/>
      <c r="AM28150" s="5"/>
      <c r="AW28150" s="5"/>
    </row>
    <row r="28151" spans="38:49">
      <c r="AL28151" s="5"/>
      <c r="AM28151" s="5"/>
      <c r="AW28151" s="5"/>
    </row>
    <row r="28152" spans="38:49">
      <c r="AL28152" s="5"/>
      <c r="AM28152" s="5"/>
      <c r="AW28152" s="5"/>
    </row>
    <row r="28153" spans="38:49">
      <c r="AL28153" s="5"/>
      <c r="AM28153" s="5"/>
      <c r="AW28153" s="5"/>
    </row>
    <row r="28154" spans="38:49">
      <c r="AL28154" s="5"/>
      <c r="AM28154" s="5"/>
      <c r="AW28154" s="5"/>
    </row>
    <row r="28155" spans="38:49">
      <c r="AL28155" s="5"/>
      <c r="AM28155" s="5"/>
      <c r="AW28155" s="5"/>
    </row>
    <row r="28156" spans="38:49">
      <c r="AL28156" s="5"/>
      <c r="AM28156" s="5"/>
      <c r="AW28156" s="5"/>
    </row>
    <row r="28157" spans="38:49">
      <c r="AL28157" s="5"/>
      <c r="AM28157" s="5"/>
      <c r="AW28157" s="5"/>
    </row>
    <row r="28158" spans="38:49">
      <c r="AL28158" s="5"/>
      <c r="AM28158" s="5"/>
      <c r="AW28158" s="5"/>
    </row>
    <row r="28159" spans="38:49">
      <c r="AL28159" s="5"/>
      <c r="AM28159" s="5"/>
      <c r="AW28159" s="5"/>
    </row>
    <row r="28160" spans="38:49">
      <c r="AL28160" s="5"/>
      <c r="AM28160" s="5"/>
      <c r="AW28160" s="5"/>
    </row>
    <row r="28161" spans="38:49">
      <c r="AL28161" s="5"/>
      <c r="AM28161" s="5"/>
      <c r="AW28161" s="5"/>
    </row>
    <row r="28162" spans="38:49">
      <c r="AL28162" s="5"/>
      <c r="AM28162" s="5"/>
      <c r="AW28162" s="5"/>
    </row>
    <row r="28163" spans="38:49">
      <c r="AL28163" s="5"/>
      <c r="AM28163" s="5"/>
      <c r="AW28163" s="5"/>
    </row>
    <row r="28164" spans="38:49">
      <c r="AL28164" s="5"/>
      <c r="AM28164" s="5"/>
      <c r="AW28164" s="5"/>
    </row>
    <row r="28165" spans="38:49">
      <c r="AL28165" s="5"/>
      <c r="AM28165" s="5"/>
      <c r="AW28165" s="5"/>
    </row>
    <row r="28166" spans="38:49">
      <c r="AL28166" s="5"/>
      <c r="AM28166" s="5"/>
      <c r="AW28166" s="5"/>
    </row>
    <row r="28167" spans="38:49">
      <c r="AL28167" s="5"/>
      <c r="AM28167" s="5"/>
      <c r="AW28167" s="5"/>
    </row>
    <row r="28168" spans="38:49">
      <c r="AL28168" s="5"/>
      <c r="AM28168" s="5"/>
      <c r="AW28168" s="5"/>
    </row>
    <row r="28169" spans="38:49">
      <c r="AL28169" s="5"/>
      <c r="AM28169" s="5"/>
      <c r="AW28169" s="5"/>
    </row>
    <row r="28170" spans="38:49">
      <c r="AL28170" s="5"/>
      <c r="AM28170" s="5"/>
      <c r="AW28170" s="5"/>
    </row>
    <row r="28171" spans="38:49">
      <c r="AL28171" s="5"/>
      <c r="AM28171" s="5"/>
      <c r="AW28171" s="5"/>
    </row>
    <row r="28172" spans="38:49">
      <c r="AL28172" s="5"/>
      <c r="AM28172" s="5"/>
      <c r="AW28172" s="5"/>
    </row>
    <row r="28173" spans="38:49">
      <c r="AL28173" s="5"/>
      <c r="AM28173" s="5"/>
      <c r="AW28173" s="5"/>
    </row>
    <row r="28174" spans="38:49">
      <c r="AL28174" s="5"/>
      <c r="AM28174" s="5"/>
      <c r="AW28174" s="5"/>
    </row>
    <row r="28175" spans="38:49">
      <c r="AL28175" s="5"/>
      <c r="AM28175" s="5"/>
      <c r="AW28175" s="5"/>
    </row>
    <row r="28176" spans="38:49">
      <c r="AL28176" s="5"/>
      <c r="AM28176" s="5"/>
      <c r="AW28176" s="5"/>
    </row>
    <row r="28177" spans="38:49">
      <c r="AL28177" s="5"/>
      <c r="AM28177" s="5"/>
      <c r="AW28177" s="5"/>
    </row>
    <row r="28178" spans="38:49">
      <c r="AL28178" s="5"/>
      <c r="AM28178" s="5"/>
      <c r="AW28178" s="5"/>
    </row>
    <row r="28179" spans="38:49">
      <c r="AL28179" s="5"/>
      <c r="AM28179" s="5"/>
      <c r="AW28179" s="5"/>
    </row>
    <row r="28180" spans="38:49">
      <c r="AL28180" s="5"/>
      <c r="AM28180" s="5"/>
      <c r="AW28180" s="5"/>
    </row>
    <row r="28181" spans="38:49">
      <c r="AL28181" s="5"/>
      <c r="AM28181" s="5"/>
      <c r="AW28181" s="5"/>
    </row>
    <row r="28182" spans="38:49">
      <c r="AL28182" s="5"/>
      <c r="AM28182" s="5"/>
      <c r="AW28182" s="5"/>
    </row>
    <row r="28183" spans="38:49">
      <c r="AL28183" s="5"/>
      <c r="AM28183" s="5"/>
      <c r="AW28183" s="5"/>
    </row>
    <row r="28184" spans="38:49">
      <c r="AL28184" s="5"/>
      <c r="AM28184" s="5"/>
      <c r="AW28184" s="5"/>
    </row>
    <row r="28185" spans="38:49">
      <c r="AL28185" s="5"/>
      <c r="AM28185" s="5"/>
      <c r="AW28185" s="5"/>
    </row>
    <row r="28186" spans="38:49">
      <c r="AL28186" s="5"/>
      <c r="AM28186" s="5"/>
      <c r="AW28186" s="5"/>
    </row>
    <row r="28187" spans="38:49">
      <c r="AL28187" s="5"/>
      <c r="AM28187" s="5"/>
      <c r="AW28187" s="5"/>
    </row>
    <row r="28188" spans="38:49">
      <c r="AL28188" s="5"/>
      <c r="AM28188" s="5"/>
      <c r="AW28188" s="5"/>
    </row>
    <row r="28189" spans="38:49">
      <c r="AL28189" s="5"/>
      <c r="AM28189" s="5"/>
      <c r="AW28189" s="5"/>
    </row>
    <row r="28190" spans="38:49">
      <c r="AL28190" s="5"/>
      <c r="AM28190" s="5"/>
      <c r="AW28190" s="5"/>
    </row>
    <row r="28191" spans="38:49">
      <c r="AL28191" s="5"/>
      <c r="AM28191" s="5"/>
      <c r="AW28191" s="5"/>
    </row>
    <row r="28192" spans="38:49">
      <c r="AL28192" s="5"/>
      <c r="AM28192" s="5"/>
      <c r="AW28192" s="5"/>
    </row>
    <row r="28193" spans="38:49">
      <c r="AL28193" s="5"/>
      <c r="AM28193" s="5"/>
      <c r="AW28193" s="5"/>
    </row>
    <row r="28194" spans="38:49">
      <c r="AL28194" s="5"/>
      <c r="AM28194" s="5"/>
      <c r="AW28194" s="5"/>
    </row>
    <row r="28195" spans="38:49">
      <c r="AL28195" s="5"/>
      <c r="AM28195" s="5"/>
      <c r="AW28195" s="5"/>
    </row>
    <row r="28196" spans="38:49">
      <c r="AL28196" s="5"/>
      <c r="AM28196" s="5"/>
      <c r="AW28196" s="5"/>
    </row>
    <row r="28197" spans="38:49">
      <c r="AL28197" s="5"/>
      <c r="AM28197" s="5"/>
      <c r="AW28197" s="5"/>
    </row>
    <row r="28198" spans="38:49">
      <c r="AL28198" s="5"/>
      <c r="AM28198" s="5"/>
      <c r="AW28198" s="5"/>
    </row>
    <row r="28199" spans="38:49">
      <c r="AL28199" s="5"/>
      <c r="AM28199" s="5"/>
      <c r="AW28199" s="5"/>
    </row>
    <row r="28200" spans="38:49">
      <c r="AL28200" s="5"/>
      <c r="AM28200" s="5"/>
      <c r="AW28200" s="5"/>
    </row>
    <row r="28201" spans="38:49">
      <c r="AL28201" s="5"/>
      <c r="AM28201" s="5"/>
      <c r="AW28201" s="5"/>
    </row>
    <row r="28202" spans="38:49">
      <c r="AL28202" s="5"/>
      <c r="AM28202" s="5"/>
      <c r="AW28202" s="5"/>
    </row>
    <row r="28203" spans="38:49">
      <c r="AL28203" s="5"/>
      <c r="AM28203" s="5"/>
      <c r="AW28203" s="5"/>
    </row>
    <row r="28204" spans="38:49">
      <c r="AL28204" s="5"/>
      <c r="AM28204" s="5"/>
      <c r="AW28204" s="5"/>
    </row>
    <row r="28205" spans="38:49">
      <c r="AL28205" s="5"/>
      <c r="AM28205" s="5"/>
      <c r="AW28205" s="5"/>
    </row>
    <row r="28206" spans="38:49">
      <c r="AL28206" s="5"/>
      <c r="AM28206" s="5"/>
      <c r="AW28206" s="5"/>
    </row>
    <row r="28207" spans="38:49">
      <c r="AL28207" s="5"/>
      <c r="AM28207" s="5"/>
      <c r="AW28207" s="5"/>
    </row>
    <row r="28208" spans="38:49">
      <c r="AL28208" s="5"/>
      <c r="AM28208" s="5"/>
      <c r="AW28208" s="5"/>
    </row>
    <row r="28209" spans="38:49">
      <c r="AL28209" s="5"/>
      <c r="AM28209" s="5"/>
      <c r="AW28209" s="5"/>
    </row>
    <row r="28210" spans="38:49">
      <c r="AL28210" s="5"/>
      <c r="AM28210" s="5"/>
      <c r="AW28210" s="5"/>
    </row>
    <row r="28211" spans="38:49">
      <c r="AL28211" s="5"/>
      <c r="AM28211" s="5"/>
      <c r="AW28211" s="5"/>
    </row>
    <row r="28212" spans="38:49">
      <c r="AL28212" s="5"/>
      <c r="AM28212" s="5"/>
      <c r="AW28212" s="5"/>
    </row>
    <row r="28213" spans="38:49">
      <c r="AL28213" s="5"/>
      <c r="AM28213" s="5"/>
      <c r="AW28213" s="5"/>
    </row>
    <row r="28214" spans="38:49">
      <c r="AL28214" s="5"/>
      <c r="AM28214" s="5"/>
      <c r="AW28214" s="5"/>
    </row>
    <row r="28215" spans="38:49">
      <c r="AL28215" s="5"/>
      <c r="AM28215" s="5"/>
      <c r="AW28215" s="5"/>
    </row>
    <row r="28216" spans="38:49">
      <c r="AL28216" s="5"/>
      <c r="AM28216" s="5"/>
      <c r="AW28216" s="5"/>
    </row>
    <row r="28217" spans="38:49">
      <c r="AL28217" s="5"/>
      <c r="AM28217" s="5"/>
      <c r="AW28217" s="5"/>
    </row>
    <row r="28218" spans="38:49">
      <c r="AL28218" s="5"/>
      <c r="AM28218" s="5"/>
      <c r="AW28218" s="5"/>
    </row>
    <row r="28219" spans="38:49">
      <c r="AL28219" s="5"/>
      <c r="AM28219" s="5"/>
      <c r="AW28219" s="5"/>
    </row>
    <row r="28220" spans="38:49">
      <c r="AL28220" s="5"/>
      <c r="AM28220" s="5"/>
      <c r="AW28220" s="5"/>
    </row>
    <row r="28221" spans="38:49">
      <c r="AL28221" s="5"/>
      <c r="AM28221" s="5"/>
      <c r="AW28221" s="5"/>
    </row>
    <row r="28222" spans="38:49">
      <c r="AL28222" s="5"/>
      <c r="AM28222" s="5"/>
      <c r="AW28222" s="5"/>
    </row>
    <row r="28223" spans="38:49">
      <c r="AL28223" s="5"/>
      <c r="AM28223" s="5"/>
      <c r="AW28223" s="5"/>
    </row>
    <row r="28224" spans="38:49">
      <c r="AL28224" s="5"/>
      <c r="AM28224" s="5"/>
      <c r="AW28224" s="5"/>
    </row>
    <row r="28225" spans="38:49">
      <c r="AL28225" s="5"/>
      <c r="AM28225" s="5"/>
      <c r="AW28225" s="5"/>
    </row>
    <row r="28226" spans="38:49">
      <c r="AL28226" s="5"/>
      <c r="AM28226" s="5"/>
      <c r="AW28226" s="5"/>
    </row>
    <row r="28227" spans="38:49">
      <c r="AL28227" s="5"/>
      <c r="AM28227" s="5"/>
      <c r="AW28227" s="5"/>
    </row>
    <row r="28228" spans="38:49">
      <c r="AL28228" s="5"/>
      <c r="AM28228" s="5"/>
      <c r="AW28228" s="5"/>
    </row>
    <row r="28229" spans="38:49">
      <c r="AL28229" s="5"/>
      <c r="AM28229" s="5"/>
      <c r="AW28229" s="5"/>
    </row>
    <row r="28230" spans="38:49">
      <c r="AL28230" s="5"/>
      <c r="AM28230" s="5"/>
      <c r="AW28230" s="5"/>
    </row>
    <row r="28231" spans="38:49">
      <c r="AL28231" s="5"/>
      <c r="AM28231" s="5"/>
      <c r="AW28231" s="5"/>
    </row>
    <row r="28232" spans="38:49">
      <c r="AL28232" s="5"/>
      <c r="AM28232" s="5"/>
      <c r="AW28232" s="5"/>
    </row>
    <row r="28233" spans="38:49">
      <c r="AL28233" s="5"/>
      <c r="AM28233" s="5"/>
      <c r="AW28233" s="5"/>
    </row>
    <row r="28234" spans="38:49">
      <c r="AL28234" s="5"/>
      <c r="AM28234" s="5"/>
      <c r="AW28234" s="5"/>
    </row>
    <row r="28235" spans="38:49">
      <c r="AL28235" s="5"/>
      <c r="AM28235" s="5"/>
      <c r="AW28235" s="5"/>
    </row>
    <row r="28236" spans="38:49">
      <c r="AL28236" s="5"/>
      <c r="AM28236" s="5"/>
      <c r="AW28236" s="5"/>
    </row>
    <row r="28237" spans="38:49">
      <c r="AL28237" s="5"/>
      <c r="AM28237" s="5"/>
      <c r="AW28237" s="5"/>
    </row>
    <row r="28238" spans="38:49">
      <c r="AL28238" s="5"/>
      <c r="AM28238" s="5"/>
      <c r="AW28238" s="5"/>
    </row>
    <row r="28239" spans="38:49">
      <c r="AL28239" s="5"/>
      <c r="AM28239" s="5"/>
      <c r="AW28239" s="5"/>
    </row>
    <row r="28240" spans="38:49">
      <c r="AL28240" s="5"/>
      <c r="AM28240" s="5"/>
      <c r="AW28240" s="5"/>
    </row>
    <row r="28241" spans="38:49">
      <c r="AL28241" s="5"/>
      <c r="AM28241" s="5"/>
      <c r="AW28241" s="5"/>
    </row>
    <row r="28242" spans="38:49">
      <c r="AL28242" s="5"/>
      <c r="AM28242" s="5"/>
      <c r="AW28242" s="5"/>
    </row>
    <row r="28243" spans="38:49">
      <c r="AL28243" s="5"/>
      <c r="AM28243" s="5"/>
      <c r="AW28243" s="5"/>
    </row>
    <row r="28244" spans="38:49">
      <c r="AL28244" s="5"/>
      <c r="AM28244" s="5"/>
      <c r="AW28244" s="5"/>
    </row>
    <row r="28245" spans="38:49">
      <c r="AL28245" s="5"/>
      <c r="AM28245" s="5"/>
      <c r="AW28245" s="5"/>
    </row>
    <row r="28246" spans="38:49">
      <c r="AL28246" s="5"/>
      <c r="AM28246" s="5"/>
      <c r="AW28246" s="5"/>
    </row>
    <row r="28247" spans="38:49">
      <c r="AL28247" s="5"/>
      <c r="AM28247" s="5"/>
      <c r="AW28247" s="5"/>
    </row>
    <row r="28248" spans="38:49">
      <c r="AL28248" s="5"/>
      <c r="AM28248" s="5"/>
      <c r="AW28248" s="5"/>
    </row>
    <row r="28249" spans="38:49">
      <c r="AL28249" s="5"/>
      <c r="AM28249" s="5"/>
      <c r="AW28249" s="5"/>
    </row>
    <row r="28250" spans="38:49">
      <c r="AL28250" s="5"/>
      <c r="AM28250" s="5"/>
      <c r="AW28250" s="5"/>
    </row>
    <row r="28251" spans="38:49">
      <c r="AL28251" s="5"/>
      <c r="AM28251" s="5"/>
      <c r="AW28251" s="5"/>
    </row>
    <row r="28252" spans="38:49">
      <c r="AL28252" s="5"/>
      <c r="AM28252" s="5"/>
      <c r="AW28252" s="5"/>
    </row>
    <row r="28253" spans="38:49">
      <c r="AL28253" s="5"/>
      <c r="AM28253" s="5"/>
      <c r="AW28253" s="5"/>
    </row>
    <row r="28254" spans="38:49">
      <c r="AL28254" s="5"/>
      <c r="AM28254" s="5"/>
      <c r="AW28254" s="5"/>
    </row>
    <row r="28255" spans="38:49">
      <c r="AL28255" s="5"/>
      <c r="AM28255" s="5"/>
      <c r="AW28255" s="5"/>
    </row>
    <row r="28256" spans="38:49">
      <c r="AL28256" s="5"/>
      <c r="AM28256" s="5"/>
      <c r="AW28256" s="5"/>
    </row>
    <row r="28257" spans="38:49">
      <c r="AL28257" s="5"/>
      <c r="AM28257" s="5"/>
      <c r="AW28257" s="5"/>
    </row>
    <row r="28258" spans="38:49">
      <c r="AL28258" s="5"/>
      <c r="AM28258" s="5"/>
      <c r="AW28258" s="5"/>
    </row>
    <row r="28259" spans="38:49">
      <c r="AL28259" s="5"/>
      <c r="AM28259" s="5"/>
      <c r="AW28259" s="5"/>
    </row>
    <row r="28260" spans="38:49">
      <c r="AL28260" s="5"/>
      <c r="AM28260" s="5"/>
      <c r="AW28260" s="5"/>
    </row>
    <row r="28261" spans="38:49">
      <c r="AL28261" s="5"/>
      <c r="AM28261" s="5"/>
      <c r="AW28261" s="5"/>
    </row>
    <row r="28262" spans="38:49">
      <c r="AL28262" s="5"/>
      <c r="AM28262" s="5"/>
      <c r="AW28262" s="5"/>
    </row>
    <row r="28263" spans="38:49">
      <c r="AL28263" s="5"/>
      <c r="AM28263" s="5"/>
      <c r="AW28263" s="5"/>
    </row>
    <row r="28264" spans="38:49">
      <c r="AL28264" s="5"/>
      <c r="AM28264" s="5"/>
      <c r="AW28264" s="5"/>
    </row>
    <row r="28265" spans="38:49">
      <c r="AL28265" s="5"/>
      <c r="AM28265" s="5"/>
      <c r="AW28265" s="5"/>
    </row>
    <row r="28266" spans="38:49">
      <c r="AL28266" s="5"/>
      <c r="AM28266" s="5"/>
      <c r="AW28266" s="5"/>
    </row>
    <row r="28267" spans="38:49">
      <c r="AL28267" s="5"/>
      <c r="AM28267" s="5"/>
      <c r="AW28267" s="5"/>
    </row>
    <row r="28268" spans="38:49">
      <c r="AL28268" s="5"/>
      <c r="AM28268" s="5"/>
      <c r="AW28268" s="5"/>
    </row>
    <row r="28269" spans="38:49">
      <c r="AL28269" s="5"/>
      <c r="AM28269" s="5"/>
      <c r="AW28269" s="5"/>
    </row>
    <row r="28270" spans="38:49">
      <c r="AL28270" s="5"/>
      <c r="AM28270" s="5"/>
      <c r="AW28270" s="5"/>
    </row>
    <row r="28271" spans="38:49">
      <c r="AL28271" s="5"/>
      <c r="AM28271" s="5"/>
      <c r="AW28271" s="5"/>
    </row>
    <row r="28272" spans="38:49">
      <c r="AL28272" s="5"/>
      <c r="AM28272" s="5"/>
      <c r="AW28272" s="5"/>
    </row>
    <row r="28273" spans="38:49">
      <c r="AL28273" s="5"/>
      <c r="AM28273" s="5"/>
      <c r="AW28273" s="5"/>
    </row>
    <row r="28274" spans="38:49">
      <c r="AL28274" s="5"/>
      <c r="AM28274" s="5"/>
      <c r="AW28274" s="5"/>
    </row>
    <row r="28275" spans="38:49">
      <c r="AL28275" s="5"/>
      <c r="AM28275" s="5"/>
      <c r="AW28275" s="5"/>
    </row>
    <row r="28276" spans="38:49">
      <c r="AL28276" s="5"/>
      <c r="AM28276" s="5"/>
      <c r="AW28276" s="5"/>
    </row>
    <row r="28277" spans="38:49">
      <c r="AL28277" s="5"/>
      <c r="AM28277" s="5"/>
      <c r="AW28277" s="5"/>
    </row>
    <row r="28278" spans="38:49">
      <c r="AL28278" s="5"/>
      <c r="AM28278" s="5"/>
      <c r="AW28278" s="5"/>
    </row>
    <row r="28279" spans="38:49">
      <c r="AL28279" s="5"/>
      <c r="AM28279" s="5"/>
      <c r="AW28279" s="5"/>
    </row>
    <row r="28280" spans="38:49">
      <c r="AL28280" s="5"/>
      <c r="AM28280" s="5"/>
      <c r="AW28280" s="5"/>
    </row>
    <row r="28281" spans="38:49">
      <c r="AL28281" s="5"/>
      <c r="AM28281" s="5"/>
      <c r="AW28281" s="5"/>
    </row>
    <row r="28282" spans="38:49">
      <c r="AL28282" s="5"/>
      <c r="AM28282" s="5"/>
      <c r="AW28282" s="5"/>
    </row>
    <row r="28283" spans="38:49">
      <c r="AL28283" s="5"/>
      <c r="AM28283" s="5"/>
      <c r="AW28283" s="5"/>
    </row>
    <row r="28284" spans="38:49">
      <c r="AL28284" s="5"/>
      <c r="AM28284" s="5"/>
      <c r="AW28284" s="5"/>
    </row>
    <row r="28285" spans="38:49">
      <c r="AL28285" s="5"/>
      <c r="AM28285" s="5"/>
      <c r="AW28285" s="5"/>
    </row>
    <row r="28286" spans="38:49">
      <c r="AL28286" s="5"/>
      <c r="AM28286" s="5"/>
      <c r="AW28286" s="5"/>
    </row>
    <row r="28287" spans="38:49">
      <c r="AL28287" s="5"/>
      <c r="AM28287" s="5"/>
      <c r="AW28287" s="5"/>
    </row>
    <row r="28288" spans="38:49">
      <c r="AL28288" s="5"/>
      <c r="AM28288" s="5"/>
      <c r="AW28288" s="5"/>
    </row>
    <row r="28289" spans="38:49">
      <c r="AL28289" s="5"/>
      <c r="AM28289" s="5"/>
      <c r="AW28289" s="5"/>
    </row>
    <row r="28290" spans="38:49">
      <c r="AL28290" s="5"/>
      <c r="AM28290" s="5"/>
      <c r="AW28290" s="5"/>
    </row>
    <row r="28291" spans="38:49">
      <c r="AL28291" s="5"/>
      <c r="AM28291" s="5"/>
      <c r="AW28291" s="5"/>
    </row>
    <row r="28292" spans="38:49">
      <c r="AL28292" s="5"/>
      <c r="AM28292" s="5"/>
      <c r="AW28292" s="5"/>
    </row>
    <row r="28293" spans="38:49">
      <c r="AL28293" s="5"/>
      <c r="AM28293" s="5"/>
      <c r="AW28293" s="5"/>
    </row>
    <row r="28294" spans="38:49">
      <c r="AL28294" s="5"/>
      <c r="AM28294" s="5"/>
      <c r="AW28294" s="5"/>
    </row>
    <row r="28295" spans="38:49">
      <c r="AL28295" s="5"/>
      <c r="AM28295" s="5"/>
      <c r="AW28295" s="5"/>
    </row>
    <row r="28296" spans="38:49">
      <c r="AL28296" s="5"/>
      <c r="AM28296" s="5"/>
      <c r="AW28296" s="5"/>
    </row>
    <row r="28297" spans="38:49">
      <c r="AL28297" s="5"/>
      <c r="AM28297" s="5"/>
      <c r="AW28297" s="5"/>
    </row>
    <row r="28298" spans="38:49">
      <c r="AL28298" s="5"/>
      <c r="AM28298" s="5"/>
      <c r="AW28298" s="5"/>
    </row>
    <row r="28299" spans="38:49">
      <c r="AL28299" s="5"/>
      <c r="AM28299" s="5"/>
      <c r="AW28299" s="5"/>
    </row>
    <row r="28300" spans="38:49">
      <c r="AL28300" s="5"/>
      <c r="AM28300" s="5"/>
      <c r="AW28300" s="5"/>
    </row>
    <row r="28301" spans="38:49">
      <c r="AL28301" s="5"/>
      <c r="AM28301" s="5"/>
      <c r="AW28301" s="5"/>
    </row>
    <row r="28302" spans="38:49">
      <c r="AL28302" s="5"/>
      <c r="AM28302" s="5"/>
      <c r="AW28302" s="5"/>
    </row>
    <row r="28303" spans="38:49">
      <c r="AL28303" s="5"/>
      <c r="AM28303" s="5"/>
      <c r="AW28303" s="5"/>
    </row>
    <row r="28304" spans="38:49">
      <c r="AL28304" s="5"/>
      <c r="AM28304" s="5"/>
      <c r="AW28304" s="5"/>
    </row>
    <row r="28305" spans="38:49">
      <c r="AL28305" s="5"/>
      <c r="AM28305" s="5"/>
      <c r="AW28305" s="5"/>
    </row>
    <row r="28306" spans="38:49">
      <c r="AL28306" s="5"/>
      <c r="AM28306" s="5"/>
      <c r="AW28306" s="5"/>
    </row>
    <row r="28307" spans="38:49">
      <c r="AL28307" s="5"/>
      <c r="AM28307" s="5"/>
      <c r="AW28307" s="5"/>
    </row>
    <row r="28308" spans="38:49">
      <c r="AL28308" s="5"/>
      <c r="AM28308" s="5"/>
      <c r="AW28308" s="5"/>
    </row>
    <row r="28309" spans="38:49">
      <c r="AL28309" s="5"/>
      <c r="AM28309" s="5"/>
      <c r="AW28309" s="5"/>
    </row>
    <row r="28310" spans="38:49">
      <c r="AL28310" s="5"/>
      <c r="AM28310" s="5"/>
      <c r="AW28310" s="5"/>
    </row>
    <row r="28311" spans="38:49">
      <c r="AL28311" s="5"/>
      <c r="AM28311" s="5"/>
      <c r="AW28311" s="5"/>
    </row>
    <row r="28312" spans="38:49">
      <c r="AL28312" s="5"/>
      <c r="AM28312" s="5"/>
      <c r="AW28312" s="5"/>
    </row>
    <row r="28313" spans="38:49">
      <c r="AL28313" s="5"/>
      <c r="AM28313" s="5"/>
      <c r="AW28313" s="5"/>
    </row>
    <row r="28314" spans="38:49">
      <c r="AL28314" s="5"/>
      <c r="AM28314" s="5"/>
      <c r="AW28314" s="5"/>
    </row>
    <row r="28315" spans="38:49">
      <c r="AL28315" s="5"/>
      <c r="AM28315" s="5"/>
      <c r="AW28315" s="5"/>
    </row>
    <row r="28316" spans="38:49">
      <c r="AL28316" s="5"/>
      <c r="AM28316" s="5"/>
      <c r="AW28316" s="5"/>
    </row>
    <row r="28317" spans="38:49">
      <c r="AL28317" s="5"/>
      <c r="AM28317" s="5"/>
      <c r="AW28317" s="5"/>
    </row>
    <row r="28318" spans="38:49">
      <c r="AL28318" s="5"/>
      <c r="AM28318" s="5"/>
      <c r="AW28318" s="5"/>
    </row>
    <row r="28319" spans="38:49">
      <c r="AL28319" s="5"/>
      <c r="AM28319" s="5"/>
      <c r="AW28319" s="5"/>
    </row>
    <row r="28320" spans="38:49">
      <c r="AL28320" s="5"/>
      <c r="AM28320" s="5"/>
      <c r="AW28320" s="5"/>
    </row>
    <row r="28321" spans="38:49">
      <c r="AL28321" s="5"/>
      <c r="AM28321" s="5"/>
      <c r="AW28321" s="5"/>
    </row>
    <row r="28322" spans="38:49">
      <c r="AL28322" s="5"/>
      <c r="AM28322" s="5"/>
      <c r="AW28322" s="5"/>
    </row>
    <row r="28323" spans="38:49">
      <c r="AL28323" s="5"/>
      <c r="AM28323" s="5"/>
      <c r="AW28323" s="5"/>
    </row>
    <row r="28324" spans="38:49">
      <c r="AL28324" s="5"/>
      <c r="AM28324" s="5"/>
      <c r="AW28324" s="5"/>
    </row>
    <row r="28325" spans="38:49">
      <c r="AL28325" s="5"/>
      <c r="AM28325" s="5"/>
      <c r="AW28325" s="5"/>
    </row>
    <row r="28326" spans="38:49">
      <c r="AL28326" s="5"/>
      <c r="AM28326" s="5"/>
      <c r="AW28326" s="5"/>
    </row>
    <row r="28327" spans="38:49">
      <c r="AL28327" s="5"/>
      <c r="AM28327" s="5"/>
      <c r="AW28327" s="5"/>
    </row>
    <row r="28328" spans="38:49">
      <c r="AL28328" s="5"/>
      <c r="AM28328" s="5"/>
      <c r="AW28328" s="5"/>
    </row>
    <row r="28329" spans="38:49">
      <c r="AL28329" s="5"/>
      <c r="AM28329" s="5"/>
      <c r="AW28329" s="5"/>
    </row>
    <row r="28330" spans="38:49">
      <c r="AL28330" s="5"/>
      <c r="AM28330" s="5"/>
      <c r="AW28330" s="5"/>
    </row>
    <row r="28331" spans="38:49">
      <c r="AL28331" s="5"/>
      <c r="AM28331" s="5"/>
      <c r="AW28331" s="5"/>
    </row>
    <row r="28332" spans="38:49">
      <c r="AL28332" s="5"/>
      <c r="AM28332" s="5"/>
      <c r="AW28332" s="5"/>
    </row>
    <row r="28333" spans="38:49">
      <c r="AL28333" s="5"/>
      <c r="AM28333" s="5"/>
      <c r="AW28333" s="5"/>
    </row>
    <row r="28334" spans="38:49">
      <c r="AL28334" s="5"/>
      <c r="AM28334" s="5"/>
      <c r="AW28334" s="5"/>
    </row>
    <row r="28335" spans="38:49">
      <c r="AL28335" s="5"/>
      <c r="AM28335" s="5"/>
      <c r="AW28335" s="5"/>
    </row>
    <row r="28336" spans="38:49">
      <c r="AL28336" s="5"/>
      <c r="AM28336" s="5"/>
      <c r="AW28336" s="5"/>
    </row>
    <row r="28337" spans="38:49">
      <c r="AL28337" s="5"/>
      <c r="AM28337" s="5"/>
      <c r="AW28337" s="5"/>
    </row>
    <row r="28338" spans="38:49">
      <c r="AL28338" s="5"/>
      <c r="AM28338" s="5"/>
      <c r="AW28338" s="5"/>
    </row>
    <row r="28339" spans="38:49">
      <c r="AL28339" s="5"/>
      <c r="AM28339" s="5"/>
      <c r="AW28339" s="5"/>
    </row>
    <row r="28340" spans="38:49">
      <c r="AL28340" s="5"/>
      <c r="AM28340" s="5"/>
      <c r="AW28340" s="5"/>
    </row>
    <row r="28341" spans="38:49">
      <c r="AL28341" s="5"/>
      <c r="AM28341" s="5"/>
      <c r="AW28341" s="5"/>
    </row>
    <row r="28342" spans="38:49">
      <c r="AL28342" s="5"/>
      <c r="AM28342" s="5"/>
      <c r="AW28342" s="5"/>
    </row>
    <row r="28343" spans="38:49">
      <c r="AL28343" s="5"/>
      <c r="AM28343" s="5"/>
      <c r="AW28343" s="5"/>
    </row>
    <row r="28344" spans="38:49">
      <c r="AL28344" s="5"/>
      <c r="AM28344" s="5"/>
      <c r="AW28344" s="5"/>
    </row>
    <row r="28345" spans="38:49">
      <c r="AL28345" s="5"/>
      <c r="AM28345" s="5"/>
      <c r="AW28345" s="5"/>
    </row>
    <row r="28346" spans="38:49">
      <c r="AL28346" s="5"/>
      <c r="AM28346" s="5"/>
      <c r="AW28346" s="5"/>
    </row>
    <row r="28347" spans="38:49">
      <c r="AL28347" s="5"/>
      <c r="AM28347" s="5"/>
      <c r="AW28347" s="5"/>
    </row>
    <row r="28348" spans="38:49">
      <c r="AL28348" s="5"/>
      <c r="AM28348" s="5"/>
      <c r="AW28348" s="5"/>
    </row>
    <row r="28349" spans="38:49">
      <c r="AL28349" s="5"/>
      <c r="AM28349" s="5"/>
      <c r="AW28349" s="5"/>
    </row>
    <row r="28350" spans="38:49">
      <c r="AL28350" s="5"/>
      <c r="AM28350" s="5"/>
      <c r="AW28350" s="5"/>
    </row>
    <row r="28351" spans="38:49">
      <c r="AL28351" s="5"/>
      <c r="AM28351" s="5"/>
      <c r="AW28351" s="5"/>
    </row>
    <row r="28352" spans="38:49">
      <c r="AL28352" s="5"/>
      <c r="AM28352" s="5"/>
      <c r="AW28352" s="5"/>
    </row>
    <row r="28353" spans="38:49">
      <c r="AL28353" s="5"/>
      <c r="AM28353" s="5"/>
      <c r="AW28353" s="5"/>
    </row>
    <row r="28354" spans="38:49">
      <c r="AL28354" s="5"/>
      <c r="AM28354" s="5"/>
      <c r="AW28354" s="5"/>
    </row>
    <row r="28355" spans="38:49">
      <c r="AL28355" s="5"/>
      <c r="AM28355" s="5"/>
      <c r="AW28355" s="5"/>
    </row>
    <row r="28356" spans="38:49">
      <c r="AL28356" s="5"/>
      <c r="AM28356" s="5"/>
      <c r="AW28356" s="5"/>
    </row>
    <row r="28357" spans="38:49">
      <c r="AL28357" s="5"/>
      <c r="AM28357" s="5"/>
      <c r="AW28357" s="5"/>
    </row>
    <row r="28358" spans="38:49">
      <c r="AL28358" s="5"/>
      <c r="AM28358" s="5"/>
      <c r="AW28358" s="5"/>
    </row>
    <row r="28359" spans="38:49">
      <c r="AL28359" s="5"/>
      <c r="AM28359" s="5"/>
      <c r="AW28359" s="5"/>
    </row>
    <row r="28360" spans="38:49">
      <c r="AL28360" s="5"/>
      <c r="AM28360" s="5"/>
      <c r="AW28360" s="5"/>
    </row>
    <row r="28361" spans="38:49">
      <c r="AL28361" s="5"/>
      <c r="AM28361" s="5"/>
      <c r="AW28361" s="5"/>
    </row>
    <row r="28362" spans="38:49">
      <c r="AL28362" s="5"/>
      <c r="AM28362" s="5"/>
      <c r="AW28362" s="5"/>
    </row>
    <row r="28363" spans="38:49">
      <c r="AL28363" s="5"/>
      <c r="AM28363" s="5"/>
      <c r="AW28363" s="5"/>
    </row>
    <row r="28364" spans="38:49">
      <c r="AL28364" s="5"/>
      <c r="AM28364" s="5"/>
      <c r="AW28364" s="5"/>
    </row>
    <row r="28365" spans="38:49">
      <c r="AL28365" s="5"/>
      <c r="AM28365" s="5"/>
      <c r="AW28365" s="5"/>
    </row>
    <row r="28366" spans="38:49">
      <c r="AL28366" s="5"/>
      <c r="AM28366" s="5"/>
      <c r="AW28366" s="5"/>
    </row>
    <row r="28367" spans="38:49">
      <c r="AL28367" s="5"/>
      <c r="AM28367" s="5"/>
      <c r="AW28367" s="5"/>
    </row>
    <row r="28368" spans="38:49">
      <c r="AL28368" s="5"/>
      <c r="AM28368" s="5"/>
      <c r="AW28368" s="5"/>
    </row>
    <row r="28369" spans="38:49">
      <c r="AL28369" s="5"/>
      <c r="AM28369" s="5"/>
      <c r="AW28369" s="5"/>
    </row>
    <row r="28370" spans="38:49">
      <c r="AL28370" s="5"/>
      <c r="AM28370" s="5"/>
      <c r="AW28370" s="5"/>
    </row>
    <row r="28371" spans="38:49">
      <c r="AL28371" s="5"/>
      <c r="AM28371" s="5"/>
      <c r="AW28371" s="5"/>
    </row>
    <row r="28372" spans="38:49">
      <c r="AL28372" s="5"/>
      <c r="AM28372" s="5"/>
      <c r="AW28372" s="5"/>
    </row>
    <row r="28373" spans="38:49">
      <c r="AL28373" s="5"/>
      <c r="AM28373" s="5"/>
      <c r="AW28373" s="5"/>
    </row>
    <row r="28374" spans="38:49">
      <c r="AL28374" s="5"/>
      <c r="AM28374" s="5"/>
      <c r="AW28374" s="5"/>
    </row>
    <row r="28375" spans="38:49">
      <c r="AL28375" s="5"/>
      <c r="AM28375" s="5"/>
      <c r="AW28375" s="5"/>
    </row>
    <row r="28376" spans="38:49">
      <c r="AL28376" s="5"/>
      <c r="AM28376" s="5"/>
      <c r="AW28376" s="5"/>
    </row>
    <row r="28377" spans="38:49">
      <c r="AL28377" s="5"/>
      <c r="AM28377" s="5"/>
      <c r="AW28377" s="5"/>
    </row>
    <row r="28378" spans="38:49">
      <c r="AL28378" s="5"/>
      <c r="AM28378" s="5"/>
      <c r="AW28378" s="5"/>
    </row>
    <row r="28379" spans="38:49">
      <c r="AL28379" s="5"/>
      <c r="AM28379" s="5"/>
      <c r="AW28379" s="5"/>
    </row>
    <row r="28380" spans="38:49">
      <c r="AL28380" s="5"/>
      <c r="AM28380" s="5"/>
      <c r="AW28380" s="5"/>
    </row>
    <row r="28381" spans="38:49">
      <c r="AL28381" s="5"/>
      <c r="AM28381" s="5"/>
      <c r="AW28381" s="5"/>
    </row>
    <row r="28382" spans="38:49">
      <c r="AL28382" s="5"/>
      <c r="AM28382" s="5"/>
      <c r="AW28382" s="5"/>
    </row>
    <row r="28383" spans="38:49">
      <c r="AL28383" s="5"/>
      <c r="AM28383" s="5"/>
      <c r="AW28383" s="5"/>
    </row>
    <row r="28384" spans="38:49">
      <c r="AL28384" s="5"/>
      <c r="AM28384" s="5"/>
      <c r="AW28384" s="5"/>
    </row>
    <row r="28385" spans="38:49">
      <c r="AL28385" s="5"/>
      <c r="AM28385" s="5"/>
      <c r="AW28385" s="5"/>
    </row>
    <row r="28386" spans="38:49">
      <c r="AL28386" s="5"/>
      <c r="AM28386" s="5"/>
      <c r="AW28386" s="5"/>
    </row>
    <row r="28387" spans="38:49">
      <c r="AL28387" s="5"/>
      <c r="AM28387" s="5"/>
      <c r="AW28387" s="5"/>
    </row>
    <row r="28388" spans="38:49">
      <c r="AL28388" s="5"/>
      <c r="AM28388" s="5"/>
      <c r="AW28388" s="5"/>
    </row>
    <row r="28389" spans="38:49">
      <c r="AL28389" s="5"/>
      <c r="AM28389" s="5"/>
      <c r="AW28389" s="5"/>
    </row>
    <row r="28390" spans="38:49">
      <c r="AL28390" s="5"/>
      <c r="AM28390" s="5"/>
      <c r="AW28390" s="5"/>
    </row>
    <row r="28391" spans="38:49">
      <c r="AL28391" s="5"/>
      <c r="AM28391" s="5"/>
      <c r="AW28391" s="5"/>
    </row>
    <row r="28392" spans="38:49">
      <c r="AL28392" s="5"/>
      <c r="AM28392" s="5"/>
      <c r="AW28392" s="5"/>
    </row>
    <row r="28393" spans="38:49">
      <c r="AL28393" s="5"/>
      <c r="AM28393" s="5"/>
      <c r="AW28393" s="5"/>
    </row>
    <row r="28394" spans="38:49">
      <c r="AL28394" s="5"/>
      <c r="AM28394" s="5"/>
      <c r="AW28394" s="5"/>
    </row>
    <row r="28395" spans="38:49">
      <c r="AL28395" s="5"/>
      <c r="AM28395" s="5"/>
      <c r="AW28395" s="5"/>
    </row>
    <row r="28396" spans="38:49">
      <c r="AL28396" s="5"/>
      <c r="AM28396" s="5"/>
      <c r="AW28396" s="5"/>
    </row>
    <row r="28397" spans="38:49">
      <c r="AL28397" s="5"/>
      <c r="AM28397" s="5"/>
      <c r="AW28397" s="5"/>
    </row>
    <row r="28398" spans="38:49">
      <c r="AL28398" s="5"/>
      <c r="AM28398" s="5"/>
      <c r="AW28398" s="5"/>
    </row>
    <row r="28399" spans="38:49">
      <c r="AL28399" s="5"/>
      <c r="AM28399" s="5"/>
      <c r="AW28399" s="5"/>
    </row>
    <row r="28400" spans="38:49">
      <c r="AL28400" s="5"/>
      <c r="AM28400" s="5"/>
      <c r="AW28400" s="5"/>
    </row>
    <row r="28401" spans="38:49">
      <c r="AL28401" s="5"/>
      <c r="AM28401" s="5"/>
      <c r="AW28401" s="5"/>
    </row>
    <row r="28402" spans="38:49">
      <c r="AL28402" s="5"/>
      <c r="AM28402" s="5"/>
      <c r="AW28402" s="5"/>
    </row>
    <row r="28403" spans="38:49">
      <c r="AL28403" s="5"/>
      <c r="AM28403" s="5"/>
      <c r="AW28403" s="5"/>
    </row>
    <row r="28404" spans="38:49">
      <c r="AL28404" s="5"/>
      <c r="AM28404" s="5"/>
      <c r="AW28404" s="5"/>
    </row>
    <row r="28405" spans="38:49">
      <c r="AL28405" s="5"/>
      <c r="AM28405" s="5"/>
      <c r="AW28405" s="5"/>
    </row>
    <row r="28406" spans="38:49">
      <c r="AL28406" s="5"/>
      <c r="AM28406" s="5"/>
      <c r="AW28406" s="5"/>
    </row>
    <row r="28407" spans="38:49">
      <c r="AL28407" s="5"/>
      <c r="AM28407" s="5"/>
      <c r="AW28407" s="5"/>
    </row>
    <row r="28408" spans="38:49">
      <c r="AL28408" s="5"/>
      <c r="AM28408" s="5"/>
      <c r="AW28408" s="5"/>
    </row>
    <row r="28409" spans="38:49">
      <c r="AL28409" s="5"/>
      <c r="AM28409" s="5"/>
      <c r="AW28409" s="5"/>
    </row>
    <row r="28410" spans="38:49">
      <c r="AL28410" s="5"/>
      <c r="AM28410" s="5"/>
      <c r="AW28410" s="5"/>
    </row>
    <row r="28411" spans="38:49">
      <c r="AL28411" s="5"/>
      <c r="AM28411" s="5"/>
      <c r="AW28411" s="5"/>
    </row>
    <row r="28412" spans="38:49">
      <c r="AL28412" s="5"/>
      <c r="AM28412" s="5"/>
      <c r="AW28412" s="5"/>
    </row>
    <row r="28413" spans="38:49">
      <c r="AL28413" s="5"/>
      <c r="AM28413" s="5"/>
      <c r="AW28413" s="5"/>
    </row>
    <row r="28414" spans="38:49">
      <c r="AL28414" s="5"/>
      <c r="AM28414" s="5"/>
      <c r="AW28414" s="5"/>
    </row>
    <row r="28415" spans="38:49">
      <c r="AL28415" s="5"/>
      <c r="AM28415" s="5"/>
      <c r="AW28415" s="5"/>
    </row>
    <row r="28416" spans="38:49">
      <c r="AL28416" s="5"/>
      <c r="AM28416" s="5"/>
      <c r="AW28416" s="5"/>
    </row>
    <row r="28417" spans="38:49">
      <c r="AL28417" s="5"/>
      <c r="AM28417" s="5"/>
      <c r="AW28417" s="5"/>
    </row>
    <row r="28418" spans="38:49">
      <c r="AL28418" s="5"/>
      <c r="AM28418" s="5"/>
      <c r="AW28418" s="5"/>
    </row>
    <row r="28419" spans="38:49">
      <c r="AL28419" s="5"/>
      <c r="AM28419" s="5"/>
      <c r="AW28419" s="5"/>
    </row>
    <row r="28420" spans="38:49">
      <c r="AL28420" s="5"/>
      <c r="AM28420" s="5"/>
      <c r="AW28420" s="5"/>
    </row>
    <row r="28421" spans="38:49">
      <c r="AL28421" s="5"/>
      <c r="AM28421" s="5"/>
      <c r="AW28421" s="5"/>
    </row>
    <row r="28422" spans="38:49">
      <c r="AL28422" s="5"/>
      <c r="AM28422" s="5"/>
      <c r="AW28422" s="5"/>
    </row>
    <row r="28423" spans="38:49">
      <c r="AL28423" s="5"/>
      <c r="AM28423" s="5"/>
      <c r="AW28423" s="5"/>
    </row>
    <row r="28424" spans="38:49">
      <c r="AL28424" s="5"/>
      <c r="AM28424" s="5"/>
      <c r="AW28424" s="5"/>
    </row>
    <row r="28425" spans="38:49">
      <c r="AL28425" s="5"/>
      <c r="AM28425" s="5"/>
      <c r="AW28425" s="5"/>
    </row>
    <row r="28426" spans="38:49">
      <c r="AL28426" s="5"/>
      <c r="AM28426" s="5"/>
      <c r="AW28426" s="5"/>
    </row>
    <row r="28427" spans="38:49">
      <c r="AL28427" s="5"/>
      <c r="AM28427" s="5"/>
      <c r="AW28427" s="5"/>
    </row>
    <row r="28428" spans="38:49">
      <c r="AL28428" s="5"/>
      <c r="AM28428" s="5"/>
      <c r="AW28428" s="5"/>
    </row>
    <row r="28429" spans="38:49">
      <c r="AL28429" s="5"/>
      <c r="AM28429" s="5"/>
      <c r="AW28429" s="5"/>
    </row>
    <row r="28430" spans="38:49">
      <c r="AL28430" s="5"/>
      <c r="AM28430" s="5"/>
      <c r="AW28430" s="5"/>
    </row>
    <row r="28431" spans="38:49">
      <c r="AL28431" s="5"/>
      <c r="AM28431" s="5"/>
      <c r="AW28431" s="5"/>
    </row>
    <row r="28432" spans="38:49">
      <c r="AL28432" s="5"/>
      <c r="AM28432" s="5"/>
      <c r="AW28432" s="5"/>
    </row>
    <row r="28433" spans="38:49">
      <c r="AL28433" s="5"/>
      <c r="AM28433" s="5"/>
      <c r="AW28433" s="5"/>
    </row>
    <row r="28434" spans="38:49">
      <c r="AL28434" s="5"/>
      <c r="AM28434" s="5"/>
      <c r="AW28434" s="5"/>
    </row>
    <row r="28435" spans="38:49">
      <c r="AL28435" s="5"/>
      <c r="AM28435" s="5"/>
      <c r="AW28435" s="5"/>
    </row>
    <row r="28436" spans="38:49">
      <c r="AL28436" s="5"/>
      <c r="AM28436" s="5"/>
      <c r="AW28436" s="5"/>
    </row>
    <row r="28437" spans="38:49">
      <c r="AL28437" s="5"/>
      <c r="AM28437" s="5"/>
      <c r="AW28437" s="5"/>
    </row>
    <row r="28438" spans="38:49">
      <c r="AL28438" s="5"/>
      <c r="AM28438" s="5"/>
      <c r="AW28438" s="5"/>
    </row>
    <row r="28439" spans="38:49">
      <c r="AL28439" s="5"/>
      <c r="AM28439" s="5"/>
      <c r="AW28439" s="5"/>
    </row>
    <row r="28440" spans="38:49">
      <c r="AL28440" s="5"/>
      <c r="AM28440" s="5"/>
      <c r="AW28440" s="5"/>
    </row>
    <row r="28441" spans="38:49">
      <c r="AL28441" s="5"/>
      <c r="AM28441" s="5"/>
      <c r="AW28441" s="5"/>
    </row>
    <row r="28442" spans="38:49">
      <c r="AL28442" s="5"/>
      <c r="AM28442" s="5"/>
      <c r="AW28442" s="5"/>
    </row>
    <row r="28443" spans="38:49">
      <c r="AL28443" s="5"/>
      <c r="AM28443" s="5"/>
      <c r="AW28443" s="5"/>
    </row>
    <row r="28444" spans="38:49">
      <c r="AL28444" s="5"/>
      <c r="AM28444" s="5"/>
      <c r="AW28444" s="5"/>
    </row>
    <row r="28445" spans="38:49">
      <c r="AL28445" s="5"/>
      <c r="AM28445" s="5"/>
      <c r="AW28445" s="5"/>
    </row>
    <row r="28446" spans="38:49">
      <c r="AL28446" s="5"/>
      <c r="AM28446" s="5"/>
      <c r="AW28446" s="5"/>
    </row>
    <row r="28447" spans="38:49">
      <c r="AL28447" s="5"/>
      <c r="AM28447" s="5"/>
      <c r="AW28447" s="5"/>
    </row>
    <row r="28448" spans="38:49">
      <c r="AL28448" s="5"/>
      <c r="AM28448" s="5"/>
      <c r="AW28448" s="5"/>
    </row>
    <row r="28449" spans="38:49">
      <c r="AL28449" s="5"/>
      <c r="AM28449" s="5"/>
      <c r="AW28449" s="5"/>
    </row>
    <row r="28450" spans="38:49">
      <c r="AL28450" s="5"/>
      <c r="AM28450" s="5"/>
      <c r="AW28450" s="5"/>
    </row>
    <row r="28451" spans="38:49">
      <c r="AL28451" s="5"/>
      <c r="AM28451" s="5"/>
      <c r="AW28451" s="5"/>
    </row>
    <row r="28452" spans="38:49">
      <c r="AL28452" s="5"/>
      <c r="AM28452" s="5"/>
      <c r="AW28452" s="5"/>
    </row>
    <row r="28453" spans="38:49">
      <c r="AL28453" s="5"/>
      <c r="AM28453" s="5"/>
      <c r="AW28453" s="5"/>
    </row>
    <row r="28454" spans="38:49">
      <c r="AL28454" s="5"/>
      <c r="AM28454" s="5"/>
      <c r="AW28454" s="5"/>
    </row>
    <row r="28455" spans="38:49">
      <c r="AL28455" s="5"/>
      <c r="AM28455" s="5"/>
      <c r="AW28455" s="5"/>
    </row>
    <row r="28456" spans="38:49">
      <c r="AL28456" s="5"/>
      <c r="AM28456" s="5"/>
      <c r="AW28456" s="5"/>
    </row>
    <row r="28457" spans="38:49">
      <c r="AL28457" s="5"/>
      <c r="AM28457" s="5"/>
      <c r="AW28457" s="5"/>
    </row>
    <row r="28458" spans="38:49">
      <c r="AL28458" s="5"/>
      <c r="AM28458" s="5"/>
      <c r="AW28458" s="5"/>
    </row>
    <row r="28459" spans="38:49">
      <c r="AL28459" s="5"/>
      <c r="AM28459" s="5"/>
      <c r="AW28459" s="5"/>
    </row>
    <row r="28460" spans="38:49">
      <c r="AL28460" s="5"/>
      <c r="AM28460" s="5"/>
      <c r="AW28460" s="5"/>
    </row>
    <row r="28461" spans="38:49">
      <c r="AL28461" s="5"/>
      <c r="AM28461" s="5"/>
      <c r="AW28461" s="5"/>
    </row>
    <row r="28462" spans="38:49">
      <c r="AL28462" s="5"/>
      <c r="AM28462" s="5"/>
      <c r="AW28462" s="5"/>
    </row>
    <row r="28463" spans="38:49">
      <c r="AL28463" s="5"/>
      <c r="AM28463" s="5"/>
      <c r="AW28463" s="5"/>
    </row>
    <row r="28464" spans="38:49">
      <c r="AL28464" s="5"/>
      <c r="AM28464" s="5"/>
      <c r="AW28464" s="5"/>
    </row>
    <row r="28465" spans="38:49">
      <c r="AL28465" s="5"/>
      <c r="AM28465" s="5"/>
      <c r="AW28465" s="5"/>
    </row>
    <row r="28466" spans="38:49">
      <c r="AL28466" s="5"/>
      <c r="AM28466" s="5"/>
      <c r="AW28466" s="5"/>
    </row>
    <row r="28467" spans="38:49">
      <c r="AL28467" s="5"/>
      <c r="AM28467" s="5"/>
      <c r="AW28467" s="5"/>
    </row>
    <row r="28468" spans="38:49">
      <c r="AL28468" s="5"/>
      <c r="AM28468" s="5"/>
      <c r="AW28468" s="5"/>
    </row>
    <row r="28469" spans="38:49">
      <c r="AL28469" s="5"/>
      <c r="AM28469" s="5"/>
      <c r="AW28469" s="5"/>
    </row>
    <row r="28470" spans="38:49">
      <c r="AL28470" s="5"/>
      <c r="AM28470" s="5"/>
      <c r="AW28470" s="5"/>
    </row>
    <row r="28471" spans="38:49">
      <c r="AL28471" s="5"/>
      <c r="AM28471" s="5"/>
      <c r="AW28471" s="5"/>
    </row>
    <row r="28472" spans="38:49">
      <c r="AL28472" s="5"/>
      <c r="AM28472" s="5"/>
      <c r="AW28472" s="5"/>
    </row>
    <row r="28473" spans="38:49">
      <c r="AL28473" s="5"/>
      <c r="AM28473" s="5"/>
      <c r="AW28473" s="5"/>
    </row>
    <row r="28474" spans="38:49">
      <c r="AL28474" s="5"/>
      <c r="AM28474" s="5"/>
      <c r="AW28474" s="5"/>
    </row>
    <row r="28475" spans="38:49">
      <c r="AL28475" s="5"/>
      <c r="AM28475" s="5"/>
      <c r="AW28475" s="5"/>
    </row>
    <row r="28476" spans="38:49">
      <c r="AL28476" s="5"/>
      <c r="AM28476" s="5"/>
      <c r="AW28476" s="5"/>
    </row>
    <row r="28477" spans="38:49">
      <c r="AL28477" s="5"/>
      <c r="AM28477" s="5"/>
      <c r="AW28477" s="5"/>
    </row>
    <row r="28478" spans="38:49">
      <c r="AL28478" s="5"/>
      <c r="AM28478" s="5"/>
      <c r="AW28478" s="5"/>
    </row>
    <row r="28479" spans="38:49">
      <c r="AL28479" s="5"/>
      <c r="AM28479" s="5"/>
      <c r="AW28479" s="5"/>
    </row>
    <row r="28480" spans="38:49">
      <c r="AL28480" s="5"/>
      <c r="AM28480" s="5"/>
      <c r="AW28480" s="5"/>
    </row>
    <row r="28481" spans="38:49">
      <c r="AL28481" s="5"/>
      <c r="AM28481" s="5"/>
      <c r="AW28481" s="5"/>
    </row>
    <row r="28482" spans="38:49">
      <c r="AL28482" s="5"/>
      <c r="AM28482" s="5"/>
      <c r="AW28482" s="5"/>
    </row>
    <row r="28483" spans="38:49">
      <c r="AL28483" s="5"/>
      <c r="AM28483" s="5"/>
      <c r="AW28483" s="5"/>
    </row>
    <row r="28484" spans="38:49">
      <c r="AL28484" s="5"/>
      <c r="AM28484" s="5"/>
      <c r="AW28484" s="5"/>
    </row>
    <row r="28485" spans="38:49">
      <c r="AL28485" s="5"/>
      <c r="AM28485" s="5"/>
      <c r="AW28485" s="5"/>
    </row>
    <row r="28486" spans="38:49">
      <c r="AL28486" s="5"/>
      <c r="AM28486" s="5"/>
      <c r="AW28486" s="5"/>
    </row>
    <row r="28487" spans="38:49">
      <c r="AL28487" s="5"/>
      <c r="AM28487" s="5"/>
      <c r="AW28487" s="5"/>
    </row>
    <row r="28488" spans="38:49">
      <c r="AL28488" s="5"/>
      <c r="AM28488" s="5"/>
      <c r="AW28488" s="5"/>
    </row>
    <row r="28489" spans="38:49">
      <c r="AL28489" s="5"/>
      <c r="AM28489" s="5"/>
      <c r="AW28489" s="5"/>
    </row>
    <row r="28490" spans="38:49">
      <c r="AL28490" s="5"/>
      <c r="AM28490" s="5"/>
      <c r="AW28490" s="5"/>
    </row>
    <row r="28491" spans="38:49">
      <c r="AL28491" s="5"/>
      <c r="AM28491" s="5"/>
      <c r="AW28491" s="5"/>
    </row>
    <row r="28492" spans="38:49">
      <c r="AL28492" s="5"/>
      <c r="AM28492" s="5"/>
      <c r="AW28492" s="5"/>
    </row>
    <row r="28493" spans="38:49">
      <c r="AL28493" s="5"/>
      <c r="AM28493" s="5"/>
      <c r="AW28493" s="5"/>
    </row>
    <row r="28494" spans="38:49">
      <c r="AL28494" s="5"/>
      <c r="AM28494" s="5"/>
      <c r="AW28494" s="5"/>
    </row>
    <row r="28495" spans="38:49">
      <c r="AL28495" s="5"/>
      <c r="AM28495" s="5"/>
      <c r="AW28495" s="5"/>
    </row>
    <row r="28496" spans="38:49">
      <c r="AL28496" s="5"/>
      <c r="AM28496" s="5"/>
      <c r="AW28496" s="5"/>
    </row>
    <row r="28497" spans="38:49">
      <c r="AL28497" s="5"/>
      <c r="AM28497" s="5"/>
      <c r="AW28497" s="5"/>
    </row>
    <row r="28498" spans="38:49">
      <c r="AL28498" s="5"/>
      <c r="AM28498" s="5"/>
      <c r="AW28498" s="5"/>
    </row>
    <row r="28499" spans="38:49">
      <c r="AL28499" s="5"/>
      <c r="AM28499" s="5"/>
      <c r="AW28499" s="5"/>
    </row>
    <row r="28500" spans="38:49">
      <c r="AL28500" s="5"/>
      <c r="AM28500" s="5"/>
      <c r="AW28500" s="5"/>
    </row>
    <row r="28501" spans="38:49">
      <c r="AL28501" s="5"/>
      <c r="AM28501" s="5"/>
      <c r="AW28501" s="5"/>
    </row>
    <row r="28502" spans="38:49">
      <c r="AL28502" s="5"/>
      <c r="AM28502" s="5"/>
      <c r="AW28502" s="5"/>
    </row>
    <row r="28503" spans="38:49">
      <c r="AL28503" s="5"/>
      <c r="AM28503" s="5"/>
      <c r="AW28503" s="5"/>
    </row>
    <row r="28504" spans="38:49">
      <c r="AL28504" s="5"/>
      <c r="AM28504" s="5"/>
      <c r="AW28504" s="5"/>
    </row>
    <row r="28505" spans="38:49">
      <c r="AL28505" s="5"/>
      <c r="AM28505" s="5"/>
      <c r="AW28505" s="5"/>
    </row>
    <row r="28506" spans="38:49">
      <c r="AL28506" s="5"/>
      <c r="AM28506" s="5"/>
      <c r="AW28506" s="5"/>
    </row>
    <row r="28507" spans="38:49">
      <c r="AL28507" s="5"/>
      <c r="AM28507" s="5"/>
      <c r="AW28507" s="5"/>
    </row>
    <row r="28508" spans="38:49">
      <c r="AL28508" s="5"/>
      <c r="AM28508" s="5"/>
      <c r="AW28508" s="5"/>
    </row>
    <row r="28509" spans="38:49">
      <c r="AL28509" s="5"/>
      <c r="AM28509" s="5"/>
      <c r="AW28509" s="5"/>
    </row>
    <row r="28510" spans="38:49">
      <c r="AL28510" s="5"/>
      <c r="AM28510" s="5"/>
      <c r="AW28510" s="5"/>
    </row>
    <row r="28511" spans="38:49">
      <c r="AL28511" s="5"/>
      <c r="AM28511" s="5"/>
      <c r="AW28511" s="5"/>
    </row>
    <row r="28512" spans="38:49">
      <c r="AL28512" s="5"/>
      <c r="AM28512" s="5"/>
      <c r="AW28512" s="5"/>
    </row>
    <row r="28513" spans="38:49">
      <c r="AL28513" s="5"/>
      <c r="AM28513" s="5"/>
      <c r="AW28513" s="5"/>
    </row>
    <row r="28514" spans="38:49">
      <c r="AL28514" s="5"/>
      <c r="AM28514" s="5"/>
      <c r="AW28514" s="5"/>
    </row>
    <row r="28515" spans="38:49">
      <c r="AL28515" s="5"/>
      <c r="AM28515" s="5"/>
      <c r="AW28515" s="5"/>
    </row>
    <row r="28516" spans="38:49">
      <c r="AL28516" s="5"/>
      <c r="AM28516" s="5"/>
      <c r="AW28516" s="5"/>
    </row>
    <row r="28517" spans="38:49">
      <c r="AL28517" s="5"/>
      <c r="AM28517" s="5"/>
      <c r="AW28517" s="5"/>
    </row>
    <row r="28518" spans="38:49">
      <c r="AL28518" s="5"/>
      <c r="AM28518" s="5"/>
      <c r="AW28518" s="5"/>
    </row>
    <row r="28519" spans="38:49">
      <c r="AL28519" s="5"/>
      <c r="AM28519" s="5"/>
      <c r="AW28519" s="5"/>
    </row>
    <row r="28520" spans="38:49">
      <c r="AL28520" s="5"/>
      <c r="AM28520" s="5"/>
      <c r="AW28520" s="5"/>
    </row>
    <row r="28521" spans="38:49">
      <c r="AL28521" s="5"/>
      <c r="AM28521" s="5"/>
      <c r="AW28521" s="5"/>
    </row>
    <row r="28522" spans="38:49">
      <c r="AL28522" s="5"/>
      <c r="AM28522" s="5"/>
      <c r="AW28522" s="5"/>
    </row>
    <row r="28523" spans="38:49">
      <c r="AL28523" s="5"/>
      <c r="AM28523" s="5"/>
      <c r="AW28523" s="5"/>
    </row>
    <row r="28524" spans="38:49">
      <c r="AL28524" s="5"/>
      <c r="AM28524" s="5"/>
      <c r="AW28524" s="5"/>
    </row>
    <row r="28525" spans="38:49">
      <c r="AL28525" s="5"/>
      <c r="AM28525" s="5"/>
      <c r="AW28525" s="5"/>
    </row>
    <row r="28526" spans="38:49">
      <c r="AL28526" s="5"/>
      <c r="AM28526" s="5"/>
      <c r="AW28526" s="5"/>
    </row>
    <row r="28527" spans="38:49">
      <c r="AL28527" s="5"/>
      <c r="AM28527" s="5"/>
      <c r="AW28527" s="5"/>
    </row>
    <row r="28528" spans="38:49">
      <c r="AL28528" s="5"/>
      <c r="AM28528" s="5"/>
      <c r="AW28528" s="5"/>
    </row>
    <row r="28529" spans="38:49">
      <c r="AL28529" s="5"/>
      <c r="AM28529" s="5"/>
      <c r="AW28529" s="5"/>
    </row>
    <row r="28530" spans="38:49">
      <c r="AL28530" s="5"/>
      <c r="AM28530" s="5"/>
      <c r="AW28530" s="5"/>
    </row>
    <row r="28531" spans="38:49">
      <c r="AL28531" s="5"/>
      <c r="AM28531" s="5"/>
      <c r="AW28531" s="5"/>
    </row>
    <row r="28532" spans="38:49">
      <c r="AL28532" s="5"/>
      <c r="AM28532" s="5"/>
      <c r="AW28532" s="5"/>
    </row>
    <row r="28533" spans="38:49">
      <c r="AL28533" s="5"/>
      <c r="AM28533" s="5"/>
      <c r="AW28533" s="5"/>
    </row>
    <row r="28534" spans="38:49">
      <c r="AL28534" s="5"/>
      <c r="AM28534" s="5"/>
      <c r="AW28534" s="5"/>
    </row>
    <row r="28535" spans="38:49">
      <c r="AL28535" s="5"/>
      <c r="AM28535" s="5"/>
      <c r="AW28535" s="5"/>
    </row>
    <row r="28536" spans="38:49">
      <c r="AL28536" s="5"/>
      <c r="AM28536" s="5"/>
      <c r="AW28536" s="5"/>
    </row>
    <row r="28537" spans="38:49">
      <c r="AL28537" s="5"/>
      <c r="AM28537" s="5"/>
      <c r="AW28537" s="5"/>
    </row>
    <row r="28538" spans="38:49">
      <c r="AL28538" s="5"/>
      <c r="AM28538" s="5"/>
      <c r="AW28538" s="5"/>
    </row>
    <row r="28539" spans="38:49">
      <c r="AL28539" s="5"/>
      <c r="AM28539" s="5"/>
      <c r="AW28539" s="5"/>
    </row>
    <row r="28540" spans="38:49">
      <c r="AL28540" s="5"/>
      <c r="AM28540" s="5"/>
      <c r="AW28540" s="5"/>
    </row>
    <row r="28541" spans="38:49">
      <c r="AL28541" s="5"/>
      <c r="AM28541" s="5"/>
      <c r="AW28541" s="5"/>
    </row>
    <row r="28542" spans="38:49">
      <c r="AL28542" s="5"/>
      <c r="AM28542" s="5"/>
      <c r="AW28542" s="5"/>
    </row>
    <row r="28543" spans="38:49">
      <c r="AL28543" s="5"/>
      <c r="AM28543" s="5"/>
      <c r="AW28543" s="5"/>
    </row>
    <row r="28544" spans="38:49">
      <c r="AL28544" s="5"/>
      <c r="AM28544" s="5"/>
      <c r="AW28544" s="5"/>
    </row>
    <row r="28545" spans="38:49">
      <c r="AL28545" s="5"/>
      <c r="AM28545" s="5"/>
      <c r="AW28545" s="5"/>
    </row>
    <row r="28546" spans="38:49">
      <c r="AL28546" s="5"/>
      <c r="AM28546" s="5"/>
      <c r="AW28546" s="5"/>
    </row>
    <row r="28547" spans="38:49">
      <c r="AL28547" s="5"/>
      <c r="AM28547" s="5"/>
      <c r="AW28547" s="5"/>
    </row>
    <row r="28548" spans="38:49">
      <c r="AL28548" s="5"/>
      <c r="AM28548" s="5"/>
      <c r="AW28548" s="5"/>
    </row>
    <row r="28549" spans="38:49">
      <c r="AL28549" s="5"/>
      <c r="AM28549" s="5"/>
      <c r="AW28549" s="5"/>
    </row>
    <row r="28550" spans="38:49">
      <c r="AL28550" s="5"/>
      <c r="AM28550" s="5"/>
      <c r="AW28550" s="5"/>
    </row>
    <row r="28551" spans="38:49">
      <c r="AL28551" s="5"/>
      <c r="AM28551" s="5"/>
      <c r="AW28551" s="5"/>
    </row>
    <row r="28552" spans="38:49">
      <c r="AL28552" s="5"/>
      <c r="AM28552" s="5"/>
      <c r="AW28552" s="5"/>
    </row>
    <row r="28553" spans="38:49">
      <c r="AL28553" s="5"/>
      <c r="AM28553" s="5"/>
      <c r="AW28553" s="5"/>
    </row>
    <row r="28554" spans="38:49">
      <c r="AL28554" s="5"/>
      <c r="AM28554" s="5"/>
      <c r="AW28554" s="5"/>
    </row>
    <row r="28555" spans="38:49">
      <c r="AL28555" s="5"/>
      <c r="AM28555" s="5"/>
      <c r="AW28555" s="5"/>
    </row>
    <row r="28556" spans="38:49">
      <c r="AL28556" s="5"/>
      <c r="AM28556" s="5"/>
      <c r="AW28556" s="5"/>
    </row>
    <row r="28557" spans="38:49">
      <c r="AL28557" s="5"/>
      <c r="AM28557" s="5"/>
      <c r="AW28557" s="5"/>
    </row>
    <row r="28558" spans="38:49">
      <c r="AL28558" s="5"/>
      <c r="AM28558" s="5"/>
      <c r="AW28558" s="5"/>
    </row>
    <row r="28559" spans="38:49">
      <c r="AL28559" s="5"/>
      <c r="AM28559" s="5"/>
      <c r="AW28559" s="5"/>
    </row>
    <row r="28560" spans="38:49">
      <c r="AL28560" s="5"/>
      <c r="AM28560" s="5"/>
      <c r="AW28560" s="5"/>
    </row>
    <row r="28561" spans="38:49">
      <c r="AL28561" s="5"/>
      <c r="AM28561" s="5"/>
      <c r="AW28561" s="5"/>
    </row>
    <row r="28562" spans="38:49">
      <c r="AL28562" s="5"/>
      <c r="AM28562" s="5"/>
      <c r="AW28562" s="5"/>
    </row>
    <row r="28563" spans="38:49">
      <c r="AL28563" s="5"/>
      <c r="AM28563" s="5"/>
      <c r="AW28563" s="5"/>
    </row>
    <row r="28564" spans="38:49">
      <c r="AL28564" s="5"/>
      <c r="AM28564" s="5"/>
      <c r="AW28564" s="5"/>
    </row>
    <row r="28565" spans="38:49">
      <c r="AL28565" s="5"/>
      <c r="AM28565" s="5"/>
      <c r="AW28565" s="5"/>
    </row>
    <row r="28566" spans="38:49">
      <c r="AL28566" s="5"/>
      <c r="AM28566" s="5"/>
      <c r="AW28566" s="5"/>
    </row>
    <row r="28567" spans="38:49">
      <c r="AL28567" s="5"/>
      <c r="AM28567" s="5"/>
      <c r="AW28567" s="5"/>
    </row>
    <row r="28568" spans="38:49">
      <c r="AL28568" s="5"/>
      <c r="AM28568" s="5"/>
      <c r="AW28568" s="5"/>
    </row>
    <row r="28569" spans="38:49">
      <c r="AL28569" s="5"/>
      <c r="AM28569" s="5"/>
      <c r="AW28569" s="5"/>
    </row>
    <row r="28570" spans="38:49">
      <c r="AL28570" s="5"/>
      <c r="AM28570" s="5"/>
      <c r="AW28570" s="5"/>
    </row>
    <row r="28571" spans="38:49">
      <c r="AL28571" s="5"/>
      <c r="AM28571" s="5"/>
      <c r="AW28571" s="5"/>
    </row>
    <row r="28572" spans="38:49">
      <c r="AL28572" s="5"/>
      <c r="AM28572" s="5"/>
      <c r="AW28572" s="5"/>
    </row>
    <row r="28573" spans="38:49">
      <c r="AL28573" s="5"/>
      <c r="AM28573" s="5"/>
      <c r="AW28573" s="5"/>
    </row>
    <row r="28574" spans="38:49">
      <c r="AL28574" s="5"/>
      <c r="AM28574" s="5"/>
      <c r="AW28574" s="5"/>
    </row>
    <row r="28575" spans="38:49">
      <c r="AL28575" s="5"/>
      <c r="AM28575" s="5"/>
      <c r="AW28575" s="5"/>
    </row>
    <row r="28576" spans="38:49">
      <c r="AL28576" s="5"/>
      <c r="AM28576" s="5"/>
      <c r="AW28576" s="5"/>
    </row>
    <row r="28577" spans="38:49">
      <c r="AL28577" s="5"/>
      <c r="AM28577" s="5"/>
      <c r="AW28577" s="5"/>
    </row>
    <row r="28578" spans="38:49">
      <c r="AL28578" s="5"/>
      <c r="AM28578" s="5"/>
      <c r="AW28578" s="5"/>
    </row>
    <row r="28579" spans="38:49">
      <c r="AL28579" s="5"/>
      <c r="AM28579" s="5"/>
      <c r="AW28579" s="5"/>
    </row>
    <row r="28580" spans="38:49">
      <c r="AL28580" s="5"/>
      <c r="AM28580" s="5"/>
      <c r="AW28580" s="5"/>
    </row>
    <row r="28581" spans="38:49">
      <c r="AL28581" s="5"/>
      <c r="AM28581" s="5"/>
      <c r="AW28581" s="5"/>
    </row>
    <row r="28582" spans="38:49">
      <c r="AL28582" s="5"/>
      <c r="AM28582" s="5"/>
      <c r="AW28582" s="5"/>
    </row>
    <row r="28583" spans="38:49">
      <c r="AL28583" s="5"/>
      <c r="AM28583" s="5"/>
      <c r="AW28583" s="5"/>
    </row>
    <row r="28584" spans="38:49">
      <c r="AL28584" s="5"/>
      <c r="AM28584" s="5"/>
      <c r="AW28584" s="5"/>
    </row>
    <row r="28585" spans="38:49">
      <c r="AL28585" s="5"/>
      <c r="AM28585" s="5"/>
      <c r="AW28585" s="5"/>
    </row>
    <row r="28586" spans="38:49">
      <c r="AL28586" s="5"/>
      <c r="AM28586" s="5"/>
      <c r="AW28586" s="5"/>
    </row>
    <row r="28587" spans="38:49">
      <c r="AL28587" s="5"/>
      <c r="AM28587" s="5"/>
      <c r="AW28587" s="5"/>
    </row>
    <row r="28588" spans="38:49">
      <c r="AL28588" s="5"/>
      <c r="AM28588" s="5"/>
      <c r="AW28588" s="5"/>
    </row>
    <row r="28589" spans="38:49">
      <c r="AL28589" s="5"/>
      <c r="AM28589" s="5"/>
      <c r="AW28589" s="5"/>
    </row>
    <row r="28590" spans="38:49">
      <c r="AL28590" s="5"/>
      <c r="AM28590" s="5"/>
      <c r="AW28590" s="5"/>
    </row>
    <row r="28591" spans="38:49">
      <c r="AL28591" s="5"/>
      <c r="AM28591" s="5"/>
      <c r="AW28591" s="5"/>
    </row>
    <row r="28592" spans="38:49">
      <c r="AL28592" s="5"/>
      <c r="AM28592" s="5"/>
      <c r="AW28592" s="5"/>
    </row>
    <row r="28593" spans="38:49">
      <c r="AL28593" s="5"/>
      <c r="AM28593" s="5"/>
      <c r="AW28593" s="5"/>
    </row>
    <row r="28594" spans="38:49">
      <c r="AL28594" s="5"/>
      <c r="AM28594" s="5"/>
      <c r="AW28594" s="5"/>
    </row>
    <row r="28595" spans="38:49">
      <c r="AL28595" s="5"/>
      <c r="AM28595" s="5"/>
      <c r="AW28595" s="5"/>
    </row>
    <row r="28596" spans="38:49">
      <c r="AL28596" s="5"/>
      <c r="AM28596" s="5"/>
      <c r="AW28596" s="5"/>
    </row>
    <row r="28597" spans="38:49">
      <c r="AL28597" s="5"/>
      <c r="AM28597" s="5"/>
      <c r="AW28597" s="5"/>
    </row>
    <row r="28598" spans="38:49">
      <c r="AL28598" s="5"/>
      <c r="AM28598" s="5"/>
      <c r="AW28598" s="5"/>
    </row>
    <row r="28599" spans="38:49">
      <c r="AL28599" s="5"/>
      <c r="AM28599" s="5"/>
      <c r="AW28599" s="5"/>
    </row>
    <row r="28600" spans="38:49">
      <c r="AL28600" s="5"/>
      <c r="AM28600" s="5"/>
      <c r="AW28600" s="5"/>
    </row>
    <row r="28601" spans="38:49">
      <c r="AL28601" s="5"/>
      <c r="AM28601" s="5"/>
      <c r="AW28601" s="5"/>
    </row>
    <row r="28602" spans="38:49">
      <c r="AL28602" s="5"/>
      <c r="AM28602" s="5"/>
      <c r="AW28602" s="5"/>
    </row>
    <row r="28603" spans="38:49">
      <c r="AL28603" s="5"/>
      <c r="AM28603" s="5"/>
      <c r="AW28603" s="5"/>
    </row>
    <row r="28604" spans="38:49">
      <c r="AL28604" s="5"/>
      <c r="AM28604" s="5"/>
      <c r="AW28604" s="5"/>
    </row>
    <row r="28605" spans="38:49">
      <c r="AL28605" s="5"/>
      <c r="AM28605" s="5"/>
      <c r="AW28605" s="5"/>
    </row>
    <row r="28606" spans="38:49">
      <c r="AL28606" s="5"/>
      <c r="AM28606" s="5"/>
      <c r="AW28606" s="5"/>
    </row>
    <row r="28607" spans="38:49">
      <c r="AL28607" s="5"/>
      <c r="AM28607" s="5"/>
      <c r="AW28607" s="5"/>
    </row>
    <row r="28608" spans="38:49">
      <c r="AL28608" s="5"/>
      <c r="AM28608" s="5"/>
      <c r="AW28608" s="5"/>
    </row>
    <row r="28609" spans="38:49">
      <c r="AL28609" s="5"/>
      <c r="AM28609" s="5"/>
      <c r="AW28609" s="5"/>
    </row>
    <row r="28610" spans="38:49">
      <c r="AL28610" s="5"/>
      <c r="AM28610" s="5"/>
      <c r="AW28610" s="5"/>
    </row>
    <row r="28611" spans="38:49">
      <c r="AL28611" s="5"/>
      <c r="AM28611" s="5"/>
      <c r="AW28611" s="5"/>
    </row>
    <row r="28612" spans="38:49">
      <c r="AL28612" s="5"/>
      <c r="AM28612" s="5"/>
      <c r="AW28612" s="5"/>
    </row>
    <row r="28613" spans="38:49">
      <c r="AL28613" s="5"/>
      <c r="AM28613" s="5"/>
      <c r="AW28613" s="5"/>
    </row>
    <row r="28614" spans="38:49">
      <c r="AL28614" s="5"/>
      <c r="AM28614" s="5"/>
      <c r="AW28614" s="5"/>
    </row>
    <row r="28615" spans="38:49">
      <c r="AL28615" s="5"/>
      <c r="AM28615" s="5"/>
      <c r="AW28615" s="5"/>
    </row>
    <row r="28616" spans="38:49">
      <c r="AL28616" s="5"/>
      <c r="AM28616" s="5"/>
      <c r="AW28616" s="5"/>
    </row>
    <row r="28617" spans="38:49">
      <c r="AL28617" s="5"/>
      <c r="AM28617" s="5"/>
      <c r="AW28617" s="5"/>
    </row>
    <row r="28618" spans="38:49">
      <c r="AL28618" s="5"/>
      <c r="AM28618" s="5"/>
      <c r="AW28618" s="5"/>
    </row>
    <row r="28619" spans="38:49">
      <c r="AL28619" s="5"/>
      <c r="AM28619" s="5"/>
      <c r="AW28619" s="5"/>
    </row>
    <row r="28620" spans="38:49">
      <c r="AL28620" s="5"/>
      <c r="AM28620" s="5"/>
      <c r="AW28620" s="5"/>
    </row>
    <row r="28621" spans="38:49">
      <c r="AL28621" s="5"/>
      <c r="AM28621" s="5"/>
      <c r="AW28621" s="5"/>
    </row>
    <row r="28622" spans="38:49">
      <c r="AL28622" s="5"/>
      <c r="AM28622" s="5"/>
      <c r="AW28622" s="5"/>
    </row>
    <row r="28623" spans="38:49">
      <c r="AL28623" s="5"/>
      <c r="AM28623" s="5"/>
      <c r="AW28623" s="5"/>
    </row>
    <row r="28624" spans="38:49">
      <c r="AL28624" s="5"/>
      <c r="AM28624" s="5"/>
      <c r="AW28624" s="5"/>
    </row>
    <row r="28625" spans="38:49">
      <c r="AL28625" s="5"/>
      <c r="AM28625" s="5"/>
      <c r="AW28625" s="5"/>
    </row>
    <row r="28626" spans="38:49">
      <c r="AL28626" s="5"/>
      <c r="AM28626" s="5"/>
      <c r="AW28626" s="5"/>
    </row>
    <row r="28627" spans="38:49">
      <c r="AL28627" s="5"/>
      <c r="AM28627" s="5"/>
      <c r="AW28627" s="5"/>
    </row>
    <row r="28628" spans="38:49">
      <c r="AL28628" s="5"/>
      <c r="AM28628" s="5"/>
      <c r="AW28628" s="5"/>
    </row>
    <row r="28629" spans="38:49">
      <c r="AL28629" s="5"/>
      <c r="AM28629" s="5"/>
      <c r="AW28629" s="5"/>
    </row>
    <row r="28630" spans="38:49">
      <c r="AL28630" s="5"/>
      <c r="AM28630" s="5"/>
      <c r="AW28630" s="5"/>
    </row>
    <row r="28631" spans="38:49">
      <c r="AL28631" s="5"/>
      <c r="AM28631" s="5"/>
      <c r="AW28631" s="5"/>
    </row>
    <row r="28632" spans="38:49">
      <c r="AL28632" s="5"/>
      <c r="AM28632" s="5"/>
      <c r="AW28632" s="5"/>
    </row>
    <row r="28633" spans="38:49">
      <c r="AL28633" s="5"/>
      <c r="AM28633" s="5"/>
      <c r="AW28633" s="5"/>
    </row>
    <row r="28634" spans="38:49">
      <c r="AL28634" s="5"/>
      <c r="AM28634" s="5"/>
      <c r="AW28634" s="5"/>
    </row>
    <row r="28635" spans="38:49">
      <c r="AL28635" s="5"/>
      <c r="AM28635" s="5"/>
      <c r="AW28635" s="5"/>
    </row>
    <row r="28636" spans="38:49">
      <c r="AL28636" s="5"/>
      <c r="AM28636" s="5"/>
      <c r="AW28636" s="5"/>
    </row>
    <row r="28637" spans="38:49">
      <c r="AL28637" s="5"/>
      <c r="AM28637" s="5"/>
      <c r="AW28637" s="5"/>
    </row>
    <row r="28638" spans="38:49">
      <c r="AL28638" s="5"/>
      <c r="AM28638" s="5"/>
      <c r="AW28638" s="5"/>
    </row>
    <row r="28639" spans="38:49">
      <c r="AL28639" s="5"/>
      <c r="AM28639" s="5"/>
      <c r="AW28639" s="5"/>
    </row>
    <row r="28640" spans="38:49">
      <c r="AL28640" s="5"/>
      <c r="AM28640" s="5"/>
      <c r="AW28640" s="5"/>
    </row>
    <row r="28641" spans="38:49">
      <c r="AL28641" s="5"/>
      <c r="AM28641" s="5"/>
      <c r="AW28641" s="5"/>
    </row>
    <row r="28642" spans="38:49">
      <c r="AL28642" s="5"/>
      <c r="AM28642" s="5"/>
      <c r="AW28642" s="5"/>
    </row>
    <row r="28643" spans="38:49">
      <c r="AL28643" s="5"/>
      <c r="AM28643" s="5"/>
      <c r="AW28643" s="5"/>
    </row>
    <row r="28644" spans="38:49">
      <c r="AL28644" s="5"/>
      <c r="AM28644" s="5"/>
      <c r="AW28644" s="5"/>
    </row>
    <row r="28645" spans="38:49">
      <c r="AL28645" s="5"/>
      <c r="AM28645" s="5"/>
      <c r="AW28645" s="5"/>
    </row>
    <row r="28646" spans="38:49">
      <c r="AL28646" s="5"/>
      <c r="AM28646" s="5"/>
      <c r="AW28646" s="5"/>
    </row>
    <row r="28647" spans="38:49">
      <c r="AL28647" s="5"/>
      <c r="AM28647" s="5"/>
      <c r="AW28647" s="5"/>
    </row>
    <row r="28648" spans="38:49">
      <c r="AL28648" s="5"/>
      <c r="AM28648" s="5"/>
      <c r="AW28648" s="5"/>
    </row>
    <row r="28649" spans="38:49">
      <c r="AL28649" s="5"/>
      <c r="AM28649" s="5"/>
      <c r="AW28649" s="5"/>
    </row>
    <row r="28650" spans="38:49">
      <c r="AL28650" s="5"/>
      <c r="AM28650" s="5"/>
      <c r="AW28650" s="5"/>
    </row>
    <row r="28651" spans="38:49">
      <c r="AL28651" s="5"/>
      <c r="AM28651" s="5"/>
      <c r="AW28651" s="5"/>
    </row>
    <row r="28652" spans="38:49">
      <c r="AL28652" s="5"/>
      <c r="AM28652" s="5"/>
      <c r="AW28652" s="5"/>
    </row>
    <row r="28653" spans="38:49">
      <c r="AL28653" s="5"/>
      <c r="AM28653" s="5"/>
      <c r="AW28653" s="5"/>
    </row>
    <row r="28654" spans="38:49">
      <c r="AL28654" s="5"/>
      <c r="AM28654" s="5"/>
      <c r="AW28654" s="5"/>
    </row>
    <row r="28655" spans="38:49">
      <c r="AL28655" s="5"/>
      <c r="AM28655" s="5"/>
      <c r="AW28655" s="5"/>
    </row>
    <row r="28656" spans="38:49">
      <c r="AL28656" s="5"/>
      <c r="AM28656" s="5"/>
      <c r="AW28656" s="5"/>
    </row>
    <row r="28657" spans="38:49">
      <c r="AL28657" s="5"/>
      <c r="AM28657" s="5"/>
      <c r="AW28657" s="5"/>
    </row>
    <row r="28658" spans="38:49">
      <c r="AL28658" s="5"/>
      <c r="AM28658" s="5"/>
      <c r="AW28658" s="5"/>
    </row>
    <row r="28659" spans="38:49">
      <c r="AL28659" s="5"/>
      <c r="AM28659" s="5"/>
      <c r="AW28659" s="5"/>
    </row>
    <row r="28660" spans="38:49">
      <c r="AL28660" s="5"/>
      <c r="AM28660" s="5"/>
      <c r="AW28660" s="5"/>
    </row>
    <row r="28661" spans="38:49">
      <c r="AL28661" s="5"/>
      <c r="AM28661" s="5"/>
      <c r="AW28661" s="5"/>
    </row>
    <row r="28662" spans="38:49">
      <c r="AL28662" s="5"/>
      <c r="AM28662" s="5"/>
      <c r="AW28662" s="5"/>
    </row>
    <row r="28663" spans="38:49">
      <c r="AL28663" s="5"/>
      <c r="AM28663" s="5"/>
      <c r="AW28663" s="5"/>
    </row>
    <row r="28664" spans="38:49">
      <c r="AL28664" s="5"/>
      <c r="AM28664" s="5"/>
      <c r="AW28664" s="5"/>
    </row>
    <row r="28665" spans="38:49">
      <c r="AL28665" s="5"/>
      <c r="AM28665" s="5"/>
      <c r="AW28665" s="5"/>
    </row>
    <row r="28666" spans="38:49">
      <c r="AL28666" s="5"/>
      <c r="AM28666" s="5"/>
      <c r="AW28666" s="5"/>
    </row>
    <row r="28667" spans="38:49">
      <c r="AL28667" s="5"/>
      <c r="AM28667" s="5"/>
      <c r="AW28667" s="5"/>
    </row>
    <row r="28668" spans="38:49">
      <c r="AL28668" s="5"/>
      <c r="AM28668" s="5"/>
      <c r="AW28668" s="5"/>
    </row>
    <row r="28669" spans="38:49">
      <c r="AL28669" s="5"/>
      <c r="AM28669" s="5"/>
      <c r="AW28669" s="5"/>
    </row>
    <row r="28670" spans="38:49">
      <c r="AL28670" s="5"/>
      <c r="AM28670" s="5"/>
      <c r="AW28670" s="5"/>
    </row>
    <row r="28671" spans="38:49">
      <c r="AL28671" s="5"/>
      <c r="AM28671" s="5"/>
      <c r="AW28671" s="5"/>
    </row>
    <row r="28672" spans="38:49">
      <c r="AL28672" s="5"/>
      <c r="AM28672" s="5"/>
      <c r="AW28672" s="5"/>
    </row>
    <row r="28673" spans="38:49">
      <c r="AL28673" s="5"/>
      <c r="AM28673" s="5"/>
      <c r="AW28673" s="5"/>
    </row>
    <row r="28674" spans="38:49">
      <c r="AL28674" s="5"/>
      <c r="AM28674" s="5"/>
      <c r="AW28674" s="5"/>
    </row>
    <row r="28675" spans="38:49">
      <c r="AL28675" s="5"/>
      <c r="AM28675" s="5"/>
      <c r="AW28675" s="5"/>
    </row>
    <row r="28676" spans="38:49">
      <c r="AL28676" s="5"/>
      <c r="AM28676" s="5"/>
      <c r="AW28676" s="5"/>
    </row>
    <row r="28677" spans="38:49">
      <c r="AL28677" s="5"/>
      <c r="AM28677" s="5"/>
      <c r="AW28677" s="5"/>
    </row>
    <row r="28678" spans="38:49">
      <c r="AL28678" s="5"/>
      <c r="AM28678" s="5"/>
      <c r="AW28678" s="5"/>
    </row>
    <row r="28679" spans="38:49">
      <c r="AL28679" s="5"/>
      <c r="AM28679" s="5"/>
      <c r="AW28679" s="5"/>
    </row>
    <row r="28680" spans="38:49">
      <c r="AL28680" s="5"/>
      <c r="AM28680" s="5"/>
      <c r="AW28680" s="5"/>
    </row>
    <row r="28681" spans="38:49">
      <c r="AL28681" s="5"/>
      <c r="AM28681" s="5"/>
      <c r="AW28681" s="5"/>
    </row>
    <row r="28682" spans="38:49">
      <c r="AL28682" s="5"/>
      <c r="AM28682" s="5"/>
      <c r="AW28682" s="5"/>
    </row>
    <row r="28683" spans="38:49">
      <c r="AL28683" s="5"/>
      <c r="AM28683" s="5"/>
      <c r="AW28683" s="5"/>
    </row>
    <row r="28684" spans="38:49">
      <c r="AL28684" s="5"/>
      <c r="AM28684" s="5"/>
      <c r="AW28684" s="5"/>
    </row>
    <row r="28685" spans="38:49">
      <c r="AL28685" s="5"/>
      <c r="AM28685" s="5"/>
      <c r="AW28685" s="5"/>
    </row>
    <row r="28686" spans="38:49">
      <c r="AL28686" s="5"/>
      <c r="AM28686" s="5"/>
      <c r="AW28686" s="5"/>
    </row>
    <row r="28687" spans="38:49">
      <c r="AL28687" s="5"/>
      <c r="AM28687" s="5"/>
      <c r="AW28687" s="5"/>
    </row>
    <row r="28688" spans="38:49">
      <c r="AL28688" s="5"/>
      <c r="AM28688" s="5"/>
      <c r="AW28688" s="5"/>
    </row>
    <row r="28689" spans="38:49">
      <c r="AL28689" s="5"/>
      <c r="AM28689" s="5"/>
      <c r="AW28689" s="5"/>
    </row>
    <row r="28690" spans="38:49">
      <c r="AL28690" s="5"/>
      <c r="AM28690" s="5"/>
      <c r="AW28690" s="5"/>
    </row>
    <row r="28691" spans="38:49">
      <c r="AL28691" s="5"/>
      <c r="AM28691" s="5"/>
      <c r="AW28691" s="5"/>
    </row>
    <row r="28692" spans="38:49">
      <c r="AL28692" s="5"/>
      <c r="AM28692" s="5"/>
      <c r="AW28692" s="5"/>
    </row>
    <row r="28693" spans="38:49">
      <c r="AL28693" s="5"/>
      <c r="AM28693" s="5"/>
      <c r="AW28693" s="5"/>
    </row>
    <row r="28694" spans="38:49">
      <c r="AL28694" s="5"/>
      <c r="AM28694" s="5"/>
      <c r="AW28694" s="5"/>
    </row>
    <row r="28695" spans="38:49">
      <c r="AL28695" s="5"/>
      <c r="AM28695" s="5"/>
      <c r="AW28695" s="5"/>
    </row>
    <row r="28696" spans="38:49">
      <c r="AL28696" s="5"/>
      <c r="AM28696" s="5"/>
      <c r="AW28696" s="5"/>
    </row>
    <row r="28697" spans="38:49">
      <c r="AL28697" s="5"/>
      <c r="AM28697" s="5"/>
      <c r="AW28697" s="5"/>
    </row>
    <row r="28698" spans="38:49">
      <c r="AL28698" s="5"/>
      <c r="AM28698" s="5"/>
      <c r="AW28698" s="5"/>
    </row>
    <row r="28699" spans="38:49">
      <c r="AL28699" s="5"/>
      <c r="AM28699" s="5"/>
      <c r="AW28699" s="5"/>
    </row>
    <row r="28700" spans="38:49">
      <c r="AL28700" s="5"/>
      <c r="AM28700" s="5"/>
      <c r="AW28700" s="5"/>
    </row>
    <row r="28701" spans="38:49">
      <c r="AL28701" s="5"/>
      <c r="AM28701" s="5"/>
      <c r="AW28701" s="5"/>
    </row>
    <row r="28702" spans="38:49">
      <c r="AL28702" s="5"/>
      <c r="AM28702" s="5"/>
      <c r="AW28702" s="5"/>
    </row>
    <row r="28703" spans="38:49">
      <c r="AL28703" s="5"/>
      <c r="AM28703" s="5"/>
      <c r="AW28703" s="5"/>
    </row>
    <row r="28704" spans="38:49">
      <c r="AL28704" s="5"/>
      <c r="AM28704" s="5"/>
      <c r="AW28704" s="5"/>
    </row>
    <row r="28705" spans="38:49">
      <c r="AL28705" s="5"/>
      <c r="AM28705" s="5"/>
      <c r="AW28705" s="5"/>
    </row>
    <row r="28706" spans="38:49">
      <c r="AL28706" s="5"/>
      <c r="AM28706" s="5"/>
      <c r="AW28706" s="5"/>
    </row>
    <row r="28707" spans="38:49">
      <c r="AL28707" s="5"/>
      <c r="AM28707" s="5"/>
      <c r="AW28707" s="5"/>
    </row>
    <row r="28708" spans="38:49">
      <c r="AL28708" s="5"/>
      <c r="AM28708" s="5"/>
      <c r="AW28708" s="5"/>
    </row>
    <row r="28709" spans="38:49">
      <c r="AL28709" s="5"/>
      <c r="AM28709" s="5"/>
      <c r="AW28709" s="5"/>
    </row>
    <row r="28710" spans="38:49">
      <c r="AL28710" s="5"/>
      <c r="AM28710" s="5"/>
      <c r="AW28710" s="5"/>
    </row>
    <row r="28711" spans="38:49">
      <c r="AL28711" s="5"/>
      <c r="AM28711" s="5"/>
      <c r="AW28711" s="5"/>
    </row>
    <row r="28712" spans="38:49">
      <c r="AL28712" s="5"/>
      <c r="AM28712" s="5"/>
      <c r="AW28712" s="5"/>
    </row>
    <row r="28713" spans="38:49">
      <c r="AL28713" s="5"/>
      <c r="AM28713" s="5"/>
      <c r="AW28713" s="5"/>
    </row>
    <row r="28714" spans="38:49">
      <c r="AL28714" s="5"/>
      <c r="AM28714" s="5"/>
      <c r="AW28714" s="5"/>
    </row>
    <row r="28715" spans="38:49">
      <c r="AL28715" s="5"/>
      <c r="AM28715" s="5"/>
      <c r="AW28715" s="5"/>
    </row>
    <row r="28716" spans="38:49">
      <c r="AL28716" s="5"/>
      <c r="AM28716" s="5"/>
      <c r="AW28716" s="5"/>
    </row>
    <row r="28717" spans="38:49">
      <c r="AL28717" s="5"/>
      <c r="AM28717" s="5"/>
      <c r="AW28717" s="5"/>
    </row>
    <row r="28718" spans="38:49">
      <c r="AL28718" s="5"/>
      <c r="AM28718" s="5"/>
      <c r="AW28718" s="5"/>
    </row>
    <row r="28719" spans="38:49">
      <c r="AL28719" s="5"/>
      <c r="AM28719" s="5"/>
      <c r="AW28719" s="5"/>
    </row>
    <row r="28720" spans="38:49">
      <c r="AL28720" s="5"/>
      <c r="AM28720" s="5"/>
      <c r="AW28720" s="5"/>
    </row>
    <row r="28721" spans="38:49">
      <c r="AL28721" s="5"/>
      <c r="AM28721" s="5"/>
      <c r="AW28721" s="5"/>
    </row>
    <row r="28722" spans="38:49">
      <c r="AL28722" s="5"/>
      <c r="AM28722" s="5"/>
      <c r="AW28722" s="5"/>
    </row>
    <row r="28723" spans="38:49">
      <c r="AL28723" s="5"/>
      <c r="AM28723" s="5"/>
      <c r="AW28723" s="5"/>
    </row>
    <row r="28724" spans="38:49">
      <c r="AL28724" s="5"/>
      <c r="AM28724" s="5"/>
      <c r="AW28724" s="5"/>
    </row>
    <row r="28725" spans="38:49">
      <c r="AL28725" s="5"/>
      <c r="AM28725" s="5"/>
      <c r="AW28725" s="5"/>
    </row>
    <row r="28726" spans="38:49">
      <c r="AL28726" s="5"/>
      <c r="AM28726" s="5"/>
      <c r="AW28726" s="5"/>
    </row>
    <row r="28727" spans="38:49">
      <c r="AL28727" s="5"/>
      <c r="AM28727" s="5"/>
      <c r="AW28727" s="5"/>
    </row>
    <row r="28728" spans="38:49">
      <c r="AL28728" s="5"/>
      <c r="AM28728" s="5"/>
      <c r="AW28728" s="5"/>
    </row>
    <row r="28729" spans="38:49">
      <c r="AL28729" s="5"/>
      <c r="AM28729" s="5"/>
      <c r="AW28729" s="5"/>
    </row>
    <row r="28730" spans="38:49">
      <c r="AL28730" s="5"/>
      <c r="AM28730" s="5"/>
      <c r="AW28730" s="5"/>
    </row>
    <row r="28731" spans="38:49">
      <c r="AL28731" s="5"/>
      <c r="AM28731" s="5"/>
      <c r="AW28731" s="5"/>
    </row>
    <row r="28732" spans="38:49">
      <c r="AL28732" s="5"/>
      <c r="AM28732" s="5"/>
      <c r="AW28732" s="5"/>
    </row>
    <row r="28733" spans="38:49">
      <c r="AL28733" s="5"/>
      <c r="AM28733" s="5"/>
      <c r="AW28733" s="5"/>
    </row>
    <row r="28734" spans="38:49">
      <c r="AL28734" s="5"/>
      <c r="AM28734" s="5"/>
      <c r="AW28734" s="5"/>
    </row>
    <row r="28735" spans="38:49">
      <c r="AL28735" s="5"/>
      <c r="AM28735" s="5"/>
      <c r="AW28735" s="5"/>
    </row>
    <row r="28736" spans="38:49">
      <c r="AL28736" s="5"/>
      <c r="AM28736" s="5"/>
      <c r="AW28736" s="5"/>
    </row>
    <row r="28737" spans="38:49">
      <c r="AL28737" s="5"/>
      <c r="AM28737" s="5"/>
      <c r="AW28737" s="5"/>
    </row>
    <row r="28738" spans="38:49">
      <c r="AL28738" s="5"/>
      <c r="AM28738" s="5"/>
      <c r="AW28738" s="5"/>
    </row>
    <row r="28739" spans="38:49">
      <c r="AL28739" s="5"/>
      <c r="AM28739" s="5"/>
      <c r="AW28739" s="5"/>
    </row>
    <row r="28740" spans="38:49">
      <c r="AL28740" s="5"/>
      <c r="AM28740" s="5"/>
      <c r="AW28740" s="5"/>
    </row>
    <row r="28741" spans="38:49">
      <c r="AL28741" s="5"/>
      <c r="AM28741" s="5"/>
      <c r="AW28741" s="5"/>
    </row>
    <row r="28742" spans="38:49">
      <c r="AL28742" s="5"/>
      <c r="AM28742" s="5"/>
      <c r="AW28742" s="5"/>
    </row>
    <row r="28743" spans="38:49">
      <c r="AL28743" s="5"/>
      <c r="AM28743" s="5"/>
      <c r="AW28743" s="5"/>
    </row>
    <row r="28744" spans="38:49">
      <c r="AL28744" s="5"/>
      <c r="AM28744" s="5"/>
      <c r="AW28744" s="5"/>
    </row>
    <row r="28745" spans="38:49">
      <c r="AL28745" s="5"/>
      <c r="AM28745" s="5"/>
      <c r="AW28745" s="5"/>
    </row>
    <row r="28746" spans="38:49">
      <c r="AL28746" s="5"/>
      <c r="AM28746" s="5"/>
      <c r="AW28746" s="5"/>
    </row>
    <row r="28747" spans="38:49">
      <c r="AL28747" s="5"/>
      <c r="AM28747" s="5"/>
      <c r="AW28747" s="5"/>
    </row>
    <row r="28748" spans="38:49">
      <c r="AL28748" s="5"/>
      <c r="AM28748" s="5"/>
      <c r="AW28748" s="5"/>
    </row>
    <row r="28749" spans="38:49">
      <c r="AL28749" s="5"/>
      <c r="AM28749" s="5"/>
      <c r="AW28749" s="5"/>
    </row>
    <row r="28750" spans="38:49">
      <c r="AL28750" s="5"/>
      <c r="AM28750" s="5"/>
      <c r="AW28750" s="5"/>
    </row>
    <row r="28751" spans="38:49">
      <c r="AL28751" s="5"/>
      <c r="AM28751" s="5"/>
      <c r="AW28751" s="5"/>
    </row>
    <row r="28752" spans="38:49">
      <c r="AL28752" s="5"/>
      <c r="AM28752" s="5"/>
      <c r="AW28752" s="5"/>
    </row>
    <row r="28753" spans="38:49">
      <c r="AL28753" s="5"/>
      <c r="AM28753" s="5"/>
      <c r="AW28753" s="5"/>
    </row>
    <row r="28754" spans="38:49">
      <c r="AL28754" s="5"/>
      <c r="AM28754" s="5"/>
      <c r="AW28754" s="5"/>
    </row>
    <row r="28755" spans="38:49">
      <c r="AL28755" s="5"/>
      <c r="AM28755" s="5"/>
      <c r="AW28755" s="5"/>
    </row>
    <row r="28756" spans="38:49">
      <c r="AL28756" s="5"/>
      <c r="AM28756" s="5"/>
      <c r="AW28756" s="5"/>
    </row>
    <row r="28757" spans="38:49">
      <c r="AL28757" s="5"/>
      <c r="AM28757" s="5"/>
      <c r="AW28757" s="5"/>
    </row>
    <row r="28758" spans="38:49">
      <c r="AL28758" s="5"/>
      <c r="AM28758" s="5"/>
      <c r="AW28758" s="5"/>
    </row>
    <row r="28759" spans="38:49">
      <c r="AL28759" s="5"/>
      <c r="AM28759" s="5"/>
      <c r="AW28759" s="5"/>
    </row>
    <row r="28760" spans="38:49">
      <c r="AL28760" s="5"/>
      <c r="AM28760" s="5"/>
      <c r="AW28760" s="5"/>
    </row>
    <row r="28761" spans="38:49">
      <c r="AL28761" s="5"/>
      <c r="AM28761" s="5"/>
      <c r="AW28761" s="5"/>
    </row>
    <row r="28762" spans="38:49">
      <c r="AL28762" s="5"/>
      <c r="AM28762" s="5"/>
      <c r="AW28762" s="5"/>
    </row>
    <row r="28763" spans="38:49">
      <c r="AL28763" s="5"/>
      <c r="AM28763" s="5"/>
      <c r="AW28763" s="5"/>
    </row>
    <row r="28764" spans="38:49">
      <c r="AL28764" s="5"/>
      <c r="AM28764" s="5"/>
      <c r="AW28764" s="5"/>
    </row>
    <row r="28765" spans="38:49">
      <c r="AL28765" s="5"/>
      <c r="AM28765" s="5"/>
      <c r="AW28765" s="5"/>
    </row>
    <row r="28766" spans="38:49">
      <c r="AL28766" s="5"/>
      <c r="AM28766" s="5"/>
      <c r="AW28766" s="5"/>
    </row>
    <row r="28767" spans="38:49">
      <c r="AL28767" s="5"/>
      <c r="AM28767" s="5"/>
      <c r="AW28767" s="5"/>
    </row>
    <row r="28768" spans="38:49">
      <c r="AL28768" s="5"/>
      <c r="AM28768" s="5"/>
      <c r="AW28768" s="5"/>
    </row>
    <row r="28769" spans="38:49">
      <c r="AL28769" s="5"/>
      <c r="AM28769" s="5"/>
      <c r="AW28769" s="5"/>
    </row>
    <row r="28770" spans="38:49">
      <c r="AL28770" s="5"/>
      <c r="AM28770" s="5"/>
      <c r="AW28770" s="5"/>
    </row>
    <row r="28771" spans="38:49">
      <c r="AL28771" s="5"/>
      <c r="AM28771" s="5"/>
      <c r="AW28771" s="5"/>
    </row>
    <row r="28772" spans="38:49">
      <c r="AL28772" s="5"/>
      <c r="AM28772" s="5"/>
      <c r="AW28772" s="5"/>
    </row>
    <row r="28773" spans="38:49">
      <c r="AL28773" s="5"/>
      <c r="AM28773" s="5"/>
      <c r="AW28773" s="5"/>
    </row>
    <row r="28774" spans="38:49">
      <c r="AL28774" s="5"/>
      <c r="AM28774" s="5"/>
      <c r="AW28774" s="5"/>
    </row>
    <row r="28775" spans="38:49">
      <c r="AL28775" s="5"/>
      <c r="AM28775" s="5"/>
      <c r="AW28775" s="5"/>
    </row>
    <row r="28776" spans="38:49">
      <c r="AL28776" s="5"/>
      <c r="AM28776" s="5"/>
      <c r="AW28776" s="5"/>
    </row>
    <row r="28777" spans="38:49">
      <c r="AL28777" s="5"/>
      <c r="AM28777" s="5"/>
      <c r="AW28777" s="5"/>
    </row>
    <row r="28778" spans="38:49">
      <c r="AL28778" s="5"/>
      <c r="AM28778" s="5"/>
      <c r="AW28778" s="5"/>
    </row>
    <row r="28779" spans="38:49">
      <c r="AL28779" s="5"/>
      <c r="AM28779" s="5"/>
      <c r="AW28779" s="5"/>
    </row>
    <row r="28780" spans="38:49">
      <c r="AL28780" s="5"/>
      <c r="AM28780" s="5"/>
      <c r="AW28780" s="5"/>
    </row>
    <row r="28781" spans="38:49">
      <c r="AL28781" s="5"/>
      <c r="AM28781" s="5"/>
      <c r="AW28781" s="5"/>
    </row>
    <row r="28782" spans="38:49">
      <c r="AL28782" s="5"/>
      <c r="AM28782" s="5"/>
      <c r="AW28782" s="5"/>
    </row>
    <row r="28783" spans="38:49">
      <c r="AL28783" s="5"/>
      <c r="AM28783" s="5"/>
      <c r="AW28783" s="5"/>
    </row>
    <row r="28784" spans="38:49">
      <c r="AL28784" s="5"/>
      <c r="AM28784" s="5"/>
      <c r="AW28784" s="5"/>
    </row>
    <row r="28785" spans="38:49">
      <c r="AL28785" s="5"/>
      <c r="AM28785" s="5"/>
      <c r="AW28785" s="5"/>
    </row>
    <row r="28786" spans="38:49">
      <c r="AL28786" s="5"/>
      <c r="AM28786" s="5"/>
      <c r="AW28786" s="5"/>
    </row>
    <row r="28787" spans="38:49">
      <c r="AL28787" s="5"/>
      <c r="AM28787" s="5"/>
      <c r="AW28787" s="5"/>
    </row>
    <row r="28788" spans="38:49">
      <c r="AL28788" s="5"/>
      <c r="AM28788" s="5"/>
      <c r="AW28788" s="5"/>
    </row>
    <row r="28789" spans="38:49">
      <c r="AL28789" s="5"/>
      <c r="AM28789" s="5"/>
      <c r="AW28789" s="5"/>
    </row>
    <row r="28790" spans="38:49">
      <c r="AL28790" s="5"/>
      <c r="AM28790" s="5"/>
      <c r="AW28790" s="5"/>
    </row>
    <row r="28791" spans="38:49">
      <c r="AL28791" s="5"/>
      <c r="AM28791" s="5"/>
      <c r="AW28791" s="5"/>
    </row>
    <row r="28792" spans="38:49">
      <c r="AL28792" s="5"/>
      <c r="AM28792" s="5"/>
      <c r="AW28792" s="5"/>
    </row>
    <row r="28793" spans="38:49">
      <c r="AL28793" s="5"/>
      <c r="AM28793" s="5"/>
      <c r="AW28793" s="5"/>
    </row>
    <row r="28794" spans="38:49">
      <c r="AL28794" s="5"/>
      <c r="AM28794" s="5"/>
      <c r="AW28794" s="5"/>
    </row>
    <row r="28795" spans="38:49">
      <c r="AL28795" s="5"/>
      <c r="AM28795" s="5"/>
      <c r="AW28795" s="5"/>
    </row>
    <row r="28796" spans="38:49">
      <c r="AL28796" s="5"/>
      <c r="AM28796" s="5"/>
      <c r="AW28796" s="5"/>
    </row>
    <row r="28797" spans="38:49">
      <c r="AL28797" s="5"/>
      <c r="AM28797" s="5"/>
      <c r="AW28797" s="5"/>
    </row>
    <row r="28798" spans="38:49">
      <c r="AL28798" s="5"/>
      <c r="AM28798" s="5"/>
      <c r="AW28798" s="5"/>
    </row>
    <row r="28799" spans="38:49">
      <c r="AL28799" s="5"/>
      <c r="AM28799" s="5"/>
      <c r="AW28799" s="5"/>
    </row>
    <row r="28800" spans="38:49">
      <c r="AL28800" s="5"/>
      <c r="AM28800" s="5"/>
      <c r="AW28800" s="5"/>
    </row>
    <row r="28801" spans="38:49">
      <c r="AL28801" s="5"/>
      <c r="AM28801" s="5"/>
      <c r="AW28801" s="5"/>
    </row>
    <row r="28802" spans="38:49">
      <c r="AL28802" s="5"/>
      <c r="AM28802" s="5"/>
      <c r="AW28802" s="5"/>
    </row>
    <row r="28803" spans="38:49">
      <c r="AL28803" s="5"/>
      <c r="AM28803" s="5"/>
      <c r="AW28803" s="5"/>
    </row>
    <row r="28804" spans="38:49">
      <c r="AL28804" s="5"/>
      <c r="AM28804" s="5"/>
      <c r="AW28804" s="5"/>
    </row>
    <row r="28805" spans="38:49">
      <c r="AL28805" s="5"/>
      <c r="AM28805" s="5"/>
      <c r="AW28805" s="5"/>
    </row>
    <row r="28806" spans="38:49">
      <c r="AL28806" s="5"/>
      <c r="AM28806" s="5"/>
      <c r="AW28806" s="5"/>
    </row>
    <row r="28807" spans="38:49">
      <c r="AL28807" s="5"/>
      <c r="AM28807" s="5"/>
      <c r="AW28807" s="5"/>
    </row>
    <row r="28808" spans="38:49">
      <c r="AL28808" s="5"/>
      <c r="AM28808" s="5"/>
      <c r="AW28808" s="5"/>
    </row>
    <row r="28809" spans="38:49">
      <c r="AL28809" s="5"/>
      <c r="AM28809" s="5"/>
      <c r="AW28809" s="5"/>
    </row>
    <row r="28810" spans="38:49">
      <c r="AL28810" s="5"/>
      <c r="AM28810" s="5"/>
      <c r="AW28810" s="5"/>
    </row>
    <row r="28811" spans="38:49">
      <c r="AL28811" s="5"/>
      <c r="AM28811" s="5"/>
      <c r="AW28811" s="5"/>
    </row>
    <row r="28812" spans="38:49">
      <c r="AL28812" s="5"/>
      <c r="AM28812" s="5"/>
      <c r="AW28812" s="5"/>
    </row>
    <row r="28813" spans="38:49">
      <c r="AL28813" s="5"/>
      <c r="AM28813" s="5"/>
      <c r="AW28813" s="5"/>
    </row>
    <row r="28814" spans="38:49">
      <c r="AL28814" s="5"/>
      <c r="AM28814" s="5"/>
      <c r="AW28814" s="5"/>
    </row>
    <row r="28815" spans="38:49">
      <c r="AL28815" s="5"/>
      <c r="AM28815" s="5"/>
      <c r="AW28815" s="5"/>
    </row>
    <row r="28816" spans="38:49">
      <c r="AL28816" s="5"/>
      <c r="AM28816" s="5"/>
      <c r="AW28816" s="5"/>
    </row>
    <row r="28817" spans="38:49">
      <c r="AL28817" s="5"/>
      <c r="AM28817" s="5"/>
      <c r="AW28817" s="5"/>
    </row>
    <row r="28818" spans="38:49">
      <c r="AL28818" s="5"/>
      <c r="AM28818" s="5"/>
      <c r="AW28818" s="5"/>
    </row>
    <row r="28819" spans="38:49">
      <c r="AL28819" s="5"/>
      <c r="AM28819" s="5"/>
      <c r="AW28819" s="5"/>
    </row>
    <row r="28820" spans="38:49">
      <c r="AL28820" s="5"/>
      <c r="AM28820" s="5"/>
      <c r="AW28820" s="5"/>
    </row>
    <row r="28821" spans="38:49">
      <c r="AL28821" s="5"/>
      <c r="AM28821" s="5"/>
      <c r="AW28821" s="5"/>
    </row>
    <row r="28822" spans="38:49">
      <c r="AL28822" s="5"/>
      <c r="AM28822" s="5"/>
      <c r="AW28822" s="5"/>
    </row>
    <row r="28823" spans="38:49">
      <c r="AL28823" s="5"/>
      <c r="AM28823" s="5"/>
      <c r="AW28823" s="5"/>
    </row>
    <row r="28824" spans="38:49">
      <c r="AL28824" s="5"/>
      <c r="AM28824" s="5"/>
      <c r="AW28824" s="5"/>
    </row>
    <row r="28825" spans="38:49">
      <c r="AL28825" s="5"/>
      <c r="AM28825" s="5"/>
      <c r="AW28825" s="5"/>
    </row>
    <row r="28826" spans="38:49">
      <c r="AL28826" s="5"/>
      <c r="AM28826" s="5"/>
      <c r="AW28826" s="5"/>
    </row>
    <row r="28827" spans="38:49">
      <c r="AL28827" s="5"/>
      <c r="AM28827" s="5"/>
      <c r="AW28827" s="5"/>
    </row>
    <row r="28828" spans="38:49">
      <c r="AL28828" s="5"/>
      <c r="AM28828" s="5"/>
      <c r="AW28828" s="5"/>
    </row>
    <row r="28829" spans="38:49">
      <c r="AL28829" s="5"/>
      <c r="AM28829" s="5"/>
      <c r="AW28829" s="5"/>
    </row>
    <row r="28830" spans="38:49">
      <c r="AL28830" s="5"/>
      <c r="AM28830" s="5"/>
      <c r="AW28830" s="5"/>
    </row>
    <row r="28831" spans="38:49">
      <c r="AL28831" s="5"/>
      <c r="AM28831" s="5"/>
      <c r="AW28831" s="5"/>
    </row>
    <row r="28832" spans="38:49">
      <c r="AL28832" s="5"/>
      <c r="AM28832" s="5"/>
      <c r="AW28832" s="5"/>
    </row>
    <row r="28833" spans="38:49">
      <c r="AL28833" s="5"/>
      <c r="AM28833" s="5"/>
      <c r="AW28833" s="5"/>
    </row>
    <row r="28834" spans="38:49">
      <c r="AL28834" s="5"/>
      <c r="AM28834" s="5"/>
      <c r="AW28834" s="5"/>
    </row>
    <row r="28835" spans="38:49">
      <c r="AL28835" s="5"/>
      <c r="AM28835" s="5"/>
      <c r="AW28835" s="5"/>
    </row>
    <row r="28836" spans="38:49">
      <c r="AL28836" s="5"/>
      <c r="AM28836" s="5"/>
      <c r="AW28836" s="5"/>
    </row>
    <row r="28837" spans="38:49">
      <c r="AL28837" s="5"/>
      <c r="AM28837" s="5"/>
      <c r="AW28837" s="5"/>
    </row>
    <row r="28838" spans="38:49">
      <c r="AL28838" s="5"/>
      <c r="AM28838" s="5"/>
      <c r="AW28838" s="5"/>
    </row>
    <row r="28839" spans="38:49">
      <c r="AL28839" s="5"/>
      <c r="AM28839" s="5"/>
      <c r="AW28839" s="5"/>
    </row>
    <row r="28840" spans="38:49">
      <c r="AL28840" s="5"/>
      <c r="AM28840" s="5"/>
      <c r="AW28840" s="5"/>
    </row>
    <row r="28841" spans="38:49">
      <c r="AL28841" s="5"/>
      <c r="AM28841" s="5"/>
      <c r="AW28841" s="5"/>
    </row>
    <row r="28842" spans="38:49">
      <c r="AL28842" s="5"/>
      <c r="AM28842" s="5"/>
      <c r="AW28842" s="5"/>
    </row>
    <row r="28843" spans="38:49">
      <c r="AL28843" s="5"/>
      <c r="AM28843" s="5"/>
      <c r="AW28843" s="5"/>
    </row>
    <row r="28844" spans="38:49">
      <c r="AL28844" s="5"/>
      <c r="AM28844" s="5"/>
      <c r="AW28844" s="5"/>
    </row>
    <row r="28845" spans="38:49">
      <c r="AL28845" s="5"/>
      <c r="AM28845" s="5"/>
      <c r="AW28845" s="5"/>
    </row>
    <row r="28846" spans="38:49">
      <c r="AL28846" s="5"/>
      <c r="AM28846" s="5"/>
      <c r="AW28846" s="5"/>
    </row>
    <row r="28847" spans="38:49">
      <c r="AL28847" s="5"/>
      <c r="AM28847" s="5"/>
      <c r="AW28847" s="5"/>
    </row>
    <row r="28848" spans="38:49">
      <c r="AL28848" s="5"/>
      <c r="AM28848" s="5"/>
      <c r="AW28848" s="5"/>
    </row>
    <row r="28849" spans="38:49">
      <c r="AL28849" s="5"/>
      <c r="AM28849" s="5"/>
      <c r="AW28849" s="5"/>
    </row>
    <row r="28850" spans="38:49">
      <c r="AL28850" s="5"/>
      <c r="AM28850" s="5"/>
      <c r="AW28850" s="5"/>
    </row>
    <row r="28851" spans="38:49">
      <c r="AL28851" s="5"/>
      <c r="AM28851" s="5"/>
      <c r="AW28851" s="5"/>
    </row>
    <row r="28852" spans="38:49">
      <c r="AL28852" s="5"/>
      <c r="AM28852" s="5"/>
      <c r="AW28852" s="5"/>
    </row>
    <row r="28853" spans="38:49">
      <c r="AL28853" s="5"/>
      <c r="AM28853" s="5"/>
      <c r="AW28853" s="5"/>
    </row>
    <row r="28854" spans="38:49">
      <c r="AL28854" s="5"/>
      <c r="AM28854" s="5"/>
      <c r="AW28854" s="5"/>
    </row>
    <row r="28855" spans="38:49">
      <c r="AL28855" s="5"/>
      <c r="AM28855" s="5"/>
      <c r="AW28855" s="5"/>
    </row>
    <row r="28856" spans="38:49">
      <c r="AL28856" s="5"/>
      <c r="AM28856" s="5"/>
      <c r="AW28856" s="5"/>
    </row>
    <row r="28857" spans="38:49">
      <c r="AL28857" s="5"/>
      <c r="AM28857" s="5"/>
      <c r="AW28857" s="5"/>
    </row>
    <row r="28858" spans="38:49">
      <c r="AL28858" s="5"/>
      <c r="AM28858" s="5"/>
      <c r="AW28858" s="5"/>
    </row>
    <row r="28859" spans="38:49">
      <c r="AL28859" s="5"/>
      <c r="AM28859" s="5"/>
      <c r="AW28859" s="5"/>
    </row>
    <row r="28860" spans="38:49">
      <c r="AL28860" s="5"/>
      <c r="AM28860" s="5"/>
      <c r="AW28860" s="5"/>
    </row>
    <row r="28861" spans="38:49">
      <c r="AL28861" s="5"/>
      <c r="AM28861" s="5"/>
      <c r="AW28861" s="5"/>
    </row>
    <row r="28862" spans="38:49">
      <c r="AL28862" s="5"/>
      <c r="AM28862" s="5"/>
      <c r="AW28862" s="5"/>
    </row>
    <row r="28863" spans="38:49">
      <c r="AL28863" s="5"/>
      <c r="AM28863" s="5"/>
      <c r="AW28863" s="5"/>
    </row>
    <row r="28864" spans="38:49">
      <c r="AL28864" s="5"/>
      <c r="AM28864" s="5"/>
      <c r="AW28864" s="5"/>
    </row>
    <row r="28865" spans="38:49">
      <c r="AL28865" s="5"/>
      <c r="AM28865" s="5"/>
      <c r="AW28865" s="5"/>
    </row>
    <row r="28866" spans="38:49">
      <c r="AL28866" s="5"/>
      <c r="AM28866" s="5"/>
      <c r="AW28866" s="5"/>
    </row>
    <row r="28867" spans="38:49">
      <c r="AL28867" s="5"/>
      <c r="AM28867" s="5"/>
      <c r="AW28867" s="5"/>
    </row>
    <row r="28868" spans="38:49">
      <c r="AL28868" s="5"/>
      <c r="AM28868" s="5"/>
      <c r="AW28868" s="5"/>
    </row>
    <row r="28869" spans="38:49">
      <c r="AL28869" s="5"/>
      <c r="AM28869" s="5"/>
      <c r="AW28869" s="5"/>
    </row>
    <row r="28870" spans="38:49">
      <c r="AL28870" s="5"/>
      <c r="AM28870" s="5"/>
      <c r="AW28870" s="5"/>
    </row>
    <row r="28871" spans="38:49">
      <c r="AL28871" s="5"/>
      <c r="AM28871" s="5"/>
      <c r="AW28871" s="5"/>
    </row>
    <row r="28872" spans="38:49">
      <c r="AL28872" s="5"/>
      <c r="AM28872" s="5"/>
      <c r="AW28872" s="5"/>
    </row>
    <row r="28873" spans="38:49">
      <c r="AL28873" s="5"/>
      <c r="AM28873" s="5"/>
      <c r="AW28873" s="5"/>
    </row>
    <row r="28874" spans="38:49">
      <c r="AL28874" s="5"/>
      <c r="AM28874" s="5"/>
      <c r="AW28874" s="5"/>
    </row>
    <row r="28875" spans="38:49">
      <c r="AL28875" s="5"/>
      <c r="AM28875" s="5"/>
      <c r="AW28875" s="5"/>
    </row>
    <row r="28876" spans="38:49">
      <c r="AL28876" s="5"/>
      <c r="AM28876" s="5"/>
      <c r="AW28876" s="5"/>
    </row>
    <row r="28877" spans="38:49">
      <c r="AL28877" s="5"/>
      <c r="AM28877" s="5"/>
      <c r="AW28877" s="5"/>
    </row>
    <row r="28878" spans="38:49">
      <c r="AL28878" s="5"/>
      <c r="AM28878" s="5"/>
      <c r="AW28878" s="5"/>
    </row>
    <row r="28879" spans="38:49">
      <c r="AL28879" s="5"/>
      <c r="AM28879" s="5"/>
      <c r="AW28879" s="5"/>
    </row>
    <row r="28880" spans="38:49">
      <c r="AL28880" s="5"/>
      <c r="AM28880" s="5"/>
      <c r="AW28880" s="5"/>
    </row>
    <row r="28881" spans="38:49">
      <c r="AL28881" s="5"/>
      <c r="AM28881" s="5"/>
      <c r="AW28881" s="5"/>
    </row>
    <row r="28882" spans="38:49">
      <c r="AL28882" s="5"/>
      <c r="AM28882" s="5"/>
      <c r="AW28882" s="5"/>
    </row>
    <row r="28883" spans="38:49">
      <c r="AL28883" s="5"/>
      <c r="AM28883" s="5"/>
      <c r="AW28883" s="5"/>
    </row>
    <row r="28884" spans="38:49">
      <c r="AL28884" s="5"/>
      <c r="AM28884" s="5"/>
      <c r="AW28884" s="5"/>
    </row>
    <row r="28885" spans="38:49">
      <c r="AL28885" s="5"/>
      <c r="AM28885" s="5"/>
      <c r="AW28885" s="5"/>
    </row>
    <row r="28886" spans="38:49">
      <c r="AL28886" s="5"/>
      <c r="AM28886" s="5"/>
      <c r="AW28886" s="5"/>
    </row>
    <row r="28887" spans="38:49">
      <c r="AL28887" s="5"/>
      <c r="AM28887" s="5"/>
      <c r="AW28887" s="5"/>
    </row>
    <row r="28888" spans="38:49">
      <c r="AL28888" s="5"/>
      <c r="AM28888" s="5"/>
      <c r="AW28888" s="5"/>
    </row>
    <row r="28889" spans="38:49">
      <c r="AL28889" s="5"/>
      <c r="AM28889" s="5"/>
      <c r="AW28889" s="5"/>
    </row>
    <row r="28890" spans="38:49">
      <c r="AL28890" s="5"/>
      <c r="AM28890" s="5"/>
      <c r="AW28890" s="5"/>
    </row>
    <row r="28891" spans="38:49">
      <c r="AL28891" s="5"/>
      <c r="AM28891" s="5"/>
      <c r="AW28891" s="5"/>
    </row>
    <row r="28892" spans="38:49">
      <c r="AL28892" s="5"/>
      <c r="AM28892" s="5"/>
      <c r="AW28892" s="5"/>
    </row>
    <row r="28893" spans="38:49">
      <c r="AL28893" s="5"/>
      <c r="AM28893" s="5"/>
      <c r="AW28893" s="5"/>
    </row>
    <row r="28894" spans="38:49">
      <c r="AL28894" s="5"/>
      <c r="AM28894" s="5"/>
      <c r="AW28894" s="5"/>
    </row>
    <row r="28895" spans="38:49">
      <c r="AL28895" s="5"/>
      <c r="AM28895" s="5"/>
      <c r="AW28895" s="5"/>
    </row>
    <row r="28896" spans="38:49">
      <c r="AL28896" s="5"/>
      <c r="AM28896" s="5"/>
      <c r="AW28896" s="5"/>
    </row>
    <row r="28897" spans="38:49">
      <c r="AL28897" s="5"/>
      <c r="AM28897" s="5"/>
      <c r="AW28897" s="5"/>
    </row>
    <row r="28898" spans="38:49">
      <c r="AL28898" s="5"/>
      <c r="AM28898" s="5"/>
      <c r="AW28898" s="5"/>
    </row>
    <row r="28899" spans="38:49">
      <c r="AL28899" s="5"/>
      <c r="AM28899" s="5"/>
      <c r="AW28899" s="5"/>
    </row>
    <row r="28900" spans="38:49">
      <c r="AL28900" s="5"/>
      <c r="AM28900" s="5"/>
      <c r="AW28900" s="5"/>
    </row>
    <row r="28901" spans="38:49">
      <c r="AL28901" s="5"/>
      <c r="AM28901" s="5"/>
      <c r="AW28901" s="5"/>
    </row>
    <row r="28902" spans="38:49">
      <c r="AL28902" s="5"/>
      <c r="AM28902" s="5"/>
      <c r="AW28902" s="5"/>
    </row>
    <row r="28903" spans="38:49">
      <c r="AL28903" s="5"/>
      <c r="AM28903" s="5"/>
      <c r="AW28903" s="5"/>
    </row>
    <row r="28904" spans="38:49">
      <c r="AL28904" s="5"/>
      <c r="AM28904" s="5"/>
      <c r="AW28904" s="5"/>
    </row>
    <row r="28905" spans="38:49">
      <c r="AL28905" s="5"/>
      <c r="AM28905" s="5"/>
      <c r="AW28905" s="5"/>
    </row>
    <row r="28906" spans="38:49">
      <c r="AL28906" s="5"/>
      <c r="AM28906" s="5"/>
      <c r="AW28906" s="5"/>
    </row>
    <row r="28907" spans="38:49">
      <c r="AL28907" s="5"/>
      <c r="AM28907" s="5"/>
      <c r="AW28907" s="5"/>
    </row>
    <row r="28908" spans="38:49">
      <c r="AL28908" s="5"/>
      <c r="AM28908" s="5"/>
      <c r="AW28908" s="5"/>
    </row>
    <row r="28909" spans="38:49">
      <c r="AL28909" s="5"/>
      <c r="AM28909" s="5"/>
      <c r="AW28909" s="5"/>
    </row>
    <row r="28910" spans="38:49">
      <c r="AL28910" s="5"/>
      <c r="AM28910" s="5"/>
      <c r="AW28910" s="5"/>
    </row>
    <row r="28911" spans="38:49">
      <c r="AL28911" s="5"/>
      <c r="AM28911" s="5"/>
      <c r="AW28911" s="5"/>
    </row>
    <row r="28912" spans="38:49">
      <c r="AL28912" s="5"/>
      <c r="AM28912" s="5"/>
      <c r="AW28912" s="5"/>
    </row>
    <row r="28913" spans="38:49">
      <c r="AL28913" s="5"/>
      <c r="AM28913" s="5"/>
      <c r="AW28913" s="5"/>
    </row>
    <row r="28914" spans="38:49">
      <c r="AL28914" s="5"/>
      <c r="AM28914" s="5"/>
      <c r="AW28914" s="5"/>
    </row>
    <row r="28915" spans="38:49">
      <c r="AL28915" s="5"/>
      <c r="AM28915" s="5"/>
      <c r="AW28915" s="5"/>
    </row>
    <row r="28916" spans="38:49">
      <c r="AL28916" s="5"/>
      <c r="AM28916" s="5"/>
      <c r="AW28916" s="5"/>
    </row>
    <row r="28917" spans="38:49">
      <c r="AL28917" s="5"/>
      <c r="AM28917" s="5"/>
      <c r="AW28917" s="5"/>
    </row>
    <row r="28918" spans="38:49">
      <c r="AL28918" s="5"/>
      <c r="AM28918" s="5"/>
      <c r="AW28918" s="5"/>
    </row>
    <row r="28919" spans="38:49">
      <c r="AL28919" s="5"/>
      <c r="AM28919" s="5"/>
      <c r="AW28919" s="5"/>
    </row>
    <row r="28920" spans="38:49">
      <c r="AL28920" s="5"/>
      <c r="AM28920" s="5"/>
      <c r="AW28920" s="5"/>
    </row>
    <row r="28921" spans="38:49">
      <c r="AL28921" s="5"/>
      <c r="AM28921" s="5"/>
      <c r="AW28921" s="5"/>
    </row>
    <row r="28922" spans="38:49">
      <c r="AL28922" s="5"/>
      <c r="AM28922" s="5"/>
      <c r="AW28922" s="5"/>
    </row>
    <row r="28923" spans="38:49">
      <c r="AL28923" s="5"/>
      <c r="AM28923" s="5"/>
      <c r="AW28923" s="5"/>
    </row>
    <row r="28924" spans="38:49">
      <c r="AL28924" s="5"/>
      <c r="AM28924" s="5"/>
      <c r="AW28924" s="5"/>
    </row>
    <row r="28925" spans="38:49">
      <c r="AL28925" s="5"/>
      <c r="AM28925" s="5"/>
      <c r="AW28925" s="5"/>
    </row>
    <row r="28926" spans="38:49">
      <c r="AL28926" s="5"/>
      <c r="AM28926" s="5"/>
      <c r="AW28926" s="5"/>
    </row>
    <row r="28927" spans="38:49">
      <c r="AL28927" s="5"/>
      <c r="AM28927" s="5"/>
      <c r="AW28927" s="5"/>
    </row>
    <row r="28928" spans="38:49">
      <c r="AL28928" s="5"/>
      <c r="AM28928" s="5"/>
      <c r="AW28928" s="5"/>
    </row>
    <row r="28929" spans="38:49">
      <c r="AL28929" s="5"/>
      <c r="AM28929" s="5"/>
      <c r="AW28929" s="5"/>
    </row>
    <row r="28930" spans="38:49">
      <c r="AL28930" s="5"/>
      <c r="AM28930" s="5"/>
      <c r="AW28930" s="5"/>
    </row>
    <row r="28931" spans="38:49">
      <c r="AL28931" s="5"/>
      <c r="AM28931" s="5"/>
      <c r="AW28931" s="5"/>
    </row>
    <row r="28932" spans="38:49">
      <c r="AL28932" s="5"/>
      <c r="AM28932" s="5"/>
      <c r="AW28932" s="5"/>
    </row>
    <row r="28933" spans="38:49">
      <c r="AL28933" s="5"/>
      <c r="AM28933" s="5"/>
      <c r="AW28933" s="5"/>
    </row>
    <row r="28934" spans="38:49">
      <c r="AL28934" s="5"/>
      <c r="AM28934" s="5"/>
      <c r="AW28934" s="5"/>
    </row>
    <row r="28935" spans="38:49">
      <c r="AL28935" s="5"/>
      <c r="AM28935" s="5"/>
      <c r="AW28935" s="5"/>
    </row>
    <row r="28936" spans="38:49">
      <c r="AL28936" s="5"/>
      <c r="AM28936" s="5"/>
      <c r="AW28936" s="5"/>
    </row>
    <row r="28937" spans="38:49">
      <c r="AL28937" s="5"/>
      <c r="AM28937" s="5"/>
      <c r="AW28937" s="5"/>
    </row>
    <row r="28938" spans="38:49">
      <c r="AL28938" s="5"/>
      <c r="AM28938" s="5"/>
      <c r="AW28938" s="5"/>
    </row>
    <row r="28939" spans="38:49">
      <c r="AL28939" s="5"/>
      <c r="AM28939" s="5"/>
      <c r="AW28939" s="5"/>
    </row>
    <row r="28940" spans="38:49">
      <c r="AL28940" s="5"/>
      <c r="AM28940" s="5"/>
      <c r="AW28940" s="5"/>
    </row>
    <row r="28941" spans="38:49">
      <c r="AL28941" s="5"/>
      <c r="AM28941" s="5"/>
      <c r="AW28941" s="5"/>
    </row>
    <row r="28942" spans="38:49">
      <c r="AL28942" s="5"/>
      <c r="AM28942" s="5"/>
      <c r="AW28942" s="5"/>
    </row>
    <row r="28943" spans="38:49">
      <c r="AL28943" s="5"/>
      <c r="AM28943" s="5"/>
      <c r="AW28943" s="5"/>
    </row>
    <row r="28944" spans="38:49">
      <c r="AL28944" s="5"/>
      <c r="AM28944" s="5"/>
      <c r="AW28944" s="5"/>
    </row>
    <row r="28945" spans="38:49">
      <c r="AL28945" s="5"/>
      <c r="AM28945" s="5"/>
      <c r="AW28945" s="5"/>
    </row>
    <row r="28946" spans="38:49">
      <c r="AL28946" s="5"/>
      <c r="AM28946" s="5"/>
      <c r="AW28946" s="5"/>
    </row>
    <row r="28947" spans="38:49">
      <c r="AL28947" s="5"/>
      <c r="AM28947" s="5"/>
      <c r="AW28947" s="5"/>
    </row>
    <row r="28948" spans="38:49">
      <c r="AL28948" s="5"/>
      <c r="AM28948" s="5"/>
      <c r="AW28948" s="5"/>
    </row>
    <row r="28949" spans="38:49">
      <c r="AL28949" s="5"/>
      <c r="AM28949" s="5"/>
      <c r="AW28949" s="5"/>
    </row>
    <row r="28950" spans="38:49">
      <c r="AL28950" s="5"/>
      <c r="AM28950" s="5"/>
      <c r="AW28950" s="5"/>
    </row>
    <row r="28951" spans="38:49">
      <c r="AL28951" s="5"/>
      <c r="AM28951" s="5"/>
      <c r="AW28951" s="5"/>
    </row>
    <row r="28952" spans="38:49">
      <c r="AL28952" s="5"/>
      <c r="AM28952" s="5"/>
      <c r="AW28952" s="5"/>
    </row>
    <row r="28953" spans="38:49">
      <c r="AL28953" s="5"/>
      <c r="AM28953" s="5"/>
      <c r="AW28953" s="5"/>
    </row>
    <row r="28954" spans="38:49">
      <c r="AL28954" s="5"/>
      <c r="AM28954" s="5"/>
      <c r="AW28954" s="5"/>
    </row>
    <row r="28955" spans="38:49">
      <c r="AL28955" s="5"/>
      <c r="AM28955" s="5"/>
      <c r="AW28955" s="5"/>
    </row>
    <row r="28956" spans="38:49">
      <c r="AL28956" s="5"/>
      <c r="AM28956" s="5"/>
      <c r="AW28956" s="5"/>
    </row>
    <row r="28957" spans="38:49">
      <c r="AL28957" s="5"/>
      <c r="AM28957" s="5"/>
      <c r="AW28957" s="5"/>
    </row>
    <row r="28958" spans="38:49">
      <c r="AL28958" s="5"/>
      <c r="AM28958" s="5"/>
      <c r="AW28958" s="5"/>
    </row>
    <row r="28959" spans="38:49">
      <c r="AL28959" s="5"/>
      <c r="AM28959" s="5"/>
      <c r="AW28959" s="5"/>
    </row>
    <row r="28960" spans="38:49">
      <c r="AL28960" s="5"/>
      <c r="AM28960" s="5"/>
      <c r="AW28960" s="5"/>
    </row>
    <row r="28961" spans="38:49">
      <c r="AL28961" s="5"/>
      <c r="AM28961" s="5"/>
      <c r="AW28961" s="5"/>
    </row>
    <row r="28962" spans="38:49">
      <c r="AL28962" s="5"/>
      <c r="AM28962" s="5"/>
      <c r="AW28962" s="5"/>
    </row>
    <row r="28963" spans="38:49">
      <c r="AL28963" s="5"/>
      <c r="AM28963" s="5"/>
      <c r="AW28963" s="5"/>
    </row>
    <row r="28964" spans="38:49">
      <c r="AL28964" s="5"/>
      <c r="AM28964" s="5"/>
      <c r="AW28964" s="5"/>
    </row>
    <row r="28965" spans="38:49">
      <c r="AL28965" s="5"/>
      <c r="AM28965" s="5"/>
      <c r="AW28965" s="5"/>
    </row>
    <row r="28966" spans="38:49">
      <c r="AL28966" s="5"/>
      <c r="AM28966" s="5"/>
      <c r="AW28966" s="5"/>
    </row>
    <row r="28967" spans="38:49">
      <c r="AL28967" s="5"/>
      <c r="AM28967" s="5"/>
      <c r="AW28967" s="5"/>
    </row>
    <row r="28968" spans="38:49">
      <c r="AL28968" s="5"/>
      <c r="AM28968" s="5"/>
      <c r="AW28968" s="5"/>
    </row>
    <row r="28969" spans="38:49">
      <c r="AL28969" s="5"/>
      <c r="AM28969" s="5"/>
      <c r="AW28969" s="5"/>
    </row>
    <row r="28970" spans="38:49">
      <c r="AL28970" s="5"/>
      <c r="AM28970" s="5"/>
      <c r="AW28970" s="5"/>
    </row>
    <row r="28971" spans="38:49">
      <c r="AL28971" s="5"/>
      <c r="AM28971" s="5"/>
      <c r="AW28971" s="5"/>
    </row>
    <row r="28972" spans="38:49">
      <c r="AL28972" s="5"/>
      <c r="AM28972" s="5"/>
      <c r="AW28972" s="5"/>
    </row>
    <row r="28973" spans="38:49">
      <c r="AL28973" s="5"/>
      <c r="AM28973" s="5"/>
      <c r="AW28973" s="5"/>
    </row>
    <row r="28974" spans="38:49">
      <c r="AL28974" s="5"/>
      <c r="AM28974" s="5"/>
      <c r="AW28974" s="5"/>
    </row>
    <row r="28975" spans="38:49">
      <c r="AL28975" s="5"/>
      <c r="AM28975" s="5"/>
      <c r="AW28975" s="5"/>
    </row>
    <row r="28976" spans="38:49">
      <c r="AL28976" s="5"/>
      <c r="AM28976" s="5"/>
      <c r="AW28976" s="5"/>
    </row>
    <row r="28977" spans="38:49">
      <c r="AL28977" s="5"/>
      <c r="AM28977" s="5"/>
      <c r="AW28977" s="5"/>
    </row>
    <row r="28978" spans="38:49">
      <c r="AL28978" s="5"/>
      <c r="AM28978" s="5"/>
      <c r="AW28978" s="5"/>
    </row>
    <row r="28979" spans="38:49">
      <c r="AL28979" s="5"/>
      <c r="AM28979" s="5"/>
      <c r="AW28979" s="5"/>
    </row>
    <row r="28980" spans="38:49">
      <c r="AL28980" s="5"/>
      <c r="AM28980" s="5"/>
      <c r="AW28980" s="5"/>
    </row>
    <row r="28981" spans="38:49">
      <c r="AL28981" s="5"/>
      <c r="AM28981" s="5"/>
      <c r="AW28981" s="5"/>
    </row>
    <row r="28982" spans="38:49">
      <c r="AL28982" s="5"/>
      <c r="AM28982" s="5"/>
      <c r="AW28982" s="5"/>
    </row>
    <row r="28983" spans="38:49">
      <c r="AL28983" s="5"/>
      <c r="AM28983" s="5"/>
      <c r="AW28983" s="5"/>
    </row>
    <row r="28984" spans="38:49">
      <c r="AL28984" s="5"/>
      <c r="AM28984" s="5"/>
      <c r="AW28984" s="5"/>
    </row>
    <row r="28985" spans="38:49">
      <c r="AL28985" s="5"/>
      <c r="AM28985" s="5"/>
      <c r="AW28985" s="5"/>
    </row>
    <row r="28986" spans="38:49">
      <c r="AL28986" s="5"/>
      <c r="AM28986" s="5"/>
      <c r="AW28986" s="5"/>
    </row>
    <row r="28987" spans="38:49">
      <c r="AL28987" s="5"/>
      <c r="AM28987" s="5"/>
      <c r="AW28987" s="5"/>
    </row>
    <row r="28988" spans="38:49">
      <c r="AL28988" s="5"/>
      <c r="AM28988" s="5"/>
      <c r="AW28988" s="5"/>
    </row>
    <row r="28989" spans="38:49">
      <c r="AL28989" s="5"/>
      <c r="AM28989" s="5"/>
      <c r="AW28989" s="5"/>
    </row>
    <row r="28990" spans="38:49">
      <c r="AL28990" s="5"/>
      <c r="AM28990" s="5"/>
      <c r="AW28990" s="5"/>
    </row>
    <row r="28991" spans="38:49">
      <c r="AL28991" s="5"/>
      <c r="AM28991" s="5"/>
      <c r="AW28991" s="5"/>
    </row>
    <row r="28992" spans="38:49">
      <c r="AL28992" s="5"/>
      <c r="AM28992" s="5"/>
      <c r="AW28992" s="5"/>
    </row>
    <row r="28993" spans="38:49">
      <c r="AL28993" s="5"/>
      <c r="AM28993" s="5"/>
      <c r="AW28993" s="5"/>
    </row>
    <row r="28994" spans="38:49">
      <c r="AL28994" s="5"/>
      <c r="AM28994" s="5"/>
      <c r="AW28994" s="5"/>
    </row>
    <row r="28995" spans="38:49">
      <c r="AL28995" s="5"/>
      <c r="AM28995" s="5"/>
      <c r="AW28995" s="5"/>
    </row>
    <row r="28996" spans="38:49">
      <c r="AL28996" s="5"/>
      <c r="AM28996" s="5"/>
      <c r="AW28996" s="5"/>
    </row>
    <row r="28997" spans="38:49">
      <c r="AL28997" s="5"/>
      <c r="AM28997" s="5"/>
      <c r="AW28997" s="5"/>
    </row>
    <row r="28998" spans="38:49">
      <c r="AL28998" s="5"/>
      <c r="AM28998" s="5"/>
      <c r="AW28998" s="5"/>
    </row>
    <row r="28999" spans="38:49">
      <c r="AL28999" s="5"/>
      <c r="AM28999" s="5"/>
      <c r="AW28999" s="5"/>
    </row>
    <row r="29000" spans="38:49">
      <c r="AL29000" s="5"/>
      <c r="AM29000" s="5"/>
      <c r="AW29000" s="5"/>
    </row>
    <row r="29001" spans="38:49">
      <c r="AL29001" s="5"/>
      <c r="AM29001" s="5"/>
      <c r="AW29001" s="5"/>
    </row>
    <row r="29002" spans="38:49">
      <c r="AL29002" s="5"/>
      <c r="AM29002" s="5"/>
      <c r="AW29002" s="5"/>
    </row>
    <row r="29003" spans="38:49">
      <c r="AL29003" s="5"/>
      <c r="AM29003" s="5"/>
      <c r="AW29003" s="5"/>
    </row>
    <row r="29004" spans="38:49">
      <c r="AL29004" s="5"/>
      <c r="AM29004" s="5"/>
      <c r="AW29004" s="5"/>
    </row>
    <row r="29005" spans="38:49">
      <c r="AL29005" s="5"/>
      <c r="AM29005" s="5"/>
      <c r="AW29005" s="5"/>
    </row>
    <row r="29006" spans="38:49">
      <c r="AL29006" s="5"/>
      <c r="AM29006" s="5"/>
      <c r="AW29006" s="5"/>
    </row>
    <row r="29007" spans="38:49">
      <c r="AL29007" s="5"/>
      <c r="AM29007" s="5"/>
      <c r="AW29007" s="5"/>
    </row>
    <row r="29008" spans="38:49">
      <c r="AL29008" s="5"/>
      <c r="AM29008" s="5"/>
      <c r="AW29008" s="5"/>
    </row>
    <row r="29009" spans="38:49">
      <c r="AL29009" s="5"/>
      <c r="AM29009" s="5"/>
      <c r="AW29009" s="5"/>
    </row>
    <row r="29010" spans="38:49">
      <c r="AL29010" s="5"/>
      <c r="AM29010" s="5"/>
      <c r="AW29010" s="5"/>
    </row>
    <row r="29011" spans="38:49">
      <c r="AL29011" s="5"/>
      <c r="AM29011" s="5"/>
      <c r="AW29011" s="5"/>
    </row>
    <row r="29012" spans="38:49">
      <c r="AL29012" s="5"/>
      <c r="AM29012" s="5"/>
      <c r="AW29012" s="5"/>
    </row>
    <row r="29013" spans="38:49">
      <c r="AL29013" s="5"/>
      <c r="AM29013" s="5"/>
      <c r="AW29013" s="5"/>
    </row>
    <row r="29014" spans="38:49">
      <c r="AL29014" s="5"/>
      <c r="AM29014" s="5"/>
      <c r="AW29014" s="5"/>
    </row>
    <row r="29015" spans="38:49">
      <c r="AL29015" s="5"/>
      <c r="AM29015" s="5"/>
      <c r="AW29015" s="5"/>
    </row>
    <row r="29016" spans="38:49">
      <c r="AL29016" s="5"/>
      <c r="AM29016" s="5"/>
      <c r="AW29016" s="5"/>
    </row>
    <row r="29017" spans="38:49">
      <c r="AL29017" s="5"/>
      <c r="AM29017" s="5"/>
      <c r="AW29017" s="5"/>
    </row>
    <row r="29018" spans="38:49">
      <c r="AL29018" s="5"/>
      <c r="AM29018" s="5"/>
      <c r="AW29018" s="5"/>
    </row>
    <row r="29019" spans="38:49">
      <c r="AL29019" s="5"/>
      <c r="AM29019" s="5"/>
      <c r="AW29019" s="5"/>
    </row>
    <row r="29020" spans="38:49">
      <c r="AL29020" s="5"/>
      <c r="AM29020" s="5"/>
      <c r="AW29020" s="5"/>
    </row>
    <row r="29021" spans="38:49">
      <c r="AL29021" s="5"/>
      <c r="AM29021" s="5"/>
      <c r="AW29021" s="5"/>
    </row>
    <row r="29022" spans="38:49">
      <c r="AL29022" s="5"/>
      <c r="AM29022" s="5"/>
      <c r="AW29022" s="5"/>
    </row>
    <row r="29023" spans="38:49">
      <c r="AL29023" s="5"/>
      <c r="AM29023" s="5"/>
      <c r="AW29023" s="5"/>
    </row>
    <row r="29024" spans="38:49">
      <c r="AL29024" s="5"/>
      <c r="AM29024" s="5"/>
      <c r="AW29024" s="5"/>
    </row>
    <row r="29025" spans="38:49">
      <c r="AL29025" s="5"/>
      <c r="AM29025" s="5"/>
      <c r="AW29025" s="5"/>
    </row>
    <row r="29026" spans="38:49">
      <c r="AL29026" s="5"/>
      <c r="AM29026" s="5"/>
      <c r="AW29026" s="5"/>
    </row>
    <row r="29027" spans="38:49">
      <c r="AL29027" s="5"/>
      <c r="AM29027" s="5"/>
      <c r="AW29027" s="5"/>
    </row>
    <row r="29028" spans="38:49">
      <c r="AL29028" s="5"/>
      <c r="AM29028" s="5"/>
      <c r="AW29028" s="5"/>
    </row>
    <row r="29029" spans="38:49">
      <c r="AL29029" s="5"/>
      <c r="AM29029" s="5"/>
      <c r="AW29029" s="5"/>
    </row>
    <row r="29030" spans="38:49">
      <c r="AL29030" s="5"/>
      <c r="AM29030" s="5"/>
      <c r="AW29030" s="5"/>
    </row>
    <row r="29031" spans="38:49">
      <c r="AL29031" s="5"/>
      <c r="AM29031" s="5"/>
      <c r="AW29031" s="5"/>
    </row>
    <row r="29032" spans="38:49">
      <c r="AL29032" s="5"/>
      <c r="AM29032" s="5"/>
      <c r="AW29032" s="5"/>
    </row>
    <row r="29033" spans="38:49">
      <c r="AL29033" s="5"/>
      <c r="AM29033" s="5"/>
      <c r="AW29033" s="5"/>
    </row>
    <row r="29034" spans="38:49">
      <c r="AL29034" s="5"/>
      <c r="AM29034" s="5"/>
      <c r="AW29034" s="5"/>
    </row>
    <row r="29035" spans="38:49">
      <c r="AL29035" s="5"/>
      <c r="AM29035" s="5"/>
      <c r="AW29035" s="5"/>
    </row>
    <row r="29036" spans="38:49">
      <c r="AL29036" s="5"/>
      <c r="AM29036" s="5"/>
      <c r="AW29036" s="5"/>
    </row>
    <row r="29037" spans="38:49">
      <c r="AL29037" s="5"/>
      <c r="AM29037" s="5"/>
      <c r="AW29037" s="5"/>
    </row>
    <row r="29038" spans="38:49">
      <c r="AL29038" s="5"/>
      <c r="AM29038" s="5"/>
      <c r="AW29038" s="5"/>
    </row>
    <row r="29039" spans="38:49">
      <c r="AL29039" s="5"/>
      <c r="AM29039" s="5"/>
      <c r="AW29039" s="5"/>
    </row>
    <row r="29040" spans="38:49">
      <c r="AL29040" s="5"/>
      <c r="AM29040" s="5"/>
      <c r="AW29040" s="5"/>
    </row>
    <row r="29041" spans="38:49">
      <c r="AL29041" s="5"/>
      <c r="AM29041" s="5"/>
      <c r="AW29041" s="5"/>
    </row>
    <row r="29042" spans="38:49">
      <c r="AL29042" s="5"/>
      <c r="AM29042" s="5"/>
      <c r="AW29042" s="5"/>
    </row>
    <row r="29043" spans="38:49">
      <c r="AL29043" s="5"/>
      <c r="AM29043" s="5"/>
      <c r="AW29043" s="5"/>
    </row>
    <row r="29044" spans="38:49">
      <c r="AL29044" s="5"/>
      <c r="AM29044" s="5"/>
      <c r="AW29044" s="5"/>
    </row>
    <row r="29045" spans="38:49">
      <c r="AL29045" s="5"/>
      <c r="AM29045" s="5"/>
      <c r="AW29045" s="5"/>
    </row>
    <row r="29046" spans="38:49">
      <c r="AL29046" s="5"/>
      <c r="AM29046" s="5"/>
      <c r="AW29046" s="5"/>
    </row>
    <row r="29047" spans="38:49">
      <c r="AL29047" s="5"/>
      <c r="AM29047" s="5"/>
      <c r="AW29047" s="5"/>
    </row>
    <row r="29048" spans="38:49">
      <c r="AL29048" s="5"/>
      <c r="AM29048" s="5"/>
      <c r="AW29048" s="5"/>
    </row>
    <row r="29049" spans="38:49">
      <c r="AL29049" s="5"/>
      <c r="AM29049" s="5"/>
      <c r="AW29049" s="5"/>
    </row>
    <row r="29050" spans="38:49">
      <c r="AL29050" s="5"/>
      <c r="AM29050" s="5"/>
      <c r="AW29050" s="5"/>
    </row>
    <row r="29051" spans="38:49">
      <c r="AL29051" s="5"/>
      <c r="AM29051" s="5"/>
      <c r="AW29051" s="5"/>
    </row>
    <row r="29052" spans="38:49">
      <c r="AL29052" s="5"/>
      <c r="AM29052" s="5"/>
      <c r="AW29052" s="5"/>
    </row>
    <row r="29053" spans="38:49">
      <c r="AL29053" s="5"/>
      <c r="AM29053" s="5"/>
      <c r="AW29053" s="5"/>
    </row>
    <row r="29054" spans="38:49">
      <c r="AL29054" s="5"/>
      <c r="AM29054" s="5"/>
      <c r="AW29054" s="5"/>
    </row>
    <row r="29055" spans="38:49">
      <c r="AL29055" s="5"/>
      <c r="AM29055" s="5"/>
      <c r="AW29055" s="5"/>
    </row>
    <row r="29056" spans="38:49">
      <c r="AL29056" s="5"/>
      <c r="AM29056" s="5"/>
      <c r="AW29056" s="5"/>
    </row>
    <row r="29057" spans="38:49">
      <c r="AL29057" s="5"/>
      <c r="AM29057" s="5"/>
      <c r="AW29057" s="5"/>
    </row>
    <row r="29058" spans="38:49">
      <c r="AL29058" s="5"/>
      <c r="AM29058" s="5"/>
      <c r="AW29058" s="5"/>
    </row>
    <row r="29059" spans="38:49">
      <c r="AL29059" s="5"/>
      <c r="AM29059" s="5"/>
      <c r="AW29059" s="5"/>
    </row>
    <row r="29060" spans="38:49">
      <c r="AL29060" s="5"/>
      <c r="AM29060" s="5"/>
      <c r="AW29060" s="5"/>
    </row>
    <row r="29061" spans="38:49">
      <c r="AL29061" s="5"/>
      <c r="AM29061" s="5"/>
      <c r="AW29061" s="5"/>
    </row>
    <row r="29062" spans="38:49">
      <c r="AL29062" s="5"/>
      <c r="AM29062" s="5"/>
      <c r="AW29062" s="5"/>
    </row>
    <row r="29063" spans="38:49">
      <c r="AL29063" s="5"/>
      <c r="AM29063" s="5"/>
      <c r="AW29063" s="5"/>
    </row>
    <row r="29064" spans="38:49">
      <c r="AL29064" s="5"/>
      <c r="AM29064" s="5"/>
      <c r="AW29064" s="5"/>
    </row>
    <row r="29065" spans="38:49">
      <c r="AL29065" s="5"/>
      <c r="AM29065" s="5"/>
      <c r="AW29065" s="5"/>
    </row>
    <row r="29066" spans="38:49">
      <c r="AL29066" s="5"/>
      <c r="AM29066" s="5"/>
      <c r="AW29066" s="5"/>
    </row>
    <row r="29067" spans="38:49">
      <c r="AL29067" s="5"/>
      <c r="AM29067" s="5"/>
      <c r="AW29067" s="5"/>
    </row>
    <row r="29068" spans="38:49">
      <c r="AL29068" s="5"/>
      <c r="AM29068" s="5"/>
      <c r="AW29068" s="5"/>
    </row>
    <row r="29069" spans="38:49">
      <c r="AL29069" s="5"/>
      <c r="AM29069" s="5"/>
      <c r="AW29069" s="5"/>
    </row>
    <row r="29070" spans="38:49">
      <c r="AL29070" s="5"/>
      <c r="AM29070" s="5"/>
      <c r="AW29070" s="5"/>
    </row>
    <row r="29071" spans="38:49">
      <c r="AL29071" s="5"/>
      <c r="AM29071" s="5"/>
      <c r="AW29071" s="5"/>
    </row>
    <row r="29072" spans="38:49">
      <c r="AL29072" s="5"/>
      <c r="AM29072" s="5"/>
      <c r="AW29072" s="5"/>
    </row>
    <row r="29073" spans="38:49">
      <c r="AL29073" s="5"/>
      <c r="AM29073" s="5"/>
      <c r="AW29073" s="5"/>
    </row>
    <row r="29074" spans="38:49">
      <c r="AL29074" s="5"/>
      <c r="AM29074" s="5"/>
      <c r="AW29074" s="5"/>
    </row>
    <row r="29075" spans="38:49">
      <c r="AL29075" s="5"/>
      <c r="AM29075" s="5"/>
      <c r="AW29075" s="5"/>
    </row>
    <row r="29076" spans="38:49">
      <c r="AL29076" s="5"/>
      <c r="AM29076" s="5"/>
      <c r="AW29076" s="5"/>
    </row>
    <row r="29077" spans="38:49">
      <c r="AL29077" s="5"/>
      <c r="AM29077" s="5"/>
      <c r="AW29077" s="5"/>
    </row>
    <row r="29078" spans="38:49">
      <c r="AL29078" s="5"/>
      <c r="AM29078" s="5"/>
      <c r="AW29078" s="5"/>
    </row>
    <row r="29079" spans="38:49">
      <c r="AL29079" s="5"/>
      <c r="AM29079" s="5"/>
      <c r="AW29079" s="5"/>
    </row>
    <row r="29080" spans="38:49">
      <c r="AL29080" s="5"/>
      <c r="AM29080" s="5"/>
      <c r="AW29080" s="5"/>
    </row>
    <row r="29081" spans="38:49">
      <c r="AL29081" s="5"/>
      <c r="AM29081" s="5"/>
      <c r="AW29081" s="5"/>
    </row>
    <row r="29082" spans="38:49">
      <c r="AL29082" s="5"/>
      <c r="AM29082" s="5"/>
      <c r="AW29082" s="5"/>
    </row>
    <row r="29083" spans="38:49">
      <c r="AL29083" s="5"/>
      <c r="AM29083" s="5"/>
      <c r="AW29083" s="5"/>
    </row>
    <row r="29084" spans="38:49">
      <c r="AL29084" s="5"/>
      <c r="AM29084" s="5"/>
      <c r="AW29084" s="5"/>
    </row>
    <row r="29085" spans="38:49">
      <c r="AL29085" s="5"/>
      <c r="AM29085" s="5"/>
      <c r="AW29085" s="5"/>
    </row>
    <row r="29086" spans="38:49">
      <c r="AL29086" s="5"/>
      <c r="AM29086" s="5"/>
      <c r="AW29086" s="5"/>
    </row>
    <row r="29087" spans="38:49">
      <c r="AL29087" s="5"/>
      <c r="AM29087" s="5"/>
      <c r="AW29087" s="5"/>
    </row>
    <row r="29088" spans="38:49">
      <c r="AL29088" s="5"/>
      <c r="AM29088" s="5"/>
      <c r="AW29088" s="5"/>
    </row>
    <row r="29089" spans="38:49">
      <c r="AL29089" s="5"/>
      <c r="AM29089" s="5"/>
      <c r="AW29089" s="5"/>
    </row>
    <row r="29090" spans="38:49">
      <c r="AL29090" s="5"/>
      <c r="AM29090" s="5"/>
      <c r="AW29090" s="5"/>
    </row>
    <row r="29091" spans="38:49">
      <c r="AL29091" s="5"/>
      <c r="AM29091" s="5"/>
      <c r="AW29091" s="5"/>
    </row>
    <row r="29092" spans="38:49">
      <c r="AL29092" s="5"/>
      <c r="AM29092" s="5"/>
      <c r="AW29092" s="5"/>
    </row>
    <row r="29093" spans="38:49">
      <c r="AL29093" s="5"/>
      <c r="AM29093" s="5"/>
      <c r="AW29093" s="5"/>
    </row>
    <row r="29094" spans="38:49">
      <c r="AL29094" s="5"/>
      <c r="AM29094" s="5"/>
      <c r="AW29094" s="5"/>
    </row>
    <row r="29095" spans="38:49">
      <c r="AL29095" s="5"/>
      <c r="AM29095" s="5"/>
      <c r="AW29095" s="5"/>
    </row>
    <row r="29096" spans="38:49">
      <c r="AL29096" s="5"/>
      <c r="AM29096" s="5"/>
      <c r="AW29096" s="5"/>
    </row>
    <row r="29097" spans="38:49">
      <c r="AL29097" s="5"/>
      <c r="AM29097" s="5"/>
      <c r="AW29097" s="5"/>
    </row>
    <row r="29098" spans="38:49">
      <c r="AL29098" s="5"/>
      <c r="AM29098" s="5"/>
      <c r="AW29098" s="5"/>
    </row>
    <row r="29099" spans="38:49">
      <c r="AL29099" s="5"/>
      <c r="AM29099" s="5"/>
      <c r="AW29099" s="5"/>
    </row>
    <row r="29100" spans="38:49">
      <c r="AL29100" s="5"/>
      <c r="AM29100" s="5"/>
      <c r="AW29100" s="5"/>
    </row>
    <row r="29101" spans="38:49">
      <c r="AL29101" s="5"/>
      <c r="AM29101" s="5"/>
      <c r="AW29101" s="5"/>
    </row>
    <row r="29102" spans="38:49">
      <c r="AL29102" s="5"/>
      <c r="AM29102" s="5"/>
      <c r="AW29102" s="5"/>
    </row>
    <row r="29103" spans="38:49">
      <c r="AL29103" s="5"/>
      <c r="AM29103" s="5"/>
      <c r="AW29103" s="5"/>
    </row>
    <row r="29104" spans="38:49">
      <c r="AL29104" s="5"/>
      <c r="AM29104" s="5"/>
      <c r="AW29104" s="5"/>
    </row>
    <row r="29105" spans="38:49">
      <c r="AL29105" s="5"/>
      <c r="AM29105" s="5"/>
      <c r="AW29105" s="5"/>
    </row>
    <row r="29106" spans="38:49">
      <c r="AL29106" s="5"/>
      <c r="AM29106" s="5"/>
      <c r="AW29106" s="5"/>
    </row>
    <row r="29107" spans="38:49">
      <c r="AL29107" s="5"/>
      <c r="AM29107" s="5"/>
      <c r="AW29107" s="5"/>
    </row>
    <row r="29108" spans="38:49">
      <c r="AL29108" s="5"/>
      <c r="AM29108" s="5"/>
      <c r="AW29108" s="5"/>
    </row>
    <row r="29109" spans="38:49">
      <c r="AL29109" s="5"/>
      <c r="AM29109" s="5"/>
      <c r="AW29109" s="5"/>
    </row>
    <row r="29110" spans="38:49">
      <c r="AL29110" s="5"/>
      <c r="AM29110" s="5"/>
      <c r="AW29110" s="5"/>
    </row>
    <row r="29111" spans="38:49">
      <c r="AL29111" s="5"/>
      <c r="AM29111" s="5"/>
      <c r="AW29111" s="5"/>
    </row>
    <row r="29112" spans="38:49">
      <c r="AL29112" s="5"/>
      <c r="AM29112" s="5"/>
      <c r="AW29112" s="5"/>
    </row>
    <row r="29113" spans="38:49">
      <c r="AL29113" s="5"/>
      <c r="AM29113" s="5"/>
      <c r="AW29113" s="5"/>
    </row>
    <row r="29114" spans="38:49">
      <c r="AL29114" s="5"/>
      <c r="AM29114" s="5"/>
      <c r="AW29114" s="5"/>
    </row>
    <row r="29115" spans="38:49">
      <c r="AL29115" s="5"/>
      <c r="AM29115" s="5"/>
      <c r="AW29115" s="5"/>
    </row>
    <row r="29116" spans="38:49">
      <c r="AL29116" s="5"/>
      <c r="AM29116" s="5"/>
      <c r="AW29116" s="5"/>
    </row>
    <row r="29117" spans="38:49">
      <c r="AL29117" s="5"/>
      <c r="AM29117" s="5"/>
      <c r="AW29117" s="5"/>
    </row>
    <row r="29118" spans="38:49">
      <c r="AL29118" s="5"/>
      <c r="AM29118" s="5"/>
      <c r="AW29118" s="5"/>
    </row>
    <row r="29119" spans="38:49">
      <c r="AL29119" s="5"/>
      <c r="AM29119" s="5"/>
      <c r="AW29119" s="5"/>
    </row>
    <row r="29120" spans="38:49">
      <c r="AL29120" s="5"/>
      <c r="AM29120" s="5"/>
      <c r="AW29120" s="5"/>
    </row>
    <row r="29121" spans="38:49">
      <c r="AL29121" s="5"/>
      <c r="AM29121" s="5"/>
      <c r="AW29121" s="5"/>
    </row>
    <row r="29122" spans="38:49">
      <c r="AL29122" s="5"/>
      <c r="AM29122" s="5"/>
      <c r="AW29122" s="5"/>
    </row>
    <row r="29123" spans="38:49">
      <c r="AL29123" s="5"/>
      <c r="AM29123" s="5"/>
      <c r="AW29123" s="5"/>
    </row>
    <row r="29124" spans="38:49">
      <c r="AL29124" s="5"/>
      <c r="AM29124" s="5"/>
      <c r="AW29124" s="5"/>
    </row>
    <row r="29125" spans="38:49">
      <c r="AL29125" s="5"/>
      <c r="AM29125" s="5"/>
      <c r="AW29125" s="5"/>
    </row>
    <row r="29126" spans="38:49">
      <c r="AL29126" s="5"/>
      <c r="AM29126" s="5"/>
      <c r="AW29126" s="5"/>
    </row>
    <row r="29127" spans="38:49">
      <c r="AL29127" s="5"/>
      <c r="AM29127" s="5"/>
      <c r="AW29127" s="5"/>
    </row>
    <row r="29128" spans="38:49">
      <c r="AL29128" s="5"/>
      <c r="AM29128" s="5"/>
      <c r="AW29128" s="5"/>
    </row>
    <row r="29129" spans="38:49">
      <c r="AL29129" s="5"/>
      <c r="AM29129" s="5"/>
      <c r="AW29129" s="5"/>
    </row>
    <row r="29130" spans="38:49">
      <c r="AL29130" s="5"/>
      <c r="AM29130" s="5"/>
      <c r="AW29130" s="5"/>
    </row>
    <row r="29131" spans="38:49">
      <c r="AL29131" s="5"/>
      <c r="AM29131" s="5"/>
      <c r="AW29131" s="5"/>
    </row>
    <row r="29132" spans="38:49">
      <c r="AL29132" s="5"/>
      <c r="AM29132" s="5"/>
      <c r="AW29132" s="5"/>
    </row>
    <row r="29133" spans="38:49">
      <c r="AL29133" s="5"/>
      <c r="AM29133" s="5"/>
      <c r="AW29133" s="5"/>
    </row>
    <row r="29134" spans="38:49">
      <c r="AL29134" s="5"/>
      <c r="AM29134" s="5"/>
      <c r="AW29134" s="5"/>
    </row>
    <row r="29135" spans="38:49">
      <c r="AL29135" s="5"/>
      <c r="AM29135" s="5"/>
      <c r="AW29135" s="5"/>
    </row>
    <row r="29136" spans="38:49">
      <c r="AL29136" s="5"/>
      <c r="AM29136" s="5"/>
      <c r="AW29136" s="5"/>
    </row>
    <row r="29137" spans="38:49">
      <c r="AL29137" s="5"/>
      <c r="AM29137" s="5"/>
      <c r="AW29137" s="5"/>
    </row>
    <row r="29138" spans="38:49">
      <c r="AL29138" s="5"/>
      <c r="AM29138" s="5"/>
      <c r="AW29138" s="5"/>
    </row>
    <row r="29139" spans="38:49">
      <c r="AL29139" s="5"/>
      <c r="AM29139" s="5"/>
      <c r="AW29139" s="5"/>
    </row>
    <row r="29140" spans="38:49">
      <c r="AL29140" s="5"/>
      <c r="AM29140" s="5"/>
      <c r="AW29140" s="5"/>
    </row>
    <row r="29141" spans="38:49">
      <c r="AL29141" s="5"/>
      <c r="AM29141" s="5"/>
      <c r="AW29141" s="5"/>
    </row>
    <row r="29142" spans="38:49">
      <c r="AL29142" s="5"/>
      <c r="AM29142" s="5"/>
      <c r="AW29142" s="5"/>
    </row>
    <row r="29143" spans="38:49">
      <c r="AL29143" s="5"/>
      <c r="AM29143" s="5"/>
      <c r="AW29143" s="5"/>
    </row>
    <row r="29144" spans="38:49">
      <c r="AL29144" s="5"/>
      <c r="AM29144" s="5"/>
      <c r="AW29144" s="5"/>
    </row>
    <row r="29145" spans="38:49">
      <c r="AL29145" s="5"/>
      <c r="AM29145" s="5"/>
      <c r="AW29145" s="5"/>
    </row>
    <row r="29146" spans="38:49">
      <c r="AL29146" s="5"/>
      <c r="AM29146" s="5"/>
      <c r="AW29146" s="5"/>
    </row>
    <row r="29147" spans="38:49">
      <c r="AL29147" s="5"/>
      <c r="AM29147" s="5"/>
      <c r="AW29147" s="5"/>
    </row>
    <row r="29148" spans="38:49">
      <c r="AL29148" s="5"/>
      <c r="AM29148" s="5"/>
      <c r="AW29148" s="5"/>
    </row>
    <row r="29149" spans="38:49">
      <c r="AL29149" s="5"/>
      <c r="AM29149" s="5"/>
      <c r="AW29149" s="5"/>
    </row>
    <row r="29150" spans="38:49">
      <c r="AL29150" s="5"/>
      <c r="AM29150" s="5"/>
      <c r="AW29150" s="5"/>
    </row>
    <row r="29151" spans="38:49">
      <c r="AL29151" s="5"/>
      <c r="AM29151" s="5"/>
      <c r="AW29151" s="5"/>
    </row>
    <row r="29152" spans="38:49">
      <c r="AL29152" s="5"/>
      <c r="AM29152" s="5"/>
      <c r="AW29152" s="5"/>
    </row>
    <row r="29153" spans="38:49">
      <c r="AL29153" s="5"/>
      <c r="AM29153" s="5"/>
      <c r="AW29153" s="5"/>
    </row>
    <row r="29154" spans="38:49">
      <c r="AL29154" s="5"/>
      <c r="AM29154" s="5"/>
      <c r="AW29154" s="5"/>
    </row>
    <row r="29155" spans="38:49">
      <c r="AL29155" s="5"/>
      <c r="AM29155" s="5"/>
      <c r="AW29155" s="5"/>
    </row>
    <row r="29156" spans="38:49">
      <c r="AL29156" s="5"/>
      <c r="AM29156" s="5"/>
      <c r="AW29156" s="5"/>
    </row>
    <row r="29157" spans="38:49">
      <c r="AL29157" s="5"/>
      <c r="AM29157" s="5"/>
      <c r="AW29157" s="5"/>
    </row>
    <row r="29158" spans="38:49">
      <c r="AL29158" s="5"/>
      <c r="AM29158" s="5"/>
      <c r="AW29158" s="5"/>
    </row>
    <row r="29159" spans="38:49">
      <c r="AL29159" s="5"/>
      <c r="AM29159" s="5"/>
      <c r="AW29159" s="5"/>
    </row>
    <row r="29160" spans="38:49">
      <c r="AL29160" s="5"/>
      <c r="AM29160" s="5"/>
      <c r="AW29160" s="5"/>
    </row>
    <row r="29161" spans="38:49">
      <c r="AL29161" s="5"/>
      <c r="AM29161" s="5"/>
      <c r="AW29161" s="5"/>
    </row>
    <row r="29162" spans="38:49">
      <c r="AL29162" s="5"/>
      <c r="AM29162" s="5"/>
      <c r="AW29162" s="5"/>
    </row>
    <row r="29163" spans="38:49">
      <c r="AL29163" s="5"/>
      <c r="AM29163" s="5"/>
      <c r="AW29163" s="5"/>
    </row>
    <row r="29164" spans="38:49">
      <c r="AL29164" s="5"/>
      <c r="AM29164" s="5"/>
      <c r="AW29164" s="5"/>
    </row>
    <row r="29165" spans="38:49">
      <c r="AL29165" s="5"/>
      <c r="AM29165" s="5"/>
      <c r="AW29165" s="5"/>
    </row>
    <row r="29166" spans="38:49">
      <c r="AL29166" s="5"/>
      <c r="AM29166" s="5"/>
      <c r="AW29166" s="5"/>
    </row>
    <row r="29167" spans="38:49">
      <c r="AL29167" s="5"/>
      <c r="AM29167" s="5"/>
      <c r="AW29167" s="5"/>
    </row>
    <row r="29168" spans="38:49">
      <c r="AL29168" s="5"/>
      <c r="AM29168" s="5"/>
      <c r="AW29168" s="5"/>
    </row>
    <row r="29169" spans="38:49">
      <c r="AL29169" s="5"/>
      <c r="AM29169" s="5"/>
      <c r="AW29169" s="5"/>
    </row>
    <row r="29170" spans="38:49">
      <c r="AL29170" s="5"/>
      <c r="AM29170" s="5"/>
      <c r="AW29170" s="5"/>
    </row>
    <row r="29171" spans="38:49">
      <c r="AL29171" s="5"/>
      <c r="AM29171" s="5"/>
      <c r="AW29171" s="5"/>
    </row>
    <row r="29172" spans="38:49">
      <c r="AL29172" s="5"/>
      <c r="AM29172" s="5"/>
      <c r="AW29172" s="5"/>
    </row>
    <row r="29173" spans="38:49">
      <c r="AL29173" s="5"/>
      <c r="AM29173" s="5"/>
      <c r="AW29173" s="5"/>
    </row>
    <row r="29174" spans="38:49">
      <c r="AL29174" s="5"/>
      <c r="AM29174" s="5"/>
      <c r="AW29174" s="5"/>
    </row>
    <row r="29175" spans="38:49">
      <c r="AL29175" s="5"/>
      <c r="AM29175" s="5"/>
      <c r="AW29175" s="5"/>
    </row>
    <row r="29176" spans="38:49">
      <c r="AL29176" s="5"/>
      <c r="AM29176" s="5"/>
      <c r="AW29176" s="5"/>
    </row>
    <row r="29177" spans="38:49">
      <c r="AL29177" s="5"/>
      <c r="AM29177" s="5"/>
      <c r="AW29177" s="5"/>
    </row>
    <row r="29178" spans="38:49">
      <c r="AL29178" s="5"/>
      <c r="AM29178" s="5"/>
      <c r="AW29178" s="5"/>
    </row>
    <row r="29179" spans="38:49">
      <c r="AL29179" s="5"/>
      <c r="AM29179" s="5"/>
      <c r="AW29179" s="5"/>
    </row>
    <row r="29180" spans="38:49">
      <c r="AL29180" s="5"/>
      <c r="AM29180" s="5"/>
      <c r="AW29180" s="5"/>
    </row>
    <row r="29181" spans="38:49">
      <c r="AL29181" s="5"/>
      <c r="AM29181" s="5"/>
      <c r="AW29181" s="5"/>
    </row>
    <row r="29182" spans="38:49">
      <c r="AL29182" s="5"/>
      <c r="AM29182" s="5"/>
      <c r="AW29182" s="5"/>
    </row>
    <row r="29183" spans="38:49">
      <c r="AL29183" s="5"/>
      <c r="AM29183" s="5"/>
      <c r="AW29183" s="5"/>
    </row>
    <row r="29184" spans="38:49">
      <c r="AL29184" s="5"/>
      <c r="AM29184" s="5"/>
      <c r="AW29184" s="5"/>
    </row>
    <row r="29185" spans="38:49">
      <c r="AL29185" s="5"/>
      <c r="AM29185" s="5"/>
      <c r="AW29185" s="5"/>
    </row>
    <row r="29186" spans="38:49">
      <c r="AL29186" s="5"/>
      <c r="AM29186" s="5"/>
      <c r="AW29186" s="5"/>
    </row>
    <row r="29187" spans="38:49">
      <c r="AL29187" s="5"/>
      <c r="AM29187" s="5"/>
      <c r="AW29187" s="5"/>
    </row>
    <row r="29188" spans="38:49">
      <c r="AL29188" s="5"/>
      <c r="AM29188" s="5"/>
      <c r="AW29188" s="5"/>
    </row>
    <row r="29189" spans="38:49">
      <c r="AL29189" s="5"/>
      <c r="AM29189" s="5"/>
      <c r="AW29189" s="5"/>
    </row>
    <row r="29190" spans="38:49">
      <c r="AL29190" s="5"/>
      <c r="AM29190" s="5"/>
      <c r="AW29190" s="5"/>
    </row>
    <row r="29191" spans="38:49">
      <c r="AL29191" s="5"/>
      <c r="AM29191" s="5"/>
      <c r="AW29191" s="5"/>
    </row>
    <row r="29192" spans="38:49">
      <c r="AL29192" s="5"/>
      <c r="AM29192" s="5"/>
      <c r="AW29192" s="5"/>
    </row>
    <row r="29193" spans="38:49">
      <c r="AL29193" s="5"/>
      <c r="AM29193" s="5"/>
      <c r="AW29193" s="5"/>
    </row>
    <row r="29194" spans="38:49">
      <c r="AL29194" s="5"/>
      <c r="AM29194" s="5"/>
      <c r="AW29194" s="5"/>
    </row>
    <row r="29195" spans="38:49">
      <c r="AL29195" s="5"/>
      <c r="AM29195" s="5"/>
      <c r="AW29195" s="5"/>
    </row>
    <row r="29196" spans="38:49">
      <c r="AL29196" s="5"/>
      <c r="AM29196" s="5"/>
      <c r="AW29196" s="5"/>
    </row>
    <row r="29197" spans="38:49">
      <c r="AL29197" s="5"/>
      <c r="AM29197" s="5"/>
      <c r="AW29197" s="5"/>
    </row>
    <row r="29198" spans="38:49">
      <c r="AL29198" s="5"/>
      <c r="AM29198" s="5"/>
      <c r="AW29198" s="5"/>
    </row>
    <row r="29199" spans="38:49">
      <c r="AL29199" s="5"/>
      <c r="AM29199" s="5"/>
      <c r="AW29199" s="5"/>
    </row>
    <row r="29200" spans="38:49">
      <c r="AL29200" s="5"/>
      <c r="AM29200" s="5"/>
      <c r="AW29200" s="5"/>
    </row>
    <row r="29201" spans="38:49">
      <c r="AL29201" s="5"/>
      <c r="AM29201" s="5"/>
      <c r="AW29201" s="5"/>
    </row>
    <row r="29202" spans="38:49">
      <c r="AL29202" s="5"/>
      <c r="AM29202" s="5"/>
      <c r="AW29202" s="5"/>
    </row>
    <row r="29203" spans="38:49">
      <c r="AL29203" s="5"/>
      <c r="AM29203" s="5"/>
      <c r="AW29203" s="5"/>
    </row>
    <row r="29204" spans="38:49">
      <c r="AL29204" s="5"/>
      <c r="AM29204" s="5"/>
      <c r="AW29204" s="5"/>
    </row>
    <row r="29205" spans="38:49">
      <c r="AL29205" s="5"/>
      <c r="AM29205" s="5"/>
      <c r="AW29205" s="5"/>
    </row>
    <row r="29206" spans="38:49">
      <c r="AL29206" s="5"/>
      <c r="AM29206" s="5"/>
      <c r="AW29206" s="5"/>
    </row>
    <row r="29207" spans="38:49">
      <c r="AL29207" s="5"/>
      <c r="AM29207" s="5"/>
      <c r="AW29207" s="5"/>
    </row>
    <row r="29208" spans="38:49">
      <c r="AL29208" s="5"/>
      <c r="AM29208" s="5"/>
      <c r="AW29208" s="5"/>
    </row>
    <row r="29209" spans="38:49">
      <c r="AL29209" s="5"/>
      <c r="AM29209" s="5"/>
      <c r="AW29209" s="5"/>
    </row>
    <row r="29210" spans="38:49">
      <c r="AL29210" s="5"/>
      <c r="AM29210" s="5"/>
      <c r="AW29210" s="5"/>
    </row>
    <row r="29211" spans="38:49">
      <c r="AL29211" s="5"/>
      <c r="AM29211" s="5"/>
      <c r="AW29211" s="5"/>
    </row>
    <row r="29212" spans="38:49">
      <c r="AL29212" s="5"/>
      <c r="AM29212" s="5"/>
      <c r="AW29212" s="5"/>
    </row>
    <row r="29213" spans="38:49">
      <c r="AL29213" s="5"/>
      <c r="AM29213" s="5"/>
      <c r="AW29213" s="5"/>
    </row>
    <row r="29214" spans="38:49">
      <c r="AL29214" s="5"/>
      <c r="AM29214" s="5"/>
      <c r="AW29214" s="5"/>
    </row>
    <row r="29215" spans="38:49">
      <c r="AL29215" s="5"/>
      <c r="AM29215" s="5"/>
      <c r="AW29215" s="5"/>
    </row>
    <row r="29216" spans="38:49">
      <c r="AL29216" s="5"/>
      <c r="AM29216" s="5"/>
      <c r="AW29216" s="5"/>
    </row>
    <row r="29217" spans="38:49">
      <c r="AL29217" s="5"/>
      <c r="AM29217" s="5"/>
      <c r="AW29217" s="5"/>
    </row>
    <row r="29218" spans="38:49">
      <c r="AL29218" s="5"/>
      <c r="AM29218" s="5"/>
      <c r="AW29218" s="5"/>
    </row>
    <row r="29219" spans="38:49">
      <c r="AL29219" s="5"/>
      <c r="AM29219" s="5"/>
      <c r="AW29219" s="5"/>
    </row>
    <row r="29220" spans="38:49">
      <c r="AL29220" s="5"/>
      <c r="AM29220" s="5"/>
      <c r="AW29220" s="5"/>
    </row>
    <row r="29221" spans="38:49">
      <c r="AL29221" s="5"/>
      <c r="AM29221" s="5"/>
      <c r="AW29221" s="5"/>
    </row>
    <row r="29222" spans="38:49">
      <c r="AL29222" s="5"/>
      <c r="AM29222" s="5"/>
      <c r="AW29222" s="5"/>
    </row>
    <row r="29223" spans="38:49">
      <c r="AL29223" s="5"/>
      <c r="AM29223" s="5"/>
      <c r="AW29223" s="5"/>
    </row>
    <row r="29224" spans="38:49">
      <c r="AL29224" s="5"/>
      <c r="AM29224" s="5"/>
      <c r="AW29224" s="5"/>
    </row>
    <row r="29225" spans="38:49">
      <c r="AL29225" s="5"/>
      <c r="AM29225" s="5"/>
      <c r="AW29225" s="5"/>
    </row>
    <row r="29226" spans="38:49">
      <c r="AL29226" s="5"/>
      <c r="AM29226" s="5"/>
      <c r="AW29226" s="5"/>
    </row>
    <row r="29227" spans="38:49">
      <c r="AL29227" s="5"/>
      <c r="AM29227" s="5"/>
      <c r="AW29227" s="5"/>
    </row>
    <row r="29228" spans="38:49">
      <c r="AL29228" s="5"/>
      <c r="AM29228" s="5"/>
      <c r="AW29228" s="5"/>
    </row>
    <row r="29229" spans="38:49">
      <c r="AL29229" s="5"/>
      <c r="AM29229" s="5"/>
      <c r="AW29229" s="5"/>
    </row>
    <row r="29230" spans="38:49">
      <c r="AL29230" s="5"/>
      <c r="AM29230" s="5"/>
      <c r="AW29230" s="5"/>
    </row>
    <row r="29231" spans="38:49">
      <c r="AL29231" s="5"/>
      <c r="AM29231" s="5"/>
      <c r="AW29231" s="5"/>
    </row>
    <row r="29232" spans="38:49">
      <c r="AL29232" s="5"/>
      <c r="AM29232" s="5"/>
      <c r="AW29232" s="5"/>
    </row>
    <row r="29233" spans="38:49">
      <c r="AL29233" s="5"/>
      <c r="AM29233" s="5"/>
      <c r="AW29233" s="5"/>
    </row>
    <row r="29234" spans="38:49">
      <c r="AL29234" s="5"/>
      <c r="AM29234" s="5"/>
      <c r="AW29234" s="5"/>
    </row>
    <row r="29235" spans="38:49">
      <c r="AL29235" s="5"/>
      <c r="AM29235" s="5"/>
      <c r="AW29235" s="5"/>
    </row>
    <row r="29236" spans="38:49">
      <c r="AL29236" s="5"/>
      <c r="AM29236" s="5"/>
      <c r="AW29236" s="5"/>
    </row>
    <row r="29237" spans="38:49">
      <c r="AL29237" s="5"/>
      <c r="AM29237" s="5"/>
      <c r="AW29237" s="5"/>
    </row>
    <row r="29238" spans="38:49">
      <c r="AL29238" s="5"/>
      <c r="AM29238" s="5"/>
      <c r="AW29238" s="5"/>
    </row>
    <row r="29239" spans="38:49">
      <c r="AL29239" s="5"/>
      <c r="AM29239" s="5"/>
      <c r="AW29239" s="5"/>
    </row>
    <row r="29240" spans="38:49">
      <c r="AL29240" s="5"/>
      <c r="AM29240" s="5"/>
      <c r="AW29240" s="5"/>
    </row>
    <row r="29241" spans="38:49">
      <c r="AL29241" s="5"/>
      <c r="AM29241" s="5"/>
      <c r="AW29241" s="5"/>
    </row>
    <row r="29242" spans="38:49">
      <c r="AL29242" s="5"/>
      <c r="AM29242" s="5"/>
      <c r="AW29242" s="5"/>
    </row>
    <row r="29243" spans="38:49">
      <c r="AL29243" s="5"/>
      <c r="AM29243" s="5"/>
      <c r="AW29243" s="5"/>
    </row>
    <row r="29244" spans="38:49">
      <c r="AL29244" s="5"/>
      <c r="AM29244" s="5"/>
      <c r="AW29244" s="5"/>
    </row>
    <row r="29245" spans="38:49">
      <c r="AL29245" s="5"/>
      <c r="AM29245" s="5"/>
      <c r="AW29245" s="5"/>
    </row>
    <row r="29246" spans="38:49">
      <c r="AL29246" s="5"/>
      <c r="AM29246" s="5"/>
      <c r="AW29246" s="5"/>
    </row>
    <row r="29247" spans="38:49">
      <c r="AL29247" s="5"/>
      <c r="AM29247" s="5"/>
      <c r="AW29247" s="5"/>
    </row>
    <row r="29248" spans="38:49">
      <c r="AL29248" s="5"/>
      <c r="AM29248" s="5"/>
      <c r="AW29248" s="5"/>
    </row>
    <row r="29249" spans="38:49">
      <c r="AL29249" s="5"/>
      <c r="AM29249" s="5"/>
      <c r="AW29249" s="5"/>
    </row>
    <row r="29250" spans="38:49">
      <c r="AL29250" s="5"/>
      <c r="AM29250" s="5"/>
      <c r="AW29250" s="5"/>
    </row>
    <row r="29251" spans="38:49">
      <c r="AL29251" s="5"/>
      <c r="AM29251" s="5"/>
      <c r="AW29251" s="5"/>
    </row>
    <row r="29252" spans="38:49">
      <c r="AL29252" s="5"/>
      <c r="AM29252" s="5"/>
      <c r="AW29252" s="5"/>
    </row>
    <row r="29253" spans="38:49">
      <c r="AL29253" s="5"/>
      <c r="AM29253" s="5"/>
      <c r="AW29253" s="5"/>
    </row>
    <row r="29254" spans="38:49">
      <c r="AL29254" s="5"/>
      <c r="AM29254" s="5"/>
      <c r="AW29254" s="5"/>
    </row>
    <row r="29255" spans="38:49">
      <c r="AL29255" s="5"/>
      <c r="AM29255" s="5"/>
      <c r="AW29255" s="5"/>
    </row>
    <row r="29256" spans="38:49">
      <c r="AL29256" s="5"/>
      <c r="AM29256" s="5"/>
      <c r="AW29256" s="5"/>
    </row>
    <row r="29257" spans="38:49">
      <c r="AL29257" s="5"/>
      <c r="AM29257" s="5"/>
      <c r="AW29257" s="5"/>
    </row>
    <row r="29258" spans="38:49">
      <c r="AL29258" s="5"/>
      <c r="AM29258" s="5"/>
      <c r="AW29258" s="5"/>
    </row>
    <row r="29259" spans="38:49">
      <c r="AL29259" s="5"/>
      <c r="AM29259" s="5"/>
      <c r="AW29259" s="5"/>
    </row>
    <row r="29260" spans="38:49">
      <c r="AL29260" s="5"/>
      <c r="AM29260" s="5"/>
      <c r="AW29260" s="5"/>
    </row>
    <row r="29261" spans="38:49">
      <c r="AL29261" s="5"/>
      <c r="AM29261" s="5"/>
      <c r="AW29261" s="5"/>
    </row>
    <row r="29262" spans="38:49">
      <c r="AL29262" s="5"/>
      <c r="AM29262" s="5"/>
      <c r="AW29262" s="5"/>
    </row>
    <row r="29263" spans="38:49">
      <c r="AL29263" s="5"/>
      <c r="AM29263" s="5"/>
      <c r="AW29263" s="5"/>
    </row>
    <row r="29264" spans="38:49">
      <c r="AL29264" s="5"/>
      <c r="AM29264" s="5"/>
      <c r="AW29264" s="5"/>
    </row>
    <row r="29265" spans="38:49">
      <c r="AL29265" s="5"/>
      <c r="AM29265" s="5"/>
      <c r="AW29265" s="5"/>
    </row>
    <row r="29266" spans="38:49">
      <c r="AL29266" s="5"/>
      <c r="AM29266" s="5"/>
      <c r="AW29266" s="5"/>
    </row>
    <row r="29267" spans="38:49">
      <c r="AL29267" s="5"/>
      <c r="AM29267" s="5"/>
      <c r="AW29267" s="5"/>
    </row>
    <row r="29268" spans="38:49">
      <c r="AL29268" s="5"/>
      <c r="AM29268" s="5"/>
      <c r="AW29268" s="5"/>
    </row>
    <row r="29269" spans="38:49">
      <c r="AL29269" s="5"/>
      <c r="AM29269" s="5"/>
      <c r="AW29269" s="5"/>
    </row>
    <row r="29270" spans="38:49">
      <c r="AL29270" s="5"/>
      <c r="AM29270" s="5"/>
      <c r="AW29270" s="5"/>
    </row>
    <row r="29271" spans="38:49">
      <c r="AL29271" s="5"/>
      <c r="AM29271" s="5"/>
      <c r="AW29271" s="5"/>
    </row>
    <row r="29272" spans="38:49">
      <c r="AL29272" s="5"/>
      <c r="AM29272" s="5"/>
      <c r="AW29272" s="5"/>
    </row>
    <row r="29273" spans="38:49">
      <c r="AL29273" s="5"/>
      <c r="AM29273" s="5"/>
      <c r="AW29273" s="5"/>
    </row>
    <row r="29274" spans="38:49">
      <c r="AL29274" s="5"/>
      <c r="AM29274" s="5"/>
      <c r="AW29274" s="5"/>
    </row>
    <row r="29275" spans="38:49">
      <c r="AL29275" s="5"/>
      <c r="AM29275" s="5"/>
      <c r="AW29275" s="5"/>
    </row>
    <row r="29276" spans="38:49">
      <c r="AL29276" s="5"/>
      <c r="AM29276" s="5"/>
      <c r="AW29276" s="5"/>
    </row>
    <row r="29277" spans="38:49">
      <c r="AL29277" s="5"/>
      <c r="AM29277" s="5"/>
      <c r="AW29277" s="5"/>
    </row>
    <row r="29278" spans="38:49">
      <c r="AL29278" s="5"/>
      <c r="AM29278" s="5"/>
      <c r="AW29278" s="5"/>
    </row>
    <row r="29279" spans="38:49">
      <c r="AL29279" s="5"/>
      <c r="AM29279" s="5"/>
      <c r="AW29279" s="5"/>
    </row>
    <row r="29280" spans="38:49">
      <c r="AL29280" s="5"/>
      <c r="AM29280" s="5"/>
      <c r="AW29280" s="5"/>
    </row>
    <row r="29281" spans="38:49">
      <c r="AL29281" s="5"/>
      <c r="AM29281" s="5"/>
      <c r="AW29281" s="5"/>
    </row>
    <row r="29282" spans="38:49">
      <c r="AL29282" s="5"/>
      <c r="AM29282" s="5"/>
      <c r="AW29282" s="5"/>
    </row>
    <row r="29283" spans="38:49">
      <c r="AL29283" s="5"/>
      <c r="AM29283" s="5"/>
      <c r="AW29283" s="5"/>
    </row>
    <row r="29284" spans="38:49">
      <c r="AL29284" s="5"/>
      <c r="AM29284" s="5"/>
      <c r="AW29284" s="5"/>
    </row>
    <row r="29285" spans="38:49">
      <c r="AL29285" s="5"/>
      <c r="AM29285" s="5"/>
      <c r="AW29285" s="5"/>
    </row>
    <row r="29286" spans="38:49">
      <c r="AL29286" s="5"/>
      <c r="AM29286" s="5"/>
      <c r="AW29286" s="5"/>
    </row>
    <row r="29287" spans="38:49">
      <c r="AL29287" s="5"/>
      <c r="AM29287" s="5"/>
      <c r="AW29287" s="5"/>
    </row>
    <row r="29288" spans="38:49">
      <c r="AL29288" s="5"/>
      <c r="AM29288" s="5"/>
      <c r="AW29288" s="5"/>
    </row>
    <row r="29289" spans="38:49">
      <c r="AL29289" s="5"/>
      <c r="AM29289" s="5"/>
      <c r="AW29289" s="5"/>
    </row>
    <row r="29290" spans="38:49">
      <c r="AL29290" s="5"/>
      <c r="AM29290" s="5"/>
      <c r="AW29290" s="5"/>
    </row>
    <row r="29291" spans="38:49">
      <c r="AL29291" s="5"/>
      <c r="AM29291" s="5"/>
      <c r="AW29291" s="5"/>
    </row>
    <row r="29292" spans="38:49">
      <c r="AL29292" s="5"/>
      <c r="AM29292" s="5"/>
      <c r="AW29292" s="5"/>
    </row>
    <row r="29293" spans="38:49">
      <c r="AL29293" s="5"/>
      <c r="AM29293" s="5"/>
      <c r="AW29293" s="5"/>
    </row>
    <row r="29294" spans="38:49">
      <c r="AL29294" s="5"/>
      <c r="AM29294" s="5"/>
      <c r="AW29294" s="5"/>
    </row>
    <row r="29295" spans="38:49">
      <c r="AL29295" s="5"/>
      <c r="AM29295" s="5"/>
      <c r="AW29295" s="5"/>
    </row>
    <row r="29296" spans="38:49">
      <c r="AL29296" s="5"/>
      <c r="AM29296" s="5"/>
      <c r="AW29296" s="5"/>
    </row>
    <row r="29297" spans="38:49">
      <c r="AL29297" s="5"/>
      <c r="AM29297" s="5"/>
      <c r="AW29297" s="5"/>
    </row>
    <row r="29298" spans="38:49">
      <c r="AL29298" s="5"/>
      <c r="AM29298" s="5"/>
      <c r="AW29298" s="5"/>
    </row>
    <row r="29299" spans="38:49">
      <c r="AL29299" s="5"/>
      <c r="AM29299" s="5"/>
      <c r="AW29299" s="5"/>
    </row>
    <row r="29300" spans="38:49">
      <c r="AL29300" s="5"/>
      <c r="AM29300" s="5"/>
      <c r="AW29300" s="5"/>
    </row>
    <row r="29301" spans="38:49">
      <c r="AL29301" s="5"/>
      <c r="AM29301" s="5"/>
      <c r="AW29301" s="5"/>
    </row>
    <row r="29302" spans="38:49">
      <c r="AL29302" s="5"/>
      <c r="AM29302" s="5"/>
      <c r="AW29302" s="5"/>
    </row>
    <row r="29303" spans="38:49">
      <c r="AL29303" s="5"/>
      <c r="AM29303" s="5"/>
      <c r="AW29303" s="5"/>
    </row>
    <row r="29304" spans="38:49">
      <c r="AL29304" s="5"/>
      <c r="AM29304" s="5"/>
      <c r="AW29304" s="5"/>
    </row>
    <row r="29305" spans="38:49">
      <c r="AL29305" s="5"/>
      <c r="AM29305" s="5"/>
      <c r="AW29305" s="5"/>
    </row>
    <row r="29306" spans="38:49">
      <c r="AL29306" s="5"/>
      <c r="AM29306" s="5"/>
      <c r="AW29306" s="5"/>
    </row>
    <row r="29307" spans="38:49">
      <c r="AL29307" s="5"/>
      <c r="AM29307" s="5"/>
      <c r="AW29307" s="5"/>
    </row>
    <row r="29308" spans="38:49">
      <c r="AL29308" s="5"/>
      <c r="AM29308" s="5"/>
      <c r="AW29308" s="5"/>
    </row>
    <row r="29309" spans="38:49">
      <c r="AL29309" s="5"/>
      <c r="AM29309" s="5"/>
      <c r="AW29309" s="5"/>
    </row>
    <row r="29310" spans="38:49">
      <c r="AL29310" s="5"/>
      <c r="AM29310" s="5"/>
      <c r="AW29310" s="5"/>
    </row>
    <row r="29311" spans="38:49">
      <c r="AL29311" s="5"/>
      <c r="AM29311" s="5"/>
      <c r="AW29311" s="5"/>
    </row>
    <row r="29312" spans="38:49">
      <c r="AL29312" s="5"/>
      <c r="AM29312" s="5"/>
      <c r="AW29312" s="5"/>
    </row>
    <row r="29313" spans="38:49">
      <c r="AL29313" s="5"/>
      <c r="AM29313" s="5"/>
      <c r="AW29313" s="5"/>
    </row>
    <row r="29314" spans="38:49">
      <c r="AL29314" s="5"/>
      <c r="AM29314" s="5"/>
      <c r="AW29314" s="5"/>
    </row>
    <row r="29315" spans="38:49">
      <c r="AL29315" s="5"/>
      <c r="AM29315" s="5"/>
      <c r="AW29315" s="5"/>
    </row>
    <row r="29316" spans="38:49">
      <c r="AL29316" s="5"/>
      <c r="AM29316" s="5"/>
      <c r="AW29316" s="5"/>
    </row>
    <row r="29317" spans="38:49">
      <c r="AL29317" s="5"/>
      <c r="AM29317" s="5"/>
      <c r="AW29317" s="5"/>
    </row>
    <row r="29318" spans="38:49">
      <c r="AL29318" s="5"/>
      <c r="AM29318" s="5"/>
      <c r="AW29318" s="5"/>
    </row>
    <row r="29319" spans="38:49">
      <c r="AL29319" s="5"/>
      <c r="AM29319" s="5"/>
      <c r="AW29319" s="5"/>
    </row>
    <row r="29320" spans="38:49">
      <c r="AL29320" s="5"/>
      <c r="AM29320" s="5"/>
      <c r="AW29320" s="5"/>
    </row>
    <row r="29321" spans="38:49">
      <c r="AL29321" s="5"/>
      <c r="AM29321" s="5"/>
      <c r="AW29321" s="5"/>
    </row>
    <row r="29322" spans="38:49">
      <c r="AL29322" s="5"/>
      <c r="AM29322" s="5"/>
      <c r="AW29322" s="5"/>
    </row>
    <row r="29323" spans="38:49">
      <c r="AL29323" s="5"/>
      <c r="AM29323" s="5"/>
      <c r="AW29323" s="5"/>
    </row>
    <row r="29324" spans="38:49">
      <c r="AL29324" s="5"/>
      <c r="AM29324" s="5"/>
      <c r="AW29324" s="5"/>
    </row>
    <row r="29325" spans="38:49">
      <c r="AL29325" s="5"/>
      <c r="AM29325" s="5"/>
      <c r="AW29325" s="5"/>
    </row>
    <row r="29326" spans="38:49">
      <c r="AL29326" s="5"/>
      <c r="AM29326" s="5"/>
      <c r="AW29326" s="5"/>
    </row>
    <row r="29327" spans="38:49">
      <c r="AL29327" s="5"/>
      <c r="AM29327" s="5"/>
      <c r="AW29327" s="5"/>
    </row>
    <row r="29328" spans="38:49">
      <c r="AL29328" s="5"/>
      <c r="AM29328" s="5"/>
      <c r="AW29328" s="5"/>
    </row>
    <row r="29329" spans="38:49">
      <c r="AL29329" s="5"/>
      <c r="AM29329" s="5"/>
      <c r="AW29329" s="5"/>
    </row>
    <row r="29330" spans="38:49">
      <c r="AL29330" s="5"/>
      <c r="AM29330" s="5"/>
      <c r="AW29330" s="5"/>
    </row>
    <row r="29331" spans="38:49">
      <c r="AL29331" s="5"/>
      <c r="AM29331" s="5"/>
      <c r="AW29331" s="5"/>
    </row>
    <row r="29332" spans="38:49">
      <c r="AL29332" s="5"/>
      <c r="AM29332" s="5"/>
      <c r="AW29332" s="5"/>
    </row>
    <row r="29333" spans="38:49">
      <c r="AL29333" s="5"/>
      <c r="AM29333" s="5"/>
      <c r="AW29333" s="5"/>
    </row>
    <row r="29334" spans="38:49">
      <c r="AL29334" s="5"/>
      <c r="AM29334" s="5"/>
      <c r="AW29334" s="5"/>
    </row>
    <row r="29335" spans="38:49">
      <c r="AL29335" s="5"/>
      <c r="AM29335" s="5"/>
      <c r="AW29335" s="5"/>
    </row>
    <row r="29336" spans="38:49">
      <c r="AL29336" s="5"/>
      <c r="AM29336" s="5"/>
      <c r="AW29336" s="5"/>
    </row>
    <row r="29337" spans="38:49">
      <c r="AL29337" s="5"/>
      <c r="AM29337" s="5"/>
      <c r="AW29337" s="5"/>
    </row>
    <row r="29338" spans="38:49">
      <c r="AL29338" s="5"/>
      <c r="AM29338" s="5"/>
      <c r="AW29338" s="5"/>
    </row>
    <row r="29339" spans="38:49">
      <c r="AL29339" s="5"/>
      <c r="AM29339" s="5"/>
      <c r="AW29339" s="5"/>
    </row>
    <row r="29340" spans="38:49">
      <c r="AL29340" s="5"/>
      <c r="AM29340" s="5"/>
      <c r="AW29340" s="5"/>
    </row>
    <row r="29341" spans="38:49">
      <c r="AL29341" s="5"/>
      <c r="AM29341" s="5"/>
      <c r="AW29341" s="5"/>
    </row>
    <row r="29342" spans="38:49">
      <c r="AL29342" s="5"/>
      <c r="AM29342" s="5"/>
      <c r="AW29342" s="5"/>
    </row>
    <row r="29343" spans="38:49">
      <c r="AL29343" s="5"/>
      <c r="AM29343" s="5"/>
      <c r="AW29343" s="5"/>
    </row>
    <row r="29344" spans="38:49">
      <c r="AL29344" s="5"/>
      <c r="AM29344" s="5"/>
      <c r="AW29344" s="5"/>
    </row>
    <row r="29345" spans="38:49">
      <c r="AL29345" s="5"/>
      <c r="AM29345" s="5"/>
      <c r="AW29345" s="5"/>
    </row>
    <row r="29346" spans="38:49">
      <c r="AL29346" s="5"/>
      <c r="AM29346" s="5"/>
      <c r="AW29346" s="5"/>
    </row>
    <row r="29347" spans="38:49">
      <c r="AL29347" s="5"/>
      <c r="AM29347" s="5"/>
      <c r="AW29347" s="5"/>
    </row>
    <row r="29348" spans="38:49">
      <c r="AL29348" s="5"/>
      <c r="AM29348" s="5"/>
      <c r="AW29348" s="5"/>
    </row>
    <row r="29349" spans="38:49">
      <c r="AL29349" s="5"/>
      <c r="AM29349" s="5"/>
      <c r="AW29349" s="5"/>
    </row>
    <row r="29350" spans="38:49">
      <c r="AL29350" s="5"/>
      <c r="AM29350" s="5"/>
      <c r="AW29350" s="5"/>
    </row>
    <row r="29351" spans="38:49">
      <c r="AL29351" s="5"/>
      <c r="AM29351" s="5"/>
      <c r="AW29351" s="5"/>
    </row>
    <row r="29352" spans="38:49">
      <c r="AL29352" s="5"/>
      <c r="AM29352" s="5"/>
      <c r="AW29352" s="5"/>
    </row>
    <row r="29353" spans="38:49">
      <c r="AL29353" s="5"/>
      <c r="AM29353" s="5"/>
      <c r="AW29353" s="5"/>
    </row>
    <row r="29354" spans="38:49">
      <c r="AL29354" s="5"/>
      <c r="AM29354" s="5"/>
      <c r="AW29354" s="5"/>
    </row>
    <row r="29355" spans="38:49">
      <c r="AL29355" s="5"/>
      <c r="AM29355" s="5"/>
      <c r="AW29355" s="5"/>
    </row>
    <row r="29356" spans="38:49">
      <c r="AL29356" s="5"/>
      <c r="AM29356" s="5"/>
      <c r="AW29356" s="5"/>
    </row>
    <row r="29357" spans="38:49">
      <c r="AL29357" s="5"/>
      <c r="AM29357" s="5"/>
      <c r="AW29357" s="5"/>
    </row>
    <row r="29358" spans="38:49">
      <c r="AL29358" s="5"/>
      <c r="AM29358" s="5"/>
      <c r="AW29358" s="5"/>
    </row>
    <row r="29359" spans="38:49">
      <c r="AL29359" s="5"/>
      <c r="AM29359" s="5"/>
      <c r="AW29359" s="5"/>
    </row>
    <row r="29360" spans="38:49">
      <c r="AL29360" s="5"/>
      <c r="AM29360" s="5"/>
      <c r="AW29360" s="5"/>
    </row>
    <row r="29361" spans="38:49">
      <c r="AL29361" s="5"/>
      <c r="AM29361" s="5"/>
      <c r="AW29361" s="5"/>
    </row>
    <row r="29362" spans="38:49">
      <c r="AL29362" s="5"/>
      <c r="AM29362" s="5"/>
      <c r="AW29362" s="5"/>
    </row>
    <row r="29363" spans="38:49">
      <c r="AL29363" s="5"/>
      <c r="AM29363" s="5"/>
      <c r="AW29363" s="5"/>
    </row>
    <row r="29364" spans="38:49">
      <c r="AL29364" s="5"/>
      <c r="AM29364" s="5"/>
      <c r="AW29364" s="5"/>
    </row>
    <row r="29365" spans="38:49">
      <c r="AL29365" s="5"/>
      <c r="AM29365" s="5"/>
      <c r="AW29365" s="5"/>
    </row>
    <row r="29366" spans="38:49">
      <c r="AL29366" s="5"/>
      <c r="AM29366" s="5"/>
      <c r="AW29366" s="5"/>
    </row>
    <row r="29367" spans="38:49">
      <c r="AL29367" s="5"/>
      <c r="AM29367" s="5"/>
      <c r="AW29367" s="5"/>
    </row>
    <row r="29368" spans="38:49">
      <c r="AL29368" s="5"/>
      <c r="AM29368" s="5"/>
      <c r="AW29368" s="5"/>
    </row>
    <row r="29369" spans="38:49">
      <c r="AL29369" s="5"/>
      <c r="AM29369" s="5"/>
      <c r="AW29369" s="5"/>
    </row>
    <row r="29370" spans="38:49">
      <c r="AL29370" s="5"/>
      <c r="AM29370" s="5"/>
      <c r="AW29370" s="5"/>
    </row>
    <row r="29371" spans="38:49">
      <c r="AL29371" s="5"/>
      <c r="AM29371" s="5"/>
      <c r="AW29371" s="5"/>
    </row>
    <row r="29372" spans="38:49">
      <c r="AL29372" s="5"/>
      <c r="AM29372" s="5"/>
      <c r="AW29372" s="5"/>
    </row>
    <row r="29373" spans="38:49">
      <c r="AL29373" s="5"/>
      <c r="AM29373" s="5"/>
      <c r="AW29373" s="5"/>
    </row>
    <row r="29374" spans="38:49">
      <c r="AL29374" s="5"/>
      <c r="AM29374" s="5"/>
      <c r="AW29374" s="5"/>
    </row>
    <row r="29375" spans="38:49">
      <c r="AL29375" s="5"/>
      <c r="AM29375" s="5"/>
      <c r="AW29375" s="5"/>
    </row>
    <row r="29376" spans="38:49">
      <c r="AL29376" s="5"/>
      <c r="AM29376" s="5"/>
      <c r="AW29376" s="5"/>
    </row>
    <row r="29377" spans="38:49">
      <c r="AL29377" s="5"/>
      <c r="AM29377" s="5"/>
      <c r="AW29377" s="5"/>
    </row>
    <row r="29378" spans="38:49">
      <c r="AL29378" s="5"/>
      <c r="AM29378" s="5"/>
      <c r="AW29378" s="5"/>
    </row>
    <row r="29379" spans="38:49">
      <c r="AL29379" s="5"/>
      <c r="AM29379" s="5"/>
      <c r="AW29379" s="5"/>
    </row>
    <row r="29380" spans="38:49">
      <c r="AL29380" s="5"/>
      <c r="AM29380" s="5"/>
      <c r="AW29380" s="5"/>
    </row>
    <row r="29381" spans="38:49">
      <c r="AL29381" s="5"/>
      <c r="AM29381" s="5"/>
      <c r="AW29381" s="5"/>
    </row>
    <row r="29382" spans="38:49">
      <c r="AL29382" s="5"/>
      <c r="AM29382" s="5"/>
      <c r="AW29382" s="5"/>
    </row>
    <row r="29383" spans="38:49">
      <c r="AL29383" s="5"/>
      <c r="AM29383" s="5"/>
      <c r="AW29383" s="5"/>
    </row>
    <row r="29384" spans="38:49">
      <c r="AL29384" s="5"/>
      <c r="AM29384" s="5"/>
      <c r="AW29384" s="5"/>
    </row>
    <row r="29385" spans="38:49">
      <c r="AL29385" s="5"/>
      <c r="AM29385" s="5"/>
      <c r="AW29385" s="5"/>
    </row>
    <row r="29386" spans="38:49">
      <c r="AL29386" s="5"/>
      <c r="AM29386" s="5"/>
      <c r="AW29386" s="5"/>
    </row>
    <row r="29387" spans="38:49">
      <c r="AL29387" s="5"/>
      <c r="AM29387" s="5"/>
      <c r="AW29387" s="5"/>
    </row>
    <row r="29388" spans="38:49">
      <c r="AL29388" s="5"/>
      <c r="AM29388" s="5"/>
      <c r="AW29388" s="5"/>
    </row>
    <row r="29389" spans="38:49">
      <c r="AL29389" s="5"/>
      <c r="AM29389" s="5"/>
      <c r="AW29389" s="5"/>
    </row>
    <row r="29390" spans="38:49">
      <c r="AL29390" s="5"/>
      <c r="AM29390" s="5"/>
      <c r="AW29390" s="5"/>
    </row>
    <row r="29391" spans="38:49">
      <c r="AL29391" s="5"/>
      <c r="AM29391" s="5"/>
      <c r="AW29391" s="5"/>
    </row>
    <row r="29392" spans="38:49">
      <c r="AL29392" s="5"/>
      <c r="AM29392" s="5"/>
      <c r="AW29392" s="5"/>
    </row>
    <row r="29393" spans="38:49">
      <c r="AL29393" s="5"/>
      <c r="AM29393" s="5"/>
      <c r="AW29393" s="5"/>
    </row>
    <row r="29394" spans="38:49">
      <c r="AL29394" s="5"/>
      <c r="AM29394" s="5"/>
      <c r="AW29394" s="5"/>
    </row>
    <row r="29395" spans="38:49">
      <c r="AL29395" s="5"/>
      <c r="AM29395" s="5"/>
      <c r="AW29395" s="5"/>
    </row>
    <row r="29396" spans="38:49">
      <c r="AL29396" s="5"/>
      <c r="AM29396" s="5"/>
      <c r="AW29396" s="5"/>
    </row>
    <row r="29397" spans="38:49">
      <c r="AL29397" s="5"/>
      <c r="AM29397" s="5"/>
      <c r="AW29397" s="5"/>
    </row>
    <row r="29398" spans="38:49">
      <c r="AL29398" s="5"/>
      <c r="AM29398" s="5"/>
      <c r="AW29398" s="5"/>
    </row>
    <row r="29399" spans="38:49">
      <c r="AL29399" s="5"/>
      <c r="AM29399" s="5"/>
      <c r="AW29399" s="5"/>
    </row>
    <row r="29400" spans="38:49">
      <c r="AL29400" s="5"/>
      <c r="AM29400" s="5"/>
      <c r="AW29400" s="5"/>
    </row>
    <row r="29401" spans="38:49">
      <c r="AL29401" s="5"/>
      <c r="AM29401" s="5"/>
      <c r="AW29401" s="5"/>
    </row>
    <row r="29402" spans="38:49">
      <c r="AL29402" s="5"/>
      <c r="AM29402" s="5"/>
      <c r="AW29402" s="5"/>
    </row>
    <row r="29403" spans="38:49">
      <c r="AL29403" s="5"/>
      <c r="AM29403" s="5"/>
      <c r="AW29403" s="5"/>
    </row>
    <row r="29404" spans="38:49">
      <c r="AL29404" s="5"/>
      <c r="AM29404" s="5"/>
      <c r="AW29404" s="5"/>
    </row>
    <row r="29405" spans="38:49">
      <c r="AL29405" s="5"/>
      <c r="AM29405" s="5"/>
      <c r="AW29405" s="5"/>
    </row>
    <row r="29406" spans="38:49">
      <c r="AL29406" s="5"/>
      <c r="AM29406" s="5"/>
      <c r="AW29406" s="5"/>
    </row>
    <row r="29407" spans="38:49">
      <c r="AL29407" s="5"/>
      <c r="AM29407" s="5"/>
      <c r="AW29407" s="5"/>
    </row>
    <row r="29408" spans="38:49">
      <c r="AL29408" s="5"/>
      <c r="AM29408" s="5"/>
      <c r="AW29408" s="5"/>
    </row>
    <row r="29409" spans="38:49">
      <c r="AL29409" s="5"/>
      <c r="AM29409" s="5"/>
      <c r="AW29409" s="5"/>
    </row>
    <row r="29410" spans="38:49">
      <c r="AL29410" s="5"/>
      <c r="AM29410" s="5"/>
      <c r="AW29410" s="5"/>
    </row>
    <row r="29411" spans="38:49">
      <c r="AL29411" s="5"/>
      <c r="AM29411" s="5"/>
      <c r="AW29411" s="5"/>
    </row>
    <row r="29412" spans="38:49">
      <c r="AL29412" s="5"/>
      <c r="AM29412" s="5"/>
      <c r="AW29412" s="5"/>
    </row>
    <row r="29413" spans="38:49">
      <c r="AL29413" s="5"/>
      <c r="AM29413" s="5"/>
      <c r="AW29413" s="5"/>
    </row>
    <row r="29414" spans="38:49">
      <c r="AL29414" s="5"/>
      <c r="AM29414" s="5"/>
      <c r="AW29414" s="5"/>
    </row>
    <row r="29415" spans="38:49">
      <c r="AL29415" s="5"/>
      <c r="AM29415" s="5"/>
      <c r="AW29415" s="5"/>
    </row>
    <row r="29416" spans="38:49">
      <c r="AL29416" s="5"/>
      <c r="AM29416" s="5"/>
      <c r="AW29416" s="5"/>
    </row>
    <row r="29417" spans="38:49">
      <c r="AL29417" s="5"/>
      <c r="AM29417" s="5"/>
      <c r="AW29417" s="5"/>
    </row>
    <row r="29418" spans="38:49">
      <c r="AL29418" s="5"/>
      <c r="AM29418" s="5"/>
      <c r="AW29418" s="5"/>
    </row>
    <row r="29419" spans="38:49">
      <c r="AL29419" s="5"/>
      <c r="AM29419" s="5"/>
      <c r="AW29419" s="5"/>
    </row>
    <row r="29420" spans="38:49">
      <c r="AL29420" s="5"/>
      <c r="AM29420" s="5"/>
      <c r="AW29420" s="5"/>
    </row>
    <row r="29421" spans="38:49">
      <c r="AL29421" s="5"/>
      <c r="AM29421" s="5"/>
      <c r="AW29421" s="5"/>
    </row>
    <row r="29422" spans="38:49">
      <c r="AL29422" s="5"/>
      <c r="AM29422" s="5"/>
      <c r="AW29422" s="5"/>
    </row>
    <row r="29423" spans="38:49">
      <c r="AL29423" s="5"/>
      <c r="AM29423" s="5"/>
      <c r="AW29423" s="5"/>
    </row>
    <row r="29424" spans="38:49">
      <c r="AL29424" s="5"/>
      <c r="AM29424" s="5"/>
      <c r="AW29424" s="5"/>
    </row>
    <row r="29425" spans="38:49">
      <c r="AL29425" s="5"/>
      <c r="AM29425" s="5"/>
      <c r="AW29425" s="5"/>
    </row>
    <row r="29426" spans="38:49">
      <c r="AL29426" s="5"/>
      <c r="AM29426" s="5"/>
      <c r="AW29426" s="5"/>
    </row>
    <row r="29427" spans="38:49">
      <c r="AL29427" s="5"/>
      <c r="AM29427" s="5"/>
      <c r="AW29427" s="5"/>
    </row>
    <row r="29428" spans="38:49">
      <c r="AL29428" s="5"/>
      <c r="AM29428" s="5"/>
      <c r="AW29428" s="5"/>
    </row>
    <row r="29429" spans="38:49">
      <c r="AL29429" s="5"/>
      <c r="AM29429" s="5"/>
      <c r="AW29429" s="5"/>
    </row>
    <row r="29430" spans="38:49">
      <c r="AL29430" s="5"/>
      <c r="AM29430" s="5"/>
      <c r="AW29430" s="5"/>
    </row>
    <row r="29431" spans="38:49">
      <c r="AL29431" s="5"/>
      <c r="AM29431" s="5"/>
      <c r="AW29431" s="5"/>
    </row>
    <row r="29432" spans="38:49">
      <c r="AL29432" s="5"/>
      <c r="AM29432" s="5"/>
      <c r="AW29432" s="5"/>
    </row>
    <row r="29433" spans="38:49">
      <c r="AL29433" s="5"/>
      <c r="AM29433" s="5"/>
      <c r="AW29433" s="5"/>
    </row>
    <row r="29434" spans="38:49">
      <c r="AL29434" s="5"/>
      <c r="AM29434" s="5"/>
      <c r="AW29434" s="5"/>
    </row>
    <row r="29435" spans="38:49">
      <c r="AL29435" s="5"/>
      <c r="AM29435" s="5"/>
      <c r="AW29435" s="5"/>
    </row>
    <row r="29436" spans="38:49">
      <c r="AL29436" s="5"/>
      <c r="AM29436" s="5"/>
      <c r="AW29436" s="5"/>
    </row>
    <row r="29437" spans="38:49">
      <c r="AL29437" s="5"/>
      <c r="AM29437" s="5"/>
      <c r="AW29437" s="5"/>
    </row>
    <row r="29438" spans="38:49">
      <c r="AL29438" s="5"/>
      <c r="AM29438" s="5"/>
      <c r="AW29438" s="5"/>
    </row>
    <row r="29439" spans="38:49">
      <c r="AL29439" s="5"/>
      <c r="AM29439" s="5"/>
      <c r="AW29439" s="5"/>
    </row>
    <row r="29440" spans="38:49">
      <c r="AL29440" s="5"/>
      <c r="AM29440" s="5"/>
      <c r="AW29440" s="5"/>
    </row>
    <row r="29441" spans="38:49">
      <c r="AL29441" s="5"/>
      <c r="AM29441" s="5"/>
      <c r="AW29441" s="5"/>
    </row>
    <row r="29442" spans="38:49">
      <c r="AL29442" s="5"/>
      <c r="AM29442" s="5"/>
      <c r="AW29442" s="5"/>
    </row>
    <row r="29443" spans="38:49">
      <c r="AL29443" s="5"/>
      <c r="AM29443" s="5"/>
      <c r="AW29443" s="5"/>
    </row>
    <row r="29444" spans="38:49">
      <c r="AL29444" s="5"/>
      <c r="AM29444" s="5"/>
      <c r="AW29444" s="5"/>
    </row>
    <row r="29445" spans="38:49">
      <c r="AL29445" s="5"/>
      <c r="AM29445" s="5"/>
      <c r="AW29445" s="5"/>
    </row>
    <row r="29446" spans="38:49">
      <c r="AL29446" s="5"/>
      <c r="AM29446" s="5"/>
      <c r="AW29446" s="5"/>
    </row>
    <row r="29447" spans="38:49">
      <c r="AL29447" s="5"/>
      <c r="AM29447" s="5"/>
      <c r="AW29447" s="5"/>
    </row>
    <row r="29448" spans="38:49">
      <c r="AL29448" s="5"/>
      <c r="AM29448" s="5"/>
      <c r="AW29448" s="5"/>
    </row>
    <row r="29449" spans="38:49">
      <c r="AL29449" s="5"/>
      <c r="AM29449" s="5"/>
      <c r="AW29449" s="5"/>
    </row>
    <row r="29450" spans="38:49">
      <c r="AL29450" s="5"/>
      <c r="AM29450" s="5"/>
      <c r="AW29450" s="5"/>
    </row>
    <row r="29451" spans="38:49">
      <c r="AL29451" s="5"/>
      <c r="AM29451" s="5"/>
      <c r="AW29451" s="5"/>
    </row>
    <row r="29452" spans="38:49">
      <c r="AL29452" s="5"/>
      <c r="AM29452" s="5"/>
      <c r="AW29452" s="5"/>
    </row>
    <row r="29453" spans="38:49">
      <c r="AL29453" s="5"/>
      <c r="AM29453" s="5"/>
      <c r="AW29453" s="5"/>
    </row>
    <row r="29454" spans="38:49">
      <c r="AL29454" s="5"/>
      <c r="AM29454" s="5"/>
      <c r="AW29454" s="5"/>
    </row>
    <row r="29455" spans="38:49">
      <c r="AL29455" s="5"/>
      <c r="AM29455" s="5"/>
      <c r="AW29455" s="5"/>
    </row>
    <row r="29456" spans="38:49">
      <c r="AL29456" s="5"/>
      <c r="AM29456" s="5"/>
      <c r="AW29456" s="5"/>
    </row>
    <row r="29457" spans="38:49">
      <c r="AL29457" s="5"/>
      <c r="AM29457" s="5"/>
      <c r="AW29457" s="5"/>
    </row>
    <row r="29458" spans="38:49">
      <c r="AL29458" s="5"/>
      <c r="AM29458" s="5"/>
      <c r="AW29458" s="5"/>
    </row>
    <row r="29459" spans="38:49">
      <c r="AL29459" s="5"/>
      <c r="AM29459" s="5"/>
      <c r="AW29459" s="5"/>
    </row>
    <row r="29460" spans="38:49">
      <c r="AL29460" s="5"/>
      <c r="AM29460" s="5"/>
      <c r="AW29460" s="5"/>
    </row>
    <row r="29461" spans="38:49">
      <c r="AL29461" s="5"/>
      <c r="AM29461" s="5"/>
      <c r="AW29461" s="5"/>
    </row>
    <row r="29462" spans="38:49">
      <c r="AL29462" s="5"/>
      <c r="AM29462" s="5"/>
      <c r="AW29462" s="5"/>
    </row>
    <row r="29463" spans="38:49">
      <c r="AL29463" s="5"/>
      <c r="AM29463" s="5"/>
      <c r="AW29463" s="5"/>
    </row>
    <row r="29464" spans="38:49">
      <c r="AL29464" s="5"/>
      <c r="AM29464" s="5"/>
      <c r="AW29464" s="5"/>
    </row>
    <row r="29465" spans="38:49">
      <c r="AL29465" s="5"/>
      <c r="AM29465" s="5"/>
      <c r="AW29465" s="5"/>
    </row>
    <row r="29466" spans="38:49">
      <c r="AL29466" s="5"/>
      <c r="AM29466" s="5"/>
      <c r="AW29466" s="5"/>
    </row>
    <row r="29467" spans="38:49">
      <c r="AL29467" s="5"/>
      <c r="AM29467" s="5"/>
      <c r="AW29467" s="5"/>
    </row>
    <row r="29468" spans="38:49">
      <c r="AL29468" s="5"/>
      <c r="AM29468" s="5"/>
      <c r="AW29468" s="5"/>
    </row>
    <row r="29469" spans="38:49">
      <c r="AL29469" s="5"/>
      <c r="AM29469" s="5"/>
      <c r="AW29469" s="5"/>
    </row>
    <row r="29470" spans="38:49">
      <c r="AL29470" s="5"/>
      <c r="AM29470" s="5"/>
      <c r="AW29470" s="5"/>
    </row>
    <row r="29471" spans="38:49">
      <c r="AL29471" s="5"/>
      <c r="AM29471" s="5"/>
      <c r="AW29471" s="5"/>
    </row>
    <row r="29472" spans="38:49">
      <c r="AL29472" s="5"/>
      <c r="AM29472" s="5"/>
      <c r="AW29472" s="5"/>
    </row>
    <row r="29473" spans="38:49">
      <c r="AL29473" s="5"/>
      <c r="AM29473" s="5"/>
      <c r="AW29473" s="5"/>
    </row>
    <row r="29474" spans="38:49">
      <c r="AL29474" s="5"/>
      <c r="AM29474" s="5"/>
      <c r="AW29474" s="5"/>
    </row>
    <row r="29475" spans="38:49">
      <c r="AL29475" s="5"/>
      <c r="AM29475" s="5"/>
      <c r="AW29475" s="5"/>
    </row>
    <row r="29476" spans="38:49">
      <c r="AL29476" s="5"/>
      <c r="AM29476" s="5"/>
      <c r="AW29476" s="5"/>
    </row>
    <row r="29477" spans="38:49">
      <c r="AL29477" s="5"/>
      <c r="AM29477" s="5"/>
      <c r="AW29477" s="5"/>
    </row>
    <row r="29478" spans="38:49">
      <c r="AL29478" s="5"/>
      <c r="AM29478" s="5"/>
      <c r="AW29478" s="5"/>
    </row>
    <row r="29479" spans="38:49">
      <c r="AL29479" s="5"/>
      <c r="AM29479" s="5"/>
      <c r="AW29479" s="5"/>
    </row>
    <row r="29480" spans="38:49">
      <c r="AL29480" s="5"/>
      <c r="AM29480" s="5"/>
      <c r="AW29480" s="5"/>
    </row>
    <row r="29481" spans="38:49">
      <c r="AL29481" s="5"/>
      <c r="AM29481" s="5"/>
      <c r="AW29481" s="5"/>
    </row>
    <row r="29482" spans="38:49">
      <c r="AL29482" s="5"/>
      <c r="AM29482" s="5"/>
      <c r="AW29482" s="5"/>
    </row>
    <row r="29483" spans="38:49">
      <c r="AL29483" s="5"/>
      <c r="AM29483" s="5"/>
      <c r="AW29483" s="5"/>
    </row>
    <row r="29484" spans="38:49">
      <c r="AL29484" s="5"/>
      <c r="AM29484" s="5"/>
      <c r="AW29484" s="5"/>
    </row>
    <row r="29485" spans="38:49">
      <c r="AL29485" s="5"/>
      <c r="AM29485" s="5"/>
      <c r="AW29485" s="5"/>
    </row>
    <row r="29486" spans="38:49">
      <c r="AL29486" s="5"/>
      <c r="AM29486" s="5"/>
      <c r="AW29486" s="5"/>
    </row>
    <row r="29487" spans="38:49">
      <c r="AL29487" s="5"/>
      <c r="AM29487" s="5"/>
      <c r="AW29487" s="5"/>
    </row>
    <row r="29488" spans="38:49">
      <c r="AL29488" s="5"/>
      <c r="AM29488" s="5"/>
      <c r="AW29488" s="5"/>
    </row>
    <row r="29489" spans="38:49">
      <c r="AL29489" s="5"/>
      <c r="AM29489" s="5"/>
      <c r="AW29489" s="5"/>
    </row>
    <row r="29490" spans="38:49">
      <c r="AL29490" s="5"/>
      <c r="AM29490" s="5"/>
      <c r="AW29490" s="5"/>
    </row>
    <row r="29491" spans="38:49">
      <c r="AL29491" s="5"/>
      <c r="AM29491" s="5"/>
      <c r="AW29491" s="5"/>
    </row>
    <row r="29492" spans="38:49">
      <c r="AL29492" s="5"/>
      <c r="AM29492" s="5"/>
      <c r="AW29492" s="5"/>
    </row>
    <row r="29493" spans="38:49">
      <c r="AL29493" s="5"/>
      <c r="AM29493" s="5"/>
      <c r="AW29493" s="5"/>
    </row>
    <row r="29494" spans="38:49">
      <c r="AL29494" s="5"/>
      <c r="AM29494" s="5"/>
      <c r="AW29494" s="5"/>
    </row>
    <row r="29495" spans="38:49">
      <c r="AL29495" s="5"/>
      <c r="AM29495" s="5"/>
      <c r="AW29495" s="5"/>
    </row>
    <row r="29496" spans="38:49">
      <c r="AL29496" s="5"/>
      <c r="AM29496" s="5"/>
      <c r="AW29496" s="5"/>
    </row>
    <row r="29497" spans="38:49">
      <c r="AL29497" s="5"/>
      <c r="AM29497" s="5"/>
      <c r="AW29497" s="5"/>
    </row>
    <row r="29498" spans="38:49">
      <c r="AL29498" s="5"/>
      <c r="AM29498" s="5"/>
      <c r="AW29498" s="5"/>
    </row>
    <row r="29499" spans="38:49">
      <c r="AL29499" s="5"/>
      <c r="AM29499" s="5"/>
      <c r="AW29499" s="5"/>
    </row>
    <row r="29500" spans="38:49">
      <c r="AL29500" s="5"/>
      <c r="AM29500" s="5"/>
      <c r="AW29500" s="5"/>
    </row>
    <row r="29501" spans="38:49">
      <c r="AL29501" s="5"/>
      <c r="AM29501" s="5"/>
      <c r="AW29501" s="5"/>
    </row>
    <row r="29502" spans="38:49">
      <c r="AL29502" s="5"/>
      <c r="AM29502" s="5"/>
      <c r="AW29502" s="5"/>
    </row>
    <row r="29503" spans="38:49">
      <c r="AL29503" s="5"/>
      <c r="AM29503" s="5"/>
      <c r="AW29503" s="5"/>
    </row>
    <row r="29504" spans="38:49">
      <c r="AL29504" s="5"/>
      <c r="AM29504" s="5"/>
      <c r="AW29504" s="5"/>
    </row>
    <row r="29505" spans="38:49">
      <c r="AL29505" s="5"/>
      <c r="AM29505" s="5"/>
      <c r="AW29505" s="5"/>
    </row>
    <row r="29506" spans="38:49">
      <c r="AL29506" s="5"/>
      <c r="AM29506" s="5"/>
      <c r="AW29506" s="5"/>
    </row>
    <row r="29507" spans="38:49">
      <c r="AL29507" s="5"/>
      <c r="AM29507" s="5"/>
      <c r="AW29507" s="5"/>
    </row>
    <row r="29508" spans="38:49">
      <c r="AL29508" s="5"/>
      <c r="AM29508" s="5"/>
      <c r="AW29508" s="5"/>
    </row>
    <row r="29509" spans="38:49">
      <c r="AL29509" s="5"/>
      <c r="AM29509" s="5"/>
      <c r="AW29509" s="5"/>
    </row>
    <row r="29510" spans="38:49">
      <c r="AL29510" s="5"/>
      <c r="AM29510" s="5"/>
      <c r="AW29510" s="5"/>
    </row>
    <row r="29511" spans="38:49">
      <c r="AL29511" s="5"/>
      <c r="AM29511" s="5"/>
      <c r="AW29511" s="5"/>
    </row>
    <row r="29512" spans="38:49">
      <c r="AL29512" s="5"/>
      <c r="AM29512" s="5"/>
      <c r="AW29512" s="5"/>
    </row>
    <row r="29513" spans="38:49">
      <c r="AL29513" s="5"/>
      <c r="AM29513" s="5"/>
      <c r="AW29513" s="5"/>
    </row>
    <row r="29514" spans="38:49">
      <c r="AL29514" s="5"/>
      <c r="AM29514" s="5"/>
      <c r="AW29514" s="5"/>
    </row>
    <row r="29515" spans="38:49">
      <c r="AL29515" s="5"/>
      <c r="AM29515" s="5"/>
      <c r="AW29515" s="5"/>
    </row>
    <row r="29516" spans="38:49">
      <c r="AL29516" s="5"/>
      <c r="AM29516" s="5"/>
      <c r="AW29516" s="5"/>
    </row>
    <row r="29517" spans="38:49">
      <c r="AL29517" s="5"/>
      <c r="AM29517" s="5"/>
      <c r="AW29517" s="5"/>
    </row>
    <row r="29518" spans="38:49">
      <c r="AL29518" s="5"/>
      <c r="AM29518" s="5"/>
      <c r="AW29518" s="5"/>
    </row>
    <row r="29519" spans="38:49">
      <c r="AL29519" s="5"/>
      <c r="AM29519" s="5"/>
      <c r="AW29519" s="5"/>
    </row>
    <row r="29520" spans="38:49">
      <c r="AL29520" s="5"/>
      <c r="AM29520" s="5"/>
      <c r="AW29520" s="5"/>
    </row>
    <row r="29521" spans="38:49">
      <c r="AL29521" s="5"/>
      <c r="AM29521" s="5"/>
      <c r="AW29521" s="5"/>
    </row>
    <row r="29522" spans="38:49">
      <c r="AL29522" s="5"/>
      <c r="AM29522" s="5"/>
      <c r="AW29522" s="5"/>
    </row>
    <row r="29523" spans="38:49">
      <c r="AL29523" s="5"/>
      <c r="AM29523" s="5"/>
      <c r="AW29523" s="5"/>
    </row>
    <row r="29524" spans="38:49">
      <c r="AL29524" s="5"/>
      <c r="AM29524" s="5"/>
      <c r="AW29524" s="5"/>
    </row>
    <row r="29525" spans="38:49">
      <c r="AL29525" s="5"/>
      <c r="AM29525" s="5"/>
      <c r="AW29525" s="5"/>
    </row>
    <row r="29526" spans="38:49">
      <c r="AL29526" s="5"/>
      <c r="AM29526" s="5"/>
      <c r="AW29526" s="5"/>
    </row>
    <row r="29527" spans="38:49">
      <c r="AL29527" s="5"/>
      <c r="AM29527" s="5"/>
      <c r="AW29527" s="5"/>
    </row>
    <row r="29528" spans="38:49">
      <c r="AL29528" s="5"/>
      <c r="AM29528" s="5"/>
      <c r="AW29528" s="5"/>
    </row>
    <row r="29529" spans="38:49">
      <c r="AL29529" s="5"/>
      <c r="AM29529" s="5"/>
      <c r="AW29529" s="5"/>
    </row>
    <row r="29530" spans="38:49">
      <c r="AL29530" s="5"/>
      <c r="AM29530" s="5"/>
      <c r="AW29530" s="5"/>
    </row>
    <row r="29531" spans="38:49">
      <c r="AL29531" s="5"/>
      <c r="AM29531" s="5"/>
      <c r="AW29531" s="5"/>
    </row>
    <row r="29532" spans="38:49">
      <c r="AL29532" s="5"/>
      <c r="AM29532" s="5"/>
      <c r="AW29532" s="5"/>
    </row>
    <row r="29533" spans="38:49">
      <c r="AL29533" s="5"/>
      <c r="AM29533" s="5"/>
      <c r="AW29533" s="5"/>
    </row>
    <row r="29534" spans="38:49">
      <c r="AL29534" s="5"/>
      <c r="AM29534" s="5"/>
      <c r="AW29534" s="5"/>
    </row>
    <row r="29535" spans="38:49">
      <c r="AL29535" s="5"/>
      <c r="AM29535" s="5"/>
      <c r="AW29535" s="5"/>
    </row>
    <row r="29536" spans="38:49">
      <c r="AL29536" s="5"/>
      <c r="AM29536" s="5"/>
      <c r="AW29536" s="5"/>
    </row>
    <row r="29537" spans="38:49">
      <c r="AL29537" s="5"/>
      <c r="AM29537" s="5"/>
      <c r="AW29537" s="5"/>
    </row>
    <row r="29538" spans="38:49">
      <c r="AL29538" s="5"/>
      <c r="AM29538" s="5"/>
      <c r="AW29538" s="5"/>
    </row>
    <row r="29539" spans="38:49">
      <c r="AL29539" s="5"/>
      <c r="AM29539" s="5"/>
      <c r="AW29539" s="5"/>
    </row>
    <row r="29540" spans="38:49">
      <c r="AL29540" s="5"/>
      <c r="AM29540" s="5"/>
      <c r="AW29540" s="5"/>
    </row>
    <row r="29541" spans="38:49">
      <c r="AL29541" s="5"/>
      <c r="AM29541" s="5"/>
      <c r="AW29541" s="5"/>
    </row>
    <row r="29542" spans="38:49">
      <c r="AL29542" s="5"/>
      <c r="AM29542" s="5"/>
      <c r="AW29542" s="5"/>
    </row>
    <row r="29543" spans="38:49">
      <c r="AL29543" s="5"/>
      <c r="AM29543" s="5"/>
      <c r="AW29543" s="5"/>
    </row>
    <row r="29544" spans="38:49">
      <c r="AL29544" s="5"/>
      <c r="AM29544" s="5"/>
      <c r="AW29544" s="5"/>
    </row>
    <row r="29545" spans="38:49">
      <c r="AL29545" s="5"/>
      <c r="AM29545" s="5"/>
      <c r="AW29545" s="5"/>
    </row>
    <row r="29546" spans="38:49">
      <c r="AL29546" s="5"/>
      <c r="AM29546" s="5"/>
      <c r="AW29546" s="5"/>
    </row>
    <row r="29547" spans="38:49">
      <c r="AL29547" s="5"/>
      <c r="AM29547" s="5"/>
      <c r="AW29547" s="5"/>
    </row>
    <row r="29548" spans="38:49">
      <c r="AL29548" s="5"/>
      <c r="AM29548" s="5"/>
      <c r="AW29548" s="5"/>
    </row>
    <row r="29549" spans="38:49">
      <c r="AL29549" s="5"/>
      <c r="AM29549" s="5"/>
      <c r="AW29549" s="5"/>
    </row>
    <row r="29550" spans="38:49">
      <c r="AL29550" s="5"/>
      <c r="AM29550" s="5"/>
      <c r="AW29550" s="5"/>
    </row>
    <row r="29551" spans="38:49">
      <c r="AL29551" s="5"/>
      <c r="AM29551" s="5"/>
      <c r="AW29551" s="5"/>
    </row>
    <row r="29552" spans="38:49">
      <c r="AL29552" s="5"/>
      <c r="AM29552" s="5"/>
      <c r="AW29552" s="5"/>
    </row>
    <row r="29553" spans="38:49">
      <c r="AL29553" s="5"/>
      <c r="AM29553" s="5"/>
      <c r="AW29553" s="5"/>
    </row>
    <row r="29554" spans="38:49">
      <c r="AL29554" s="5"/>
      <c r="AM29554" s="5"/>
      <c r="AW29554" s="5"/>
    </row>
    <row r="29555" spans="38:49">
      <c r="AL29555" s="5"/>
      <c r="AM29555" s="5"/>
      <c r="AW29555" s="5"/>
    </row>
    <row r="29556" spans="38:49">
      <c r="AL29556" s="5"/>
      <c r="AM29556" s="5"/>
      <c r="AW29556" s="5"/>
    </row>
    <row r="29557" spans="38:49">
      <c r="AL29557" s="5"/>
      <c r="AM29557" s="5"/>
      <c r="AW29557" s="5"/>
    </row>
    <row r="29558" spans="38:49">
      <c r="AL29558" s="5"/>
      <c r="AM29558" s="5"/>
      <c r="AW29558" s="5"/>
    </row>
    <row r="29559" spans="38:49">
      <c r="AL29559" s="5"/>
      <c r="AM29559" s="5"/>
      <c r="AW29559" s="5"/>
    </row>
    <row r="29560" spans="38:49">
      <c r="AL29560" s="5"/>
      <c r="AM29560" s="5"/>
      <c r="AW29560" s="5"/>
    </row>
    <row r="29561" spans="38:49">
      <c r="AL29561" s="5"/>
      <c r="AM29561" s="5"/>
      <c r="AW29561" s="5"/>
    </row>
    <row r="29562" spans="38:49">
      <c r="AL29562" s="5"/>
      <c r="AM29562" s="5"/>
      <c r="AW29562" s="5"/>
    </row>
    <row r="29563" spans="38:49">
      <c r="AL29563" s="5"/>
      <c r="AM29563" s="5"/>
      <c r="AW29563" s="5"/>
    </row>
    <row r="29564" spans="38:49">
      <c r="AL29564" s="5"/>
      <c r="AM29564" s="5"/>
      <c r="AW29564" s="5"/>
    </row>
    <row r="29565" spans="38:49">
      <c r="AL29565" s="5"/>
      <c r="AM29565" s="5"/>
      <c r="AW29565" s="5"/>
    </row>
    <row r="29566" spans="38:49">
      <c r="AL29566" s="5"/>
      <c r="AM29566" s="5"/>
      <c r="AW29566" s="5"/>
    </row>
    <row r="29567" spans="38:49">
      <c r="AL29567" s="5"/>
      <c r="AM29567" s="5"/>
      <c r="AW29567" s="5"/>
    </row>
    <row r="29568" spans="38:49">
      <c r="AL29568" s="5"/>
      <c r="AM29568" s="5"/>
      <c r="AW29568" s="5"/>
    </row>
    <row r="29569" spans="38:49">
      <c r="AL29569" s="5"/>
      <c r="AM29569" s="5"/>
      <c r="AW29569" s="5"/>
    </row>
    <row r="29570" spans="38:49">
      <c r="AL29570" s="5"/>
      <c r="AM29570" s="5"/>
      <c r="AW29570" s="5"/>
    </row>
    <row r="29571" spans="38:49">
      <c r="AL29571" s="5"/>
      <c r="AM29571" s="5"/>
      <c r="AW29571" s="5"/>
    </row>
    <row r="29572" spans="38:49">
      <c r="AL29572" s="5"/>
      <c r="AM29572" s="5"/>
      <c r="AW29572" s="5"/>
    </row>
    <row r="29573" spans="38:49">
      <c r="AL29573" s="5"/>
      <c r="AM29573" s="5"/>
      <c r="AW29573" s="5"/>
    </row>
    <row r="29574" spans="38:49">
      <c r="AL29574" s="5"/>
      <c r="AM29574" s="5"/>
      <c r="AW29574" s="5"/>
    </row>
    <row r="29575" spans="38:49">
      <c r="AL29575" s="5"/>
      <c r="AM29575" s="5"/>
      <c r="AW29575" s="5"/>
    </row>
    <row r="29576" spans="38:49">
      <c r="AL29576" s="5"/>
      <c r="AM29576" s="5"/>
      <c r="AW29576" s="5"/>
    </row>
    <row r="29577" spans="38:49">
      <c r="AL29577" s="5"/>
      <c r="AM29577" s="5"/>
      <c r="AW29577" s="5"/>
    </row>
    <row r="29578" spans="38:49">
      <c r="AL29578" s="5"/>
      <c r="AM29578" s="5"/>
      <c r="AW29578" s="5"/>
    </row>
    <row r="29579" spans="38:49">
      <c r="AL29579" s="5"/>
      <c r="AM29579" s="5"/>
      <c r="AW29579" s="5"/>
    </row>
    <row r="29580" spans="38:49">
      <c r="AL29580" s="5"/>
      <c r="AM29580" s="5"/>
      <c r="AW29580" s="5"/>
    </row>
    <row r="29581" spans="38:49">
      <c r="AL29581" s="5"/>
      <c r="AM29581" s="5"/>
      <c r="AW29581" s="5"/>
    </row>
    <row r="29582" spans="38:49">
      <c r="AL29582" s="5"/>
      <c r="AM29582" s="5"/>
      <c r="AW29582" s="5"/>
    </row>
    <row r="29583" spans="38:49">
      <c r="AL29583" s="5"/>
      <c r="AM29583" s="5"/>
      <c r="AW29583" s="5"/>
    </row>
    <row r="29584" spans="38:49">
      <c r="AL29584" s="5"/>
      <c r="AM29584" s="5"/>
      <c r="AW29584" s="5"/>
    </row>
    <row r="29585" spans="38:49">
      <c r="AL29585" s="5"/>
      <c r="AM29585" s="5"/>
      <c r="AW29585" s="5"/>
    </row>
    <row r="29586" spans="38:49">
      <c r="AL29586" s="5"/>
      <c r="AM29586" s="5"/>
      <c r="AW29586" s="5"/>
    </row>
    <row r="29587" spans="38:49">
      <c r="AL29587" s="5"/>
      <c r="AM29587" s="5"/>
      <c r="AW29587" s="5"/>
    </row>
    <row r="29588" spans="38:49">
      <c r="AL29588" s="5"/>
      <c r="AM29588" s="5"/>
      <c r="AW29588" s="5"/>
    </row>
    <row r="29589" spans="38:49">
      <c r="AL29589" s="5"/>
      <c r="AM29589" s="5"/>
      <c r="AW29589" s="5"/>
    </row>
    <row r="29590" spans="38:49">
      <c r="AL29590" s="5"/>
      <c r="AM29590" s="5"/>
      <c r="AW29590" s="5"/>
    </row>
    <row r="29591" spans="38:49">
      <c r="AL29591" s="5"/>
      <c r="AM29591" s="5"/>
      <c r="AW29591" s="5"/>
    </row>
    <row r="29592" spans="38:49">
      <c r="AL29592" s="5"/>
      <c r="AM29592" s="5"/>
      <c r="AW29592" s="5"/>
    </row>
    <row r="29593" spans="38:49">
      <c r="AL29593" s="5"/>
      <c r="AM29593" s="5"/>
      <c r="AW29593" s="5"/>
    </row>
    <row r="29594" spans="38:49">
      <c r="AL29594" s="5"/>
      <c r="AM29594" s="5"/>
      <c r="AW29594" s="5"/>
    </row>
    <row r="29595" spans="38:49">
      <c r="AL29595" s="5"/>
      <c r="AM29595" s="5"/>
      <c r="AW29595" s="5"/>
    </row>
    <row r="29596" spans="38:49">
      <c r="AL29596" s="5"/>
      <c r="AM29596" s="5"/>
      <c r="AW29596" s="5"/>
    </row>
    <row r="29597" spans="38:49">
      <c r="AL29597" s="5"/>
      <c r="AM29597" s="5"/>
      <c r="AW29597" s="5"/>
    </row>
    <row r="29598" spans="38:49">
      <c r="AL29598" s="5"/>
      <c r="AM29598" s="5"/>
      <c r="AW29598" s="5"/>
    </row>
    <row r="29599" spans="38:49">
      <c r="AL29599" s="5"/>
      <c r="AM29599" s="5"/>
      <c r="AW29599" s="5"/>
    </row>
    <row r="29600" spans="38:49">
      <c r="AL29600" s="5"/>
      <c r="AM29600" s="5"/>
      <c r="AW29600" s="5"/>
    </row>
    <row r="29601" spans="38:49">
      <c r="AL29601" s="5"/>
      <c r="AM29601" s="5"/>
      <c r="AW29601" s="5"/>
    </row>
    <row r="29602" spans="38:49">
      <c r="AL29602" s="5"/>
      <c r="AM29602" s="5"/>
      <c r="AW29602" s="5"/>
    </row>
    <row r="29603" spans="38:49">
      <c r="AL29603" s="5"/>
      <c r="AM29603" s="5"/>
      <c r="AW29603" s="5"/>
    </row>
    <row r="29604" spans="38:49">
      <c r="AL29604" s="5"/>
      <c r="AM29604" s="5"/>
      <c r="AW29604" s="5"/>
    </row>
    <row r="29605" spans="38:49">
      <c r="AL29605" s="5"/>
      <c r="AM29605" s="5"/>
      <c r="AW29605" s="5"/>
    </row>
    <row r="29606" spans="38:49">
      <c r="AL29606" s="5"/>
      <c r="AM29606" s="5"/>
      <c r="AW29606" s="5"/>
    </row>
    <row r="29607" spans="38:49">
      <c r="AL29607" s="5"/>
      <c r="AM29607" s="5"/>
      <c r="AW29607" s="5"/>
    </row>
    <row r="29608" spans="38:49">
      <c r="AL29608" s="5"/>
      <c r="AM29608" s="5"/>
      <c r="AW29608" s="5"/>
    </row>
    <row r="29609" spans="38:49">
      <c r="AL29609" s="5"/>
      <c r="AM29609" s="5"/>
      <c r="AW29609" s="5"/>
    </row>
    <row r="29610" spans="38:49">
      <c r="AL29610" s="5"/>
      <c r="AM29610" s="5"/>
      <c r="AW29610" s="5"/>
    </row>
    <row r="29611" spans="38:49">
      <c r="AL29611" s="5"/>
      <c r="AM29611" s="5"/>
      <c r="AW29611" s="5"/>
    </row>
    <row r="29612" spans="38:49">
      <c r="AL29612" s="5"/>
      <c r="AM29612" s="5"/>
      <c r="AW29612" s="5"/>
    </row>
    <row r="29613" spans="38:49">
      <c r="AL29613" s="5"/>
      <c r="AM29613" s="5"/>
      <c r="AW29613" s="5"/>
    </row>
    <row r="29614" spans="38:49">
      <c r="AL29614" s="5"/>
      <c r="AM29614" s="5"/>
      <c r="AW29614" s="5"/>
    </row>
    <row r="29615" spans="38:49">
      <c r="AL29615" s="5"/>
      <c r="AM29615" s="5"/>
      <c r="AW29615" s="5"/>
    </row>
    <row r="29616" spans="38:49">
      <c r="AL29616" s="5"/>
      <c r="AM29616" s="5"/>
      <c r="AW29616" s="5"/>
    </row>
    <row r="29617" spans="38:49">
      <c r="AL29617" s="5"/>
      <c r="AM29617" s="5"/>
      <c r="AW29617" s="5"/>
    </row>
    <row r="29618" spans="38:49">
      <c r="AL29618" s="5"/>
      <c r="AM29618" s="5"/>
      <c r="AW29618" s="5"/>
    </row>
    <row r="29619" spans="38:49">
      <c r="AL29619" s="5"/>
      <c r="AM29619" s="5"/>
      <c r="AW29619" s="5"/>
    </row>
    <row r="29620" spans="38:49">
      <c r="AL29620" s="5"/>
      <c r="AM29620" s="5"/>
      <c r="AW29620" s="5"/>
    </row>
    <row r="29621" spans="38:49">
      <c r="AL29621" s="5"/>
      <c r="AM29621" s="5"/>
      <c r="AW29621" s="5"/>
    </row>
    <row r="29622" spans="38:49">
      <c r="AL29622" s="5"/>
      <c r="AM29622" s="5"/>
      <c r="AW29622" s="5"/>
    </row>
    <row r="29623" spans="38:49">
      <c r="AL29623" s="5"/>
      <c r="AM29623" s="5"/>
      <c r="AW29623" s="5"/>
    </row>
    <row r="29624" spans="38:49">
      <c r="AL29624" s="5"/>
      <c r="AM29624" s="5"/>
      <c r="AW29624" s="5"/>
    </row>
    <row r="29625" spans="38:49">
      <c r="AL29625" s="5"/>
      <c r="AM29625" s="5"/>
      <c r="AW29625" s="5"/>
    </row>
    <row r="29626" spans="38:49">
      <c r="AL29626" s="5"/>
      <c r="AM29626" s="5"/>
      <c r="AW29626" s="5"/>
    </row>
    <row r="29627" spans="38:49">
      <c r="AL29627" s="5"/>
      <c r="AM29627" s="5"/>
      <c r="AW29627" s="5"/>
    </row>
    <row r="29628" spans="38:49">
      <c r="AL29628" s="5"/>
      <c r="AM29628" s="5"/>
      <c r="AW29628" s="5"/>
    </row>
    <row r="29629" spans="38:49">
      <c r="AL29629" s="5"/>
      <c r="AM29629" s="5"/>
      <c r="AW29629" s="5"/>
    </row>
    <row r="29630" spans="38:49">
      <c r="AL29630" s="5"/>
      <c r="AM29630" s="5"/>
      <c r="AW29630" s="5"/>
    </row>
    <row r="29631" spans="38:49">
      <c r="AL29631" s="5"/>
      <c r="AM29631" s="5"/>
      <c r="AW29631" s="5"/>
    </row>
    <row r="29632" spans="38:49">
      <c r="AL29632" s="5"/>
      <c r="AM29632" s="5"/>
      <c r="AW29632" s="5"/>
    </row>
    <row r="29633" spans="38:49">
      <c r="AL29633" s="5"/>
      <c r="AM29633" s="5"/>
      <c r="AW29633" s="5"/>
    </row>
    <row r="29634" spans="38:49">
      <c r="AL29634" s="5"/>
      <c r="AM29634" s="5"/>
      <c r="AW29634" s="5"/>
    </row>
    <row r="29635" spans="38:49">
      <c r="AL29635" s="5"/>
      <c r="AM29635" s="5"/>
      <c r="AW29635" s="5"/>
    </row>
    <row r="29636" spans="38:49">
      <c r="AL29636" s="5"/>
      <c r="AM29636" s="5"/>
      <c r="AW29636" s="5"/>
    </row>
    <row r="29637" spans="38:49">
      <c r="AL29637" s="5"/>
      <c r="AM29637" s="5"/>
      <c r="AW29637" s="5"/>
    </row>
    <row r="29638" spans="38:49">
      <c r="AL29638" s="5"/>
      <c r="AM29638" s="5"/>
      <c r="AW29638" s="5"/>
    </row>
    <row r="29639" spans="38:49">
      <c r="AL29639" s="5"/>
      <c r="AM29639" s="5"/>
      <c r="AW29639" s="5"/>
    </row>
    <row r="29640" spans="38:49">
      <c r="AL29640" s="5"/>
      <c r="AM29640" s="5"/>
      <c r="AW29640" s="5"/>
    </row>
    <row r="29641" spans="38:49">
      <c r="AL29641" s="5"/>
      <c r="AM29641" s="5"/>
      <c r="AW29641" s="5"/>
    </row>
    <row r="29642" spans="38:49">
      <c r="AL29642" s="5"/>
      <c r="AM29642" s="5"/>
      <c r="AW29642" s="5"/>
    </row>
    <row r="29643" spans="38:49">
      <c r="AL29643" s="5"/>
      <c r="AM29643" s="5"/>
      <c r="AW29643" s="5"/>
    </row>
    <row r="29644" spans="38:49">
      <c r="AL29644" s="5"/>
      <c r="AM29644" s="5"/>
      <c r="AW29644" s="5"/>
    </row>
    <row r="29645" spans="38:49">
      <c r="AL29645" s="5"/>
      <c r="AM29645" s="5"/>
      <c r="AW29645" s="5"/>
    </row>
    <row r="29646" spans="38:49">
      <c r="AL29646" s="5"/>
      <c r="AM29646" s="5"/>
      <c r="AW29646" s="5"/>
    </row>
    <row r="29647" spans="38:49">
      <c r="AL29647" s="5"/>
      <c r="AM29647" s="5"/>
      <c r="AW29647" s="5"/>
    </row>
    <row r="29648" spans="38:49">
      <c r="AL29648" s="5"/>
      <c r="AM29648" s="5"/>
      <c r="AW29648" s="5"/>
    </row>
    <row r="29649" spans="38:49">
      <c r="AL29649" s="5"/>
      <c r="AM29649" s="5"/>
      <c r="AW29649" s="5"/>
    </row>
    <row r="29650" spans="38:49">
      <c r="AL29650" s="5"/>
      <c r="AM29650" s="5"/>
      <c r="AW29650" s="5"/>
    </row>
    <row r="29651" spans="38:49">
      <c r="AL29651" s="5"/>
      <c r="AM29651" s="5"/>
      <c r="AW29651" s="5"/>
    </row>
    <row r="29652" spans="38:49">
      <c r="AL29652" s="5"/>
      <c r="AM29652" s="5"/>
      <c r="AW29652" s="5"/>
    </row>
    <row r="29653" spans="38:49">
      <c r="AL29653" s="5"/>
      <c r="AM29653" s="5"/>
      <c r="AW29653" s="5"/>
    </row>
    <row r="29654" spans="38:49">
      <c r="AL29654" s="5"/>
      <c r="AM29654" s="5"/>
      <c r="AW29654" s="5"/>
    </row>
    <row r="29655" spans="38:49">
      <c r="AL29655" s="5"/>
      <c r="AM29655" s="5"/>
      <c r="AW29655" s="5"/>
    </row>
    <row r="29656" spans="38:49">
      <c r="AL29656" s="5"/>
      <c r="AM29656" s="5"/>
      <c r="AW29656" s="5"/>
    </row>
    <row r="29657" spans="38:49">
      <c r="AL29657" s="5"/>
      <c r="AM29657" s="5"/>
      <c r="AW29657" s="5"/>
    </row>
    <row r="29658" spans="38:49">
      <c r="AL29658" s="5"/>
      <c r="AM29658" s="5"/>
      <c r="AW29658" s="5"/>
    </row>
    <row r="29659" spans="38:49">
      <c r="AL29659" s="5"/>
      <c r="AM29659" s="5"/>
      <c r="AW29659" s="5"/>
    </row>
    <row r="29660" spans="38:49">
      <c r="AL29660" s="5"/>
      <c r="AM29660" s="5"/>
      <c r="AW29660" s="5"/>
    </row>
    <row r="29661" spans="38:49">
      <c r="AL29661" s="5"/>
      <c r="AM29661" s="5"/>
      <c r="AW29661" s="5"/>
    </row>
    <row r="29662" spans="38:49">
      <c r="AL29662" s="5"/>
      <c r="AM29662" s="5"/>
      <c r="AW29662" s="5"/>
    </row>
    <row r="29663" spans="38:49">
      <c r="AL29663" s="5"/>
      <c r="AM29663" s="5"/>
      <c r="AW29663" s="5"/>
    </row>
    <row r="29664" spans="38:49">
      <c r="AL29664" s="5"/>
      <c r="AM29664" s="5"/>
      <c r="AW29664" s="5"/>
    </row>
    <row r="29665" spans="38:49">
      <c r="AL29665" s="5"/>
      <c r="AM29665" s="5"/>
      <c r="AW29665" s="5"/>
    </row>
    <row r="29666" spans="38:49">
      <c r="AL29666" s="5"/>
      <c r="AM29666" s="5"/>
      <c r="AW29666" s="5"/>
    </row>
    <row r="29667" spans="38:49">
      <c r="AL29667" s="5"/>
      <c r="AM29667" s="5"/>
      <c r="AW29667" s="5"/>
    </row>
    <row r="29668" spans="38:49">
      <c r="AL29668" s="5"/>
      <c r="AM29668" s="5"/>
      <c r="AW29668" s="5"/>
    </row>
    <row r="29669" spans="38:49">
      <c r="AL29669" s="5"/>
      <c r="AM29669" s="5"/>
      <c r="AW29669" s="5"/>
    </row>
    <row r="29670" spans="38:49">
      <c r="AL29670" s="5"/>
      <c r="AM29670" s="5"/>
      <c r="AW29670" s="5"/>
    </row>
    <row r="29671" spans="38:49">
      <c r="AL29671" s="5"/>
      <c r="AM29671" s="5"/>
      <c r="AW29671" s="5"/>
    </row>
    <row r="29672" spans="38:49">
      <c r="AL29672" s="5"/>
      <c r="AM29672" s="5"/>
      <c r="AW29672" s="5"/>
    </row>
    <row r="29673" spans="38:49">
      <c r="AL29673" s="5"/>
      <c r="AM29673" s="5"/>
      <c r="AW29673" s="5"/>
    </row>
    <row r="29674" spans="38:49">
      <c r="AL29674" s="5"/>
      <c r="AM29674" s="5"/>
      <c r="AW29674" s="5"/>
    </row>
    <row r="29675" spans="38:49">
      <c r="AL29675" s="5"/>
      <c r="AM29675" s="5"/>
      <c r="AW29675" s="5"/>
    </row>
    <row r="29676" spans="38:49">
      <c r="AL29676" s="5"/>
      <c r="AM29676" s="5"/>
      <c r="AW29676" s="5"/>
    </row>
    <row r="29677" spans="38:49">
      <c r="AL29677" s="5"/>
      <c r="AM29677" s="5"/>
      <c r="AW29677" s="5"/>
    </row>
    <row r="29678" spans="38:49">
      <c r="AL29678" s="5"/>
      <c r="AM29678" s="5"/>
      <c r="AW29678" s="5"/>
    </row>
    <row r="29679" spans="38:49">
      <c r="AL29679" s="5"/>
      <c r="AM29679" s="5"/>
      <c r="AW29679" s="5"/>
    </row>
    <row r="29680" spans="38:49">
      <c r="AL29680" s="5"/>
      <c r="AM29680" s="5"/>
      <c r="AW29680" s="5"/>
    </row>
    <row r="29681" spans="38:49">
      <c r="AL29681" s="5"/>
      <c r="AM29681" s="5"/>
      <c r="AW29681" s="5"/>
    </row>
    <row r="29682" spans="38:49">
      <c r="AL29682" s="5"/>
      <c r="AM29682" s="5"/>
      <c r="AW29682" s="5"/>
    </row>
    <row r="29683" spans="38:49">
      <c r="AL29683" s="5"/>
      <c r="AM29683" s="5"/>
      <c r="AW29683" s="5"/>
    </row>
    <row r="29684" spans="38:49">
      <c r="AL29684" s="5"/>
      <c r="AM29684" s="5"/>
      <c r="AW29684" s="5"/>
    </row>
    <row r="29685" spans="38:49">
      <c r="AL29685" s="5"/>
      <c r="AM29685" s="5"/>
      <c r="AW29685" s="5"/>
    </row>
    <row r="29686" spans="38:49">
      <c r="AL29686" s="5"/>
      <c r="AM29686" s="5"/>
      <c r="AW29686" s="5"/>
    </row>
    <row r="29687" spans="38:49">
      <c r="AL29687" s="5"/>
      <c r="AM29687" s="5"/>
      <c r="AW29687" s="5"/>
    </row>
    <row r="29688" spans="38:49">
      <c r="AL29688" s="5"/>
      <c r="AM29688" s="5"/>
      <c r="AW29688" s="5"/>
    </row>
    <row r="29689" spans="38:49">
      <c r="AL29689" s="5"/>
      <c r="AM29689" s="5"/>
      <c r="AW29689" s="5"/>
    </row>
    <row r="29690" spans="38:49">
      <c r="AL29690" s="5"/>
      <c r="AM29690" s="5"/>
      <c r="AW29690" s="5"/>
    </row>
    <row r="29691" spans="38:49">
      <c r="AL29691" s="5"/>
      <c r="AM29691" s="5"/>
      <c r="AW29691" s="5"/>
    </row>
    <row r="29692" spans="38:49">
      <c r="AL29692" s="5"/>
      <c r="AM29692" s="5"/>
      <c r="AW29692" s="5"/>
    </row>
    <row r="29693" spans="38:49">
      <c r="AL29693" s="5"/>
      <c r="AM29693" s="5"/>
      <c r="AW29693" s="5"/>
    </row>
    <row r="29694" spans="38:49">
      <c r="AL29694" s="5"/>
      <c r="AM29694" s="5"/>
      <c r="AW29694" s="5"/>
    </row>
    <row r="29695" spans="38:49">
      <c r="AL29695" s="5"/>
      <c r="AM29695" s="5"/>
      <c r="AW29695" s="5"/>
    </row>
    <row r="29696" spans="38:49">
      <c r="AL29696" s="5"/>
      <c r="AM29696" s="5"/>
      <c r="AW29696" s="5"/>
    </row>
    <row r="29697" spans="38:49">
      <c r="AL29697" s="5"/>
      <c r="AM29697" s="5"/>
      <c r="AW29697" s="5"/>
    </row>
    <row r="29698" spans="38:49">
      <c r="AL29698" s="5"/>
      <c r="AM29698" s="5"/>
      <c r="AW29698" s="5"/>
    </row>
    <row r="29699" spans="38:49">
      <c r="AL29699" s="5"/>
      <c r="AM29699" s="5"/>
      <c r="AW29699" s="5"/>
    </row>
    <row r="29700" spans="38:49">
      <c r="AL29700" s="5"/>
      <c r="AM29700" s="5"/>
      <c r="AW29700" s="5"/>
    </row>
    <row r="29701" spans="38:49">
      <c r="AL29701" s="5"/>
      <c r="AM29701" s="5"/>
      <c r="AW29701" s="5"/>
    </row>
    <row r="29702" spans="38:49">
      <c r="AL29702" s="5"/>
      <c r="AM29702" s="5"/>
      <c r="AW29702" s="5"/>
    </row>
    <row r="29703" spans="38:49">
      <c r="AL29703" s="5"/>
      <c r="AM29703" s="5"/>
      <c r="AW29703" s="5"/>
    </row>
    <row r="29704" spans="38:49">
      <c r="AL29704" s="5"/>
      <c r="AM29704" s="5"/>
      <c r="AW29704" s="5"/>
    </row>
    <row r="29705" spans="38:49">
      <c r="AL29705" s="5"/>
      <c r="AM29705" s="5"/>
      <c r="AW29705" s="5"/>
    </row>
    <row r="29706" spans="38:49">
      <c r="AL29706" s="5"/>
      <c r="AM29706" s="5"/>
      <c r="AW29706" s="5"/>
    </row>
    <row r="29707" spans="38:49">
      <c r="AL29707" s="5"/>
      <c r="AM29707" s="5"/>
      <c r="AW29707" s="5"/>
    </row>
    <row r="29708" spans="38:49">
      <c r="AL29708" s="5"/>
      <c r="AM29708" s="5"/>
      <c r="AW29708" s="5"/>
    </row>
    <row r="29709" spans="38:49">
      <c r="AL29709" s="5"/>
      <c r="AM29709" s="5"/>
      <c r="AW29709" s="5"/>
    </row>
    <row r="29710" spans="38:49">
      <c r="AL29710" s="5"/>
      <c r="AM29710" s="5"/>
      <c r="AW29710" s="5"/>
    </row>
    <row r="29711" spans="38:49">
      <c r="AL29711" s="5"/>
      <c r="AM29711" s="5"/>
      <c r="AW29711" s="5"/>
    </row>
    <row r="29712" spans="38:49">
      <c r="AL29712" s="5"/>
      <c r="AM29712" s="5"/>
      <c r="AW29712" s="5"/>
    </row>
    <row r="29713" spans="38:49">
      <c r="AL29713" s="5"/>
      <c r="AM29713" s="5"/>
      <c r="AW29713" s="5"/>
    </row>
    <row r="29714" spans="38:49">
      <c r="AL29714" s="5"/>
      <c r="AM29714" s="5"/>
      <c r="AW29714" s="5"/>
    </row>
    <row r="29715" spans="38:49">
      <c r="AL29715" s="5"/>
      <c r="AM29715" s="5"/>
      <c r="AW29715" s="5"/>
    </row>
    <row r="29716" spans="38:49">
      <c r="AL29716" s="5"/>
      <c r="AM29716" s="5"/>
      <c r="AW29716" s="5"/>
    </row>
    <row r="29717" spans="38:49">
      <c r="AL29717" s="5"/>
      <c r="AM29717" s="5"/>
      <c r="AW29717" s="5"/>
    </row>
    <row r="29718" spans="38:49">
      <c r="AL29718" s="5"/>
      <c r="AM29718" s="5"/>
      <c r="AW29718" s="5"/>
    </row>
    <row r="29719" spans="38:49">
      <c r="AL29719" s="5"/>
      <c r="AM29719" s="5"/>
      <c r="AW29719" s="5"/>
    </row>
    <row r="29720" spans="38:49">
      <c r="AL29720" s="5"/>
      <c r="AM29720" s="5"/>
      <c r="AW29720" s="5"/>
    </row>
    <row r="29721" spans="38:49">
      <c r="AL29721" s="5"/>
      <c r="AM29721" s="5"/>
      <c r="AW29721" s="5"/>
    </row>
    <row r="29722" spans="38:49">
      <c r="AL29722" s="5"/>
      <c r="AM29722" s="5"/>
      <c r="AW29722" s="5"/>
    </row>
    <row r="29723" spans="38:49">
      <c r="AL29723" s="5"/>
      <c r="AM29723" s="5"/>
      <c r="AW29723" s="5"/>
    </row>
    <row r="29724" spans="38:49">
      <c r="AL29724" s="5"/>
      <c r="AM29724" s="5"/>
      <c r="AW29724" s="5"/>
    </row>
    <row r="29725" spans="38:49">
      <c r="AL29725" s="5"/>
      <c r="AM29725" s="5"/>
      <c r="AW29725" s="5"/>
    </row>
    <row r="29726" spans="38:49">
      <c r="AL29726" s="5"/>
      <c r="AM29726" s="5"/>
      <c r="AW29726" s="5"/>
    </row>
    <row r="29727" spans="38:49">
      <c r="AL29727" s="5"/>
      <c r="AM29727" s="5"/>
      <c r="AW29727" s="5"/>
    </row>
    <row r="29728" spans="38:49">
      <c r="AL29728" s="5"/>
      <c r="AM29728" s="5"/>
      <c r="AW29728" s="5"/>
    </row>
    <row r="29729" spans="38:49">
      <c r="AL29729" s="5"/>
      <c r="AM29729" s="5"/>
      <c r="AW29729" s="5"/>
    </row>
    <row r="29730" spans="38:49">
      <c r="AL29730" s="5"/>
      <c r="AM29730" s="5"/>
      <c r="AW29730" s="5"/>
    </row>
    <row r="29731" spans="38:49">
      <c r="AL29731" s="5"/>
      <c r="AM29731" s="5"/>
      <c r="AW29731" s="5"/>
    </row>
    <row r="29732" spans="38:49">
      <c r="AL29732" s="5"/>
      <c r="AM29732" s="5"/>
      <c r="AW29732" s="5"/>
    </row>
    <row r="29733" spans="38:49">
      <c r="AL29733" s="5"/>
      <c r="AM29733" s="5"/>
      <c r="AW29733" s="5"/>
    </row>
    <row r="29734" spans="38:49">
      <c r="AL29734" s="5"/>
      <c r="AM29734" s="5"/>
      <c r="AW29734" s="5"/>
    </row>
    <row r="29735" spans="38:49">
      <c r="AL29735" s="5"/>
      <c r="AM29735" s="5"/>
      <c r="AW29735" s="5"/>
    </row>
    <row r="29736" spans="38:49">
      <c r="AL29736" s="5"/>
      <c r="AM29736" s="5"/>
      <c r="AW29736" s="5"/>
    </row>
    <row r="29737" spans="38:49">
      <c r="AL29737" s="5"/>
      <c r="AM29737" s="5"/>
      <c r="AW29737" s="5"/>
    </row>
    <row r="29738" spans="38:49">
      <c r="AL29738" s="5"/>
      <c r="AM29738" s="5"/>
      <c r="AW29738" s="5"/>
    </row>
    <row r="29739" spans="38:49">
      <c r="AL29739" s="5"/>
      <c r="AM29739" s="5"/>
      <c r="AW29739" s="5"/>
    </row>
    <row r="29740" spans="38:49">
      <c r="AL29740" s="5"/>
      <c r="AM29740" s="5"/>
      <c r="AW29740" s="5"/>
    </row>
    <row r="29741" spans="38:49">
      <c r="AL29741" s="5"/>
      <c r="AM29741" s="5"/>
      <c r="AW29741" s="5"/>
    </row>
    <row r="29742" spans="38:49">
      <c r="AL29742" s="5"/>
      <c r="AM29742" s="5"/>
      <c r="AW29742" s="5"/>
    </row>
    <row r="29743" spans="38:49">
      <c r="AL29743" s="5"/>
      <c r="AM29743" s="5"/>
      <c r="AW29743" s="5"/>
    </row>
    <row r="29744" spans="38:49">
      <c r="AL29744" s="5"/>
      <c r="AM29744" s="5"/>
      <c r="AW29744" s="5"/>
    </row>
    <row r="29745" spans="38:49">
      <c r="AL29745" s="5"/>
      <c r="AM29745" s="5"/>
      <c r="AW29745" s="5"/>
    </row>
    <row r="29746" spans="38:49">
      <c r="AL29746" s="5"/>
      <c r="AM29746" s="5"/>
      <c r="AW29746" s="5"/>
    </row>
    <row r="29747" spans="38:49">
      <c r="AL29747" s="5"/>
      <c r="AM29747" s="5"/>
      <c r="AW29747" s="5"/>
    </row>
    <row r="29748" spans="38:49">
      <c r="AL29748" s="5"/>
      <c r="AM29748" s="5"/>
      <c r="AW29748" s="5"/>
    </row>
    <row r="29749" spans="38:49">
      <c r="AL29749" s="5"/>
      <c r="AM29749" s="5"/>
      <c r="AW29749" s="5"/>
    </row>
    <row r="29750" spans="38:49">
      <c r="AL29750" s="5"/>
      <c r="AM29750" s="5"/>
      <c r="AW29750" s="5"/>
    </row>
    <row r="29751" spans="38:49">
      <c r="AL29751" s="5"/>
      <c r="AM29751" s="5"/>
      <c r="AW29751" s="5"/>
    </row>
    <row r="29752" spans="38:49">
      <c r="AL29752" s="5"/>
      <c r="AM29752" s="5"/>
      <c r="AW29752" s="5"/>
    </row>
    <row r="29753" spans="38:49">
      <c r="AL29753" s="5"/>
      <c r="AM29753" s="5"/>
      <c r="AW29753" s="5"/>
    </row>
    <row r="29754" spans="38:49">
      <c r="AL29754" s="5"/>
      <c r="AM29754" s="5"/>
      <c r="AW29754" s="5"/>
    </row>
    <row r="29755" spans="38:49">
      <c r="AL29755" s="5"/>
      <c r="AM29755" s="5"/>
      <c r="AW29755" s="5"/>
    </row>
    <row r="29756" spans="38:49">
      <c r="AL29756" s="5"/>
      <c r="AM29756" s="5"/>
      <c r="AW29756" s="5"/>
    </row>
    <row r="29757" spans="38:49">
      <c r="AL29757" s="5"/>
      <c r="AM29757" s="5"/>
      <c r="AW29757" s="5"/>
    </row>
    <row r="29758" spans="38:49">
      <c r="AL29758" s="5"/>
      <c r="AM29758" s="5"/>
      <c r="AW29758" s="5"/>
    </row>
    <row r="29759" spans="38:49">
      <c r="AL29759" s="5"/>
      <c r="AM29759" s="5"/>
      <c r="AW29759" s="5"/>
    </row>
    <row r="29760" spans="38:49">
      <c r="AL29760" s="5"/>
      <c r="AM29760" s="5"/>
      <c r="AW29760" s="5"/>
    </row>
    <row r="29761" spans="38:49">
      <c r="AL29761" s="5"/>
      <c r="AM29761" s="5"/>
      <c r="AW29761" s="5"/>
    </row>
    <row r="29762" spans="38:49">
      <c r="AL29762" s="5"/>
      <c r="AM29762" s="5"/>
      <c r="AW29762" s="5"/>
    </row>
    <row r="29763" spans="38:49">
      <c r="AL29763" s="5"/>
      <c r="AM29763" s="5"/>
      <c r="AW29763" s="5"/>
    </row>
    <row r="29764" spans="38:49">
      <c r="AL29764" s="5"/>
      <c r="AM29764" s="5"/>
      <c r="AW29764" s="5"/>
    </row>
    <row r="29765" spans="38:49">
      <c r="AL29765" s="5"/>
      <c r="AM29765" s="5"/>
      <c r="AW29765" s="5"/>
    </row>
    <row r="29766" spans="38:49">
      <c r="AL29766" s="5"/>
      <c r="AM29766" s="5"/>
      <c r="AW29766" s="5"/>
    </row>
    <row r="29767" spans="38:49">
      <c r="AL29767" s="5"/>
      <c r="AM29767" s="5"/>
      <c r="AW29767" s="5"/>
    </row>
    <row r="29768" spans="38:49">
      <c r="AL29768" s="5"/>
      <c r="AM29768" s="5"/>
      <c r="AW29768" s="5"/>
    </row>
    <row r="29769" spans="38:49">
      <c r="AL29769" s="5"/>
      <c r="AM29769" s="5"/>
      <c r="AW29769" s="5"/>
    </row>
    <row r="29770" spans="38:49">
      <c r="AL29770" s="5"/>
      <c r="AM29770" s="5"/>
      <c r="AW29770" s="5"/>
    </row>
    <row r="29771" spans="38:49">
      <c r="AL29771" s="5"/>
      <c r="AM29771" s="5"/>
      <c r="AW29771" s="5"/>
    </row>
    <row r="29772" spans="38:49">
      <c r="AL29772" s="5"/>
      <c r="AM29772" s="5"/>
      <c r="AW29772" s="5"/>
    </row>
    <row r="29773" spans="38:49">
      <c r="AL29773" s="5"/>
      <c r="AM29773" s="5"/>
      <c r="AW29773" s="5"/>
    </row>
    <row r="29774" spans="38:49">
      <c r="AL29774" s="5"/>
      <c r="AM29774" s="5"/>
      <c r="AW29774" s="5"/>
    </row>
    <row r="29775" spans="38:49">
      <c r="AL29775" s="5"/>
      <c r="AM29775" s="5"/>
      <c r="AW29775" s="5"/>
    </row>
    <row r="29776" spans="38:49">
      <c r="AL29776" s="5"/>
      <c r="AM29776" s="5"/>
      <c r="AW29776" s="5"/>
    </row>
    <row r="29777" spans="38:49">
      <c r="AL29777" s="5"/>
      <c r="AM29777" s="5"/>
      <c r="AW29777" s="5"/>
    </row>
    <row r="29778" spans="38:49">
      <c r="AL29778" s="5"/>
      <c r="AM29778" s="5"/>
      <c r="AW29778" s="5"/>
    </row>
    <row r="29779" spans="38:49">
      <c r="AL29779" s="5"/>
      <c r="AM29779" s="5"/>
      <c r="AW29779" s="5"/>
    </row>
    <row r="29780" spans="38:49">
      <c r="AL29780" s="5"/>
      <c r="AM29780" s="5"/>
      <c r="AW29780" s="5"/>
    </row>
    <row r="29781" spans="38:49">
      <c r="AL29781" s="5"/>
      <c r="AM29781" s="5"/>
      <c r="AW29781" s="5"/>
    </row>
    <row r="29782" spans="38:49">
      <c r="AL29782" s="5"/>
      <c r="AM29782" s="5"/>
      <c r="AW29782" s="5"/>
    </row>
    <row r="29783" spans="38:49">
      <c r="AL29783" s="5"/>
      <c r="AM29783" s="5"/>
      <c r="AW29783" s="5"/>
    </row>
    <row r="29784" spans="38:49">
      <c r="AL29784" s="5"/>
      <c r="AM29784" s="5"/>
      <c r="AW29784" s="5"/>
    </row>
    <row r="29785" spans="38:49">
      <c r="AL29785" s="5"/>
      <c r="AM29785" s="5"/>
      <c r="AW29785" s="5"/>
    </row>
    <row r="29786" spans="38:49">
      <c r="AL29786" s="5"/>
      <c r="AM29786" s="5"/>
      <c r="AW29786" s="5"/>
    </row>
    <row r="29787" spans="38:49">
      <c r="AL29787" s="5"/>
      <c r="AM29787" s="5"/>
      <c r="AW29787" s="5"/>
    </row>
    <row r="29788" spans="38:49">
      <c r="AL29788" s="5"/>
      <c r="AM29788" s="5"/>
      <c r="AW29788" s="5"/>
    </row>
    <row r="29789" spans="38:49">
      <c r="AL29789" s="5"/>
      <c r="AM29789" s="5"/>
      <c r="AW29789" s="5"/>
    </row>
    <row r="29790" spans="38:49">
      <c r="AL29790" s="5"/>
      <c r="AM29790" s="5"/>
      <c r="AW29790" s="5"/>
    </row>
    <row r="29791" spans="38:49">
      <c r="AL29791" s="5"/>
      <c r="AM29791" s="5"/>
      <c r="AW29791" s="5"/>
    </row>
    <row r="29792" spans="38:49">
      <c r="AL29792" s="5"/>
      <c r="AM29792" s="5"/>
      <c r="AW29792" s="5"/>
    </row>
    <row r="29793" spans="38:49">
      <c r="AL29793" s="5"/>
      <c r="AM29793" s="5"/>
      <c r="AW29793" s="5"/>
    </row>
    <row r="29794" spans="38:49">
      <c r="AL29794" s="5"/>
      <c r="AM29794" s="5"/>
      <c r="AW29794" s="5"/>
    </row>
    <row r="29795" spans="38:49">
      <c r="AL29795" s="5"/>
      <c r="AM29795" s="5"/>
      <c r="AW29795" s="5"/>
    </row>
    <row r="29796" spans="38:49">
      <c r="AL29796" s="5"/>
      <c r="AM29796" s="5"/>
      <c r="AW29796" s="5"/>
    </row>
    <row r="29797" spans="38:49">
      <c r="AL29797" s="5"/>
      <c r="AM29797" s="5"/>
      <c r="AW29797" s="5"/>
    </row>
    <row r="29798" spans="38:49">
      <c r="AL29798" s="5"/>
      <c r="AM29798" s="5"/>
      <c r="AW29798" s="5"/>
    </row>
    <row r="29799" spans="38:49">
      <c r="AL29799" s="5"/>
      <c r="AM29799" s="5"/>
      <c r="AW29799" s="5"/>
    </row>
    <row r="29800" spans="38:49">
      <c r="AL29800" s="5"/>
      <c r="AM29800" s="5"/>
      <c r="AW29800" s="5"/>
    </row>
    <row r="29801" spans="38:49">
      <c r="AL29801" s="5"/>
      <c r="AM29801" s="5"/>
      <c r="AW29801" s="5"/>
    </row>
    <row r="29802" spans="38:49">
      <c r="AL29802" s="5"/>
      <c r="AM29802" s="5"/>
      <c r="AW29802" s="5"/>
    </row>
    <row r="29803" spans="38:49">
      <c r="AL29803" s="5"/>
      <c r="AM29803" s="5"/>
      <c r="AW29803" s="5"/>
    </row>
    <row r="29804" spans="38:49">
      <c r="AL29804" s="5"/>
      <c r="AM29804" s="5"/>
      <c r="AW29804" s="5"/>
    </row>
    <row r="29805" spans="38:49">
      <c r="AL29805" s="5"/>
      <c r="AM29805" s="5"/>
      <c r="AW29805" s="5"/>
    </row>
    <row r="29806" spans="38:49">
      <c r="AL29806" s="5"/>
      <c r="AM29806" s="5"/>
      <c r="AW29806" s="5"/>
    </row>
    <row r="29807" spans="38:49">
      <c r="AL29807" s="5"/>
      <c r="AM29807" s="5"/>
      <c r="AW29807" s="5"/>
    </row>
    <row r="29808" spans="38:49">
      <c r="AL29808" s="5"/>
      <c r="AM29808" s="5"/>
      <c r="AW29808" s="5"/>
    </row>
    <row r="29809" spans="38:49">
      <c r="AL29809" s="5"/>
      <c r="AM29809" s="5"/>
      <c r="AW29809" s="5"/>
    </row>
    <row r="29810" spans="38:49">
      <c r="AL29810" s="5"/>
      <c r="AM29810" s="5"/>
      <c r="AW29810" s="5"/>
    </row>
    <row r="29811" spans="38:49">
      <c r="AL29811" s="5"/>
      <c r="AM29811" s="5"/>
      <c r="AW29811" s="5"/>
    </row>
    <row r="29812" spans="38:49">
      <c r="AL29812" s="5"/>
      <c r="AM29812" s="5"/>
      <c r="AW29812" s="5"/>
    </row>
    <row r="29813" spans="38:49">
      <c r="AL29813" s="5"/>
      <c r="AM29813" s="5"/>
      <c r="AW29813" s="5"/>
    </row>
    <row r="29814" spans="38:49">
      <c r="AL29814" s="5"/>
      <c r="AM29814" s="5"/>
      <c r="AW29814" s="5"/>
    </row>
    <row r="29815" spans="38:49">
      <c r="AL29815" s="5"/>
      <c r="AM29815" s="5"/>
      <c r="AW29815" s="5"/>
    </row>
    <row r="29816" spans="38:49">
      <c r="AL29816" s="5"/>
      <c r="AM29816" s="5"/>
      <c r="AW29816" s="5"/>
    </row>
    <row r="29817" spans="38:49">
      <c r="AL29817" s="5"/>
      <c r="AM29817" s="5"/>
      <c r="AW29817" s="5"/>
    </row>
    <row r="29818" spans="38:49">
      <c r="AL29818" s="5"/>
      <c r="AM29818" s="5"/>
      <c r="AW29818" s="5"/>
    </row>
    <row r="29819" spans="38:49">
      <c r="AL29819" s="5"/>
      <c r="AM29819" s="5"/>
      <c r="AW29819" s="5"/>
    </row>
    <row r="29820" spans="38:49">
      <c r="AL29820" s="5"/>
      <c r="AM29820" s="5"/>
      <c r="AW29820" s="5"/>
    </row>
    <row r="29821" spans="38:49">
      <c r="AL29821" s="5"/>
      <c r="AM29821" s="5"/>
      <c r="AW29821" s="5"/>
    </row>
    <row r="29822" spans="38:49">
      <c r="AL29822" s="5"/>
      <c r="AM29822" s="5"/>
      <c r="AW29822" s="5"/>
    </row>
    <row r="29823" spans="38:49">
      <c r="AL29823" s="5"/>
      <c r="AM29823" s="5"/>
      <c r="AW29823" s="5"/>
    </row>
    <row r="29824" spans="38:49">
      <c r="AL29824" s="5"/>
      <c r="AM29824" s="5"/>
      <c r="AW29824" s="5"/>
    </row>
    <row r="29825" spans="38:49">
      <c r="AL29825" s="5"/>
      <c r="AM29825" s="5"/>
      <c r="AW29825" s="5"/>
    </row>
    <row r="29826" spans="38:49">
      <c r="AL29826" s="5"/>
      <c r="AM29826" s="5"/>
      <c r="AW29826" s="5"/>
    </row>
    <row r="29827" spans="38:49">
      <c r="AL29827" s="5"/>
      <c r="AM29827" s="5"/>
      <c r="AW29827" s="5"/>
    </row>
    <row r="29828" spans="38:49">
      <c r="AL29828" s="5"/>
      <c r="AM29828" s="5"/>
      <c r="AW29828" s="5"/>
    </row>
    <row r="29829" spans="38:49">
      <c r="AL29829" s="5"/>
      <c r="AM29829" s="5"/>
      <c r="AW29829" s="5"/>
    </row>
    <row r="29830" spans="38:49">
      <c r="AL29830" s="5"/>
      <c r="AM29830" s="5"/>
      <c r="AW29830" s="5"/>
    </row>
    <row r="29831" spans="38:49">
      <c r="AL29831" s="5"/>
      <c r="AM29831" s="5"/>
      <c r="AW29831" s="5"/>
    </row>
    <row r="29832" spans="38:49">
      <c r="AL29832" s="5"/>
      <c r="AM29832" s="5"/>
      <c r="AW29832" s="5"/>
    </row>
    <row r="29833" spans="38:49">
      <c r="AL29833" s="5"/>
      <c r="AM29833" s="5"/>
      <c r="AW29833" s="5"/>
    </row>
    <row r="29834" spans="38:49">
      <c r="AL29834" s="5"/>
      <c r="AM29834" s="5"/>
      <c r="AW29834" s="5"/>
    </row>
    <row r="29835" spans="38:49">
      <c r="AL29835" s="5"/>
      <c r="AM29835" s="5"/>
      <c r="AW29835" s="5"/>
    </row>
    <row r="29836" spans="38:49">
      <c r="AL29836" s="5"/>
      <c r="AM29836" s="5"/>
      <c r="AW29836" s="5"/>
    </row>
    <row r="29837" spans="38:49">
      <c r="AL29837" s="5"/>
      <c r="AM29837" s="5"/>
      <c r="AW29837" s="5"/>
    </row>
    <row r="29838" spans="38:49">
      <c r="AL29838" s="5"/>
      <c r="AM29838" s="5"/>
      <c r="AW29838" s="5"/>
    </row>
    <row r="29839" spans="38:49">
      <c r="AL29839" s="5"/>
      <c r="AM29839" s="5"/>
      <c r="AW29839" s="5"/>
    </row>
    <row r="29840" spans="38:49">
      <c r="AL29840" s="5"/>
      <c r="AM29840" s="5"/>
      <c r="AW29840" s="5"/>
    </row>
    <row r="29841" spans="38:49">
      <c r="AL29841" s="5"/>
      <c r="AM29841" s="5"/>
      <c r="AW29841" s="5"/>
    </row>
    <row r="29842" spans="38:49">
      <c r="AL29842" s="5"/>
      <c r="AM29842" s="5"/>
      <c r="AW29842" s="5"/>
    </row>
    <row r="29843" spans="38:49">
      <c r="AL29843" s="5"/>
      <c r="AM29843" s="5"/>
      <c r="AW29843" s="5"/>
    </row>
    <row r="29844" spans="38:49">
      <c r="AL29844" s="5"/>
      <c r="AM29844" s="5"/>
      <c r="AW29844" s="5"/>
    </row>
    <row r="29845" spans="38:49">
      <c r="AL29845" s="5"/>
      <c r="AM29845" s="5"/>
      <c r="AW29845" s="5"/>
    </row>
    <row r="29846" spans="38:49">
      <c r="AL29846" s="5"/>
      <c r="AM29846" s="5"/>
      <c r="AW29846" s="5"/>
    </row>
    <row r="29847" spans="38:49">
      <c r="AL29847" s="5"/>
      <c r="AM29847" s="5"/>
      <c r="AW29847" s="5"/>
    </row>
    <row r="29848" spans="38:49">
      <c r="AL29848" s="5"/>
      <c r="AM29848" s="5"/>
      <c r="AW29848" s="5"/>
    </row>
    <row r="29849" spans="38:49">
      <c r="AL29849" s="5"/>
      <c r="AM29849" s="5"/>
      <c r="AW29849" s="5"/>
    </row>
    <row r="29850" spans="38:49">
      <c r="AL29850" s="5"/>
      <c r="AM29850" s="5"/>
      <c r="AW29850" s="5"/>
    </row>
    <row r="29851" spans="38:49">
      <c r="AL29851" s="5"/>
      <c r="AM29851" s="5"/>
      <c r="AW29851" s="5"/>
    </row>
    <row r="29852" spans="38:49">
      <c r="AL29852" s="5"/>
      <c r="AM29852" s="5"/>
      <c r="AW29852" s="5"/>
    </row>
    <row r="29853" spans="38:49">
      <c r="AL29853" s="5"/>
      <c r="AM29853" s="5"/>
      <c r="AW29853" s="5"/>
    </row>
    <row r="29854" spans="38:49">
      <c r="AL29854" s="5"/>
      <c r="AM29854" s="5"/>
      <c r="AW29854" s="5"/>
    </row>
    <row r="29855" spans="38:49">
      <c r="AL29855" s="5"/>
      <c r="AM29855" s="5"/>
      <c r="AW29855" s="5"/>
    </row>
    <row r="29856" spans="38:49">
      <c r="AL29856" s="5"/>
      <c r="AM29856" s="5"/>
      <c r="AW29856" s="5"/>
    </row>
    <row r="29857" spans="38:49">
      <c r="AL29857" s="5"/>
      <c r="AM29857" s="5"/>
      <c r="AW29857" s="5"/>
    </row>
    <row r="29858" spans="38:49">
      <c r="AL29858" s="5"/>
      <c r="AM29858" s="5"/>
      <c r="AW29858" s="5"/>
    </row>
    <row r="29859" spans="38:49">
      <c r="AL29859" s="5"/>
      <c r="AM29859" s="5"/>
      <c r="AW29859" s="5"/>
    </row>
    <row r="29860" spans="38:49">
      <c r="AL29860" s="5"/>
      <c r="AM29860" s="5"/>
      <c r="AW29860" s="5"/>
    </row>
    <row r="29861" spans="38:49">
      <c r="AL29861" s="5"/>
      <c r="AM29861" s="5"/>
      <c r="AW29861" s="5"/>
    </row>
    <row r="29862" spans="38:49">
      <c r="AL29862" s="5"/>
      <c r="AM29862" s="5"/>
      <c r="AW29862" s="5"/>
    </row>
    <row r="29863" spans="38:49">
      <c r="AL29863" s="5"/>
      <c r="AM29863" s="5"/>
      <c r="AW29863" s="5"/>
    </row>
    <row r="29864" spans="38:49">
      <c r="AL29864" s="5"/>
      <c r="AM29864" s="5"/>
      <c r="AW29864" s="5"/>
    </row>
    <row r="29865" spans="38:49">
      <c r="AL29865" s="5"/>
      <c r="AM29865" s="5"/>
      <c r="AW29865" s="5"/>
    </row>
    <row r="29866" spans="38:49">
      <c r="AL29866" s="5"/>
      <c r="AM29866" s="5"/>
      <c r="AW29866" s="5"/>
    </row>
    <row r="29867" spans="38:49">
      <c r="AL29867" s="5"/>
      <c r="AM29867" s="5"/>
      <c r="AW29867" s="5"/>
    </row>
    <row r="29868" spans="38:49">
      <c r="AL29868" s="5"/>
      <c r="AM29868" s="5"/>
      <c r="AW29868" s="5"/>
    </row>
    <row r="29869" spans="38:49">
      <c r="AL29869" s="5"/>
      <c r="AM29869" s="5"/>
      <c r="AW29869" s="5"/>
    </row>
    <row r="29870" spans="38:49">
      <c r="AL29870" s="5"/>
      <c r="AM29870" s="5"/>
      <c r="AW29870" s="5"/>
    </row>
    <row r="29871" spans="38:49">
      <c r="AL29871" s="5"/>
      <c r="AM29871" s="5"/>
      <c r="AW29871" s="5"/>
    </row>
    <row r="29872" spans="38:49">
      <c r="AL29872" s="5"/>
      <c r="AM29872" s="5"/>
      <c r="AW29872" s="5"/>
    </row>
    <row r="29873" spans="38:49">
      <c r="AL29873" s="5"/>
      <c r="AM29873" s="5"/>
      <c r="AW29873" s="5"/>
    </row>
    <row r="29874" spans="38:49">
      <c r="AL29874" s="5"/>
      <c r="AM29874" s="5"/>
      <c r="AW29874" s="5"/>
    </row>
    <row r="29875" spans="38:49">
      <c r="AL29875" s="5"/>
      <c r="AM29875" s="5"/>
      <c r="AW29875" s="5"/>
    </row>
    <row r="29876" spans="38:49">
      <c r="AL29876" s="5"/>
      <c r="AM29876" s="5"/>
      <c r="AW29876" s="5"/>
    </row>
    <row r="29877" spans="38:49">
      <c r="AL29877" s="5"/>
      <c r="AM29877" s="5"/>
      <c r="AW29877" s="5"/>
    </row>
    <row r="29878" spans="38:49">
      <c r="AL29878" s="5"/>
      <c r="AM29878" s="5"/>
      <c r="AW29878" s="5"/>
    </row>
    <row r="29879" spans="38:49">
      <c r="AL29879" s="5"/>
      <c r="AM29879" s="5"/>
      <c r="AW29879" s="5"/>
    </row>
    <row r="29880" spans="38:49">
      <c r="AL29880" s="5"/>
      <c r="AM29880" s="5"/>
      <c r="AW29880" s="5"/>
    </row>
    <row r="29881" spans="38:49">
      <c r="AL29881" s="5"/>
      <c r="AM29881" s="5"/>
      <c r="AW29881" s="5"/>
    </row>
    <row r="29882" spans="38:49">
      <c r="AL29882" s="5"/>
      <c r="AM29882" s="5"/>
      <c r="AW29882" s="5"/>
    </row>
    <row r="29883" spans="38:49">
      <c r="AL29883" s="5"/>
      <c r="AM29883" s="5"/>
      <c r="AW29883" s="5"/>
    </row>
    <row r="29884" spans="38:49">
      <c r="AL29884" s="5"/>
      <c r="AM29884" s="5"/>
      <c r="AW29884" s="5"/>
    </row>
    <row r="29885" spans="38:49">
      <c r="AL29885" s="5"/>
      <c r="AM29885" s="5"/>
      <c r="AW29885" s="5"/>
    </row>
    <row r="29886" spans="38:49">
      <c r="AL29886" s="5"/>
      <c r="AM29886" s="5"/>
      <c r="AW29886" s="5"/>
    </row>
    <row r="29887" spans="38:49">
      <c r="AL29887" s="5"/>
      <c r="AM29887" s="5"/>
      <c r="AW29887" s="5"/>
    </row>
    <row r="29888" spans="38:49">
      <c r="AL29888" s="5"/>
      <c r="AM29888" s="5"/>
      <c r="AW29888" s="5"/>
    </row>
    <row r="29889" spans="38:49">
      <c r="AL29889" s="5"/>
      <c r="AM29889" s="5"/>
      <c r="AW29889" s="5"/>
    </row>
    <row r="29890" spans="38:49">
      <c r="AL29890" s="5"/>
      <c r="AM29890" s="5"/>
      <c r="AW29890" s="5"/>
    </row>
    <row r="29891" spans="38:49">
      <c r="AL29891" s="5"/>
      <c r="AM29891" s="5"/>
      <c r="AW29891" s="5"/>
    </row>
    <row r="29892" spans="38:49">
      <c r="AL29892" s="5"/>
      <c r="AM29892" s="5"/>
      <c r="AW29892" s="5"/>
    </row>
    <row r="29893" spans="38:49">
      <c r="AL29893" s="5"/>
      <c r="AM29893" s="5"/>
      <c r="AW29893" s="5"/>
    </row>
    <row r="29894" spans="38:49">
      <c r="AL29894" s="5"/>
      <c r="AM29894" s="5"/>
      <c r="AW29894" s="5"/>
    </row>
    <row r="29895" spans="38:49">
      <c r="AL29895" s="5"/>
      <c r="AM29895" s="5"/>
      <c r="AW29895" s="5"/>
    </row>
    <row r="29896" spans="38:49">
      <c r="AL29896" s="5"/>
      <c r="AM29896" s="5"/>
      <c r="AW29896" s="5"/>
    </row>
    <row r="29897" spans="38:49">
      <c r="AL29897" s="5"/>
      <c r="AM29897" s="5"/>
      <c r="AW29897" s="5"/>
    </row>
    <row r="29898" spans="38:49">
      <c r="AL29898" s="5"/>
      <c r="AM29898" s="5"/>
      <c r="AW29898" s="5"/>
    </row>
    <row r="29899" spans="38:49">
      <c r="AL29899" s="5"/>
      <c r="AM29899" s="5"/>
      <c r="AW29899" s="5"/>
    </row>
    <row r="29900" spans="38:49">
      <c r="AL29900" s="5"/>
      <c r="AM29900" s="5"/>
      <c r="AW29900" s="5"/>
    </row>
    <row r="29901" spans="38:49">
      <c r="AL29901" s="5"/>
      <c r="AM29901" s="5"/>
      <c r="AW29901" s="5"/>
    </row>
    <row r="29902" spans="38:49">
      <c r="AL29902" s="5"/>
      <c r="AM29902" s="5"/>
      <c r="AW29902" s="5"/>
    </row>
    <row r="29903" spans="38:49">
      <c r="AL29903" s="5"/>
      <c r="AM29903" s="5"/>
      <c r="AW29903" s="5"/>
    </row>
    <row r="29904" spans="38:49">
      <c r="AL29904" s="5"/>
      <c r="AM29904" s="5"/>
      <c r="AW29904" s="5"/>
    </row>
    <row r="29905" spans="38:49">
      <c r="AL29905" s="5"/>
      <c r="AM29905" s="5"/>
      <c r="AW29905" s="5"/>
    </row>
    <row r="29906" spans="38:49">
      <c r="AL29906" s="5"/>
      <c r="AM29906" s="5"/>
      <c r="AW29906" s="5"/>
    </row>
    <row r="29907" spans="38:49">
      <c r="AL29907" s="5"/>
      <c r="AM29907" s="5"/>
      <c r="AW29907" s="5"/>
    </row>
    <row r="29908" spans="38:49">
      <c r="AL29908" s="5"/>
      <c r="AM29908" s="5"/>
      <c r="AW29908" s="5"/>
    </row>
    <row r="29909" spans="38:49">
      <c r="AL29909" s="5"/>
      <c r="AM29909" s="5"/>
      <c r="AW29909" s="5"/>
    </row>
    <row r="29910" spans="38:49">
      <c r="AL29910" s="5"/>
      <c r="AM29910" s="5"/>
      <c r="AW29910" s="5"/>
    </row>
    <row r="29911" spans="38:49">
      <c r="AL29911" s="5"/>
      <c r="AM29911" s="5"/>
      <c r="AW29911" s="5"/>
    </row>
    <row r="29912" spans="38:49">
      <c r="AL29912" s="5"/>
      <c r="AM29912" s="5"/>
      <c r="AW29912" s="5"/>
    </row>
    <row r="29913" spans="38:49">
      <c r="AL29913" s="5"/>
      <c r="AM29913" s="5"/>
      <c r="AW29913" s="5"/>
    </row>
    <row r="29914" spans="38:49">
      <c r="AL29914" s="5"/>
      <c r="AM29914" s="5"/>
      <c r="AW29914" s="5"/>
    </row>
    <row r="29915" spans="38:49">
      <c r="AL29915" s="5"/>
      <c r="AM29915" s="5"/>
      <c r="AW29915" s="5"/>
    </row>
    <row r="29916" spans="38:49">
      <c r="AL29916" s="5"/>
      <c r="AM29916" s="5"/>
      <c r="AW29916" s="5"/>
    </row>
    <row r="29917" spans="38:49">
      <c r="AL29917" s="5"/>
      <c r="AM29917" s="5"/>
      <c r="AW29917" s="5"/>
    </row>
    <row r="29918" spans="38:49">
      <c r="AL29918" s="5"/>
      <c r="AM29918" s="5"/>
      <c r="AW29918" s="5"/>
    </row>
    <row r="29919" spans="38:49">
      <c r="AL29919" s="5"/>
      <c r="AM29919" s="5"/>
      <c r="AW29919" s="5"/>
    </row>
    <row r="29920" spans="38:49">
      <c r="AL29920" s="5"/>
      <c r="AM29920" s="5"/>
      <c r="AW29920" s="5"/>
    </row>
    <row r="29921" spans="38:49">
      <c r="AL29921" s="5"/>
      <c r="AM29921" s="5"/>
      <c r="AW29921" s="5"/>
    </row>
    <row r="29922" spans="38:49">
      <c r="AL29922" s="5"/>
      <c r="AM29922" s="5"/>
      <c r="AW29922" s="5"/>
    </row>
    <row r="29923" spans="38:49">
      <c r="AL29923" s="5"/>
      <c r="AM29923" s="5"/>
      <c r="AW29923" s="5"/>
    </row>
    <row r="29924" spans="38:49">
      <c r="AL29924" s="5"/>
      <c r="AM29924" s="5"/>
      <c r="AW29924" s="5"/>
    </row>
    <row r="29925" spans="38:49">
      <c r="AL29925" s="5"/>
      <c r="AM29925" s="5"/>
      <c r="AW29925" s="5"/>
    </row>
    <row r="29926" spans="38:49">
      <c r="AL29926" s="5"/>
      <c r="AM29926" s="5"/>
      <c r="AW29926" s="5"/>
    </row>
    <row r="29927" spans="38:49">
      <c r="AL29927" s="5"/>
      <c r="AM29927" s="5"/>
      <c r="AW29927" s="5"/>
    </row>
    <row r="29928" spans="38:49">
      <c r="AL29928" s="5"/>
      <c r="AM29928" s="5"/>
      <c r="AW29928" s="5"/>
    </row>
    <row r="29929" spans="38:49">
      <c r="AL29929" s="5"/>
      <c r="AM29929" s="5"/>
      <c r="AW29929" s="5"/>
    </row>
    <row r="29930" spans="38:49">
      <c r="AL29930" s="5"/>
      <c r="AM29930" s="5"/>
      <c r="AW29930" s="5"/>
    </row>
    <row r="29931" spans="38:49">
      <c r="AL29931" s="5"/>
      <c r="AM29931" s="5"/>
      <c r="AW29931" s="5"/>
    </row>
    <row r="29932" spans="38:49">
      <c r="AL29932" s="5"/>
      <c r="AM29932" s="5"/>
      <c r="AW29932" s="5"/>
    </row>
    <row r="29933" spans="38:49">
      <c r="AL29933" s="5"/>
      <c r="AM29933" s="5"/>
      <c r="AW29933" s="5"/>
    </row>
    <row r="29934" spans="38:49">
      <c r="AL29934" s="5"/>
      <c r="AM29934" s="5"/>
      <c r="AW29934" s="5"/>
    </row>
    <row r="29935" spans="38:49">
      <c r="AL29935" s="5"/>
      <c r="AM29935" s="5"/>
      <c r="AW29935" s="5"/>
    </row>
    <row r="29936" spans="38:49">
      <c r="AL29936" s="5"/>
      <c r="AM29936" s="5"/>
      <c r="AW29936" s="5"/>
    </row>
    <row r="29937" spans="38:49">
      <c r="AL29937" s="5"/>
      <c r="AM29937" s="5"/>
      <c r="AW29937" s="5"/>
    </row>
    <row r="29938" spans="38:49">
      <c r="AL29938" s="5"/>
      <c r="AM29938" s="5"/>
      <c r="AW29938" s="5"/>
    </row>
    <row r="29939" spans="38:49">
      <c r="AL29939" s="5"/>
      <c r="AM29939" s="5"/>
      <c r="AW29939" s="5"/>
    </row>
    <row r="29940" spans="38:49">
      <c r="AL29940" s="5"/>
      <c r="AM29940" s="5"/>
      <c r="AW29940" s="5"/>
    </row>
    <row r="29941" spans="38:49">
      <c r="AL29941" s="5"/>
      <c r="AM29941" s="5"/>
      <c r="AW29941" s="5"/>
    </row>
    <row r="29942" spans="38:49">
      <c r="AL29942" s="5"/>
      <c r="AM29942" s="5"/>
      <c r="AW29942" s="5"/>
    </row>
    <row r="29943" spans="38:49">
      <c r="AL29943" s="5"/>
      <c r="AM29943" s="5"/>
      <c r="AW29943" s="5"/>
    </row>
    <row r="29944" spans="38:49">
      <c r="AL29944" s="5"/>
      <c r="AM29944" s="5"/>
      <c r="AW29944" s="5"/>
    </row>
    <row r="29945" spans="38:49">
      <c r="AL29945" s="5"/>
      <c r="AM29945" s="5"/>
      <c r="AW29945" s="5"/>
    </row>
    <row r="29946" spans="38:49">
      <c r="AL29946" s="5"/>
      <c r="AM29946" s="5"/>
      <c r="AW29946" s="5"/>
    </row>
    <row r="29947" spans="38:49">
      <c r="AL29947" s="5"/>
      <c r="AM29947" s="5"/>
      <c r="AW29947" s="5"/>
    </row>
    <row r="29948" spans="38:49">
      <c r="AL29948" s="5"/>
      <c r="AM29948" s="5"/>
      <c r="AW29948" s="5"/>
    </row>
    <row r="29949" spans="38:49">
      <c r="AL29949" s="5"/>
      <c r="AM29949" s="5"/>
      <c r="AW29949" s="5"/>
    </row>
    <row r="29950" spans="38:49">
      <c r="AL29950" s="5"/>
      <c r="AM29950" s="5"/>
      <c r="AW29950" s="5"/>
    </row>
    <row r="29951" spans="38:49">
      <c r="AL29951" s="5"/>
      <c r="AM29951" s="5"/>
      <c r="AW29951" s="5"/>
    </row>
    <row r="29952" spans="38:49">
      <c r="AL29952" s="5"/>
      <c r="AM29952" s="5"/>
      <c r="AW29952" s="5"/>
    </row>
    <row r="29953" spans="38:49">
      <c r="AL29953" s="5"/>
      <c r="AM29953" s="5"/>
      <c r="AW29953" s="5"/>
    </row>
    <row r="29954" spans="38:49">
      <c r="AL29954" s="5"/>
      <c r="AM29954" s="5"/>
      <c r="AW29954" s="5"/>
    </row>
    <row r="29955" spans="38:49">
      <c r="AL29955" s="5"/>
      <c r="AM29955" s="5"/>
      <c r="AW29955" s="5"/>
    </row>
    <row r="29956" spans="38:49">
      <c r="AL29956" s="5"/>
      <c r="AM29956" s="5"/>
      <c r="AW29956" s="5"/>
    </row>
    <row r="29957" spans="38:49">
      <c r="AL29957" s="5"/>
      <c r="AM29957" s="5"/>
      <c r="AW29957" s="5"/>
    </row>
    <row r="29958" spans="38:49">
      <c r="AL29958" s="5"/>
      <c r="AM29958" s="5"/>
      <c r="AW29958" s="5"/>
    </row>
    <row r="29959" spans="38:49">
      <c r="AL29959" s="5"/>
      <c r="AM29959" s="5"/>
      <c r="AW29959" s="5"/>
    </row>
    <row r="29960" spans="38:49">
      <c r="AL29960" s="5"/>
      <c r="AM29960" s="5"/>
      <c r="AW29960" s="5"/>
    </row>
    <row r="29961" spans="38:49">
      <c r="AL29961" s="5"/>
      <c r="AM29961" s="5"/>
      <c r="AW29961" s="5"/>
    </row>
    <row r="29962" spans="38:49">
      <c r="AL29962" s="5"/>
      <c r="AM29962" s="5"/>
      <c r="AW29962" s="5"/>
    </row>
    <row r="29963" spans="38:49">
      <c r="AL29963" s="5"/>
      <c r="AM29963" s="5"/>
      <c r="AW29963" s="5"/>
    </row>
    <row r="29964" spans="38:49">
      <c r="AL29964" s="5"/>
      <c r="AM29964" s="5"/>
      <c r="AW29964" s="5"/>
    </row>
    <row r="29965" spans="38:49">
      <c r="AL29965" s="5"/>
      <c r="AM29965" s="5"/>
      <c r="AW29965" s="5"/>
    </row>
    <row r="29966" spans="38:49">
      <c r="AL29966" s="5"/>
      <c r="AM29966" s="5"/>
      <c r="AW29966" s="5"/>
    </row>
    <row r="29967" spans="38:49">
      <c r="AL29967" s="5"/>
      <c r="AM29967" s="5"/>
      <c r="AW29967" s="5"/>
    </row>
    <row r="29968" spans="38:49">
      <c r="AL29968" s="5"/>
      <c r="AM29968" s="5"/>
      <c r="AW29968" s="5"/>
    </row>
    <row r="29969" spans="38:49">
      <c r="AL29969" s="5"/>
      <c r="AM29969" s="5"/>
      <c r="AW29969" s="5"/>
    </row>
    <row r="29970" spans="38:49">
      <c r="AL29970" s="5"/>
      <c r="AM29970" s="5"/>
      <c r="AW29970" s="5"/>
    </row>
    <row r="29971" spans="38:49">
      <c r="AL29971" s="5"/>
      <c r="AM29971" s="5"/>
      <c r="AW29971" s="5"/>
    </row>
    <row r="29972" spans="38:49">
      <c r="AL29972" s="5"/>
      <c r="AM29972" s="5"/>
      <c r="AW29972" s="5"/>
    </row>
    <row r="29973" spans="38:49">
      <c r="AL29973" s="5"/>
      <c r="AM29973" s="5"/>
      <c r="AW29973" s="5"/>
    </row>
    <row r="29974" spans="38:49">
      <c r="AL29974" s="5"/>
      <c r="AM29974" s="5"/>
      <c r="AW29974" s="5"/>
    </row>
    <row r="29975" spans="38:49">
      <c r="AL29975" s="5"/>
      <c r="AM29975" s="5"/>
      <c r="AW29975" s="5"/>
    </row>
    <row r="29976" spans="38:49">
      <c r="AL29976" s="5"/>
      <c r="AM29976" s="5"/>
      <c r="AW29976" s="5"/>
    </row>
    <row r="29977" spans="38:49">
      <c r="AL29977" s="5"/>
      <c r="AM29977" s="5"/>
      <c r="AW29977" s="5"/>
    </row>
    <row r="29978" spans="38:49">
      <c r="AL29978" s="5"/>
      <c r="AM29978" s="5"/>
      <c r="AW29978" s="5"/>
    </row>
    <row r="29979" spans="38:49">
      <c r="AL29979" s="5"/>
      <c r="AM29979" s="5"/>
      <c r="AW29979" s="5"/>
    </row>
    <row r="29980" spans="38:49">
      <c r="AL29980" s="5"/>
      <c r="AM29980" s="5"/>
      <c r="AW29980" s="5"/>
    </row>
    <row r="29981" spans="38:49">
      <c r="AL29981" s="5"/>
      <c r="AM29981" s="5"/>
      <c r="AW29981" s="5"/>
    </row>
    <row r="29982" spans="38:49">
      <c r="AL29982" s="5"/>
      <c r="AM29982" s="5"/>
      <c r="AW29982" s="5"/>
    </row>
    <row r="29983" spans="38:49">
      <c r="AL29983" s="5"/>
      <c r="AM29983" s="5"/>
      <c r="AW29983" s="5"/>
    </row>
    <row r="29984" spans="38:49">
      <c r="AL29984" s="5"/>
      <c r="AM29984" s="5"/>
      <c r="AW29984" s="5"/>
    </row>
    <row r="29985" spans="38:49">
      <c r="AL29985" s="5"/>
      <c r="AM29985" s="5"/>
      <c r="AW29985" s="5"/>
    </row>
    <row r="29986" spans="38:49">
      <c r="AL29986" s="5"/>
      <c r="AM29986" s="5"/>
      <c r="AW29986" s="5"/>
    </row>
    <row r="29987" spans="38:49">
      <c r="AL29987" s="5"/>
      <c r="AM29987" s="5"/>
      <c r="AW29987" s="5"/>
    </row>
    <row r="29988" spans="38:49">
      <c r="AL29988" s="5"/>
      <c r="AM29988" s="5"/>
      <c r="AW29988" s="5"/>
    </row>
    <row r="29989" spans="38:49">
      <c r="AL29989" s="5"/>
      <c r="AM29989" s="5"/>
      <c r="AW29989" s="5"/>
    </row>
    <row r="29990" spans="38:49">
      <c r="AL29990" s="5"/>
      <c r="AM29990" s="5"/>
      <c r="AW29990" s="5"/>
    </row>
    <row r="29991" spans="38:49">
      <c r="AL29991" s="5"/>
      <c r="AM29991" s="5"/>
      <c r="AW29991" s="5"/>
    </row>
    <row r="29992" spans="38:49">
      <c r="AL29992" s="5"/>
      <c r="AM29992" s="5"/>
      <c r="AW29992" s="5"/>
    </row>
    <row r="29993" spans="38:49">
      <c r="AL29993" s="5"/>
      <c r="AM29993" s="5"/>
      <c r="AW29993" s="5"/>
    </row>
    <row r="29994" spans="38:49">
      <c r="AL29994" s="5"/>
      <c r="AM29994" s="5"/>
      <c r="AW29994" s="5"/>
    </row>
    <row r="29995" spans="38:49">
      <c r="AL29995" s="5"/>
      <c r="AM29995" s="5"/>
      <c r="AW29995" s="5"/>
    </row>
    <row r="29996" spans="38:49">
      <c r="AL29996" s="5"/>
      <c r="AM29996" s="5"/>
      <c r="AW29996" s="5"/>
    </row>
    <row r="29997" spans="38:49">
      <c r="AL29997" s="5"/>
      <c r="AM29997" s="5"/>
      <c r="AW29997" s="5"/>
    </row>
    <row r="29998" spans="38:49">
      <c r="AL29998" s="5"/>
      <c r="AM29998" s="5"/>
      <c r="AW29998" s="5"/>
    </row>
    <row r="29999" spans="38:49">
      <c r="AL29999" s="5"/>
      <c r="AM29999" s="5"/>
      <c r="AW29999" s="5"/>
    </row>
    <row r="30000" spans="38:49">
      <c r="AL30000" s="5"/>
      <c r="AM30000" s="5"/>
      <c r="AW30000" s="5"/>
    </row>
    <row r="30001" spans="38:49">
      <c r="AL30001" s="5"/>
      <c r="AM30001" s="5"/>
      <c r="AW30001" s="5"/>
    </row>
    <row r="30002" spans="38:49">
      <c r="AL30002" s="5"/>
      <c r="AM30002" s="5"/>
      <c r="AW30002" s="5"/>
    </row>
    <row r="30003" spans="38:49">
      <c r="AL30003" s="5"/>
      <c r="AM30003" s="5"/>
      <c r="AW30003" s="5"/>
    </row>
    <row r="30004" spans="38:49">
      <c r="AL30004" s="5"/>
      <c r="AM30004" s="5"/>
      <c r="AW30004" s="5"/>
    </row>
    <row r="30005" spans="38:49">
      <c r="AL30005" s="5"/>
      <c r="AM30005" s="5"/>
      <c r="AW30005" s="5"/>
    </row>
    <row r="30006" spans="38:49">
      <c r="AL30006" s="5"/>
      <c r="AM30006" s="5"/>
      <c r="AW30006" s="5"/>
    </row>
    <row r="30007" spans="38:49">
      <c r="AL30007" s="5"/>
      <c r="AM30007" s="5"/>
      <c r="AW30007" s="5"/>
    </row>
    <row r="30008" spans="38:49">
      <c r="AL30008" s="5"/>
      <c r="AM30008" s="5"/>
      <c r="AW30008" s="5"/>
    </row>
    <row r="30009" spans="38:49">
      <c r="AL30009" s="5"/>
      <c r="AM30009" s="5"/>
      <c r="AW30009" s="5"/>
    </row>
    <row r="30010" spans="38:49">
      <c r="AL30010" s="5"/>
      <c r="AM30010" s="5"/>
      <c r="AW30010" s="5"/>
    </row>
    <row r="30011" spans="38:49">
      <c r="AL30011" s="5"/>
      <c r="AM30011" s="5"/>
      <c r="AW30011" s="5"/>
    </row>
    <row r="30012" spans="38:49">
      <c r="AL30012" s="5"/>
      <c r="AM30012" s="5"/>
      <c r="AW30012" s="5"/>
    </row>
    <row r="30013" spans="38:49">
      <c r="AL30013" s="5"/>
      <c r="AM30013" s="5"/>
      <c r="AW30013" s="5"/>
    </row>
    <row r="30014" spans="38:49">
      <c r="AL30014" s="5"/>
      <c r="AM30014" s="5"/>
      <c r="AW30014" s="5"/>
    </row>
    <row r="30015" spans="38:49">
      <c r="AL30015" s="5"/>
      <c r="AM30015" s="5"/>
      <c r="AW30015" s="5"/>
    </row>
    <row r="30016" spans="38:49">
      <c r="AL30016" s="5"/>
      <c r="AM30016" s="5"/>
      <c r="AW30016" s="5"/>
    </row>
    <row r="30017" spans="38:49">
      <c r="AL30017" s="5"/>
      <c r="AM30017" s="5"/>
      <c r="AW30017" s="5"/>
    </row>
    <row r="30018" spans="38:49">
      <c r="AL30018" s="5"/>
      <c r="AM30018" s="5"/>
      <c r="AW30018" s="5"/>
    </row>
    <row r="30019" spans="38:49">
      <c r="AL30019" s="5"/>
      <c r="AM30019" s="5"/>
      <c r="AW30019" s="5"/>
    </row>
    <row r="30020" spans="38:49">
      <c r="AL30020" s="5"/>
      <c r="AM30020" s="5"/>
      <c r="AW30020" s="5"/>
    </row>
    <row r="30021" spans="38:49">
      <c r="AL30021" s="5"/>
      <c r="AM30021" s="5"/>
      <c r="AW30021" s="5"/>
    </row>
    <row r="30022" spans="38:49">
      <c r="AL30022" s="5"/>
      <c r="AM30022" s="5"/>
      <c r="AW30022" s="5"/>
    </row>
    <row r="30023" spans="38:49">
      <c r="AL30023" s="5"/>
      <c r="AM30023" s="5"/>
      <c r="AW30023" s="5"/>
    </row>
    <row r="30024" spans="38:49">
      <c r="AL30024" s="5"/>
      <c r="AM30024" s="5"/>
      <c r="AW30024" s="5"/>
    </row>
    <row r="30025" spans="38:49">
      <c r="AL30025" s="5"/>
      <c r="AM30025" s="5"/>
      <c r="AW30025" s="5"/>
    </row>
    <row r="30026" spans="38:49">
      <c r="AL30026" s="5"/>
      <c r="AM30026" s="5"/>
      <c r="AW30026" s="5"/>
    </row>
    <row r="30027" spans="38:49">
      <c r="AL30027" s="5"/>
      <c r="AM30027" s="5"/>
      <c r="AW30027" s="5"/>
    </row>
    <row r="30028" spans="38:49">
      <c r="AL30028" s="5"/>
      <c r="AM30028" s="5"/>
      <c r="AW30028" s="5"/>
    </row>
    <row r="30029" spans="38:49">
      <c r="AL30029" s="5"/>
      <c r="AM30029" s="5"/>
      <c r="AW30029" s="5"/>
    </row>
    <row r="30030" spans="38:49">
      <c r="AL30030" s="5"/>
      <c r="AM30030" s="5"/>
      <c r="AW30030" s="5"/>
    </row>
    <row r="30031" spans="38:49">
      <c r="AL30031" s="5"/>
      <c r="AM30031" s="5"/>
      <c r="AW30031" s="5"/>
    </row>
    <row r="30032" spans="38:49">
      <c r="AL30032" s="5"/>
      <c r="AM30032" s="5"/>
      <c r="AW30032" s="5"/>
    </row>
    <row r="30033" spans="38:49">
      <c r="AL30033" s="5"/>
      <c r="AM30033" s="5"/>
      <c r="AW30033" s="5"/>
    </row>
    <row r="30034" spans="38:49">
      <c r="AL30034" s="5"/>
      <c r="AM30034" s="5"/>
      <c r="AW30034" s="5"/>
    </row>
    <row r="30035" spans="38:49">
      <c r="AL30035" s="5"/>
      <c r="AM30035" s="5"/>
      <c r="AW30035" s="5"/>
    </row>
    <row r="30036" spans="38:49">
      <c r="AL30036" s="5"/>
      <c r="AM30036" s="5"/>
      <c r="AW30036" s="5"/>
    </row>
    <row r="30037" spans="38:49">
      <c r="AL30037" s="5"/>
      <c r="AM30037" s="5"/>
      <c r="AW30037" s="5"/>
    </row>
    <row r="30038" spans="38:49">
      <c r="AL30038" s="5"/>
      <c r="AM30038" s="5"/>
      <c r="AW30038" s="5"/>
    </row>
    <row r="30039" spans="38:49">
      <c r="AL30039" s="5"/>
      <c r="AM30039" s="5"/>
      <c r="AW30039" s="5"/>
    </row>
    <row r="30040" spans="38:49">
      <c r="AL30040" s="5"/>
      <c r="AM30040" s="5"/>
      <c r="AW30040" s="5"/>
    </row>
    <row r="30041" spans="38:49">
      <c r="AL30041" s="5"/>
      <c r="AM30041" s="5"/>
      <c r="AW30041" s="5"/>
    </row>
    <row r="30042" spans="38:49">
      <c r="AL30042" s="5"/>
      <c r="AM30042" s="5"/>
      <c r="AW30042" s="5"/>
    </row>
    <row r="30043" spans="38:49">
      <c r="AL30043" s="5"/>
      <c r="AM30043" s="5"/>
      <c r="AW30043" s="5"/>
    </row>
    <row r="30044" spans="38:49">
      <c r="AL30044" s="5"/>
      <c r="AM30044" s="5"/>
      <c r="AW30044" s="5"/>
    </row>
    <row r="30045" spans="38:49">
      <c r="AL30045" s="5"/>
      <c r="AM30045" s="5"/>
      <c r="AW30045" s="5"/>
    </row>
    <row r="30046" spans="38:49">
      <c r="AL30046" s="5"/>
      <c r="AM30046" s="5"/>
      <c r="AW30046" s="5"/>
    </row>
    <row r="30047" spans="38:49">
      <c r="AL30047" s="5"/>
      <c r="AM30047" s="5"/>
      <c r="AW30047" s="5"/>
    </row>
    <row r="30048" spans="38:49">
      <c r="AL30048" s="5"/>
      <c r="AM30048" s="5"/>
      <c r="AW30048" s="5"/>
    </row>
    <row r="30049" spans="38:49">
      <c r="AL30049" s="5"/>
      <c r="AM30049" s="5"/>
      <c r="AW30049" s="5"/>
    </row>
    <row r="30050" spans="38:49">
      <c r="AL30050" s="5"/>
      <c r="AM30050" s="5"/>
      <c r="AW30050" s="5"/>
    </row>
    <row r="30051" spans="38:49">
      <c r="AL30051" s="5"/>
      <c r="AM30051" s="5"/>
      <c r="AW30051" s="5"/>
    </row>
    <row r="30052" spans="38:49">
      <c r="AL30052" s="5"/>
      <c r="AM30052" s="5"/>
      <c r="AW30052" s="5"/>
    </row>
    <row r="30053" spans="38:49">
      <c r="AL30053" s="5"/>
      <c r="AM30053" s="5"/>
      <c r="AW30053" s="5"/>
    </row>
    <row r="30054" spans="38:49">
      <c r="AL30054" s="5"/>
      <c r="AM30054" s="5"/>
      <c r="AW30054" s="5"/>
    </row>
    <row r="30055" spans="38:49">
      <c r="AL30055" s="5"/>
      <c r="AM30055" s="5"/>
      <c r="AW30055" s="5"/>
    </row>
    <row r="30056" spans="38:49">
      <c r="AL30056" s="5"/>
      <c r="AM30056" s="5"/>
      <c r="AW30056" s="5"/>
    </row>
    <row r="30057" spans="38:49">
      <c r="AL30057" s="5"/>
      <c r="AM30057" s="5"/>
      <c r="AW30057" s="5"/>
    </row>
    <row r="30058" spans="38:49">
      <c r="AL30058" s="5"/>
      <c r="AM30058" s="5"/>
      <c r="AW30058" s="5"/>
    </row>
    <row r="30059" spans="38:49">
      <c r="AL30059" s="5"/>
      <c r="AM30059" s="5"/>
      <c r="AW30059" s="5"/>
    </row>
    <row r="30060" spans="38:49">
      <c r="AL30060" s="5"/>
      <c r="AM30060" s="5"/>
      <c r="AW30060" s="5"/>
    </row>
    <row r="30061" spans="38:49">
      <c r="AL30061" s="5"/>
      <c r="AM30061" s="5"/>
      <c r="AW30061" s="5"/>
    </row>
    <row r="30062" spans="38:49">
      <c r="AL30062" s="5"/>
      <c r="AM30062" s="5"/>
      <c r="AW30062" s="5"/>
    </row>
    <row r="30063" spans="38:49">
      <c r="AL30063" s="5"/>
      <c r="AM30063" s="5"/>
      <c r="AW30063" s="5"/>
    </row>
    <row r="30064" spans="38:49">
      <c r="AL30064" s="5"/>
      <c r="AM30064" s="5"/>
      <c r="AW30064" s="5"/>
    </row>
    <row r="30065" spans="38:49">
      <c r="AL30065" s="5"/>
      <c r="AM30065" s="5"/>
      <c r="AW30065" s="5"/>
    </row>
    <row r="30066" spans="38:49">
      <c r="AL30066" s="5"/>
      <c r="AM30066" s="5"/>
      <c r="AW30066" s="5"/>
    </row>
    <row r="30067" spans="38:49">
      <c r="AL30067" s="5"/>
      <c r="AM30067" s="5"/>
      <c r="AW30067" s="5"/>
    </row>
    <row r="30068" spans="38:49">
      <c r="AL30068" s="5"/>
      <c r="AM30068" s="5"/>
      <c r="AW30068" s="5"/>
    </row>
    <row r="30069" spans="38:49">
      <c r="AL30069" s="5"/>
      <c r="AM30069" s="5"/>
      <c r="AW30069" s="5"/>
    </row>
    <row r="30070" spans="38:49">
      <c r="AL30070" s="5"/>
      <c r="AM30070" s="5"/>
      <c r="AW30070" s="5"/>
    </row>
    <row r="30071" spans="38:49">
      <c r="AL30071" s="5"/>
      <c r="AM30071" s="5"/>
      <c r="AW30071" s="5"/>
    </row>
    <row r="30072" spans="38:49">
      <c r="AL30072" s="5"/>
      <c r="AM30072" s="5"/>
      <c r="AW30072" s="5"/>
    </row>
    <row r="30073" spans="38:49">
      <c r="AL30073" s="5"/>
      <c r="AM30073" s="5"/>
      <c r="AW30073" s="5"/>
    </row>
    <row r="30074" spans="38:49">
      <c r="AL30074" s="5"/>
      <c r="AM30074" s="5"/>
      <c r="AW30074" s="5"/>
    </row>
    <row r="30075" spans="38:49">
      <c r="AL30075" s="5"/>
      <c r="AM30075" s="5"/>
      <c r="AW30075" s="5"/>
    </row>
    <row r="30076" spans="38:49">
      <c r="AL30076" s="5"/>
      <c r="AM30076" s="5"/>
      <c r="AW30076" s="5"/>
    </row>
    <row r="30077" spans="38:49">
      <c r="AL30077" s="5"/>
      <c r="AM30077" s="5"/>
      <c r="AW30077" s="5"/>
    </row>
    <row r="30078" spans="38:49">
      <c r="AL30078" s="5"/>
      <c r="AM30078" s="5"/>
      <c r="AW30078" s="5"/>
    </row>
    <row r="30079" spans="38:49">
      <c r="AL30079" s="5"/>
      <c r="AM30079" s="5"/>
      <c r="AW30079" s="5"/>
    </row>
    <row r="30080" spans="38:49">
      <c r="AL30080" s="5"/>
      <c r="AM30080" s="5"/>
      <c r="AW30080" s="5"/>
    </row>
    <row r="30081" spans="38:49">
      <c r="AL30081" s="5"/>
      <c r="AM30081" s="5"/>
      <c r="AW30081" s="5"/>
    </row>
    <row r="30082" spans="38:49">
      <c r="AL30082" s="5"/>
      <c r="AM30082" s="5"/>
      <c r="AW30082" s="5"/>
    </row>
    <row r="30083" spans="38:49">
      <c r="AL30083" s="5"/>
      <c r="AM30083" s="5"/>
      <c r="AW30083" s="5"/>
    </row>
    <row r="30084" spans="38:49">
      <c r="AL30084" s="5"/>
      <c r="AM30084" s="5"/>
      <c r="AW30084" s="5"/>
    </row>
    <row r="30085" spans="38:49">
      <c r="AL30085" s="5"/>
      <c r="AM30085" s="5"/>
      <c r="AW30085" s="5"/>
    </row>
    <row r="30086" spans="38:49">
      <c r="AL30086" s="5"/>
      <c r="AM30086" s="5"/>
      <c r="AW30086" s="5"/>
    </row>
    <row r="30087" spans="38:49">
      <c r="AL30087" s="5"/>
      <c r="AM30087" s="5"/>
      <c r="AW30087" s="5"/>
    </row>
    <row r="30088" spans="38:49">
      <c r="AL30088" s="5"/>
      <c r="AM30088" s="5"/>
      <c r="AW30088" s="5"/>
    </row>
    <row r="30089" spans="38:49">
      <c r="AL30089" s="5"/>
      <c r="AM30089" s="5"/>
      <c r="AW30089" s="5"/>
    </row>
    <row r="30090" spans="38:49">
      <c r="AL30090" s="5"/>
      <c r="AM30090" s="5"/>
      <c r="AW30090" s="5"/>
    </row>
    <row r="30091" spans="38:49">
      <c r="AL30091" s="5"/>
      <c r="AM30091" s="5"/>
      <c r="AW30091" s="5"/>
    </row>
    <row r="30092" spans="38:49">
      <c r="AL30092" s="5"/>
      <c r="AM30092" s="5"/>
      <c r="AW30092" s="5"/>
    </row>
    <row r="30093" spans="38:49">
      <c r="AL30093" s="5"/>
      <c r="AM30093" s="5"/>
      <c r="AW30093" s="5"/>
    </row>
    <row r="30094" spans="38:49">
      <c r="AL30094" s="5"/>
      <c r="AM30094" s="5"/>
      <c r="AW30094" s="5"/>
    </row>
    <row r="30095" spans="38:49">
      <c r="AL30095" s="5"/>
      <c r="AM30095" s="5"/>
      <c r="AW30095" s="5"/>
    </row>
    <row r="30096" spans="38:49">
      <c r="AL30096" s="5"/>
      <c r="AM30096" s="5"/>
      <c r="AW30096" s="5"/>
    </row>
    <row r="30097" spans="38:49">
      <c r="AL30097" s="5"/>
      <c r="AM30097" s="5"/>
      <c r="AW30097" s="5"/>
    </row>
    <row r="30098" spans="38:49">
      <c r="AL30098" s="5"/>
      <c r="AM30098" s="5"/>
      <c r="AW30098" s="5"/>
    </row>
    <row r="30099" spans="38:49">
      <c r="AL30099" s="5"/>
      <c r="AM30099" s="5"/>
      <c r="AW30099" s="5"/>
    </row>
    <row r="30100" spans="38:49">
      <c r="AL30100" s="5"/>
      <c r="AM30100" s="5"/>
      <c r="AW30100" s="5"/>
    </row>
    <row r="30101" spans="38:49">
      <c r="AL30101" s="5"/>
      <c r="AM30101" s="5"/>
      <c r="AW30101" s="5"/>
    </row>
    <row r="30102" spans="38:49">
      <c r="AL30102" s="5"/>
      <c r="AM30102" s="5"/>
      <c r="AW30102" s="5"/>
    </row>
    <row r="30103" spans="38:49">
      <c r="AL30103" s="5"/>
      <c r="AM30103" s="5"/>
      <c r="AW30103" s="5"/>
    </row>
    <row r="30104" spans="38:49">
      <c r="AL30104" s="5"/>
      <c r="AM30104" s="5"/>
      <c r="AW30104" s="5"/>
    </row>
    <row r="30105" spans="38:49">
      <c r="AL30105" s="5"/>
      <c r="AM30105" s="5"/>
      <c r="AW30105" s="5"/>
    </row>
    <row r="30106" spans="38:49">
      <c r="AL30106" s="5"/>
      <c r="AM30106" s="5"/>
      <c r="AW30106" s="5"/>
    </row>
    <row r="30107" spans="38:49">
      <c r="AL30107" s="5"/>
      <c r="AM30107" s="5"/>
      <c r="AW30107" s="5"/>
    </row>
    <row r="30108" spans="38:49">
      <c r="AL30108" s="5"/>
      <c r="AM30108" s="5"/>
      <c r="AW30108" s="5"/>
    </row>
    <row r="30109" spans="38:49">
      <c r="AL30109" s="5"/>
      <c r="AM30109" s="5"/>
      <c r="AW30109" s="5"/>
    </row>
    <row r="30110" spans="38:49">
      <c r="AL30110" s="5"/>
      <c r="AM30110" s="5"/>
      <c r="AW30110" s="5"/>
    </row>
    <row r="30111" spans="38:49">
      <c r="AL30111" s="5"/>
      <c r="AM30111" s="5"/>
      <c r="AW30111" s="5"/>
    </row>
    <row r="30112" spans="38:49">
      <c r="AL30112" s="5"/>
      <c r="AM30112" s="5"/>
      <c r="AW30112" s="5"/>
    </row>
    <row r="30113" spans="38:49">
      <c r="AL30113" s="5"/>
      <c r="AM30113" s="5"/>
      <c r="AW30113" s="5"/>
    </row>
    <row r="30114" spans="38:49">
      <c r="AL30114" s="5"/>
      <c r="AM30114" s="5"/>
      <c r="AW30114" s="5"/>
    </row>
    <row r="30115" spans="38:49">
      <c r="AL30115" s="5"/>
      <c r="AM30115" s="5"/>
      <c r="AW30115" s="5"/>
    </row>
    <row r="30116" spans="38:49">
      <c r="AL30116" s="5"/>
      <c r="AM30116" s="5"/>
      <c r="AW30116" s="5"/>
    </row>
    <row r="30117" spans="38:49">
      <c r="AL30117" s="5"/>
      <c r="AM30117" s="5"/>
      <c r="AW30117" s="5"/>
    </row>
    <row r="30118" spans="38:49">
      <c r="AL30118" s="5"/>
      <c r="AM30118" s="5"/>
      <c r="AW30118" s="5"/>
    </row>
    <row r="30119" spans="38:49">
      <c r="AL30119" s="5"/>
      <c r="AM30119" s="5"/>
      <c r="AW30119" s="5"/>
    </row>
    <row r="30120" spans="38:49">
      <c r="AL30120" s="5"/>
      <c r="AM30120" s="5"/>
      <c r="AW30120" s="5"/>
    </row>
    <row r="30121" spans="38:49">
      <c r="AL30121" s="5"/>
      <c r="AM30121" s="5"/>
      <c r="AW30121" s="5"/>
    </row>
    <row r="30122" spans="38:49">
      <c r="AL30122" s="5"/>
      <c r="AM30122" s="5"/>
      <c r="AW30122" s="5"/>
    </row>
    <row r="30123" spans="38:49">
      <c r="AL30123" s="5"/>
      <c r="AM30123" s="5"/>
      <c r="AW30123" s="5"/>
    </row>
    <row r="30124" spans="38:49">
      <c r="AL30124" s="5"/>
      <c r="AM30124" s="5"/>
      <c r="AW30124" s="5"/>
    </row>
    <row r="30125" spans="38:49">
      <c r="AL30125" s="5"/>
      <c r="AM30125" s="5"/>
      <c r="AW30125" s="5"/>
    </row>
    <row r="30126" spans="38:49">
      <c r="AL30126" s="5"/>
      <c r="AM30126" s="5"/>
      <c r="AW30126" s="5"/>
    </row>
    <row r="30127" spans="38:49">
      <c r="AL30127" s="5"/>
      <c r="AM30127" s="5"/>
      <c r="AW30127" s="5"/>
    </row>
    <row r="30128" spans="38:49">
      <c r="AL30128" s="5"/>
      <c r="AM30128" s="5"/>
      <c r="AW30128" s="5"/>
    </row>
    <row r="30129" spans="38:49">
      <c r="AL30129" s="5"/>
      <c r="AM30129" s="5"/>
      <c r="AW30129" s="5"/>
    </row>
    <row r="30130" spans="38:49">
      <c r="AL30130" s="5"/>
      <c r="AM30130" s="5"/>
      <c r="AW30130" s="5"/>
    </row>
    <row r="30131" spans="38:49">
      <c r="AL30131" s="5"/>
      <c r="AM30131" s="5"/>
      <c r="AW30131" s="5"/>
    </row>
    <row r="30132" spans="38:49">
      <c r="AL30132" s="5"/>
      <c r="AM30132" s="5"/>
      <c r="AW30132" s="5"/>
    </row>
    <row r="30133" spans="38:49">
      <c r="AL30133" s="5"/>
      <c r="AM30133" s="5"/>
      <c r="AW30133" s="5"/>
    </row>
    <row r="30134" spans="38:49">
      <c r="AL30134" s="5"/>
      <c r="AM30134" s="5"/>
      <c r="AW30134" s="5"/>
    </row>
    <row r="30135" spans="38:49">
      <c r="AL30135" s="5"/>
      <c r="AM30135" s="5"/>
      <c r="AW30135" s="5"/>
    </row>
    <row r="30136" spans="38:49">
      <c r="AL30136" s="5"/>
      <c r="AM30136" s="5"/>
      <c r="AW30136" s="5"/>
    </row>
    <row r="30137" spans="38:49">
      <c r="AL30137" s="5"/>
      <c r="AM30137" s="5"/>
      <c r="AW30137" s="5"/>
    </row>
    <row r="30138" spans="38:49">
      <c r="AL30138" s="5"/>
      <c r="AM30138" s="5"/>
      <c r="AW30138" s="5"/>
    </row>
    <row r="30139" spans="38:49">
      <c r="AL30139" s="5"/>
      <c r="AM30139" s="5"/>
      <c r="AW30139" s="5"/>
    </row>
    <row r="30140" spans="38:49">
      <c r="AL30140" s="5"/>
      <c r="AM30140" s="5"/>
      <c r="AW30140" s="5"/>
    </row>
    <row r="30141" spans="38:49">
      <c r="AL30141" s="5"/>
      <c r="AM30141" s="5"/>
      <c r="AW30141" s="5"/>
    </row>
    <row r="30142" spans="38:49">
      <c r="AL30142" s="5"/>
      <c r="AM30142" s="5"/>
      <c r="AW30142" s="5"/>
    </row>
    <row r="30143" spans="38:49">
      <c r="AL30143" s="5"/>
      <c r="AM30143" s="5"/>
      <c r="AW30143" s="5"/>
    </row>
    <row r="30144" spans="38:49">
      <c r="AL30144" s="5"/>
      <c r="AM30144" s="5"/>
      <c r="AW30144" s="5"/>
    </row>
    <row r="30145" spans="38:49">
      <c r="AL30145" s="5"/>
      <c r="AM30145" s="5"/>
      <c r="AW30145" s="5"/>
    </row>
    <row r="30146" spans="38:49">
      <c r="AL30146" s="5"/>
      <c r="AM30146" s="5"/>
      <c r="AW30146" s="5"/>
    </row>
    <row r="30147" spans="38:49">
      <c r="AL30147" s="5"/>
      <c r="AM30147" s="5"/>
      <c r="AW30147" s="5"/>
    </row>
    <row r="30148" spans="38:49">
      <c r="AL30148" s="5"/>
      <c r="AM30148" s="5"/>
      <c r="AW30148" s="5"/>
    </row>
    <row r="30149" spans="38:49">
      <c r="AL30149" s="5"/>
      <c r="AM30149" s="5"/>
      <c r="AW30149" s="5"/>
    </row>
    <row r="30150" spans="38:49">
      <c r="AL30150" s="5"/>
      <c r="AM30150" s="5"/>
      <c r="AW30150" s="5"/>
    </row>
    <row r="30151" spans="38:49">
      <c r="AL30151" s="5"/>
      <c r="AM30151" s="5"/>
      <c r="AW30151" s="5"/>
    </row>
    <row r="30152" spans="38:49">
      <c r="AL30152" s="5"/>
      <c r="AM30152" s="5"/>
      <c r="AW30152" s="5"/>
    </row>
    <row r="30153" spans="38:49">
      <c r="AL30153" s="5"/>
      <c r="AM30153" s="5"/>
      <c r="AW30153" s="5"/>
    </row>
    <row r="30154" spans="38:49">
      <c r="AL30154" s="5"/>
      <c r="AM30154" s="5"/>
      <c r="AW30154" s="5"/>
    </row>
    <row r="30155" spans="38:49">
      <c r="AL30155" s="5"/>
      <c r="AM30155" s="5"/>
      <c r="AW30155" s="5"/>
    </row>
    <row r="30156" spans="38:49">
      <c r="AL30156" s="5"/>
      <c r="AM30156" s="5"/>
      <c r="AW30156" s="5"/>
    </row>
    <row r="30157" spans="38:49">
      <c r="AL30157" s="5"/>
      <c r="AM30157" s="5"/>
      <c r="AW30157" s="5"/>
    </row>
    <row r="30158" spans="38:49">
      <c r="AL30158" s="5"/>
      <c r="AM30158" s="5"/>
      <c r="AW30158" s="5"/>
    </row>
    <row r="30159" spans="38:49">
      <c r="AL30159" s="5"/>
      <c r="AM30159" s="5"/>
      <c r="AW30159" s="5"/>
    </row>
    <row r="30160" spans="38:49">
      <c r="AL30160" s="5"/>
      <c r="AM30160" s="5"/>
      <c r="AW30160" s="5"/>
    </row>
    <row r="30161" spans="38:49">
      <c r="AL30161" s="5"/>
      <c r="AM30161" s="5"/>
      <c r="AW30161" s="5"/>
    </row>
    <row r="30162" spans="38:49">
      <c r="AL30162" s="5"/>
      <c r="AM30162" s="5"/>
      <c r="AW30162" s="5"/>
    </row>
    <row r="30163" spans="38:49">
      <c r="AL30163" s="5"/>
      <c r="AM30163" s="5"/>
      <c r="AW30163" s="5"/>
    </row>
    <row r="30164" spans="38:49">
      <c r="AL30164" s="5"/>
      <c r="AM30164" s="5"/>
      <c r="AW30164" s="5"/>
    </row>
    <row r="30165" spans="38:49">
      <c r="AL30165" s="5"/>
      <c r="AM30165" s="5"/>
      <c r="AW30165" s="5"/>
    </row>
    <row r="30166" spans="38:49">
      <c r="AL30166" s="5"/>
      <c r="AM30166" s="5"/>
      <c r="AW30166" s="5"/>
    </row>
    <row r="30167" spans="38:49">
      <c r="AL30167" s="5"/>
      <c r="AM30167" s="5"/>
      <c r="AW30167" s="5"/>
    </row>
    <row r="30168" spans="38:49">
      <c r="AL30168" s="5"/>
      <c r="AM30168" s="5"/>
      <c r="AW30168" s="5"/>
    </row>
    <row r="30169" spans="38:49">
      <c r="AL30169" s="5"/>
      <c r="AM30169" s="5"/>
      <c r="AW30169" s="5"/>
    </row>
    <row r="30170" spans="38:49">
      <c r="AL30170" s="5"/>
      <c r="AM30170" s="5"/>
      <c r="AW30170" s="5"/>
    </row>
    <row r="30171" spans="38:49">
      <c r="AL30171" s="5"/>
      <c r="AM30171" s="5"/>
      <c r="AW30171" s="5"/>
    </row>
    <row r="30172" spans="38:49">
      <c r="AL30172" s="5"/>
      <c r="AM30172" s="5"/>
      <c r="AW30172" s="5"/>
    </row>
    <row r="30173" spans="38:49">
      <c r="AL30173" s="5"/>
      <c r="AM30173" s="5"/>
      <c r="AW30173" s="5"/>
    </row>
    <row r="30174" spans="38:49">
      <c r="AL30174" s="5"/>
      <c r="AM30174" s="5"/>
      <c r="AW30174" s="5"/>
    </row>
    <row r="30175" spans="38:49">
      <c r="AL30175" s="5"/>
      <c r="AM30175" s="5"/>
      <c r="AW30175" s="5"/>
    </row>
    <row r="30176" spans="38:49">
      <c r="AL30176" s="5"/>
      <c r="AM30176" s="5"/>
      <c r="AW30176" s="5"/>
    </row>
    <row r="30177" spans="38:49">
      <c r="AL30177" s="5"/>
      <c r="AM30177" s="5"/>
      <c r="AW30177" s="5"/>
    </row>
    <row r="30178" spans="38:49">
      <c r="AL30178" s="5"/>
      <c r="AM30178" s="5"/>
      <c r="AW30178" s="5"/>
    </row>
    <row r="30179" spans="38:49">
      <c r="AL30179" s="5"/>
      <c r="AM30179" s="5"/>
      <c r="AW30179" s="5"/>
    </row>
    <row r="30180" spans="38:49">
      <c r="AL30180" s="5"/>
      <c r="AM30180" s="5"/>
      <c r="AW30180" s="5"/>
    </row>
    <row r="30181" spans="38:49">
      <c r="AL30181" s="5"/>
      <c r="AM30181" s="5"/>
      <c r="AW30181" s="5"/>
    </row>
    <row r="30182" spans="38:49">
      <c r="AL30182" s="5"/>
      <c r="AM30182" s="5"/>
      <c r="AW30182" s="5"/>
    </row>
    <row r="30183" spans="38:49">
      <c r="AL30183" s="5"/>
      <c r="AM30183" s="5"/>
      <c r="AW30183" s="5"/>
    </row>
    <row r="30184" spans="38:49">
      <c r="AL30184" s="5"/>
      <c r="AM30184" s="5"/>
      <c r="AW30184" s="5"/>
    </row>
    <row r="30185" spans="38:49">
      <c r="AL30185" s="5"/>
      <c r="AM30185" s="5"/>
      <c r="AW30185" s="5"/>
    </row>
    <row r="30186" spans="38:49">
      <c r="AL30186" s="5"/>
      <c r="AM30186" s="5"/>
      <c r="AW30186" s="5"/>
    </row>
    <row r="30187" spans="38:49">
      <c r="AL30187" s="5"/>
      <c r="AM30187" s="5"/>
      <c r="AW30187" s="5"/>
    </row>
    <row r="30188" spans="38:49">
      <c r="AL30188" s="5"/>
      <c r="AM30188" s="5"/>
      <c r="AW30188" s="5"/>
    </row>
    <row r="30189" spans="38:49">
      <c r="AL30189" s="5"/>
      <c r="AM30189" s="5"/>
      <c r="AW30189" s="5"/>
    </row>
    <row r="30190" spans="38:49">
      <c r="AL30190" s="5"/>
      <c r="AM30190" s="5"/>
      <c r="AW30190" s="5"/>
    </row>
    <row r="30191" spans="38:49">
      <c r="AL30191" s="5"/>
      <c r="AM30191" s="5"/>
      <c r="AW30191" s="5"/>
    </row>
    <row r="30192" spans="38:49">
      <c r="AL30192" s="5"/>
      <c r="AM30192" s="5"/>
      <c r="AW30192" s="5"/>
    </row>
    <row r="30193" spans="38:49">
      <c r="AL30193" s="5"/>
      <c r="AM30193" s="5"/>
      <c r="AW30193" s="5"/>
    </row>
    <row r="30194" spans="38:49">
      <c r="AL30194" s="5"/>
      <c r="AM30194" s="5"/>
      <c r="AW30194" s="5"/>
    </row>
    <row r="30195" spans="38:49">
      <c r="AL30195" s="5"/>
      <c r="AM30195" s="5"/>
      <c r="AW30195" s="5"/>
    </row>
    <row r="30196" spans="38:49">
      <c r="AL30196" s="5"/>
      <c r="AM30196" s="5"/>
      <c r="AW30196" s="5"/>
    </row>
    <row r="30197" spans="38:49">
      <c r="AL30197" s="5"/>
      <c r="AM30197" s="5"/>
      <c r="AW30197" s="5"/>
    </row>
    <row r="30198" spans="38:49">
      <c r="AL30198" s="5"/>
      <c r="AM30198" s="5"/>
      <c r="AW30198" s="5"/>
    </row>
    <row r="30199" spans="38:49">
      <c r="AL30199" s="5"/>
      <c r="AM30199" s="5"/>
      <c r="AW30199" s="5"/>
    </row>
    <row r="30200" spans="38:49">
      <c r="AL30200" s="5"/>
      <c r="AM30200" s="5"/>
      <c r="AW30200" s="5"/>
    </row>
    <row r="30201" spans="38:49">
      <c r="AL30201" s="5"/>
      <c r="AM30201" s="5"/>
      <c r="AW30201" s="5"/>
    </row>
    <row r="30202" spans="38:49">
      <c r="AL30202" s="5"/>
      <c r="AM30202" s="5"/>
      <c r="AW30202" s="5"/>
    </row>
    <row r="30203" spans="38:49">
      <c r="AL30203" s="5"/>
      <c r="AM30203" s="5"/>
      <c r="AW30203" s="5"/>
    </row>
    <row r="30204" spans="38:49">
      <c r="AL30204" s="5"/>
      <c r="AM30204" s="5"/>
      <c r="AW30204" s="5"/>
    </row>
    <row r="30205" spans="38:49">
      <c r="AL30205" s="5"/>
      <c r="AM30205" s="5"/>
      <c r="AW30205" s="5"/>
    </row>
    <row r="30206" spans="38:49">
      <c r="AL30206" s="5"/>
      <c r="AM30206" s="5"/>
      <c r="AW30206" s="5"/>
    </row>
    <row r="30207" spans="38:49">
      <c r="AL30207" s="5"/>
      <c r="AM30207" s="5"/>
      <c r="AW30207" s="5"/>
    </row>
    <row r="30208" spans="38:49">
      <c r="AL30208" s="5"/>
      <c r="AM30208" s="5"/>
      <c r="AW30208" s="5"/>
    </row>
    <row r="30209" spans="38:49">
      <c r="AL30209" s="5"/>
      <c r="AM30209" s="5"/>
      <c r="AW30209" s="5"/>
    </row>
    <row r="30210" spans="38:49">
      <c r="AL30210" s="5"/>
      <c r="AM30210" s="5"/>
      <c r="AW30210" s="5"/>
    </row>
    <row r="30211" spans="38:49">
      <c r="AL30211" s="5"/>
      <c r="AM30211" s="5"/>
      <c r="AW30211" s="5"/>
    </row>
    <row r="30212" spans="38:49">
      <c r="AL30212" s="5"/>
      <c r="AM30212" s="5"/>
      <c r="AW30212" s="5"/>
    </row>
    <row r="30213" spans="38:49">
      <c r="AL30213" s="5"/>
      <c r="AM30213" s="5"/>
      <c r="AW30213" s="5"/>
    </row>
    <row r="30214" spans="38:49">
      <c r="AL30214" s="5"/>
      <c r="AM30214" s="5"/>
      <c r="AW30214" s="5"/>
    </row>
    <row r="30215" spans="38:49">
      <c r="AL30215" s="5"/>
      <c r="AM30215" s="5"/>
      <c r="AW30215" s="5"/>
    </row>
    <row r="30216" spans="38:49">
      <c r="AL30216" s="5"/>
      <c r="AM30216" s="5"/>
      <c r="AW30216" s="5"/>
    </row>
    <row r="30217" spans="38:49">
      <c r="AL30217" s="5"/>
      <c r="AM30217" s="5"/>
      <c r="AW30217" s="5"/>
    </row>
    <row r="30218" spans="38:49">
      <c r="AL30218" s="5"/>
      <c r="AM30218" s="5"/>
      <c r="AW30218" s="5"/>
    </row>
    <row r="30219" spans="38:49">
      <c r="AL30219" s="5"/>
      <c r="AM30219" s="5"/>
      <c r="AW30219" s="5"/>
    </row>
    <row r="30220" spans="38:49">
      <c r="AL30220" s="5"/>
      <c r="AM30220" s="5"/>
      <c r="AW30220" s="5"/>
    </row>
    <row r="30221" spans="38:49">
      <c r="AL30221" s="5"/>
      <c r="AM30221" s="5"/>
      <c r="AW30221" s="5"/>
    </row>
    <row r="30222" spans="38:49">
      <c r="AL30222" s="5"/>
      <c r="AM30222" s="5"/>
      <c r="AW30222" s="5"/>
    </row>
    <row r="30223" spans="38:49">
      <c r="AL30223" s="5"/>
      <c r="AM30223" s="5"/>
      <c r="AW30223" s="5"/>
    </row>
    <row r="30224" spans="38:49">
      <c r="AL30224" s="5"/>
      <c r="AM30224" s="5"/>
      <c r="AW30224" s="5"/>
    </row>
    <row r="30225" spans="38:49">
      <c r="AL30225" s="5"/>
      <c r="AM30225" s="5"/>
      <c r="AW30225" s="5"/>
    </row>
    <row r="30226" spans="38:49">
      <c r="AL30226" s="5"/>
      <c r="AM30226" s="5"/>
      <c r="AW30226" s="5"/>
    </row>
    <row r="30227" spans="38:49">
      <c r="AL30227" s="5"/>
      <c r="AM30227" s="5"/>
      <c r="AW30227" s="5"/>
    </row>
    <row r="30228" spans="38:49">
      <c r="AL30228" s="5"/>
      <c r="AM30228" s="5"/>
      <c r="AW30228" s="5"/>
    </row>
    <row r="30229" spans="38:49">
      <c r="AL30229" s="5"/>
      <c r="AM30229" s="5"/>
      <c r="AW30229" s="5"/>
    </row>
    <row r="30230" spans="38:49">
      <c r="AL30230" s="5"/>
      <c r="AM30230" s="5"/>
      <c r="AW30230" s="5"/>
    </row>
    <row r="30231" spans="38:49">
      <c r="AL30231" s="5"/>
      <c r="AM30231" s="5"/>
      <c r="AW30231" s="5"/>
    </row>
    <row r="30232" spans="38:49">
      <c r="AL30232" s="5"/>
      <c r="AM30232" s="5"/>
      <c r="AW30232" s="5"/>
    </row>
    <row r="30233" spans="38:49">
      <c r="AL30233" s="5"/>
      <c r="AM30233" s="5"/>
      <c r="AW30233" s="5"/>
    </row>
    <row r="30234" spans="38:49">
      <c r="AL30234" s="5"/>
      <c r="AM30234" s="5"/>
      <c r="AW30234" s="5"/>
    </row>
    <row r="30235" spans="38:49">
      <c r="AL30235" s="5"/>
      <c r="AM30235" s="5"/>
      <c r="AW30235" s="5"/>
    </row>
    <row r="30236" spans="38:49">
      <c r="AL30236" s="5"/>
      <c r="AM30236" s="5"/>
      <c r="AW30236" s="5"/>
    </row>
    <row r="30237" spans="38:49">
      <c r="AL30237" s="5"/>
      <c r="AM30237" s="5"/>
      <c r="AW30237" s="5"/>
    </row>
    <row r="30238" spans="38:49">
      <c r="AL30238" s="5"/>
      <c r="AM30238" s="5"/>
      <c r="AW30238" s="5"/>
    </row>
    <row r="30239" spans="38:49">
      <c r="AL30239" s="5"/>
      <c r="AM30239" s="5"/>
      <c r="AW30239" s="5"/>
    </row>
    <row r="30240" spans="38:49">
      <c r="AL30240" s="5"/>
      <c r="AM30240" s="5"/>
      <c r="AW30240" s="5"/>
    </row>
    <row r="30241" spans="38:49">
      <c r="AL30241" s="5"/>
      <c r="AM30241" s="5"/>
      <c r="AW30241" s="5"/>
    </row>
    <row r="30242" spans="38:49">
      <c r="AL30242" s="5"/>
      <c r="AM30242" s="5"/>
      <c r="AW30242" s="5"/>
    </row>
    <row r="30243" spans="38:49">
      <c r="AL30243" s="5"/>
      <c r="AM30243" s="5"/>
      <c r="AW30243" s="5"/>
    </row>
    <row r="30244" spans="38:49">
      <c r="AL30244" s="5"/>
      <c r="AM30244" s="5"/>
      <c r="AW30244" s="5"/>
    </row>
    <row r="30245" spans="38:49">
      <c r="AL30245" s="5"/>
      <c r="AM30245" s="5"/>
      <c r="AW30245" s="5"/>
    </row>
    <row r="30246" spans="38:49">
      <c r="AL30246" s="5"/>
      <c r="AM30246" s="5"/>
      <c r="AW30246" s="5"/>
    </row>
    <row r="30247" spans="38:49">
      <c r="AL30247" s="5"/>
      <c r="AM30247" s="5"/>
      <c r="AW30247" s="5"/>
    </row>
    <row r="30248" spans="38:49">
      <c r="AL30248" s="5"/>
      <c r="AM30248" s="5"/>
      <c r="AW30248" s="5"/>
    </row>
    <row r="30249" spans="38:49">
      <c r="AL30249" s="5"/>
      <c r="AM30249" s="5"/>
      <c r="AW30249" s="5"/>
    </row>
    <row r="30250" spans="38:49">
      <c r="AL30250" s="5"/>
      <c r="AM30250" s="5"/>
      <c r="AW30250" s="5"/>
    </row>
    <row r="30251" spans="38:49">
      <c r="AL30251" s="5"/>
      <c r="AM30251" s="5"/>
      <c r="AW30251" s="5"/>
    </row>
    <row r="30252" spans="38:49">
      <c r="AL30252" s="5"/>
      <c r="AM30252" s="5"/>
      <c r="AW30252" s="5"/>
    </row>
    <row r="30253" spans="38:49">
      <c r="AL30253" s="5"/>
      <c r="AM30253" s="5"/>
      <c r="AW30253" s="5"/>
    </row>
    <row r="30254" spans="38:49">
      <c r="AL30254" s="5"/>
      <c r="AM30254" s="5"/>
      <c r="AW30254" s="5"/>
    </row>
    <row r="30255" spans="38:49">
      <c r="AL30255" s="5"/>
      <c r="AM30255" s="5"/>
      <c r="AW30255" s="5"/>
    </row>
    <row r="30256" spans="38:49">
      <c r="AL30256" s="5"/>
      <c r="AM30256" s="5"/>
      <c r="AW30256" s="5"/>
    </row>
    <row r="30257" spans="38:49">
      <c r="AL30257" s="5"/>
      <c r="AM30257" s="5"/>
      <c r="AW30257" s="5"/>
    </row>
    <row r="30258" spans="38:49">
      <c r="AL30258" s="5"/>
      <c r="AM30258" s="5"/>
      <c r="AW30258" s="5"/>
    </row>
    <row r="30259" spans="38:49">
      <c r="AL30259" s="5"/>
      <c r="AM30259" s="5"/>
      <c r="AW30259" s="5"/>
    </row>
    <row r="30260" spans="38:49">
      <c r="AL30260" s="5"/>
      <c r="AM30260" s="5"/>
      <c r="AW30260" s="5"/>
    </row>
    <row r="30261" spans="38:49">
      <c r="AL30261" s="5"/>
      <c r="AM30261" s="5"/>
      <c r="AW30261" s="5"/>
    </row>
    <row r="30262" spans="38:49">
      <c r="AL30262" s="5"/>
      <c r="AM30262" s="5"/>
      <c r="AW30262" s="5"/>
    </row>
    <row r="30263" spans="38:49">
      <c r="AL30263" s="5"/>
      <c r="AM30263" s="5"/>
      <c r="AW30263" s="5"/>
    </row>
    <row r="30264" spans="38:49">
      <c r="AL30264" s="5"/>
      <c r="AM30264" s="5"/>
      <c r="AW30264" s="5"/>
    </row>
    <row r="30265" spans="38:49">
      <c r="AL30265" s="5"/>
      <c r="AM30265" s="5"/>
      <c r="AW30265" s="5"/>
    </row>
    <row r="30266" spans="38:49">
      <c r="AL30266" s="5"/>
      <c r="AM30266" s="5"/>
      <c r="AW30266" s="5"/>
    </row>
    <row r="30267" spans="38:49">
      <c r="AL30267" s="5"/>
      <c r="AM30267" s="5"/>
      <c r="AW30267" s="5"/>
    </row>
    <row r="30268" spans="38:49">
      <c r="AL30268" s="5"/>
      <c r="AM30268" s="5"/>
      <c r="AW30268" s="5"/>
    </row>
    <row r="30269" spans="38:49">
      <c r="AL30269" s="5"/>
      <c r="AM30269" s="5"/>
      <c r="AW30269" s="5"/>
    </row>
    <row r="30270" spans="38:49">
      <c r="AL30270" s="5"/>
      <c r="AM30270" s="5"/>
      <c r="AW30270" s="5"/>
    </row>
    <row r="30271" spans="38:49">
      <c r="AL30271" s="5"/>
      <c r="AM30271" s="5"/>
      <c r="AW30271" s="5"/>
    </row>
    <row r="30272" spans="38:49">
      <c r="AL30272" s="5"/>
      <c r="AM30272" s="5"/>
      <c r="AW30272" s="5"/>
    </row>
    <row r="30273" spans="38:49">
      <c r="AL30273" s="5"/>
      <c r="AM30273" s="5"/>
      <c r="AW30273" s="5"/>
    </row>
    <row r="30274" spans="38:49">
      <c r="AL30274" s="5"/>
      <c r="AM30274" s="5"/>
      <c r="AW30274" s="5"/>
    </row>
    <row r="30275" spans="38:49">
      <c r="AL30275" s="5"/>
      <c r="AM30275" s="5"/>
      <c r="AW30275" s="5"/>
    </row>
    <row r="30276" spans="38:49">
      <c r="AL30276" s="5"/>
      <c r="AM30276" s="5"/>
      <c r="AW30276" s="5"/>
    </row>
    <row r="30277" spans="38:49">
      <c r="AL30277" s="5"/>
      <c r="AM30277" s="5"/>
      <c r="AW30277" s="5"/>
    </row>
    <row r="30278" spans="38:49">
      <c r="AL30278" s="5"/>
      <c r="AM30278" s="5"/>
      <c r="AW30278" s="5"/>
    </row>
    <row r="30279" spans="38:49">
      <c r="AL30279" s="5"/>
      <c r="AM30279" s="5"/>
      <c r="AW30279" s="5"/>
    </row>
    <row r="30280" spans="38:49">
      <c r="AL30280" s="5"/>
      <c r="AM30280" s="5"/>
      <c r="AW30280" s="5"/>
    </row>
    <row r="30281" spans="38:49">
      <c r="AL30281" s="5"/>
      <c r="AM30281" s="5"/>
      <c r="AW30281" s="5"/>
    </row>
    <row r="30282" spans="38:49">
      <c r="AL30282" s="5"/>
      <c r="AM30282" s="5"/>
      <c r="AW30282" s="5"/>
    </row>
    <row r="30283" spans="38:49">
      <c r="AL30283" s="5"/>
      <c r="AM30283" s="5"/>
      <c r="AW30283" s="5"/>
    </row>
    <row r="30284" spans="38:49">
      <c r="AL30284" s="5"/>
      <c r="AM30284" s="5"/>
      <c r="AW30284" s="5"/>
    </row>
    <row r="30285" spans="38:49">
      <c r="AL30285" s="5"/>
      <c r="AM30285" s="5"/>
      <c r="AW30285" s="5"/>
    </row>
    <row r="30286" spans="38:49">
      <c r="AL30286" s="5"/>
      <c r="AM30286" s="5"/>
      <c r="AW30286" s="5"/>
    </row>
    <row r="30287" spans="38:49">
      <c r="AL30287" s="5"/>
      <c r="AM30287" s="5"/>
      <c r="AW30287" s="5"/>
    </row>
    <row r="30288" spans="38:49">
      <c r="AL30288" s="5"/>
      <c r="AM30288" s="5"/>
      <c r="AW30288" s="5"/>
    </row>
    <row r="30289" spans="38:49">
      <c r="AL30289" s="5"/>
      <c r="AM30289" s="5"/>
      <c r="AW30289" s="5"/>
    </row>
    <row r="30290" spans="38:49">
      <c r="AL30290" s="5"/>
      <c r="AM30290" s="5"/>
      <c r="AW30290" s="5"/>
    </row>
    <row r="30291" spans="38:49">
      <c r="AL30291" s="5"/>
      <c r="AM30291" s="5"/>
      <c r="AW30291" s="5"/>
    </row>
    <row r="30292" spans="38:49">
      <c r="AL30292" s="5"/>
      <c r="AM30292" s="5"/>
      <c r="AW30292" s="5"/>
    </row>
    <row r="30293" spans="38:49">
      <c r="AL30293" s="5"/>
      <c r="AM30293" s="5"/>
      <c r="AW30293" s="5"/>
    </row>
    <row r="30294" spans="38:49">
      <c r="AL30294" s="5"/>
      <c r="AM30294" s="5"/>
      <c r="AW30294" s="5"/>
    </row>
    <row r="30295" spans="38:49">
      <c r="AL30295" s="5"/>
      <c r="AM30295" s="5"/>
      <c r="AW30295" s="5"/>
    </row>
    <row r="30296" spans="38:49">
      <c r="AL30296" s="5"/>
      <c r="AM30296" s="5"/>
      <c r="AW30296" s="5"/>
    </row>
    <row r="30297" spans="38:49">
      <c r="AL30297" s="5"/>
      <c r="AM30297" s="5"/>
      <c r="AW30297" s="5"/>
    </row>
    <row r="30298" spans="38:49">
      <c r="AL30298" s="5"/>
      <c r="AM30298" s="5"/>
      <c r="AW30298" s="5"/>
    </row>
    <row r="30299" spans="38:49">
      <c r="AL30299" s="5"/>
      <c r="AM30299" s="5"/>
      <c r="AW30299" s="5"/>
    </row>
    <row r="30300" spans="38:49">
      <c r="AL30300" s="5"/>
      <c r="AM30300" s="5"/>
      <c r="AW30300" s="5"/>
    </row>
    <row r="30301" spans="38:49">
      <c r="AL30301" s="5"/>
      <c r="AM30301" s="5"/>
      <c r="AW30301" s="5"/>
    </row>
    <row r="30302" spans="38:49">
      <c r="AL30302" s="5"/>
      <c r="AM30302" s="5"/>
      <c r="AW30302" s="5"/>
    </row>
    <row r="30303" spans="38:49">
      <c r="AL30303" s="5"/>
      <c r="AM30303" s="5"/>
      <c r="AW30303" s="5"/>
    </row>
    <row r="30304" spans="38:49">
      <c r="AL30304" s="5"/>
      <c r="AM30304" s="5"/>
      <c r="AW30304" s="5"/>
    </row>
    <row r="30305" spans="38:49">
      <c r="AL30305" s="5"/>
      <c r="AM30305" s="5"/>
      <c r="AW30305" s="5"/>
    </row>
    <row r="30306" spans="38:49">
      <c r="AL30306" s="5"/>
      <c r="AM30306" s="5"/>
      <c r="AW30306" s="5"/>
    </row>
    <row r="30307" spans="38:49">
      <c r="AL30307" s="5"/>
      <c r="AM30307" s="5"/>
      <c r="AW30307" s="5"/>
    </row>
    <row r="30308" spans="38:49">
      <c r="AL30308" s="5"/>
      <c r="AM30308" s="5"/>
      <c r="AW30308" s="5"/>
    </row>
    <row r="30309" spans="38:49">
      <c r="AL30309" s="5"/>
      <c r="AM30309" s="5"/>
      <c r="AW30309" s="5"/>
    </row>
    <row r="30310" spans="38:49">
      <c r="AL30310" s="5"/>
      <c r="AM30310" s="5"/>
      <c r="AW30310" s="5"/>
    </row>
    <row r="30311" spans="38:49">
      <c r="AL30311" s="5"/>
      <c r="AM30311" s="5"/>
      <c r="AW30311" s="5"/>
    </row>
    <row r="30312" spans="38:49">
      <c r="AL30312" s="5"/>
      <c r="AM30312" s="5"/>
      <c r="AW30312" s="5"/>
    </row>
    <row r="30313" spans="38:49">
      <c r="AL30313" s="5"/>
      <c r="AM30313" s="5"/>
      <c r="AW30313" s="5"/>
    </row>
    <row r="30314" spans="38:49">
      <c r="AL30314" s="5"/>
      <c r="AM30314" s="5"/>
      <c r="AW30314" s="5"/>
    </row>
    <row r="30315" spans="38:49">
      <c r="AL30315" s="5"/>
      <c r="AM30315" s="5"/>
      <c r="AW30315" s="5"/>
    </row>
    <row r="30316" spans="38:49">
      <c r="AL30316" s="5"/>
      <c r="AM30316" s="5"/>
      <c r="AW30316" s="5"/>
    </row>
    <row r="30317" spans="38:49">
      <c r="AL30317" s="5"/>
      <c r="AM30317" s="5"/>
      <c r="AW30317" s="5"/>
    </row>
    <row r="30318" spans="38:49">
      <c r="AL30318" s="5"/>
      <c r="AM30318" s="5"/>
      <c r="AW30318" s="5"/>
    </row>
    <row r="30319" spans="38:49">
      <c r="AL30319" s="5"/>
      <c r="AM30319" s="5"/>
      <c r="AW30319" s="5"/>
    </row>
    <row r="30320" spans="38:49">
      <c r="AL30320" s="5"/>
      <c r="AM30320" s="5"/>
      <c r="AW30320" s="5"/>
    </row>
    <row r="30321" spans="38:49">
      <c r="AL30321" s="5"/>
      <c r="AM30321" s="5"/>
      <c r="AW30321" s="5"/>
    </row>
    <row r="30322" spans="38:49">
      <c r="AL30322" s="5"/>
      <c r="AM30322" s="5"/>
      <c r="AW30322" s="5"/>
    </row>
    <row r="30323" spans="38:49">
      <c r="AL30323" s="5"/>
      <c r="AM30323" s="5"/>
      <c r="AW30323" s="5"/>
    </row>
    <row r="30324" spans="38:49">
      <c r="AL30324" s="5"/>
      <c r="AM30324" s="5"/>
      <c r="AW30324" s="5"/>
    </row>
    <row r="30325" spans="38:49">
      <c r="AL30325" s="5"/>
      <c r="AM30325" s="5"/>
      <c r="AW30325" s="5"/>
    </row>
    <row r="30326" spans="38:49">
      <c r="AL30326" s="5"/>
      <c r="AM30326" s="5"/>
      <c r="AW30326" s="5"/>
    </row>
    <row r="30327" spans="38:49">
      <c r="AL30327" s="5"/>
      <c r="AM30327" s="5"/>
      <c r="AW30327" s="5"/>
    </row>
    <row r="30328" spans="38:49">
      <c r="AL30328" s="5"/>
      <c r="AM30328" s="5"/>
      <c r="AW30328" s="5"/>
    </row>
    <row r="30329" spans="38:49">
      <c r="AL30329" s="5"/>
      <c r="AM30329" s="5"/>
      <c r="AW30329" s="5"/>
    </row>
    <row r="30330" spans="38:49">
      <c r="AL30330" s="5"/>
      <c r="AM30330" s="5"/>
      <c r="AW30330" s="5"/>
    </row>
    <row r="30331" spans="38:49">
      <c r="AL30331" s="5"/>
      <c r="AM30331" s="5"/>
      <c r="AW30331" s="5"/>
    </row>
    <row r="30332" spans="38:49">
      <c r="AL30332" s="5"/>
      <c r="AM30332" s="5"/>
      <c r="AW30332" s="5"/>
    </row>
    <row r="30333" spans="38:49">
      <c r="AL30333" s="5"/>
      <c r="AM30333" s="5"/>
      <c r="AW30333" s="5"/>
    </row>
    <row r="30334" spans="38:49">
      <c r="AL30334" s="5"/>
      <c r="AM30334" s="5"/>
      <c r="AW30334" s="5"/>
    </row>
    <row r="30335" spans="38:49">
      <c r="AL30335" s="5"/>
      <c r="AM30335" s="5"/>
      <c r="AW30335" s="5"/>
    </row>
    <row r="30336" spans="38:49">
      <c r="AL30336" s="5"/>
      <c r="AM30336" s="5"/>
      <c r="AW30336" s="5"/>
    </row>
    <row r="30337" spans="38:49">
      <c r="AL30337" s="5"/>
      <c r="AM30337" s="5"/>
      <c r="AW30337" s="5"/>
    </row>
    <row r="30338" spans="38:49">
      <c r="AL30338" s="5"/>
      <c r="AM30338" s="5"/>
      <c r="AW30338" s="5"/>
    </row>
    <row r="30339" spans="38:49">
      <c r="AL30339" s="5"/>
      <c r="AM30339" s="5"/>
      <c r="AW30339" s="5"/>
    </row>
    <row r="30340" spans="38:49">
      <c r="AL30340" s="5"/>
      <c r="AM30340" s="5"/>
      <c r="AW30340" s="5"/>
    </row>
    <row r="30341" spans="38:49">
      <c r="AL30341" s="5"/>
      <c r="AM30341" s="5"/>
      <c r="AW30341" s="5"/>
    </row>
    <row r="30342" spans="38:49">
      <c r="AL30342" s="5"/>
      <c r="AM30342" s="5"/>
      <c r="AW30342" s="5"/>
    </row>
    <row r="30343" spans="38:49">
      <c r="AL30343" s="5"/>
      <c r="AM30343" s="5"/>
      <c r="AW30343" s="5"/>
    </row>
    <row r="30344" spans="38:49">
      <c r="AL30344" s="5"/>
      <c r="AM30344" s="5"/>
      <c r="AW30344" s="5"/>
    </row>
    <row r="30345" spans="38:49">
      <c r="AL30345" s="5"/>
      <c r="AM30345" s="5"/>
      <c r="AW30345" s="5"/>
    </row>
    <row r="30346" spans="38:49">
      <c r="AL30346" s="5"/>
      <c r="AM30346" s="5"/>
      <c r="AW30346" s="5"/>
    </row>
    <row r="30347" spans="38:49">
      <c r="AL30347" s="5"/>
      <c r="AM30347" s="5"/>
      <c r="AW30347" s="5"/>
    </row>
    <row r="30348" spans="38:49">
      <c r="AL30348" s="5"/>
      <c r="AM30348" s="5"/>
      <c r="AW30348" s="5"/>
    </row>
    <row r="30349" spans="38:49">
      <c r="AL30349" s="5"/>
      <c r="AM30349" s="5"/>
      <c r="AW30349" s="5"/>
    </row>
    <row r="30350" spans="38:49">
      <c r="AL30350" s="5"/>
      <c r="AM30350" s="5"/>
      <c r="AW30350" s="5"/>
    </row>
    <row r="30351" spans="38:49">
      <c r="AL30351" s="5"/>
      <c r="AM30351" s="5"/>
      <c r="AW30351" s="5"/>
    </row>
    <row r="30352" spans="38:49">
      <c r="AL30352" s="5"/>
      <c r="AM30352" s="5"/>
      <c r="AW30352" s="5"/>
    </row>
    <row r="30353" spans="38:49">
      <c r="AL30353" s="5"/>
      <c r="AM30353" s="5"/>
      <c r="AW30353" s="5"/>
    </row>
    <row r="30354" spans="38:49">
      <c r="AL30354" s="5"/>
      <c r="AM30354" s="5"/>
      <c r="AW30354" s="5"/>
    </row>
    <row r="30355" spans="38:49">
      <c r="AL30355" s="5"/>
      <c r="AM30355" s="5"/>
      <c r="AW30355" s="5"/>
    </row>
    <row r="30356" spans="38:49">
      <c r="AL30356" s="5"/>
      <c r="AM30356" s="5"/>
      <c r="AW30356" s="5"/>
    </row>
    <row r="30357" spans="38:49">
      <c r="AL30357" s="5"/>
      <c r="AM30357" s="5"/>
      <c r="AW30357" s="5"/>
    </row>
    <row r="30358" spans="38:49">
      <c r="AL30358" s="5"/>
      <c r="AM30358" s="5"/>
      <c r="AW30358" s="5"/>
    </row>
    <row r="30359" spans="38:49">
      <c r="AL30359" s="5"/>
      <c r="AM30359" s="5"/>
      <c r="AW30359" s="5"/>
    </row>
    <row r="30360" spans="38:49">
      <c r="AL30360" s="5"/>
      <c r="AM30360" s="5"/>
      <c r="AW30360" s="5"/>
    </row>
    <row r="30361" spans="38:49">
      <c r="AL30361" s="5"/>
      <c r="AM30361" s="5"/>
      <c r="AW30361" s="5"/>
    </row>
    <row r="30362" spans="38:49">
      <c r="AL30362" s="5"/>
      <c r="AM30362" s="5"/>
      <c r="AW30362" s="5"/>
    </row>
    <row r="30363" spans="38:49">
      <c r="AL30363" s="5"/>
      <c r="AM30363" s="5"/>
      <c r="AW30363" s="5"/>
    </row>
    <row r="30364" spans="38:49">
      <c r="AL30364" s="5"/>
      <c r="AM30364" s="5"/>
      <c r="AW30364" s="5"/>
    </row>
    <row r="30365" spans="38:49">
      <c r="AL30365" s="5"/>
      <c r="AM30365" s="5"/>
      <c r="AW30365" s="5"/>
    </row>
    <row r="30366" spans="38:49">
      <c r="AL30366" s="5"/>
      <c r="AM30366" s="5"/>
      <c r="AW30366" s="5"/>
    </row>
    <row r="30367" spans="38:49">
      <c r="AL30367" s="5"/>
      <c r="AM30367" s="5"/>
      <c r="AW30367" s="5"/>
    </row>
    <row r="30368" spans="38:49">
      <c r="AL30368" s="5"/>
      <c r="AM30368" s="5"/>
      <c r="AW30368" s="5"/>
    </row>
    <row r="30369" spans="38:49">
      <c r="AL30369" s="5"/>
      <c r="AM30369" s="5"/>
      <c r="AW30369" s="5"/>
    </row>
    <row r="30370" spans="38:49">
      <c r="AL30370" s="5"/>
      <c r="AM30370" s="5"/>
      <c r="AW30370" s="5"/>
    </row>
    <row r="30371" spans="38:49">
      <c r="AL30371" s="5"/>
      <c r="AM30371" s="5"/>
      <c r="AW30371" s="5"/>
    </row>
    <row r="30372" spans="38:49">
      <c r="AL30372" s="5"/>
      <c r="AM30372" s="5"/>
      <c r="AW30372" s="5"/>
    </row>
    <row r="30373" spans="38:49">
      <c r="AL30373" s="5"/>
      <c r="AM30373" s="5"/>
      <c r="AW30373" s="5"/>
    </row>
    <row r="30374" spans="38:49">
      <c r="AL30374" s="5"/>
      <c r="AM30374" s="5"/>
      <c r="AW30374" s="5"/>
    </row>
    <row r="30375" spans="38:49">
      <c r="AL30375" s="5"/>
      <c r="AM30375" s="5"/>
      <c r="AW30375" s="5"/>
    </row>
    <row r="30376" spans="38:49">
      <c r="AL30376" s="5"/>
      <c r="AM30376" s="5"/>
      <c r="AW30376" s="5"/>
    </row>
    <row r="30377" spans="38:49">
      <c r="AL30377" s="5"/>
      <c r="AM30377" s="5"/>
      <c r="AW30377" s="5"/>
    </row>
    <row r="30378" spans="38:49">
      <c r="AL30378" s="5"/>
      <c r="AM30378" s="5"/>
      <c r="AW30378" s="5"/>
    </row>
    <row r="30379" spans="38:49">
      <c r="AL30379" s="5"/>
      <c r="AM30379" s="5"/>
      <c r="AW30379" s="5"/>
    </row>
    <row r="30380" spans="38:49">
      <c r="AL30380" s="5"/>
      <c r="AM30380" s="5"/>
      <c r="AW30380" s="5"/>
    </row>
    <row r="30381" spans="38:49">
      <c r="AL30381" s="5"/>
      <c r="AM30381" s="5"/>
      <c r="AW30381" s="5"/>
    </row>
    <row r="30382" spans="38:49">
      <c r="AL30382" s="5"/>
      <c r="AM30382" s="5"/>
      <c r="AW30382" s="5"/>
    </row>
    <row r="30383" spans="38:49">
      <c r="AL30383" s="5"/>
      <c r="AM30383" s="5"/>
      <c r="AW30383" s="5"/>
    </row>
    <row r="30384" spans="38:49">
      <c r="AL30384" s="5"/>
      <c r="AM30384" s="5"/>
      <c r="AW30384" s="5"/>
    </row>
    <row r="30385" spans="38:49">
      <c r="AL30385" s="5"/>
      <c r="AM30385" s="5"/>
      <c r="AW30385" s="5"/>
    </row>
    <row r="30386" spans="38:49">
      <c r="AL30386" s="5"/>
      <c r="AM30386" s="5"/>
      <c r="AW30386" s="5"/>
    </row>
    <row r="30387" spans="38:49">
      <c r="AL30387" s="5"/>
      <c r="AM30387" s="5"/>
      <c r="AW30387" s="5"/>
    </row>
    <row r="30388" spans="38:49">
      <c r="AL30388" s="5"/>
      <c r="AM30388" s="5"/>
      <c r="AW30388" s="5"/>
    </row>
    <row r="30389" spans="38:49">
      <c r="AL30389" s="5"/>
      <c r="AM30389" s="5"/>
      <c r="AW30389" s="5"/>
    </row>
    <row r="30390" spans="38:49">
      <c r="AL30390" s="5"/>
      <c r="AM30390" s="5"/>
      <c r="AW30390" s="5"/>
    </row>
    <row r="30391" spans="38:49">
      <c r="AL30391" s="5"/>
      <c r="AM30391" s="5"/>
      <c r="AW30391" s="5"/>
    </row>
    <row r="30392" spans="38:49">
      <c r="AL30392" s="5"/>
      <c r="AM30392" s="5"/>
      <c r="AW30392" s="5"/>
    </row>
    <row r="30393" spans="38:49">
      <c r="AL30393" s="5"/>
      <c r="AM30393" s="5"/>
      <c r="AW30393" s="5"/>
    </row>
    <row r="30394" spans="38:49">
      <c r="AL30394" s="5"/>
      <c r="AM30394" s="5"/>
      <c r="AW30394" s="5"/>
    </row>
    <row r="30395" spans="38:49">
      <c r="AL30395" s="5"/>
      <c r="AM30395" s="5"/>
      <c r="AW30395" s="5"/>
    </row>
    <row r="30396" spans="38:49">
      <c r="AL30396" s="5"/>
      <c r="AM30396" s="5"/>
      <c r="AW30396" s="5"/>
    </row>
    <row r="30397" spans="38:49">
      <c r="AL30397" s="5"/>
      <c r="AM30397" s="5"/>
      <c r="AW30397" s="5"/>
    </row>
    <row r="30398" spans="38:49">
      <c r="AL30398" s="5"/>
      <c r="AM30398" s="5"/>
      <c r="AW30398" s="5"/>
    </row>
    <row r="30399" spans="38:49">
      <c r="AL30399" s="5"/>
      <c r="AM30399" s="5"/>
      <c r="AW30399" s="5"/>
    </row>
    <row r="30400" spans="38:49">
      <c r="AL30400" s="5"/>
      <c r="AM30400" s="5"/>
      <c r="AW30400" s="5"/>
    </row>
    <row r="30401" spans="38:49">
      <c r="AL30401" s="5"/>
      <c r="AM30401" s="5"/>
      <c r="AW30401" s="5"/>
    </row>
    <row r="30402" spans="38:49">
      <c r="AL30402" s="5"/>
      <c r="AM30402" s="5"/>
      <c r="AW30402" s="5"/>
    </row>
    <row r="30403" spans="38:49">
      <c r="AL30403" s="5"/>
      <c r="AM30403" s="5"/>
      <c r="AW30403" s="5"/>
    </row>
    <row r="30404" spans="38:49">
      <c r="AL30404" s="5"/>
      <c r="AM30404" s="5"/>
      <c r="AW30404" s="5"/>
    </row>
    <row r="30405" spans="38:49">
      <c r="AL30405" s="5"/>
      <c r="AM30405" s="5"/>
      <c r="AW30405" s="5"/>
    </row>
    <row r="30406" spans="38:49">
      <c r="AL30406" s="5"/>
      <c r="AM30406" s="5"/>
      <c r="AW30406" s="5"/>
    </row>
    <row r="30407" spans="38:49">
      <c r="AL30407" s="5"/>
      <c r="AM30407" s="5"/>
      <c r="AW30407" s="5"/>
    </row>
    <row r="30408" spans="38:49">
      <c r="AL30408" s="5"/>
      <c r="AM30408" s="5"/>
      <c r="AW30408" s="5"/>
    </row>
    <row r="30409" spans="38:49">
      <c r="AL30409" s="5"/>
      <c r="AM30409" s="5"/>
      <c r="AW30409" s="5"/>
    </row>
    <row r="30410" spans="38:49">
      <c r="AL30410" s="5"/>
      <c r="AM30410" s="5"/>
      <c r="AW30410" s="5"/>
    </row>
    <row r="30411" spans="38:49">
      <c r="AL30411" s="5"/>
      <c r="AM30411" s="5"/>
      <c r="AW30411" s="5"/>
    </row>
    <row r="30412" spans="38:49">
      <c r="AL30412" s="5"/>
      <c r="AM30412" s="5"/>
      <c r="AW30412" s="5"/>
    </row>
    <row r="30413" spans="38:49">
      <c r="AL30413" s="5"/>
      <c r="AM30413" s="5"/>
      <c r="AW30413" s="5"/>
    </row>
    <row r="30414" spans="38:49">
      <c r="AL30414" s="5"/>
      <c r="AM30414" s="5"/>
      <c r="AW30414" s="5"/>
    </row>
    <row r="30415" spans="38:49">
      <c r="AL30415" s="5"/>
      <c r="AM30415" s="5"/>
      <c r="AW30415" s="5"/>
    </row>
    <row r="30416" spans="38:49">
      <c r="AL30416" s="5"/>
      <c r="AM30416" s="5"/>
      <c r="AW30416" s="5"/>
    </row>
    <row r="30417" spans="38:49">
      <c r="AL30417" s="5"/>
      <c r="AM30417" s="5"/>
      <c r="AW30417" s="5"/>
    </row>
    <row r="30418" spans="38:49">
      <c r="AL30418" s="5"/>
      <c r="AM30418" s="5"/>
      <c r="AW30418" s="5"/>
    </row>
    <row r="30419" spans="38:49">
      <c r="AL30419" s="5"/>
      <c r="AM30419" s="5"/>
      <c r="AW30419" s="5"/>
    </row>
    <row r="30420" spans="38:49">
      <c r="AL30420" s="5"/>
      <c r="AM30420" s="5"/>
      <c r="AW30420" s="5"/>
    </row>
    <row r="30421" spans="38:49">
      <c r="AL30421" s="5"/>
      <c r="AM30421" s="5"/>
      <c r="AW30421" s="5"/>
    </row>
    <row r="30422" spans="38:49">
      <c r="AL30422" s="5"/>
      <c r="AM30422" s="5"/>
      <c r="AW30422" s="5"/>
    </row>
    <row r="30423" spans="38:49">
      <c r="AL30423" s="5"/>
      <c r="AM30423" s="5"/>
      <c r="AW30423" s="5"/>
    </row>
    <row r="30424" spans="38:49">
      <c r="AL30424" s="5"/>
      <c r="AM30424" s="5"/>
      <c r="AW30424" s="5"/>
    </row>
    <row r="30425" spans="38:49">
      <c r="AL30425" s="5"/>
      <c r="AM30425" s="5"/>
      <c r="AW30425" s="5"/>
    </row>
    <row r="30426" spans="38:49">
      <c r="AL30426" s="5"/>
      <c r="AM30426" s="5"/>
      <c r="AW30426" s="5"/>
    </row>
    <row r="30427" spans="38:49">
      <c r="AL30427" s="5"/>
      <c r="AM30427" s="5"/>
      <c r="AW30427" s="5"/>
    </row>
    <row r="30428" spans="38:49">
      <c r="AL30428" s="5"/>
      <c r="AM30428" s="5"/>
      <c r="AW30428" s="5"/>
    </row>
    <row r="30429" spans="38:49">
      <c r="AL30429" s="5"/>
      <c r="AM30429" s="5"/>
      <c r="AW30429" s="5"/>
    </row>
    <row r="30430" spans="38:49">
      <c r="AL30430" s="5"/>
      <c r="AM30430" s="5"/>
      <c r="AW30430" s="5"/>
    </row>
    <row r="30431" spans="38:49">
      <c r="AL30431" s="5"/>
      <c r="AM30431" s="5"/>
      <c r="AW30431" s="5"/>
    </row>
    <row r="30432" spans="38:49">
      <c r="AL30432" s="5"/>
      <c r="AM30432" s="5"/>
      <c r="AW30432" s="5"/>
    </row>
    <row r="30433" spans="38:49">
      <c r="AL30433" s="5"/>
      <c r="AM30433" s="5"/>
      <c r="AW30433" s="5"/>
    </row>
    <row r="30434" spans="38:49">
      <c r="AL30434" s="5"/>
      <c r="AM30434" s="5"/>
      <c r="AW30434" s="5"/>
    </row>
    <row r="30435" spans="38:49">
      <c r="AL30435" s="5"/>
      <c r="AM30435" s="5"/>
      <c r="AW30435" s="5"/>
    </row>
    <row r="30436" spans="38:49">
      <c r="AL30436" s="5"/>
      <c r="AM30436" s="5"/>
      <c r="AW30436" s="5"/>
    </row>
    <row r="30437" spans="38:49">
      <c r="AL30437" s="5"/>
      <c r="AM30437" s="5"/>
      <c r="AW30437" s="5"/>
    </row>
    <row r="30438" spans="38:49">
      <c r="AL30438" s="5"/>
      <c r="AM30438" s="5"/>
      <c r="AW30438" s="5"/>
    </row>
    <row r="30439" spans="38:49">
      <c r="AL30439" s="5"/>
      <c r="AM30439" s="5"/>
      <c r="AW30439" s="5"/>
    </row>
    <row r="30440" spans="38:49">
      <c r="AL30440" s="5"/>
      <c r="AM30440" s="5"/>
      <c r="AW30440" s="5"/>
    </row>
    <row r="30441" spans="38:49">
      <c r="AL30441" s="5"/>
      <c r="AM30441" s="5"/>
      <c r="AW30441" s="5"/>
    </row>
    <row r="30442" spans="38:49">
      <c r="AL30442" s="5"/>
      <c r="AM30442" s="5"/>
      <c r="AW30442" s="5"/>
    </row>
    <row r="30443" spans="38:49">
      <c r="AL30443" s="5"/>
      <c r="AM30443" s="5"/>
      <c r="AW30443" s="5"/>
    </row>
    <row r="30444" spans="38:49">
      <c r="AL30444" s="5"/>
      <c r="AM30444" s="5"/>
      <c r="AW30444" s="5"/>
    </row>
    <row r="30445" spans="38:49">
      <c r="AL30445" s="5"/>
      <c r="AM30445" s="5"/>
      <c r="AW30445" s="5"/>
    </row>
    <row r="30446" spans="38:49">
      <c r="AL30446" s="5"/>
      <c r="AM30446" s="5"/>
      <c r="AW30446" s="5"/>
    </row>
    <row r="30447" spans="38:49">
      <c r="AL30447" s="5"/>
      <c r="AM30447" s="5"/>
      <c r="AW30447" s="5"/>
    </row>
    <row r="30448" spans="38:49">
      <c r="AL30448" s="5"/>
      <c r="AM30448" s="5"/>
      <c r="AW30448" s="5"/>
    </row>
    <row r="30449" spans="38:49">
      <c r="AL30449" s="5"/>
      <c r="AM30449" s="5"/>
      <c r="AW30449" s="5"/>
    </row>
    <row r="30450" spans="38:49">
      <c r="AL30450" s="5"/>
      <c r="AM30450" s="5"/>
      <c r="AW30450" s="5"/>
    </row>
    <row r="30451" spans="38:49">
      <c r="AL30451" s="5"/>
      <c r="AM30451" s="5"/>
      <c r="AW30451" s="5"/>
    </row>
    <row r="30452" spans="38:49">
      <c r="AL30452" s="5"/>
      <c r="AM30452" s="5"/>
      <c r="AW30452" s="5"/>
    </row>
    <row r="30453" spans="38:49">
      <c r="AL30453" s="5"/>
      <c r="AM30453" s="5"/>
      <c r="AW30453" s="5"/>
    </row>
    <row r="30454" spans="38:49">
      <c r="AL30454" s="5"/>
      <c r="AM30454" s="5"/>
      <c r="AW30454" s="5"/>
    </row>
    <row r="30455" spans="38:49">
      <c r="AL30455" s="5"/>
      <c r="AM30455" s="5"/>
      <c r="AW30455" s="5"/>
    </row>
    <row r="30456" spans="38:49">
      <c r="AL30456" s="5"/>
      <c r="AM30456" s="5"/>
      <c r="AW30456" s="5"/>
    </row>
    <row r="30457" spans="38:49">
      <c r="AL30457" s="5"/>
      <c r="AM30457" s="5"/>
      <c r="AW30457" s="5"/>
    </row>
    <row r="30458" spans="38:49">
      <c r="AL30458" s="5"/>
      <c r="AM30458" s="5"/>
      <c r="AW30458" s="5"/>
    </row>
    <row r="30459" spans="38:49">
      <c r="AL30459" s="5"/>
      <c r="AM30459" s="5"/>
      <c r="AW30459" s="5"/>
    </row>
    <row r="30460" spans="38:49">
      <c r="AL30460" s="5"/>
      <c r="AM30460" s="5"/>
      <c r="AW30460" s="5"/>
    </row>
    <row r="30461" spans="38:49">
      <c r="AL30461" s="5"/>
      <c r="AM30461" s="5"/>
      <c r="AW30461" s="5"/>
    </row>
    <row r="30462" spans="38:49">
      <c r="AL30462" s="5"/>
      <c r="AM30462" s="5"/>
      <c r="AW30462" s="5"/>
    </row>
    <row r="30463" spans="38:49">
      <c r="AL30463" s="5"/>
      <c r="AM30463" s="5"/>
      <c r="AW30463" s="5"/>
    </row>
    <row r="30464" spans="38:49">
      <c r="AL30464" s="5"/>
      <c r="AM30464" s="5"/>
      <c r="AW30464" s="5"/>
    </row>
    <row r="30465" spans="38:49">
      <c r="AL30465" s="5"/>
      <c r="AM30465" s="5"/>
      <c r="AW30465" s="5"/>
    </row>
    <row r="30466" spans="38:49">
      <c r="AL30466" s="5"/>
      <c r="AM30466" s="5"/>
      <c r="AW30466" s="5"/>
    </row>
    <row r="30467" spans="38:49">
      <c r="AL30467" s="5"/>
      <c r="AM30467" s="5"/>
      <c r="AW30467" s="5"/>
    </row>
    <row r="30468" spans="38:49">
      <c r="AL30468" s="5"/>
      <c r="AM30468" s="5"/>
      <c r="AW30468" s="5"/>
    </row>
    <row r="30469" spans="38:49">
      <c r="AL30469" s="5"/>
      <c r="AM30469" s="5"/>
      <c r="AW30469" s="5"/>
    </row>
    <row r="30470" spans="38:49">
      <c r="AL30470" s="5"/>
      <c r="AM30470" s="5"/>
      <c r="AW30470" s="5"/>
    </row>
    <row r="30471" spans="38:49">
      <c r="AL30471" s="5"/>
      <c r="AM30471" s="5"/>
      <c r="AW30471" s="5"/>
    </row>
    <row r="30472" spans="38:49">
      <c r="AL30472" s="5"/>
      <c r="AM30472" s="5"/>
      <c r="AW30472" s="5"/>
    </row>
    <row r="30473" spans="38:49">
      <c r="AL30473" s="5"/>
      <c r="AM30473" s="5"/>
      <c r="AW30473" s="5"/>
    </row>
    <row r="30474" spans="38:49">
      <c r="AL30474" s="5"/>
      <c r="AM30474" s="5"/>
      <c r="AW30474" s="5"/>
    </row>
    <row r="30475" spans="38:49">
      <c r="AL30475" s="5"/>
      <c r="AM30475" s="5"/>
      <c r="AW30475" s="5"/>
    </row>
    <row r="30476" spans="38:49">
      <c r="AL30476" s="5"/>
      <c r="AM30476" s="5"/>
      <c r="AW30476" s="5"/>
    </row>
    <row r="30477" spans="38:49">
      <c r="AL30477" s="5"/>
      <c r="AM30477" s="5"/>
      <c r="AW30477" s="5"/>
    </row>
    <row r="30478" spans="38:49">
      <c r="AL30478" s="5"/>
      <c r="AM30478" s="5"/>
      <c r="AW30478" s="5"/>
    </row>
    <row r="30479" spans="38:49">
      <c r="AL30479" s="5"/>
      <c r="AM30479" s="5"/>
      <c r="AW30479" s="5"/>
    </row>
    <row r="30480" spans="38:49">
      <c r="AL30480" s="5"/>
      <c r="AM30480" s="5"/>
      <c r="AW30480" s="5"/>
    </row>
    <row r="30481" spans="38:49">
      <c r="AL30481" s="5"/>
      <c r="AM30481" s="5"/>
      <c r="AW30481" s="5"/>
    </row>
    <row r="30482" spans="38:49">
      <c r="AL30482" s="5"/>
      <c r="AM30482" s="5"/>
      <c r="AW30482" s="5"/>
    </row>
    <row r="30483" spans="38:49">
      <c r="AL30483" s="5"/>
      <c r="AM30483" s="5"/>
      <c r="AW30483" s="5"/>
    </row>
    <row r="30484" spans="38:49">
      <c r="AL30484" s="5"/>
      <c r="AM30484" s="5"/>
      <c r="AW30484" s="5"/>
    </row>
    <row r="30485" spans="38:49">
      <c r="AL30485" s="5"/>
      <c r="AM30485" s="5"/>
      <c r="AW30485" s="5"/>
    </row>
    <row r="30486" spans="38:49">
      <c r="AL30486" s="5"/>
      <c r="AM30486" s="5"/>
      <c r="AW30486" s="5"/>
    </row>
    <row r="30487" spans="38:49">
      <c r="AL30487" s="5"/>
      <c r="AM30487" s="5"/>
      <c r="AW30487" s="5"/>
    </row>
    <row r="30488" spans="38:49">
      <c r="AL30488" s="5"/>
      <c r="AM30488" s="5"/>
      <c r="AW30488" s="5"/>
    </row>
    <row r="30489" spans="38:49">
      <c r="AL30489" s="5"/>
      <c r="AM30489" s="5"/>
      <c r="AW30489" s="5"/>
    </row>
    <row r="30490" spans="38:49">
      <c r="AL30490" s="5"/>
      <c r="AM30490" s="5"/>
      <c r="AW30490" s="5"/>
    </row>
    <row r="30491" spans="38:49">
      <c r="AL30491" s="5"/>
      <c r="AM30491" s="5"/>
      <c r="AW30491" s="5"/>
    </row>
    <row r="30492" spans="38:49">
      <c r="AL30492" s="5"/>
      <c r="AM30492" s="5"/>
      <c r="AW30492" s="5"/>
    </row>
    <row r="30493" spans="38:49">
      <c r="AL30493" s="5"/>
      <c r="AM30493" s="5"/>
      <c r="AW30493" s="5"/>
    </row>
    <row r="30494" spans="38:49">
      <c r="AL30494" s="5"/>
      <c r="AM30494" s="5"/>
      <c r="AW30494" s="5"/>
    </row>
    <row r="30495" spans="38:49">
      <c r="AL30495" s="5"/>
      <c r="AM30495" s="5"/>
      <c r="AW30495" s="5"/>
    </row>
    <row r="30496" spans="38:49">
      <c r="AL30496" s="5"/>
      <c r="AM30496" s="5"/>
      <c r="AW30496" s="5"/>
    </row>
    <row r="30497" spans="38:49">
      <c r="AL30497" s="5"/>
      <c r="AM30497" s="5"/>
      <c r="AW30497" s="5"/>
    </row>
    <row r="30498" spans="38:49">
      <c r="AL30498" s="5"/>
      <c r="AM30498" s="5"/>
      <c r="AW30498" s="5"/>
    </row>
    <row r="30499" spans="38:49">
      <c r="AL30499" s="5"/>
      <c r="AM30499" s="5"/>
      <c r="AW30499" s="5"/>
    </row>
    <row r="30500" spans="38:49">
      <c r="AL30500" s="5"/>
      <c r="AM30500" s="5"/>
      <c r="AW30500" s="5"/>
    </row>
    <row r="30501" spans="38:49">
      <c r="AL30501" s="5"/>
      <c r="AM30501" s="5"/>
      <c r="AW30501" s="5"/>
    </row>
    <row r="30502" spans="38:49">
      <c r="AL30502" s="5"/>
      <c r="AM30502" s="5"/>
      <c r="AW30502" s="5"/>
    </row>
    <row r="30503" spans="38:49">
      <c r="AL30503" s="5"/>
      <c r="AM30503" s="5"/>
      <c r="AW30503" s="5"/>
    </row>
    <row r="30504" spans="38:49">
      <c r="AL30504" s="5"/>
      <c r="AM30504" s="5"/>
      <c r="AW30504" s="5"/>
    </row>
    <row r="30505" spans="38:49">
      <c r="AL30505" s="5"/>
      <c r="AM30505" s="5"/>
      <c r="AW30505" s="5"/>
    </row>
    <row r="30506" spans="38:49">
      <c r="AL30506" s="5"/>
      <c r="AM30506" s="5"/>
      <c r="AW30506" s="5"/>
    </row>
    <row r="30507" spans="38:49">
      <c r="AL30507" s="5"/>
      <c r="AM30507" s="5"/>
      <c r="AW30507" s="5"/>
    </row>
    <row r="30508" spans="38:49">
      <c r="AL30508" s="5"/>
      <c r="AM30508" s="5"/>
      <c r="AW30508" s="5"/>
    </row>
    <row r="30509" spans="38:49">
      <c r="AL30509" s="5"/>
      <c r="AM30509" s="5"/>
      <c r="AW30509" s="5"/>
    </row>
    <row r="30510" spans="38:49">
      <c r="AL30510" s="5"/>
      <c r="AM30510" s="5"/>
      <c r="AW30510" s="5"/>
    </row>
    <row r="30511" spans="38:49">
      <c r="AL30511" s="5"/>
      <c r="AM30511" s="5"/>
      <c r="AW30511" s="5"/>
    </row>
    <row r="30512" spans="38:49">
      <c r="AL30512" s="5"/>
      <c r="AM30512" s="5"/>
      <c r="AW30512" s="5"/>
    </row>
    <row r="30513" spans="38:49">
      <c r="AL30513" s="5"/>
      <c r="AM30513" s="5"/>
      <c r="AW30513" s="5"/>
    </row>
    <row r="30514" spans="38:49">
      <c r="AL30514" s="5"/>
      <c r="AM30514" s="5"/>
      <c r="AW30514" s="5"/>
    </row>
    <row r="30515" spans="38:49">
      <c r="AL30515" s="5"/>
      <c r="AM30515" s="5"/>
      <c r="AW30515" s="5"/>
    </row>
    <row r="30516" spans="38:49">
      <c r="AL30516" s="5"/>
      <c r="AM30516" s="5"/>
      <c r="AW30516" s="5"/>
    </row>
    <row r="30517" spans="38:49">
      <c r="AL30517" s="5"/>
      <c r="AM30517" s="5"/>
      <c r="AW30517" s="5"/>
    </row>
    <row r="30518" spans="38:49">
      <c r="AL30518" s="5"/>
      <c r="AM30518" s="5"/>
      <c r="AW30518" s="5"/>
    </row>
    <row r="30519" spans="38:49">
      <c r="AL30519" s="5"/>
      <c r="AM30519" s="5"/>
      <c r="AW30519" s="5"/>
    </row>
    <row r="30520" spans="38:49">
      <c r="AL30520" s="5"/>
      <c r="AM30520" s="5"/>
      <c r="AW30520" s="5"/>
    </row>
    <row r="30521" spans="38:49">
      <c r="AL30521" s="5"/>
      <c r="AM30521" s="5"/>
      <c r="AW30521" s="5"/>
    </row>
    <row r="30522" spans="38:49">
      <c r="AL30522" s="5"/>
      <c r="AM30522" s="5"/>
      <c r="AW30522" s="5"/>
    </row>
    <row r="30523" spans="38:49">
      <c r="AL30523" s="5"/>
      <c r="AM30523" s="5"/>
      <c r="AW30523" s="5"/>
    </row>
    <row r="30524" spans="38:49">
      <c r="AL30524" s="5"/>
      <c r="AM30524" s="5"/>
      <c r="AW30524" s="5"/>
    </row>
    <row r="30525" spans="38:49">
      <c r="AL30525" s="5"/>
      <c r="AM30525" s="5"/>
      <c r="AW30525" s="5"/>
    </row>
    <row r="30526" spans="38:49">
      <c r="AL30526" s="5"/>
      <c r="AM30526" s="5"/>
      <c r="AW30526" s="5"/>
    </row>
    <row r="30527" spans="38:49">
      <c r="AL30527" s="5"/>
      <c r="AM30527" s="5"/>
      <c r="AW30527" s="5"/>
    </row>
    <row r="30528" spans="38:49">
      <c r="AL30528" s="5"/>
      <c r="AM30528" s="5"/>
      <c r="AW30528" s="5"/>
    </row>
    <row r="30529" spans="38:49">
      <c r="AL30529" s="5"/>
      <c r="AM30529" s="5"/>
      <c r="AW30529" s="5"/>
    </row>
    <row r="30530" spans="38:49">
      <c r="AL30530" s="5"/>
      <c r="AM30530" s="5"/>
      <c r="AW30530" s="5"/>
    </row>
    <row r="30531" spans="38:49">
      <c r="AL30531" s="5"/>
      <c r="AM30531" s="5"/>
      <c r="AW30531" s="5"/>
    </row>
    <row r="30532" spans="38:49">
      <c r="AL30532" s="5"/>
      <c r="AM30532" s="5"/>
      <c r="AW30532" s="5"/>
    </row>
    <row r="30533" spans="38:49">
      <c r="AL30533" s="5"/>
      <c r="AM30533" s="5"/>
      <c r="AW30533" s="5"/>
    </row>
    <row r="30534" spans="38:49">
      <c r="AL30534" s="5"/>
      <c r="AM30534" s="5"/>
      <c r="AW30534" s="5"/>
    </row>
    <row r="30535" spans="38:49">
      <c r="AL30535" s="5"/>
      <c r="AM30535" s="5"/>
      <c r="AW30535" s="5"/>
    </row>
    <row r="30536" spans="38:49">
      <c r="AL30536" s="5"/>
      <c r="AM30536" s="5"/>
      <c r="AW30536" s="5"/>
    </row>
    <row r="30537" spans="38:49">
      <c r="AL30537" s="5"/>
      <c r="AM30537" s="5"/>
      <c r="AW30537" s="5"/>
    </row>
    <row r="30538" spans="38:49">
      <c r="AL30538" s="5"/>
      <c r="AM30538" s="5"/>
      <c r="AW30538" s="5"/>
    </row>
    <row r="30539" spans="38:49">
      <c r="AL30539" s="5"/>
      <c r="AM30539" s="5"/>
      <c r="AW30539" s="5"/>
    </row>
    <row r="30540" spans="38:49">
      <c r="AL30540" s="5"/>
      <c r="AM30540" s="5"/>
      <c r="AW30540" s="5"/>
    </row>
    <row r="30541" spans="38:49">
      <c r="AL30541" s="5"/>
      <c r="AM30541" s="5"/>
      <c r="AW30541" s="5"/>
    </row>
    <row r="30542" spans="38:49">
      <c r="AL30542" s="5"/>
      <c r="AM30542" s="5"/>
      <c r="AW30542" s="5"/>
    </row>
    <row r="30543" spans="38:49">
      <c r="AL30543" s="5"/>
      <c r="AM30543" s="5"/>
      <c r="AW30543" s="5"/>
    </row>
    <row r="30544" spans="38:49">
      <c r="AL30544" s="5"/>
      <c r="AM30544" s="5"/>
      <c r="AW30544" s="5"/>
    </row>
    <row r="30545" spans="38:49">
      <c r="AL30545" s="5"/>
      <c r="AM30545" s="5"/>
      <c r="AW30545" s="5"/>
    </row>
    <row r="30546" spans="38:49">
      <c r="AL30546" s="5"/>
      <c r="AM30546" s="5"/>
      <c r="AW30546" s="5"/>
    </row>
    <row r="30547" spans="38:49">
      <c r="AL30547" s="5"/>
      <c r="AM30547" s="5"/>
      <c r="AW30547" s="5"/>
    </row>
    <row r="30548" spans="38:49">
      <c r="AL30548" s="5"/>
      <c r="AM30548" s="5"/>
      <c r="AW30548" s="5"/>
    </row>
    <row r="30549" spans="38:49">
      <c r="AL30549" s="5"/>
      <c r="AM30549" s="5"/>
      <c r="AW30549" s="5"/>
    </row>
    <row r="30550" spans="38:49">
      <c r="AL30550" s="5"/>
      <c r="AM30550" s="5"/>
      <c r="AW30550" s="5"/>
    </row>
    <row r="30551" spans="38:49">
      <c r="AL30551" s="5"/>
      <c r="AM30551" s="5"/>
      <c r="AW30551" s="5"/>
    </row>
    <row r="30552" spans="38:49">
      <c r="AL30552" s="5"/>
      <c r="AM30552" s="5"/>
      <c r="AW30552" s="5"/>
    </row>
    <row r="30553" spans="38:49">
      <c r="AL30553" s="5"/>
      <c r="AM30553" s="5"/>
      <c r="AW30553" s="5"/>
    </row>
    <row r="30554" spans="38:49">
      <c r="AL30554" s="5"/>
      <c r="AM30554" s="5"/>
      <c r="AW30554" s="5"/>
    </row>
    <row r="30555" spans="38:49">
      <c r="AL30555" s="5"/>
      <c r="AM30555" s="5"/>
      <c r="AW30555" s="5"/>
    </row>
    <row r="30556" spans="38:49">
      <c r="AL30556" s="5"/>
      <c r="AM30556" s="5"/>
      <c r="AW30556" s="5"/>
    </row>
    <row r="30557" spans="38:49">
      <c r="AL30557" s="5"/>
      <c r="AM30557" s="5"/>
      <c r="AW30557" s="5"/>
    </row>
    <row r="30558" spans="38:49">
      <c r="AL30558" s="5"/>
      <c r="AM30558" s="5"/>
      <c r="AW30558" s="5"/>
    </row>
    <row r="30559" spans="38:49">
      <c r="AL30559" s="5"/>
      <c r="AM30559" s="5"/>
      <c r="AW30559" s="5"/>
    </row>
    <row r="30560" spans="38:49">
      <c r="AL30560" s="5"/>
      <c r="AM30560" s="5"/>
      <c r="AW30560" s="5"/>
    </row>
    <row r="30561" spans="38:49">
      <c r="AL30561" s="5"/>
      <c r="AM30561" s="5"/>
      <c r="AW30561" s="5"/>
    </row>
    <row r="30562" spans="38:49">
      <c r="AL30562" s="5"/>
      <c r="AM30562" s="5"/>
      <c r="AW30562" s="5"/>
    </row>
    <row r="30563" spans="38:49">
      <c r="AL30563" s="5"/>
      <c r="AM30563" s="5"/>
      <c r="AW30563" s="5"/>
    </row>
    <row r="30564" spans="38:49">
      <c r="AL30564" s="5"/>
      <c r="AM30564" s="5"/>
      <c r="AW30564" s="5"/>
    </row>
    <row r="30565" spans="38:49">
      <c r="AL30565" s="5"/>
      <c r="AM30565" s="5"/>
      <c r="AW30565" s="5"/>
    </row>
    <row r="30566" spans="38:49">
      <c r="AL30566" s="5"/>
      <c r="AM30566" s="5"/>
      <c r="AW30566" s="5"/>
    </row>
    <row r="30567" spans="38:49">
      <c r="AL30567" s="5"/>
      <c r="AM30567" s="5"/>
      <c r="AW30567" s="5"/>
    </row>
    <row r="30568" spans="38:49">
      <c r="AL30568" s="5"/>
      <c r="AM30568" s="5"/>
      <c r="AW30568" s="5"/>
    </row>
    <row r="30569" spans="38:49">
      <c r="AL30569" s="5"/>
      <c r="AM30569" s="5"/>
      <c r="AW30569" s="5"/>
    </row>
    <row r="30570" spans="38:49">
      <c r="AL30570" s="5"/>
      <c r="AM30570" s="5"/>
      <c r="AW30570" s="5"/>
    </row>
    <row r="30571" spans="38:49">
      <c r="AL30571" s="5"/>
      <c r="AM30571" s="5"/>
      <c r="AW30571" s="5"/>
    </row>
    <row r="30572" spans="38:49">
      <c r="AL30572" s="5"/>
      <c r="AM30572" s="5"/>
      <c r="AW30572" s="5"/>
    </row>
    <row r="30573" spans="38:49">
      <c r="AL30573" s="5"/>
      <c r="AM30573" s="5"/>
      <c r="AW30573" s="5"/>
    </row>
    <row r="30574" spans="38:49">
      <c r="AL30574" s="5"/>
      <c r="AM30574" s="5"/>
      <c r="AW30574" s="5"/>
    </row>
    <row r="30575" spans="38:49">
      <c r="AL30575" s="5"/>
      <c r="AM30575" s="5"/>
      <c r="AW30575" s="5"/>
    </row>
    <row r="30576" spans="38:49">
      <c r="AL30576" s="5"/>
      <c r="AM30576" s="5"/>
      <c r="AW30576" s="5"/>
    </row>
    <row r="30577" spans="38:49">
      <c r="AL30577" s="5"/>
      <c r="AM30577" s="5"/>
      <c r="AW30577" s="5"/>
    </row>
    <row r="30578" spans="38:49">
      <c r="AL30578" s="5"/>
      <c r="AM30578" s="5"/>
      <c r="AW30578" s="5"/>
    </row>
    <row r="30579" spans="38:49">
      <c r="AL30579" s="5"/>
      <c r="AM30579" s="5"/>
      <c r="AW30579" s="5"/>
    </row>
    <row r="30580" spans="38:49">
      <c r="AL30580" s="5"/>
      <c r="AM30580" s="5"/>
      <c r="AW30580" s="5"/>
    </row>
    <row r="30581" spans="38:49">
      <c r="AL30581" s="5"/>
      <c r="AM30581" s="5"/>
      <c r="AW30581" s="5"/>
    </row>
    <row r="30582" spans="38:49">
      <c r="AL30582" s="5"/>
      <c r="AM30582" s="5"/>
      <c r="AW30582" s="5"/>
    </row>
    <row r="30583" spans="38:49">
      <c r="AL30583" s="5"/>
      <c r="AM30583" s="5"/>
      <c r="AW30583" s="5"/>
    </row>
    <row r="30584" spans="38:49">
      <c r="AL30584" s="5"/>
      <c r="AM30584" s="5"/>
      <c r="AW30584" s="5"/>
    </row>
    <row r="30585" spans="38:49">
      <c r="AL30585" s="5"/>
      <c r="AM30585" s="5"/>
      <c r="AW30585" s="5"/>
    </row>
    <row r="30586" spans="38:49">
      <c r="AL30586" s="5"/>
      <c r="AM30586" s="5"/>
      <c r="AW30586" s="5"/>
    </row>
    <row r="30587" spans="38:49">
      <c r="AL30587" s="5"/>
      <c r="AM30587" s="5"/>
      <c r="AW30587" s="5"/>
    </row>
    <row r="30588" spans="38:49">
      <c r="AL30588" s="5"/>
      <c r="AM30588" s="5"/>
      <c r="AW30588" s="5"/>
    </row>
    <row r="30589" spans="38:49">
      <c r="AL30589" s="5"/>
      <c r="AM30589" s="5"/>
      <c r="AW30589" s="5"/>
    </row>
    <row r="30590" spans="38:49">
      <c r="AL30590" s="5"/>
      <c r="AM30590" s="5"/>
      <c r="AW30590" s="5"/>
    </row>
    <row r="30591" spans="38:49">
      <c r="AL30591" s="5"/>
      <c r="AM30591" s="5"/>
      <c r="AW30591" s="5"/>
    </row>
    <row r="30592" spans="38:49">
      <c r="AL30592" s="5"/>
      <c r="AM30592" s="5"/>
      <c r="AW30592" s="5"/>
    </row>
    <row r="30593" spans="38:49">
      <c r="AL30593" s="5"/>
      <c r="AM30593" s="5"/>
      <c r="AW30593" s="5"/>
    </row>
    <row r="30594" spans="38:49">
      <c r="AL30594" s="5"/>
      <c r="AM30594" s="5"/>
      <c r="AW30594" s="5"/>
    </row>
    <row r="30595" spans="38:49">
      <c r="AL30595" s="5"/>
      <c r="AM30595" s="5"/>
      <c r="AW30595" s="5"/>
    </row>
    <row r="30596" spans="38:49">
      <c r="AL30596" s="5"/>
      <c r="AM30596" s="5"/>
      <c r="AW30596" s="5"/>
    </row>
    <row r="30597" spans="38:49">
      <c r="AL30597" s="5"/>
      <c r="AM30597" s="5"/>
      <c r="AW30597" s="5"/>
    </row>
    <row r="30598" spans="38:49">
      <c r="AL30598" s="5"/>
      <c r="AM30598" s="5"/>
      <c r="AW30598" s="5"/>
    </row>
    <row r="30599" spans="38:49">
      <c r="AL30599" s="5"/>
      <c r="AM30599" s="5"/>
      <c r="AW30599" s="5"/>
    </row>
    <row r="30600" spans="38:49">
      <c r="AL30600" s="5"/>
      <c r="AM30600" s="5"/>
      <c r="AW30600" s="5"/>
    </row>
    <row r="30601" spans="38:49">
      <c r="AL30601" s="5"/>
      <c r="AM30601" s="5"/>
      <c r="AW30601" s="5"/>
    </row>
    <row r="30602" spans="38:49">
      <c r="AL30602" s="5"/>
      <c r="AM30602" s="5"/>
      <c r="AW30602" s="5"/>
    </row>
    <row r="30603" spans="38:49">
      <c r="AL30603" s="5"/>
      <c r="AM30603" s="5"/>
      <c r="AW30603" s="5"/>
    </row>
    <row r="30604" spans="38:49">
      <c r="AL30604" s="5"/>
      <c r="AM30604" s="5"/>
      <c r="AW30604" s="5"/>
    </row>
    <row r="30605" spans="38:49">
      <c r="AL30605" s="5"/>
      <c r="AM30605" s="5"/>
      <c r="AW30605" s="5"/>
    </row>
    <row r="30606" spans="38:49">
      <c r="AL30606" s="5"/>
      <c r="AM30606" s="5"/>
      <c r="AW30606" s="5"/>
    </row>
    <row r="30607" spans="38:49">
      <c r="AL30607" s="5"/>
      <c r="AM30607" s="5"/>
      <c r="AW30607" s="5"/>
    </row>
    <row r="30608" spans="38:49">
      <c r="AL30608" s="5"/>
      <c r="AM30608" s="5"/>
      <c r="AW30608" s="5"/>
    </row>
    <row r="30609" spans="38:49">
      <c r="AL30609" s="5"/>
      <c r="AM30609" s="5"/>
      <c r="AW30609" s="5"/>
    </row>
    <row r="30610" spans="38:49">
      <c r="AL30610" s="5"/>
      <c r="AM30610" s="5"/>
      <c r="AW30610" s="5"/>
    </row>
    <row r="30611" spans="38:49">
      <c r="AL30611" s="5"/>
      <c r="AM30611" s="5"/>
      <c r="AW30611" s="5"/>
    </row>
    <row r="30612" spans="38:49">
      <c r="AL30612" s="5"/>
      <c r="AM30612" s="5"/>
      <c r="AW30612" s="5"/>
    </row>
    <row r="30613" spans="38:49">
      <c r="AL30613" s="5"/>
      <c r="AM30613" s="5"/>
      <c r="AW30613" s="5"/>
    </row>
    <row r="30614" spans="38:49">
      <c r="AL30614" s="5"/>
      <c r="AM30614" s="5"/>
      <c r="AW30614" s="5"/>
    </row>
    <row r="30615" spans="38:49">
      <c r="AL30615" s="5"/>
      <c r="AM30615" s="5"/>
      <c r="AW30615" s="5"/>
    </row>
    <row r="30616" spans="38:49">
      <c r="AL30616" s="5"/>
      <c r="AM30616" s="5"/>
      <c r="AW30616" s="5"/>
    </row>
    <row r="30617" spans="38:49">
      <c r="AL30617" s="5"/>
      <c r="AM30617" s="5"/>
      <c r="AW30617" s="5"/>
    </row>
    <row r="30618" spans="38:49">
      <c r="AL30618" s="5"/>
      <c r="AM30618" s="5"/>
      <c r="AW30618" s="5"/>
    </row>
    <row r="30619" spans="38:49">
      <c r="AL30619" s="5"/>
      <c r="AM30619" s="5"/>
      <c r="AW30619" s="5"/>
    </row>
    <row r="30620" spans="38:49">
      <c r="AL30620" s="5"/>
      <c r="AM30620" s="5"/>
      <c r="AW30620" s="5"/>
    </row>
    <row r="30621" spans="38:49">
      <c r="AL30621" s="5"/>
      <c r="AM30621" s="5"/>
      <c r="AW30621" s="5"/>
    </row>
    <row r="30622" spans="38:49">
      <c r="AL30622" s="5"/>
      <c r="AM30622" s="5"/>
      <c r="AW30622" s="5"/>
    </row>
    <row r="30623" spans="38:49">
      <c r="AL30623" s="5"/>
      <c r="AM30623" s="5"/>
      <c r="AW30623" s="5"/>
    </row>
    <row r="30624" spans="38:49">
      <c r="AL30624" s="5"/>
      <c r="AM30624" s="5"/>
      <c r="AW30624" s="5"/>
    </row>
    <row r="30625" spans="38:49">
      <c r="AL30625" s="5"/>
      <c r="AM30625" s="5"/>
      <c r="AW30625" s="5"/>
    </row>
    <row r="30626" spans="38:49">
      <c r="AL30626" s="5"/>
      <c r="AM30626" s="5"/>
      <c r="AW30626" s="5"/>
    </row>
    <row r="30627" spans="38:49">
      <c r="AL30627" s="5"/>
      <c r="AM30627" s="5"/>
      <c r="AW30627" s="5"/>
    </row>
    <row r="30628" spans="38:49">
      <c r="AL30628" s="5"/>
      <c r="AM30628" s="5"/>
      <c r="AW30628" s="5"/>
    </row>
    <row r="30629" spans="38:49">
      <c r="AL30629" s="5"/>
      <c r="AM30629" s="5"/>
      <c r="AW30629" s="5"/>
    </row>
    <row r="30630" spans="38:49">
      <c r="AL30630" s="5"/>
      <c r="AM30630" s="5"/>
      <c r="AW30630" s="5"/>
    </row>
    <row r="30631" spans="38:49">
      <c r="AL30631" s="5"/>
      <c r="AM30631" s="5"/>
      <c r="AW30631" s="5"/>
    </row>
    <row r="30632" spans="38:49">
      <c r="AL30632" s="5"/>
      <c r="AM30632" s="5"/>
      <c r="AW30632" s="5"/>
    </row>
    <row r="30633" spans="38:49">
      <c r="AL30633" s="5"/>
      <c r="AM30633" s="5"/>
      <c r="AW30633" s="5"/>
    </row>
    <row r="30634" spans="38:49">
      <c r="AL30634" s="5"/>
      <c r="AM30634" s="5"/>
      <c r="AW30634" s="5"/>
    </row>
    <row r="30635" spans="38:49">
      <c r="AL30635" s="5"/>
      <c r="AM30635" s="5"/>
      <c r="AW30635" s="5"/>
    </row>
    <row r="30636" spans="38:49">
      <c r="AL30636" s="5"/>
      <c r="AM30636" s="5"/>
      <c r="AW30636" s="5"/>
    </row>
    <row r="30637" spans="38:49">
      <c r="AL30637" s="5"/>
      <c r="AM30637" s="5"/>
      <c r="AW30637" s="5"/>
    </row>
    <row r="30638" spans="38:49">
      <c r="AL30638" s="5"/>
      <c r="AM30638" s="5"/>
      <c r="AW30638" s="5"/>
    </row>
    <row r="30639" spans="38:49">
      <c r="AL30639" s="5"/>
      <c r="AM30639" s="5"/>
      <c r="AW30639" s="5"/>
    </row>
    <row r="30640" spans="38:49">
      <c r="AL30640" s="5"/>
      <c r="AM30640" s="5"/>
      <c r="AW30640" s="5"/>
    </row>
    <row r="30641" spans="38:49">
      <c r="AL30641" s="5"/>
      <c r="AM30641" s="5"/>
      <c r="AW30641" s="5"/>
    </row>
    <row r="30642" spans="38:49">
      <c r="AL30642" s="5"/>
      <c r="AM30642" s="5"/>
      <c r="AW30642" s="5"/>
    </row>
    <row r="30643" spans="38:49">
      <c r="AL30643" s="5"/>
      <c r="AM30643" s="5"/>
      <c r="AW30643" s="5"/>
    </row>
    <row r="30644" spans="38:49">
      <c r="AL30644" s="5"/>
      <c r="AM30644" s="5"/>
      <c r="AW30644" s="5"/>
    </row>
    <row r="30645" spans="38:49">
      <c r="AL30645" s="5"/>
      <c r="AM30645" s="5"/>
      <c r="AW30645" s="5"/>
    </row>
    <row r="30646" spans="38:49">
      <c r="AL30646" s="5"/>
      <c r="AM30646" s="5"/>
      <c r="AW30646" s="5"/>
    </row>
    <row r="30647" spans="38:49">
      <c r="AL30647" s="5"/>
      <c r="AM30647" s="5"/>
      <c r="AW30647" s="5"/>
    </row>
    <row r="30648" spans="38:49">
      <c r="AL30648" s="5"/>
      <c r="AM30648" s="5"/>
      <c r="AW30648" s="5"/>
    </row>
    <row r="30649" spans="38:49">
      <c r="AL30649" s="5"/>
      <c r="AM30649" s="5"/>
      <c r="AW30649" s="5"/>
    </row>
    <row r="30650" spans="38:49">
      <c r="AL30650" s="5"/>
      <c r="AM30650" s="5"/>
      <c r="AW30650" s="5"/>
    </row>
    <row r="30651" spans="38:49">
      <c r="AL30651" s="5"/>
      <c r="AM30651" s="5"/>
      <c r="AW30651" s="5"/>
    </row>
    <row r="30652" spans="38:49">
      <c r="AL30652" s="5"/>
      <c r="AM30652" s="5"/>
      <c r="AW30652" s="5"/>
    </row>
    <row r="30653" spans="38:49">
      <c r="AL30653" s="5"/>
      <c r="AM30653" s="5"/>
      <c r="AW30653" s="5"/>
    </row>
    <row r="30654" spans="38:49">
      <c r="AL30654" s="5"/>
      <c r="AM30654" s="5"/>
      <c r="AW30654" s="5"/>
    </row>
    <row r="30655" spans="38:49">
      <c r="AL30655" s="5"/>
      <c r="AM30655" s="5"/>
      <c r="AW30655" s="5"/>
    </row>
    <row r="30656" spans="38:49">
      <c r="AL30656" s="5"/>
      <c r="AM30656" s="5"/>
      <c r="AW30656" s="5"/>
    </row>
    <row r="30657" spans="38:49">
      <c r="AL30657" s="5"/>
      <c r="AM30657" s="5"/>
      <c r="AW30657" s="5"/>
    </row>
    <row r="30658" spans="38:49">
      <c r="AL30658" s="5"/>
      <c r="AM30658" s="5"/>
      <c r="AW30658" s="5"/>
    </row>
    <row r="30659" spans="38:49">
      <c r="AL30659" s="5"/>
      <c r="AM30659" s="5"/>
      <c r="AW30659" s="5"/>
    </row>
    <row r="30660" spans="38:49">
      <c r="AL30660" s="5"/>
      <c r="AM30660" s="5"/>
      <c r="AW30660" s="5"/>
    </row>
    <row r="30661" spans="38:49">
      <c r="AL30661" s="5"/>
      <c r="AM30661" s="5"/>
      <c r="AW30661" s="5"/>
    </row>
    <row r="30662" spans="38:49">
      <c r="AL30662" s="5"/>
      <c r="AM30662" s="5"/>
      <c r="AW30662" s="5"/>
    </row>
    <row r="30663" spans="38:49">
      <c r="AL30663" s="5"/>
      <c r="AM30663" s="5"/>
      <c r="AW30663" s="5"/>
    </row>
    <row r="30664" spans="38:49">
      <c r="AL30664" s="5"/>
      <c r="AM30664" s="5"/>
      <c r="AW30664" s="5"/>
    </row>
    <row r="30665" spans="38:49">
      <c r="AL30665" s="5"/>
      <c r="AM30665" s="5"/>
      <c r="AW30665" s="5"/>
    </row>
    <row r="30666" spans="38:49">
      <c r="AL30666" s="5"/>
      <c r="AM30666" s="5"/>
      <c r="AW30666" s="5"/>
    </row>
    <row r="30667" spans="38:49">
      <c r="AL30667" s="5"/>
      <c r="AM30667" s="5"/>
      <c r="AW30667" s="5"/>
    </row>
    <row r="30668" spans="38:49">
      <c r="AL30668" s="5"/>
      <c r="AM30668" s="5"/>
      <c r="AW30668" s="5"/>
    </row>
    <row r="30669" spans="38:49">
      <c r="AL30669" s="5"/>
      <c r="AM30669" s="5"/>
      <c r="AW30669" s="5"/>
    </row>
    <row r="30670" spans="38:49">
      <c r="AL30670" s="5"/>
      <c r="AM30670" s="5"/>
      <c r="AW30670" s="5"/>
    </row>
    <row r="30671" spans="38:49">
      <c r="AL30671" s="5"/>
      <c r="AM30671" s="5"/>
      <c r="AW30671" s="5"/>
    </row>
    <row r="30672" spans="38:49">
      <c r="AL30672" s="5"/>
      <c r="AM30672" s="5"/>
      <c r="AW30672" s="5"/>
    </row>
    <row r="30673" spans="38:49">
      <c r="AL30673" s="5"/>
      <c r="AM30673" s="5"/>
      <c r="AW30673" s="5"/>
    </row>
    <row r="30674" spans="38:49">
      <c r="AL30674" s="5"/>
      <c r="AM30674" s="5"/>
      <c r="AW30674" s="5"/>
    </row>
    <row r="30675" spans="38:49">
      <c r="AL30675" s="5"/>
      <c r="AM30675" s="5"/>
      <c r="AW30675" s="5"/>
    </row>
    <row r="30676" spans="38:49">
      <c r="AL30676" s="5"/>
      <c r="AM30676" s="5"/>
      <c r="AW30676" s="5"/>
    </row>
    <row r="30677" spans="38:49">
      <c r="AL30677" s="5"/>
      <c r="AM30677" s="5"/>
      <c r="AW30677" s="5"/>
    </row>
    <row r="30678" spans="38:49">
      <c r="AL30678" s="5"/>
      <c r="AM30678" s="5"/>
      <c r="AW30678" s="5"/>
    </row>
    <row r="30679" spans="38:49">
      <c r="AL30679" s="5"/>
      <c r="AM30679" s="5"/>
      <c r="AW30679" s="5"/>
    </row>
    <row r="30680" spans="38:49">
      <c r="AL30680" s="5"/>
      <c r="AM30680" s="5"/>
      <c r="AW30680" s="5"/>
    </row>
    <row r="30681" spans="38:49">
      <c r="AL30681" s="5"/>
      <c r="AM30681" s="5"/>
      <c r="AW30681" s="5"/>
    </row>
    <row r="30682" spans="38:49">
      <c r="AL30682" s="5"/>
      <c r="AM30682" s="5"/>
      <c r="AW30682" s="5"/>
    </row>
    <row r="30683" spans="38:49">
      <c r="AL30683" s="5"/>
      <c r="AM30683" s="5"/>
      <c r="AW30683" s="5"/>
    </row>
    <row r="30684" spans="38:49">
      <c r="AL30684" s="5"/>
      <c r="AM30684" s="5"/>
      <c r="AW30684" s="5"/>
    </row>
    <row r="30685" spans="38:49">
      <c r="AL30685" s="5"/>
      <c r="AM30685" s="5"/>
      <c r="AW30685" s="5"/>
    </row>
    <row r="30686" spans="38:49">
      <c r="AL30686" s="5"/>
      <c r="AM30686" s="5"/>
      <c r="AW30686" s="5"/>
    </row>
    <row r="30687" spans="38:49">
      <c r="AL30687" s="5"/>
      <c r="AM30687" s="5"/>
      <c r="AW30687" s="5"/>
    </row>
    <row r="30688" spans="38:49">
      <c r="AL30688" s="5"/>
      <c r="AM30688" s="5"/>
      <c r="AW30688" s="5"/>
    </row>
    <row r="30689" spans="38:49">
      <c r="AL30689" s="5"/>
      <c r="AM30689" s="5"/>
      <c r="AW30689" s="5"/>
    </row>
    <row r="30690" spans="38:49">
      <c r="AL30690" s="5"/>
      <c r="AM30690" s="5"/>
      <c r="AW30690" s="5"/>
    </row>
    <row r="30691" spans="38:49">
      <c r="AL30691" s="5"/>
      <c r="AM30691" s="5"/>
      <c r="AW30691" s="5"/>
    </row>
    <row r="30692" spans="38:49">
      <c r="AL30692" s="5"/>
      <c r="AM30692" s="5"/>
      <c r="AW30692" s="5"/>
    </row>
    <row r="30693" spans="38:49">
      <c r="AL30693" s="5"/>
      <c r="AM30693" s="5"/>
      <c r="AW30693" s="5"/>
    </row>
    <row r="30694" spans="38:49">
      <c r="AL30694" s="5"/>
      <c r="AM30694" s="5"/>
      <c r="AW30694" s="5"/>
    </row>
    <row r="30695" spans="38:49">
      <c r="AL30695" s="5"/>
      <c r="AM30695" s="5"/>
      <c r="AW30695" s="5"/>
    </row>
    <row r="30696" spans="38:49">
      <c r="AL30696" s="5"/>
      <c r="AM30696" s="5"/>
      <c r="AW30696" s="5"/>
    </row>
    <row r="30697" spans="38:49">
      <c r="AL30697" s="5"/>
      <c r="AM30697" s="5"/>
      <c r="AW30697" s="5"/>
    </row>
    <row r="30698" spans="38:49">
      <c r="AL30698" s="5"/>
      <c r="AM30698" s="5"/>
      <c r="AW30698" s="5"/>
    </row>
    <row r="30699" spans="38:49">
      <c r="AL30699" s="5"/>
      <c r="AM30699" s="5"/>
      <c r="AW30699" s="5"/>
    </row>
    <row r="30700" spans="38:49">
      <c r="AL30700" s="5"/>
      <c r="AM30700" s="5"/>
      <c r="AW30700" s="5"/>
    </row>
    <row r="30701" spans="38:49">
      <c r="AL30701" s="5"/>
      <c r="AM30701" s="5"/>
      <c r="AW30701" s="5"/>
    </row>
    <row r="30702" spans="38:49">
      <c r="AL30702" s="5"/>
      <c r="AM30702" s="5"/>
      <c r="AW30702" s="5"/>
    </row>
    <row r="30703" spans="38:49">
      <c r="AL30703" s="5"/>
      <c r="AM30703" s="5"/>
      <c r="AW30703" s="5"/>
    </row>
    <row r="30704" spans="38:49">
      <c r="AL30704" s="5"/>
      <c r="AM30704" s="5"/>
      <c r="AW30704" s="5"/>
    </row>
    <row r="30705" spans="38:49">
      <c r="AL30705" s="5"/>
      <c r="AM30705" s="5"/>
      <c r="AW30705" s="5"/>
    </row>
    <row r="30706" spans="38:49">
      <c r="AL30706" s="5"/>
      <c r="AM30706" s="5"/>
      <c r="AW30706" s="5"/>
    </row>
    <row r="30707" spans="38:49">
      <c r="AL30707" s="5"/>
      <c r="AM30707" s="5"/>
      <c r="AW30707" s="5"/>
    </row>
    <row r="30708" spans="38:49">
      <c r="AL30708" s="5"/>
      <c r="AM30708" s="5"/>
      <c r="AW30708" s="5"/>
    </row>
    <row r="30709" spans="38:49">
      <c r="AL30709" s="5"/>
      <c r="AM30709" s="5"/>
      <c r="AW30709" s="5"/>
    </row>
    <row r="30710" spans="38:49">
      <c r="AL30710" s="5"/>
      <c r="AM30710" s="5"/>
      <c r="AW30710" s="5"/>
    </row>
    <row r="30711" spans="38:49">
      <c r="AL30711" s="5"/>
      <c r="AM30711" s="5"/>
      <c r="AW30711" s="5"/>
    </row>
    <row r="30712" spans="38:49">
      <c r="AL30712" s="5"/>
      <c r="AM30712" s="5"/>
      <c r="AW30712" s="5"/>
    </row>
    <row r="30713" spans="38:49">
      <c r="AL30713" s="5"/>
      <c r="AM30713" s="5"/>
      <c r="AW30713" s="5"/>
    </row>
    <row r="30714" spans="38:49">
      <c r="AL30714" s="5"/>
      <c r="AM30714" s="5"/>
      <c r="AW30714" s="5"/>
    </row>
    <row r="30715" spans="38:49">
      <c r="AL30715" s="5"/>
      <c r="AM30715" s="5"/>
      <c r="AW30715" s="5"/>
    </row>
    <row r="30716" spans="38:49">
      <c r="AL30716" s="5"/>
      <c r="AM30716" s="5"/>
      <c r="AW30716" s="5"/>
    </row>
    <row r="30717" spans="38:49">
      <c r="AL30717" s="5"/>
      <c r="AM30717" s="5"/>
      <c r="AW30717" s="5"/>
    </row>
    <row r="30718" spans="38:49">
      <c r="AL30718" s="5"/>
      <c r="AM30718" s="5"/>
      <c r="AW30718" s="5"/>
    </row>
    <row r="30719" spans="38:49">
      <c r="AL30719" s="5"/>
      <c r="AM30719" s="5"/>
      <c r="AW30719" s="5"/>
    </row>
    <row r="30720" spans="38:49">
      <c r="AL30720" s="5"/>
      <c r="AM30720" s="5"/>
      <c r="AW30720" s="5"/>
    </row>
    <row r="30721" spans="38:49">
      <c r="AL30721" s="5"/>
      <c r="AM30721" s="5"/>
      <c r="AW30721" s="5"/>
    </row>
    <row r="30722" spans="38:49">
      <c r="AL30722" s="5"/>
      <c r="AM30722" s="5"/>
      <c r="AW30722" s="5"/>
    </row>
    <row r="30723" spans="38:49">
      <c r="AL30723" s="5"/>
      <c r="AM30723" s="5"/>
      <c r="AW30723" s="5"/>
    </row>
    <row r="30724" spans="38:49">
      <c r="AL30724" s="5"/>
      <c r="AM30724" s="5"/>
      <c r="AW30724" s="5"/>
    </row>
    <row r="30725" spans="38:49">
      <c r="AL30725" s="5"/>
      <c r="AM30725" s="5"/>
      <c r="AW30725" s="5"/>
    </row>
    <row r="30726" spans="38:49">
      <c r="AL30726" s="5"/>
      <c r="AM30726" s="5"/>
      <c r="AW30726" s="5"/>
    </row>
    <row r="30727" spans="38:49">
      <c r="AL30727" s="5"/>
      <c r="AM30727" s="5"/>
      <c r="AW30727" s="5"/>
    </row>
    <row r="30728" spans="38:49">
      <c r="AL30728" s="5"/>
      <c r="AM30728" s="5"/>
      <c r="AW30728" s="5"/>
    </row>
    <row r="30729" spans="38:49">
      <c r="AL30729" s="5"/>
      <c r="AM30729" s="5"/>
      <c r="AW30729" s="5"/>
    </row>
    <row r="30730" spans="38:49">
      <c r="AL30730" s="5"/>
      <c r="AM30730" s="5"/>
      <c r="AW30730" s="5"/>
    </row>
    <row r="30731" spans="38:49">
      <c r="AL30731" s="5"/>
      <c r="AM30731" s="5"/>
      <c r="AW30731" s="5"/>
    </row>
    <row r="30732" spans="38:49">
      <c r="AL30732" s="5"/>
      <c r="AM30732" s="5"/>
      <c r="AW30732" s="5"/>
    </row>
    <row r="30733" spans="38:49">
      <c r="AL30733" s="5"/>
      <c r="AM30733" s="5"/>
      <c r="AW30733" s="5"/>
    </row>
    <row r="30734" spans="38:49">
      <c r="AL30734" s="5"/>
      <c r="AM30734" s="5"/>
      <c r="AW30734" s="5"/>
    </row>
    <row r="30735" spans="38:49">
      <c r="AL30735" s="5"/>
      <c r="AM30735" s="5"/>
      <c r="AW30735" s="5"/>
    </row>
    <row r="30736" spans="38:49">
      <c r="AL30736" s="5"/>
      <c r="AM30736" s="5"/>
      <c r="AW30736" s="5"/>
    </row>
    <row r="30737" spans="38:49">
      <c r="AL30737" s="5"/>
      <c r="AM30737" s="5"/>
      <c r="AW30737" s="5"/>
    </row>
    <row r="30738" spans="38:49">
      <c r="AL30738" s="5"/>
      <c r="AM30738" s="5"/>
      <c r="AW30738" s="5"/>
    </row>
    <row r="30739" spans="38:49">
      <c r="AL30739" s="5"/>
      <c r="AM30739" s="5"/>
      <c r="AW30739" s="5"/>
    </row>
    <row r="30740" spans="38:49">
      <c r="AL30740" s="5"/>
      <c r="AM30740" s="5"/>
      <c r="AW30740" s="5"/>
    </row>
    <row r="30741" spans="38:49">
      <c r="AL30741" s="5"/>
      <c r="AM30741" s="5"/>
      <c r="AW30741" s="5"/>
    </row>
    <row r="30742" spans="38:49">
      <c r="AL30742" s="5"/>
      <c r="AM30742" s="5"/>
      <c r="AW30742" s="5"/>
    </row>
    <row r="30743" spans="38:49">
      <c r="AL30743" s="5"/>
      <c r="AM30743" s="5"/>
      <c r="AW30743" s="5"/>
    </row>
    <row r="30744" spans="38:49">
      <c r="AL30744" s="5"/>
      <c r="AM30744" s="5"/>
      <c r="AW30744" s="5"/>
    </row>
    <row r="30745" spans="38:49">
      <c r="AL30745" s="5"/>
      <c r="AM30745" s="5"/>
      <c r="AW30745" s="5"/>
    </row>
    <row r="30746" spans="38:49">
      <c r="AL30746" s="5"/>
      <c r="AM30746" s="5"/>
      <c r="AW30746" s="5"/>
    </row>
    <row r="30747" spans="38:49">
      <c r="AL30747" s="5"/>
      <c r="AM30747" s="5"/>
      <c r="AW30747" s="5"/>
    </row>
    <row r="30748" spans="38:49">
      <c r="AL30748" s="5"/>
      <c r="AM30748" s="5"/>
      <c r="AW30748" s="5"/>
    </row>
    <row r="30749" spans="38:49">
      <c r="AL30749" s="5"/>
      <c r="AM30749" s="5"/>
      <c r="AW30749" s="5"/>
    </row>
    <row r="30750" spans="38:49">
      <c r="AL30750" s="5"/>
      <c r="AM30750" s="5"/>
      <c r="AW30750" s="5"/>
    </row>
    <row r="30751" spans="38:49">
      <c r="AL30751" s="5"/>
      <c r="AM30751" s="5"/>
      <c r="AW30751" s="5"/>
    </row>
    <row r="30752" spans="38:49">
      <c r="AL30752" s="5"/>
      <c r="AM30752" s="5"/>
      <c r="AW30752" s="5"/>
    </row>
    <row r="30753" spans="38:49">
      <c r="AL30753" s="5"/>
      <c r="AM30753" s="5"/>
      <c r="AW30753" s="5"/>
    </row>
    <row r="30754" spans="38:49">
      <c r="AL30754" s="5"/>
      <c r="AM30754" s="5"/>
      <c r="AW30754" s="5"/>
    </row>
    <row r="30755" spans="38:49">
      <c r="AL30755" s="5"/>
      <c r="AM30755" s="5"/>
      <c r="AW30755" s="5"/>
    </row>
    <row r="30756" spans="38:49">
      <c r="AL30756" s="5"/>
      <c r="AM30756" s="5"/>
      <c r="AW30756" s="5"/>
    </row>
    <row r="30757" spans="38:49">
      <c r="AL30757" s="5"/>
      <c r="AM30757" s="5"/>
      <c r="AW30757" s="5"/>
    </row>
    <row r="30758" spans="38:49">
      <c r="AL30758" s="5"/>
      <c r="AM30758" s="5"/>
      <c r="AW30758" s="5"/>
    </row>
    <row r="30759" spans="38:49">
      <c r="AL30759" s="5"/>
      <c r="AM30759" s="5"/>
      <c r="AW30759" s="5"/>
    </row>
    <row r="30760" spans="38:49">
      <c r="AL30760" s="5"/>
      <c r="AM30760" s="5"/>
      <c r="AW30760" s="5"/>
    </row>
    <row r="30761" spans="38:49">
      <c r="AL30761" s="5"/>
      <c r="AM30761" s="5"/>
      <c r="AW30761" s="5"/>
    </row>
    <row r="30762" spans="38:49">
      <c r="AL30762" s="5"/>
      <c r="AM30762" s="5"/>
      <c r="AW30762" s="5"/>
    </row>
    <row r="30763" spans="38:49">
      <c r="AL30763" s="5"/>
      <c r="AM30763" s="5"/>
      <c r="AW30763" s="5"/>
    </row>
    <row r="30764" spans="38:49">
      <c r="AL30764" s="5"/>
      <c r="AM30764" s="5"/>
      <c r="AW30764" s="5"/>
    </row>
    <row r="30765" spans="38:49">
      <c r="AL30765" s="5"/>
      <c r="AM30765" s="5"/>
      <c r="AW30765" s="5"/>
    </row>
    <row r="30766" spans="38:49">
      <c r="AL30766" s="5"/>
      <c r="AM30766" s="5"/>
      <c r="AW30766" s="5"/>
    </row>
    <row r="30767" spans="38:49">
      <c r="AL30767" s="5"/>
      <c r="AM30767" s="5"/>
      <c r="AW30767" s="5"/>
    </row>
    <row r="30768" spans="38:49">
      <c r="AL30768" s="5"/>
      <c r="AM30768" s="5"/>
      <c r="AW30768" s="5"/>
    </row>
    <row r="30769" spans="38:49">
      <c r="AL30769" s="5"/>
      <c r="AM30769" s="5"/>
      <c r="AW30769" s="5"/>
    </row>
    <row r="30770" spans="38:49">
      <c r="AL30770" s="5"/>
      <c r="AM30770" s="5"/>
      <c r="AW30770" s="5"/>
    </row>
    <row r="30771" spans="38:49">
      <c r="AL30771" s="5"/>
      <c r="AM30771" s="5"/>
      <c r="AW30771" s="5"/>
    </row>
    <row r="30772" spans="38:49">
      <c r="AL30772" s="5"/>
      <c r="AM30772" s="5"/>
      <c r="AW30772" s="5"/>
    </row>
    <row r="30773" spans="38:49">
      <c r="AL30773" s="5"/>
      <c r="AM30773" s="5"/>
      <c r="AW30773" s="5"/>
    </row>
    <row r="30774" spans="38:49">
      <c r="AL30774" s="5"/>
      <c r="AM30774" s="5"/>
      <c r="AW30774" s="5"/>
    </row>
    <row r="30775" spans="38:49">
      <c r="AL30775" s="5"/>
      <c r="AM30775" s="5"/>
      <c r="AW30775" s="5"/>
    </row>
    <row r="30776" spans="38:49">
      <c r="AL30776" s="5"/>
      <c r="AM30776" s="5"/>
      <c r="AW30776" s="5"/>
    </row>
    <row r="30777" spans="38:49">
      <c r="AL30777" s="5"/>
      <c r="AM30777" s="5"/>
      <c r="AW30777" s="5"/>
    </row>
    <row r="30778" spans="38:49">
      <c r="AL30778" s="5"/>
      <c r="AM30778" s="5"/>
      <c r="AW30778" s="5"/>
    </row>
    <row r="30779" spans="38:49">
      <c r="AL30779" s="5"/>
      <c r="AM30779" s="5"/>
      <c r="AW30779" s="5"/>
    </row>
    <row r="30780" spans="38:49">
      <c r="AL30780" s="5"/>
      <c r="AM30780" s="5"/>
      <c r="AW30780" s="5"/>
    </row>
    <row r="30781" spans="38:49">
      <c r="AL30781" s="5"/>
      <c r="AM30781" s="5"/>
      <c r="AW30781" s="5"/>
    </row>
    <row r="30782" spans="38:49">
      <c r="AL30782" s="5"/>
      <c r="AM30782" s="5"/>
      <c r="AW30782" s="5"/>
    </row>
    <row r="30783" spans="38:49">
      <c r="AL30783" s="5"/>
      <c r="AM30783" s="5"/>
      <c r="AW30783" s="5"/>
    </row>
    <row r="30784" spans="38:49">
      <c r="AL30784" s="5"/>
      <c r="AM30784" s="5"/>
      <c r="AW30784" s="5"/>
    </row>
    <row r="30785" spans="38:49">
      <c r="AL30785" s="5"/>
      <c r="AM30785" s="5"/>
      <c r="AW30785" s="5"/>
    </row>
    <row r="30786" spans="38:49">
      <c r="AL30786" s="5"/>
      <c r="AM30786" s="5"/>
      <c r="AW30786" s="5"/>
    </row>
    <row r="30787" spans="38:49">
      <c r="AL30787" s="5"/>
      <c r="AM30787" s="5"/>
      <c r="AW30787" s="5"/>
    </row>
    <row r="30788" spans="38:49">
      <c r="AL30788" s="5"/>
      <c r="AM30788" s="5"/>
      <c r="AW30788" s="5"/>
    </row>
    <row r="30789" spans="38:49">
      <c r="AL30789" s="5"/>
      <c r="AM30789" s="5"/>
      <c r="AW30789" s="5"/>
    </row>
    <row r="30790" spans="38:49">
      <c r="AL30790" s="5"/>
      <c r="AM30790" s="5"/>
      <c r="AW30790" s="5"/>
    </row>
    <row r="30791" spans="38:49">
      <c r="AL30791" s="5"/>
      <c r="AM30791" s="5"/>
      <c r="AW30791" s="5"/>
    </row>
    <row r="30792" spans="38:49">
      <c r="AL30792" s="5"/>
      <c r="AM30792" s="5"/>
      <c r="AW30792" s="5"/>
    </row>
    <row r="30793" spans="38:49">
      <c r="AL30793" s="5"/>
      <c r="AM30793" s="5"/>
      <c r="AW30793" s="5"/>
    </row>
    <row r="30794" spans="38:49">
      <c r="AL30794" s="5"/>
      <c r="AM30794" s="5"/>
      <c r="AW30794" s="5"/>
    </row>
    <row r="30795" spans="38:49">
      <c r="AL30795" s="5"/>
      <c r="AM30795" s="5"/>
      <c r="AW30795" s="5"/>
    </row>
    <row r="30796" spans="38:49">
      <c r="AL30796" s="5"/>
      <c r="AM30796" s="5"/>
      <c r="AW30796" s="5"/>
    </row>
    <row r="30797" spans="38:49">
      <c r="AL30797" s="5"/>
      <c r="AM30797" s="5"/>
      <c r="AW30797" s="5"/>
    </row>
    <row r="30798" spans="38:49">
      <c r="AL30798" s="5"/>
      <c r="AM30798" s="5"/>
      <c r="AW30798" s="5"/>
    </row>
    <row r="30799" spans="38:49">
      <c r="AL30799" s="5"/>
      <c r="AM30799" s="5"/>
      <c r="AW30799" s="5"/>
    </row>
    <row r="30800" spans="38:49">
      <c r="AL30800" s="5"/>
      <c r="AM30800" s="5"/>
      <c r="AW30800" s="5"/>
    </row>
    <row r="30801" spans="38:49">
      <c r="AL30801" s="5"/>
      <c r="AM30801" s="5"/>
      <c r="AW30801" s="5"/>
    </row>
    <row r="30802" spans="38:49">
      <c r="AL30802" s="5"/>
      <c r="AM30802" s="5"/>
      <c r="AW30802" s="5"/>
    </row>
    <row r="30803" spans="38:49">
      <c r="AL30803" s="5"/>
      <c r="AM30803" s="5"/>
      <c r="AW30803" s="5"/>
    </row>
    <row r="30804" spans="38:49">
      <c r="AL30804" s="5"/>
      <c r="AM30804" s="5"/>
      <c r="AW30804" s="5"/>
    </row>
    <row r="30805" spans="38:49">
      <c r="AL30805" s="5"/>
      <c r="AM30805" s="5"/>
      <c r="AW30805" s="5"/>
    </row>
    <row r="30806" spans="38:49">
      <c r="AL30806" s="5"/>
      <c r="AM30806" s="5"/>
      <c r="AW30806" s="5"/>
    </row>
    <row r="30807" spans="38:49">
      <c r="AL30807" s="5"/>
      <c r="AM30807" s="5"/>
      <c r="AW30807" s="5"/>
    </row>
    <row r="30808" spans="38:49">
      <c r="AL30808" s="5"/>
      <c r="AM30808" s="5"/>
      <c r="AW30808" s="5"/>
    </row>
    <row r="30809" spans="38:49">
      <c r="AL30809" s="5"/>
      <c r="AM30809" s="5"/>
      <c r="AW30809" s="5"/>
    </row>
    <row r="30810" spans="38:49">
      <c r="AL30810" s="5"/>
      <c r="AM30810" s="5"/>
      <c r="AW30810" s="5"/>
    </row>
    <row r="30811" spans="38:49">
      <c r="AL30811" s="5"/>
      <c r="AM30811" s="5"/>
      <c r="AW30811" s="5"/>
    </row>
    <row r="30812" spans="38:49">
      <c r="AL30812" s="5"/>
      <c r="AM30812" s="5"/>
      <c r="AW30812" s="5"/>
    </row>
    <row r="30813" spans="38:49">
      <c r="AL30813" s="5"/>
      <c r="AM30813" s="5"/>
      <c r="AW30813" s="5"/>
    </row>
    <row r="30814" spans="38:49">
      <c r="AL30814" s="5"/>
      <c r="AM30814" s="5"/>
      <c r="AW30814" s="5"/>
    </row>
    <row r="30815" spans="38:49">
      <c r="AL30815" s="5"/>
      <c r="AM30815" s="5"/>
      <c r="AW30815" s="5"/>
    </row>
    <row r="30816" spans="38:49">
      <c r="AL30816" s="5"/>
      <c r="AM30816" s="5"/>
      <c r="AW30816" s="5"/>
    </row>
    <row r="30817" spans="38:49">
      <c r="AL30817" s="5"/>
      <c r="AM30817" s="5"/>
      <c r="AW30817" s="5"/>
    </row>
    <row r="30818" spans="38:49">
      <c r="AL30818" s="5"/>
      <c r="AM30818" s="5"/>
      <c r="AW30818" s="5"/>
    </row>
    <row r="30819" spans="38:49">
      <c r="AL30819" s="5"/>
      <c r="AM30819" s="5"/>
      <c r="AW30819" s="5"/>
    </row>
    <row r="30820" spans="38:49">
      <c r="AL30820" s="5"/>
      <c r="AM30820" s="5"/>
      <c r="AW30820" s="5"/>
    </row>
    <row r="30821" spans="38:49">
      <c r="AL30821" s="5"/>
      <c r="AM30821" s="5"/>
      <c r="AW30821" s="5"/>
    </row>
    <row r="30822" spans="38:49">
      <c r="AL30822" s="5"/>
      <c r="AM30822" s="5"/>
      <c r="AW30822" s="5"/>
    </row>
    <row r="30823" spans="38:49">
      <c r="AL30823" s="5"/>
      <c r="AM30823" s="5"/>
      <c r="AW30823" s="5"/>
    </row>
    <row r="30824" spans="38:49">
      <c r="AL30824" s="5"/>
      <c r="AM30824" s="5"/>
      <c r="AW30824" s="5"/>
    </row>
    <row r="30825" spans="38:49">
      <c r="AL30825" s="5"/>
      <c r="AM30825" s="5"/>
      <c r="AW30825" s="5"/>
    </row>
    <row r="30826" spans="38:49">
      <c r="AL30826" s="5"/>
      <c r="AM30826" s="5"/>
      <c r="AW30826" s="5"/>
    </row>
    <row r="30827" spans="38:49">
      <c r="AL30827" s="5"/>
      <c r="AM30827" s="5"/>
      <c r="AW30827" s="5"/>
    </row>
    <row r="30828" spans="38:49">
      <c r="AL30828" s="5"/>
      <c r="AM30828" s="5"/>
      <c r="AW30828" s="5"/>
    </row>
    <row r="30829" spans="38:49">
      <c r="AL30829" s="5"/>
      <c r="AM30829" s="5"/>
      <c r="AW30829" s="5"/>
    </row>
    <row r="30830" spans="38:49">
      <c r="AL30830" s="5"/>
      <c r="AM30830" s="5"/>
      <c r="AW30830" s="5"/>
    </row>
    <row r="30831" spans="38:49">
      <c r="AL30831" s="5"/>
      <c r="AM30831" s="5"/>
      <c r="AW30831" s="5"/>
    </row>
    <row r="30832" spans="38:49">
      <c r="AL30832" s="5"/>
      <c r="AM30832" s="5"/>
      <c r="AW30832" s="5"/>
    </row>
    <row r="30833" spans="38:49">
      <c r="AL30833" s="5"/>
      <c r="AM30833" s="5"/>
      <c r="AW30833" s="5"/>
    </row>
    <row r="30834" spans="38:49">
      <c r="AL30834" s="5"/>
      <c r="AM30834" s="5"/>
      <c r="AW30834" s="5"/>
    </row>
    <row r="30835" spans="38:49">
      <c r="AL30835" s="5"/>
      <c r="AM30835" s="5"/>
      <c r="AW30835" s="5"/>
    </row>
    <row r="30836" spans="38:49">
      <c r="AL30836" s="5"/>
      <c r="AM30836" s="5"/>
      <c r="AW30836" s="5"/>
    </row>
    <row r="30837" spans="38:49">
      <c r="AL30837" s="5"/>
      <c r="AM30837" s="5"/>
      <c r="AW30837" s="5"/>
    </row>
    <row r="30838" spans="38:49">
      <c r="AL30838" s="5"/>
      <c r="AM30838" s="5"/>
      <c r="AW30838" s="5"/>
    </row>
    <row r="30839" spans="38:49">
      <c r="AL30839" s="5"/>
      <c r="AM30839" s="5"/>
      <c r="AW30839" s="5"/>
    </row>
    <row r="30840" spans="38:49">
      <c r="AL30840" s="5"/>
      <c r="AM30840" s="5"/>
      <c r="AW30840" s="5"/>
    </row>
    <row r="30841" spans="38:49">
      <c r="AL30841" s="5"/>
      <c r="AM30841" s="5"/>
      <c r="AW30841" s="5"/>
    </row>
    <row r="30842" spans="38:49">
      <c r="AL30842" s="5"/>
      <c r="AM30842" s="5"/>
      <c r="AW30842" s="5"/>
    </row>
    <row r="30843" spans="38:49">
      <c r="AL30843" s="5"/>
      <c r="AM30843" s="5"/>
      <c r="AW30843" s="5"/>
    </row>
    <row r="30844" spans="38:49">
      <c r="AL30844" s="5"/>
      <c r="AM30844" s="5"/>
      <c r="AW30844" s="5"/>
    </row>
    <row r="30845" spans="38:49">
      <c r="AL30845" s="5"/>
      <c r="AM30845" s="5"/>
      <c r="AW30845" s="5"/>
    </row>
    <row r="30846" spans="38:49">
      <c r="AL30846" s="5"/>
      <c r="AM30846" s="5"/>
      <c r="AW30846" s="5"/>
    </row>
    <row r="30847" spans="38:49">
      <c r="AL30847" s="5"/>
      <c r="AM30847" s="5"/>
      <c r="AW30847" s="5"/>
    </row>
    <row r="30848" spans="38:49">
      <c r="AL30848" s="5"/>
      <c r="AM30848" s="5"/>
      <c r="AW30848" s="5"/>
    </row>
    <row r="30849" spans="38:49">
      <c r="AL30849" s="5"/>
      <c r="AM30849" s="5"/>
      <c r="AW30849" s="5"/>
    </row>
    <row r="30850" spans="38:49">
      <c r="AL30850" s="5"/>
      <c r="AM30850" s="5"/>
      <c r="AW30850" s="5"/>
    </row>
    <row r="30851" spans="38:49">
      <c r="AL30851" s="5"/>
      <c r="AM30851" s="5"/>
      <c r="AW30851" s="5"/>
    </row>
    <row r="30852" spans="38:49">
      <c r="AL30852" s="5"/>
      <c r="AM30852" s="5"/>
      <c r="AW30852" s="5"/>
    </row>
    <row r="30853" spans="38:49">
      <c r="AL30853" s="5"/>
      <c r="AM30853" s="5"/>
      <c r="AW30853" s="5"/>
    </row>
    <row r="30854" spans="38:49">
      <c r="AL30854" s="5"/>
      <c r="AM30854" s="5"/>
      <c r="AW30854" s="5"/>
    </row>
    <row r="30855" spans="38:49">
      <c r="AL30855" s="5"/>
      <c r="AM30855" s="5"/>
      <c r="AW30855" s="5"/>
    </row>
    <row r="30856" spans="38:49">
      <c r="AL30856" s="5"/>
      <c r="AM30856" s="5"/>
      <c r="AW30856" s="5"/>
    </row>
    <row r="30857" spans="38:49">
      <c r="AL30857" s="5"/>
      <c r="AM30857" s="5"/>
      <c r="AW30857" s="5"/>
    </row>
    <row r="30858" spans="38:49">
      <c r="AL30858" s="5"/>
      <c r="AM30858" s="5"/>
      <c r="AW30858" s="5"/>
    </row>
    <row r="30859" spans="38:49">
      <c r="AL30859" s="5"/>
      <c r="AM30859" s="5"/>
      <c r="AW30859" s="5"/>
    </row>
    <row r="30860" spans="38:49">
      <c r="AL30860" s="5"/>
      <c r="AM30860" s="5"/>
      <c r="AW30860" s="5"/>
    </row>
    <row r="30861" spans="38:49">
      <c r="AL30861" s="5"/>
      <c r="AM30861" s="5"/>
      <c r="AW30861" s="5"/>
    </row>
    <row r="30862" spans="38:49">
      <c r="AL30862" s="5"/>
      <c r="AM30862" s="5"/>
      <c r="AW30862" s="5"/>
    </row>
    <row r="30863" spans="38:49">
      <c r="AL30863" s="5"/>
      <c r="AM30863" s="5"/>
      <c r="AW30863" s="5"/>
    </row>
    <row r="30864" spans="38:49">
      <c r="AL30864" s="5"/>
      <c r="AM30864" s="5"/>
      <c r="AW30864" s="5"/>
    </row>
    <row r="30865" spans="38:49">
      <c r="AL30865" s="5"/>
      <c r="AM30865" s="5"/>
      <c r="AW30865" s="5"/>
    </row>
    <row r="30866" spans="38:49">
      <c r="AL30866" s="5"/>
      <c r="AM30866" s="5"/>
      <c r="AW30866" s="5"/>
    </row>
    <row r="30867" spans="38:49">
      <c r="AL30867" s="5"/>
      <c r="AM30867" s="5"/>
      <c r="AW30867" s="5"/>
    </row>
    <row r="30868" spans="38:49">
      <c r="AL30868" s="5"/>
      <c r="AM30868" s="5"/>
      <c r="AW30868" s="5"/>
    </row>
    <row r="30869" spans="38:49">
      <c r="AL30869" s="5"/>
      <c r="AM30869" s="5"/>
      <c r="AW30869" s="5"/>
    </row>
    <row r="30870" spans="38:49">
      <c r="AL30870" s="5"/>
      <c r="AM30870" s="5"/>
      <c r="AW30870" s="5"/>
    </row>
    <row r="30871" spans="38:49">
      <c r="AL30871" s="5"/>
      <c r="AM30871" s="5"/>
      <c r="AW30871" s="5"/>
    </row>
    <row r="30872" spans="38:49">
      <c r="AL30872" s="5"/>
      <c r="AM30872" s="5"/>
      <c r="AW30872" s="5"/>
    </row>
    <row r="30873" spans="38:49">
      <c r="AL30873" s="5"/>
      <c r="AM30873" s="5"/>
      <c r="AW30873" s="5"/>
    </row>
    <row r="30874" spans="38:49">
      <c r="AL30874" s="5"/>
      <c r="AM30874" s="5"/>
      <c r="AW30874" s="5"/>
    </row>
    <row r="30875" spans="38:49">
      <c r="AL30875" s="5"/>
      <c r="AM30875" s="5"/>
      <c r="AW30875" s="5"/>
    </row>
    <row r="30876" spans="38:49">
      <c r="AL30876" s="5"/>
      <c r="AM30876" s="5"/>
      <c r="AW30876" s="5"/>
    </row>
    <row r="30877" spans="38:49">
      <c r="AL30877" s="5"/>
      <c r="AM30877" s="5"/>
      <c r="AW30877" s="5"/>
    </row>
    <row r="30878" spans="38:49">
      <c r="AL30878" s="5"/>
      <c r="AM30878" s="5"/>
      <c r="AW30878" s="5"/>
    </row>
    <row r="30879" spans="38:49">
      <c r="AL30879" s="5"/>
      <c r="AM30879" s="5"/>
      <c r="AW30879" s="5"/>
    </row>
    <row r="30880" spans="38:49">
      <c r="AL30880" s="5"/>
      <c r="AM30880" s="5"/>
      <c r="AW30880" s="5"/>
    </row>
    <row r="30881" spans="38:49">
      <c r="AL30881" s="5"/>
      <c r="AM30881" s="5"/>
      <c r="AW30881" s="5"/>
    </row>
    <row r="30882" spans="38:49">
      <c r="AL30882" s="5"/>
      <c r="AM30882" s="5"/>
      <c r="AW30882" s="5"/>
    </row>
    <row r="30883" spans="38:49">
      <c r="AL30883" s="5"/>
      <c r="AM30883" s="5"/>
      <c r="AW30883" s="5"/>
    </row>
    <row r="30884" spans="38:49">
      <c r="AL30884" s="5"/>
      <c r="AM30884" s="5"/>
      <c r="AW30884" s="5"/>
    </row>
    <row r="30885" spans="38:49">
      <c r="AL30885" s="5"/>
      <c r="AM30885" s="5"/>
      <c r="AW30885" s="5"/>
    </row>
    <row r="30886" spans="38:49">
      <c r="AL30886" s="5"/>
      <c r="AM30886" s="5"/>
      <c r="AW30886" s="5"/>
    </row>
    <row r="30887" spans="38:49">
      <c r="AL30887" s="5"/>
      <c r="AM30887" s="5"/>
      <c r="AW30887" s="5"/>
    </row>
    <row r="30888" spans="38:49">
      <c r="AL30888" s="5"/>
      <c r="AM30888" s="5"/>
      <c r="AW30888" s="5"/>
    </row>
    <row r="30889" spans="38:49">
      <c r="AL30889" s="5"/>
      <c r="AM30889" s="5"/>
      <c r="AW30889" s="5"/>
    </row>
    <row r="30890" spans="38:49">
      <c r="AL30890" s="5"/>
      <c r="AM30890" s="5"/>
      <c r="AW30890" s="5"/>
    </row>
    <row r="30891" spans="38:49">
      <c r="AL30891" s="5"/>
      <c r="AM30891" s="5"/>
      <c r="AW30891" s="5"/>
    </row>
    <row r="30892" spans="38:49">
      <c r="AL30892" s="5"/>
      <c r="AM30892" s="5"/>
      <c r="AW30892" s="5"/>
    </row>
    <row r="30893" spans="38:49">
      <c r="AL30893" s="5"/>
      <c r="AM30893" s="5"/>
      <c r="AW30893" s="5"/>
    </row>
    <row r="30894" spans="38:49">
      <c r="AL30894" s="5"/>
      <c r="AM30894" s="5"/>
      <c r="AW30894" s="5"/>
    </row>
    <row r="30895" spans="38:49">
      <c r="AL30895" s="5"/>
      <c r="AM30895" s="5"/>
      <c r="AW30895" s="5"/>
    </row>
    <row r="30896" spans="38:49">
      <c r="AL30896" s="5"/>
      <c r="AM30896" s="5"/>
      <c r="AW30896" s="5"/>
    </row>
    <row r="30897" spans="38:49">
      <c r="AL30897" s="5"/>
      <c r="AM30897" s="5"/>
      <c r="AW30897" s="5"/>
    </row>
    <row r="30898" spans="38:49">
      <c r="AL30898" s="5"/>
      <c r="AM30898" s="5"/>
      <c r="AW30898" s="5"/>
    </row>
    <row r="30899" spans="38:49">
      <c r="AL30899" s="5"/>
      <c r="AM30899" s="5"/>
      <c r="AW30899" s="5"/>
    </row>
    <row r="30900" spans="38:49">
      <c r="AL30900" s="5"/>
      <c r="AM30900" s="5"/>
      <c r="AW30900" s="5"/>
    </row>
    <row r="30901" spans="38:49">
      <c r="AL30901" s="5"/>
      <c r="AM30901" s="5"/>
      <c r="AW30901" s="5"/>
    </row>
    <row r="30902" spans="38:49">
      <c r="AL30902" s="5"/>
      <c r="AM30902" s="5"/>
      <c r="AW30902" s="5"/>
    </row>
    <row r="30903" spans="38:49">
      <c r="AL30903" s="5"/>
      <c r="AM30903" s="5"/>
      <c r="AW30903" s="5"/>
    </row>
    <row r="30904" spans="38:49">
      <c r="AL30904" s="5"/>
      <c r="AM30904" s="5"/>
      <c r="AW30904" s="5"/>
    </row>
    <row r="30905" spans="38:49">
      <c r="AL30905" s="5"/>
      <c r="AM30905" s="5"/>
      <c r="AW30905" s="5"/>
    </row>
    <row r="30906" spans="38:49">
      <c r="AL30906" s="5"/>
      <c r="AM30906" s="5"/>
      <c r="AW30906" s="5"/>
    </row>
    <row r="30907" spans="38:49">
      <c r="AL30907" s="5"/>
      <c r="AM30907" s="5"/>
      <c r="AW30907" s="5"/>
    </row>
    <row r="30908" spans="38:49">
      <c r="AL30908" s="5"/>
      <c r="AM30908" s="5"/>
      <c r="AW30908" s="5"/>
    </row>
    <row r="30909" spans="38:49">
      <c r="AL30909" s="5"/>
      <c r="AM30909" s="5"/>
      <c r="AW30909" s="5"/>
    </row>
    <row r="30910" spans="38:49">
      <c r="AL30910" s="5"/>
      <c r="AM30910" s="5"/>
      <c r="AW30910" s="5"/>
    </row>
    <row r="30911" spans="38:49">
      <c r="AL30911" s="5"/>
      <c r="AM30911" s="5"/>
      <c r="AW30911" s="5"/>
    </row>
    <row r="30912" spans="38:49">
      <c r="AL30912" s="5"/>
      <c r="AM30912" s="5"/>
      <c r="AW30912" s="5"/>
    </row>
    <row r="30913" spans="38:49">
      <c r="AL30913" s="5"/>
      <c r="AM30913" s="5"/>
      <c r="AW30913" s="5"/>
    </row>
    <row r="30914" spans="38:49">
      <c r="AL30914" s="5"/>
      <c r="AM30914" s="5"/>
      <c r="AW30914" s="5"/>
    </row>
    <row r="30915" spans="38:49">
      <c r="AL30915" s="5"/>
      <c r="AM30915" s="5"/>
      <c r="AW30915" s="5"/>
    </row>
    <row r="30916" spans="38:49">
      <c r="AL30916" s="5"/>
      <c r="AM30916" s="5"/>
      <c r="AW30916" s="5"/>
    </row>
    <row r="30917" spans="38:49">
      <c r="AL30917" s="5"/>
      <c r="AM30917" s="5"/>
      <c r="AW30917" s="5"/>
    </row>
    <row r="30918" spans="38:49">
      <c r="AL30918" s="5"/>
      <c r="AM30918" s="5"/>
      <c r="AW30918" s="5"/>
    </row>
    <row r="30919" spans="38:49">
      <c r="AL30919" s="5"/>
      <c r="AM30919" s="5"/>
      <c r="AW30919" s="5"/>
    </row>
    <row r="30920" spans="38:49">
      <c r="AL30920" s="5"/>
      <c r="AM30920" s="5"/>
      <c r="AW30920" s="5"/>
    </row>
    <row r="30921" spans="38:49">
      <c r="AL30921" s="5"/>
      <c r="AM30921" s="5"/>
      <c r="AW30921" s="5"/>
    </row>
    <row r="30922" spans="38:49">
      <c r="AL30922" s="5"/>
      <c r="AM30922" s="5"/>
      <c r="AW30922" s="5"/>
    </row>
    <row r="30923" spans="38:49">
      <c r="AL30923" s="5"/>
      <c r="AM30923" s="5"/>
      <c r="AW30923" s="5"/>
    </row>
    <row r="30924" spans="38:49">
      <c r="AL30924" s="5"/>
      <c r="AM30924" s="5"/>
      <c r="AW30924" s="5"/>
    </row>
    <row r="30925" spans="38:49">
      <c r="AL30925" s="5"/>
      <c r="AM30925" s="5"/>
      <c r="AW30925" s="5"/>
    </row>
    <row r="30926" spans="38:49">
      <c r="AL30926" s="5"/>
      <c r="AM30926" s="5"/>
      <c r="AW30926" s="5"/>
    </row>
    <row r="30927" spans="38:49">
      <c r="AL30927" s="5"/>
      <c r="AM30927" s="5"/>
      <c r="AW30927" s="5"/>
    </row>
    <row r="30928" spans="38:49">
      <c r="AL30928" s="5"/>
      <c r="AM30928" s="5"/>
      <c r="AW30928" s="5"/>
    </row>
    <row r="30929" spans="38:49">
      <c r="AL30929" s="5"/>
      <c r="AM30929" s="5"/>
      <c r="AW30929" s="5"/>
    </row>
    <row r="30930" spans="38:49">
      <c r="AL30930" s="5"/>
      <c r="AM30930" s="5"/>
      <c r="AW30930" s="5"/>
    </row>
    <row r="30931" spans="38:49">
      <c r="AL30931" s="5"/>
      <c r="AM30931" s="5"/>
      <c r="AW30931" s="5"/>
    </row>
    <row r="30932" spans="38:49">
      <c r="AL30932" s="5"/>
      <c r="AM30932" s="5"/>
      <c r="AW30932" s="5"/>
    </row>
    <row r="30933" spans="38:49">
      <c r="AL30933" s="5"/>
      <c r="AM30933" s="5"/>
      <c r="AW30933" s="5"/>
    </row>
    <row r="30934" spans="38:49">
      <c r="AL30934" s="5"/>
      <c r="AM30934" s="5"/>
      <c r="AW30934" s="5"/>
    </row>
    <row r="30935" spans="38:49">
      <c r="AL30935" s="5"/>
      <c r="AM30935" s="5"/>
      <c r="AW30935" s="5"/>
    </row>
    <row r="30936" spans="38:49">
      <c r="AL30936" s="5"/>
      <c r="AM30936" s="5"/>
      <c r="AW30936" s="5"/>
    </row>
    <row r="30937" spans="38:49">
      <c r="AL30937" s="5"/>
      <c r="AM30937" s="5"/>
      <c r="AW30937" s="5"/>
    </row>
    <row r="30938" spans="38:49">
      <c r="AL30938" s="5"/>
      <c r="AM30938" s="5"/>
      <c r="AW30938" s="5"/>
    </row>
    <row r="30939" spans="38:49">
      <c r="AL30939" s="5"/>
      <c r="AM30939" s="5"/>
      <c r="AW30939" s="5"/>
    </row>
    <row r="30940" spans="38:49">
      <c r="AL30940" s="5"/>
      <c r="AM30940" s="5"/>
      <c r="AW30940" s="5"/>
    </row>
    <row r="30941" spans="38:49">
      <c r="AL30941" s="5"/>
      <c r="AM30941" s="5"/>
      <c r="AW30941" s="5"/>
    </row>
    <row r="30942" spans="38:49">
      <c r="AL30942" s="5"/>
      <c r="AM30942" s="5"/>
      <c r="AW30942" s="5"/>
    </row>
    <row r="30943" spans="38:49">
      <c r="AL30943" s="5"/>
      <c r="AM30943" s="5"/>
      <c r="AW30943" s="5"/>
    </row>
    <row r="30944" spans="38:49">
      <c r="AL30944" s="5"/>
      <c r="AM30944" s="5"/>
      <c r="AW30944" s="5"/>
    </row>
    <row r="30945" spans="38:49">
      <c r="AL30945" s="5"/>
      <c r="AM30945" s="5"/>
      <c r="AW30945" s="5"/>
    </row>
    <row r="30946" spans="38:49">
      <c r="AL30946" s="5"/>
      <c r="AM30946" s="5"/>
      <c r="AW30946" s="5"/>
    </row>
    <row r="30947" spans="38:49">
      <c r="AL30947" s="5"/>
      <c r="AM30947" s="5"/>
      <c r="AW30947" s="5"/>
    </row>
    <row r="30948" spans="38:49">
      <c r="AL30948" s="5"/>
      <c r="AM30948" s="5"/>
      <c r="AW30948" s="5"/>
    </row>
    <row r="30949" spans="38:49">
      <c r="AL30949" s="5"/>
      <c r="AM30949" s="5"/>
      <c r="AW30949" s="5"/>
    </row>
    <row r="30950" spans="38:49">
      <c r="AL30950" s="5"/>
      <c r="AM30950" s="5"/>
      <c r="AW30950" s="5"/>
    </row>
    <row r="30951" spans="38:49">
      <c r="AL30951" s="5"/>
      <c r="AM30951" s="5"/>
      <c r="AW30951" s="5"/>
    </row>
    <row r="30952" spans="38:49">
      <c r="AL30952" s="5"/>
      <c r="AM30952" s="5"/>
      <c r="AW30952" s="5"/>
    </row>
    <row r="30953" spans="38:49">
      <c r="AL30953" s="5"/>
      <c r="AM30953" s="5"/>
      <c r="AW30953" s="5"/>
    </row>
    <row r="30954" spans="38:49">
      <c r="AL30954" s="5"/>
      <c r="AM30954" s="5"/>
      <c r="AW30954" s="5"/>
    </row>
    <row r="30955" spans="38:49">
      <c r="AL30955" s="5"/>
      <c r="AM30955" s="5"/>
      <c r="AW30955" s="5"/>
    </row>
    <row r="30956" spans="38:49">
      <c r="AL30956" s="5"/>
      <c r="AM30956" s="5"/>
      <c r="AW30956" s="5"/>
    </row>
    <row r="30957" spans="38:49">
      <c r="AL30957" s="5"/>
      <c r="AM30957" s="5"/>
      <c r="AW30957" s="5"/>
    </row>
    <row r="30958" spans="38:49">
      <c r="AL30958" s="5"/>
      <c r="AM30958" s="5"/>
      <c r="AW30958" s="5"/>
    </row>
    <row r="30959" spans="38:49">
      <c r="AL30959" s="5"/>
      <c r="AM30959" s="5"/>
      <c r="AW30959" s="5"/>
    </row>
    <row r="30960" spans="38:49">
      <c r="AL30960" s="5"/>
      <c r="AM30960" s="5"/>
      <c r="AW30960" s="5"/>
    </row>
    <row r="30961" spans="38:49">
      <c r="AL30961" s="5"/>
      <c r="AM30961" s="5"/>
      <c r="AW30961" s="5"/>
    </row>
    <row r="30962" spans="38:49">
      <c r="AL30962" s="5"/>
      <c r="AM30962" s="5"/>
      <c r="AW30962" s="5"/>
    </row>
    <row r="30963" spans="38:49">
      <c r="AL30963" s="5"/>
      <c r="AM30963" s="5"/>
      <c r="AW30963" s="5"/>
    </row>
    <row r="30964" spans="38:49">
      <c r="AL30964" s="5"/>
      <c r="AM30964" s="5"/>
      <c r="AW30964" s="5"/>
    </row>
    <row r="30965" spans="38:49">
      <c r="AL30965" s="5"/>
      <c r="AM30965" s="5"/>
      <c r="AW30965" s="5"/>
    </row>
    <row r="30966" spans="38:49">
      <c r="AL30966" s="5"/>
      <c r="AM30966" s="5"/>
      <c r="AW30966" s="5"/>
    </row>
    <row r="30967" spans="38:49">
      <c r="AL30967" s="5"/>
      <c r="AM30967" s="5"/>
      <c r="AW30967" s="5"/>
    </row>
    <row r="30968" spans="38:49">
      <c r="AL30968" s="5"/>
      <c r="AM30968" s="5"/>
      <c r="AW30968" s="5"/>
    </row>
    <row r="30969" spans="38:49">
      <c r="AL30969" s="5"/>
      <c r="AM30969" s="5"/>
      <c r="AW30969" s="5"/>
    </row>
    <row r="30970" spans="38:49">
      <c r="AL30970" s="5"/>
      <c r="AM30970" s="5"/>
      <c r="AW30970" s="5"/>
    </row>
    <row r="30971" spans="38:49">
      <c r="AL30971" s="5"/>
      <c r="AM30971" s="5"/>
      <c r="AW30971" s="5"/>
    </row>
    <row r="30972" spans="38:49">
      <c r="AL30972" s="5"/>
      <c r="AM30972" s="5"/>
      <c r="AW30972" s="5"/>
    </row>
    <row r="30973" spans="38:49">
      <c r="AL30973" s="5"/>
      <c r="AM30973" s="5"/>
      <c r="AW30973" s="5"/>
    </row>
    <row r="30974" spans="38:49">
      <c r="AL30974" s="5"/>
      <c r="AM30974" s="5"/>
      <c r="AW30974" s="5"/>
    </row>
    <row r="30975" spans="38:49">
      <c r="AL30975" s="5"/>
      <c r="AM30975" s="5"/>
      <c r="AW30975" s="5"/>
    </row>
    <row r="30976" spans="38:49">
      <c r="AL30976" s="5"/>
      <c r="AM30976" s="5"/>
      <c r="AW30976" s="5"/>
    </row>
    <row r="30977" spans="38:49">
      <c r="AL30977" s="5"/>
      <c r="AM30977" s="5"/>
      <c r="AW30977" s="5"/>
    </row>
    <row r="30978" spans="38:49">
      <c r="AL30978" s="5"/>
      <c r="AM30978" s="5"/>
      <c r="AW30978" s="5"/>
    </row>
    <row r="30979" spans="38:49">
      <c r="AL30979" s="5"/>
      <c r="AM30979" s="5"/>
      <c r="AW30979" s="5"/>
    </row>
    <row r="30980" spans="38:49">
      <c r="AL30980" s="5"/>
      <c r="AM30980" s="5"/>
      <c r="AW30980" s="5"/>
    </row>
    <row r="30981" spans="38:49">
      <c r="AL30981" s="5"/>
      <c r="AM30981" s="5"/>
      <c r="AW30981" s="5"/>
    </row>
    <row r="30982" spans="38:49">
      <c r="AL30982" s="5"/>
      <c r="AM30982" s="5"/>
      <c r="AW30982" s="5"/>
    </row>
    <row r="30983" spans="38:49">
      <c r="AL30983" s="5"/>
      <c r="AM30983" s="5"/>
      <c r="AW30983" s="5"/>
    </row>
    <row r="30984" spans="38:49">
      <c r="AL30984" s="5"/>
      <c r="AM30984" s="5"/>
      <c r="AW30984" s="5"/>
    </row>
    <row r="30985" spans="38:49">
      <c r="AL30985" s="5"/>
      <c r="AM30985" s="5"/>
      <c r="AW30985" s="5"/>
    </row>
    <row r="30986" spans="38:49">
      <c r="AL30986" s="5"/>
      <c r="AM30986" s="5"/>
      <c r="AW30986" s="5"/>
    </row>
    <row r="30987" spans="38:49">
      <c r="AL30987" s="5"/>
      <c r="AM30987" s="5"/>
      <c r="AW30987" s="5"/>
    </row>
    <row r="30988" spans="38:49">
      <c r="AL30988" s="5"/>
      <c r="AM30988" s="5"/>
      <c r="AW30988" s="5"/>
    </row>
    <row r="30989" spans="38:49">
      <c r="AL30989" s="5"/>
      <c r="AM30989" s="5"/>
      <c r="AW30989" s="5"/>
    </row>
    <row r="30990" spans="38:49">
      <c r="AL30990" s="5"/>
      <c r="AM30990" s="5"/>
      <c r="AW30990" s="5"/>
    </row>
    <row r="30991" spans="38:49">
      <c r="AL30991" s="5"/>
      <c r="AM30991" s="5"/>
      <c r="AW30991" s="5"/>
    </row>
    <row r="30992" spans="38:49">
      <c r="AL30992" s="5"/>
      <c r="AM30992" s="5"/>
      <c r="AW30992" s="5"/>
    </row>
    <row r="30993" spans="38:49">
      <c r="AL30993" s="5"/>
      <c r="AM30993" s="5"/>
      <c r="AW30993" s="5"/>
    </row>
    <row r="30994" spans="38:49">
      <c r="AL30994" s="5"/>
      <c r="AM30994" s="5"/>
      <c r="AW30994" s="5"/>
    </row>
    <row r="30995" spans="38:49">
      <c r="AL30995" s="5"/>
      <c r="AM30995" s="5"/>
      <c r="AW30995" s="5"/>
    </row>
    <row r="30996" spans="38:49">
      <c r="AL30996" s="5"/>
      <c r="AM30996" s="5"/>
      <c r="AW30996" s="5"/>
    </row>
    <row r="30997" spans="38:49">
      <c r="AL30997" s="5"/>
      <c r="AM30997" s="5"/>
      <c r="AW30997" s="5"/>
    </row>
    <row r="30998" spans="38:49">
      <c r="AL30998" s="5"/>
      <c r="AM30998" s="5"/>
      <c r="AW30998" s="5"/>
    </row>
    <row r="30999" spans="38:49">
      <c r="AL30999" s="5"/>
      <c r="AM30999" s="5"/>
      <c r="AW30999" s="5"/>
    </row>
    <row r="31000" spans="38:49">
      <c r="AL31000" s="5"/>
      <c r="AM31000" s="5"/>
      <c r="AW31000" s="5"/>
    </row>
    <row r="31001" spans="38:49">
      <c r="AL31001" s="5"/>
      <c r="AM31001" s="5"/>
      <c r="AW31001" s="5"/>
    </row>
    <row r="31002" spans="38:49">
      <c r="AL31002" s="5"/>
      <c r="AM31002" s="5"/>
      <c r="AW31002" s="5"/>
    </row>
    <row r="31003" spans="38:49">
      <c r="AL31003" s="5"/>
      <c r="AM31003" s="5"/>
      <c r="AW31003" s="5"/>
    </row>
    <row r="31004" spans="38:49">
      <c r="AL31004" s="5"/>
      <c r="AM31004" s="5"/>
      <c r="AW31004" s="5"/>
    </row>
    <row r="31005" spans="38:49">
      <c r="AL31005" s="5"/>
      <c r="AM31005" s="5"/>
      <c r="AW31005" s="5"/>
    </row>
    <row r="31006" spans="38:49">
      <c r="AL31006" s="5"/>
      <c r="AM31006" s="5"/>
      <c r="AW31006" s="5"/>
    </row>
    <row r="31007" spans="38:49">
      <c r="AL31007" s="5"/>
      <c r="AM31007" s="5"/>
      <c r="AW31007" s="5"/>
    </row>
    <row r="31008" spans="38:49">
      <c r="AL31008" s="5"/>
      <c r="AM31008" s="5"/>
      <c r="AW31008" s="5"/>
    </row>
    <row r="31009" spans="38:49">
      <c r="AL31009" s="5"/>
      <c r="AM31009" s="5"/>
      <c r="AW31009" s="5"/>
    </row>
    <row r="31010" spans="38:49">
      <c r="AL31010" s="5"/>
      <c r="AM31010" s="5"/>
      <c r="AW31010" s="5"/>
    </row>
    <row r="31011" spans="38:49">
      <c r="AL31011" s="5"/>
      <c r="AM31011" s="5"/>
      <c r="AW31011" s="5"/>
    </row>
    <row r="31012" spans="38:49">
      <c r="AL31012" s="5"/>
      <c r="AM31012" s="5"/>
      <c r="AW31012" s="5"/>
    </row>
    <row r="31013" spans="38:49">
      <c r="AL31013" s="5"/>
      <c r="AM31013" s="5"/>
      <c r="AW31013" s="5"/>
    </row>
    <row r="31014" spans="38:49">
      <c r="AL31014" s="5"/>
      <c r="AM31014" s="5"/>
      <c r="AW31014" s="5"/>
    </row>
    <row r="31015" spans="38:49">
      <c r="AL31015" s="5"/>
      <c r="AM31015" s="5"/>
      <c r="AW31015" s="5"/>
    </row>
    <row r="31016" spans="38:49">
      <c r="AL31016" s="5"/>
      <c r="AM31016" s="5"/>
      <c r="AW31016" s="5"/>
    </row>
    <row r="31017" spans="38:49">
      <c r="AL31017" s="5"/>
      <c r="AM31017" s="5"/>
      <c r="AW31017" s="5"/>
    </row>
    <row r="31018" spans="38:49">
      <c r="AL31018" s="5"/>
      <c r="AM31018" s="5"/>
      <c r="AW31018" s="5"/>
    </row>
    <row r="31019" spans="38:49">
      <c r="AL31019" s="5"/>
      <c r="AM31019" s="5"/>
      <c r="AW31019" s="5"/>
    </row>
    <row r="31020" spans="38:49">
      <c r="AL31020" s="5"/>
      <c r="AM31020" s="5"/>
      <c r="AW31020" s="5"/>
    </row>
    <row r="31021" spans="38:49">
      <c r="AL31021" s="5"/>
      <c r="AM31021" s="5"/>
      <c r="AW31021" s="5"/>
    </row>
    <row r="31022" spans="38:49">
      <c r="AL31022" s="5"/>
      <c r="AM31022" s="5"/>
      <c r="AW31022" s="5"/>
    </row>
    <row r="31023" spans="38:49">
      <c r="AL31023" s="5"/>
      <c r="AM31023" s="5"/>
      <c r="AW31023" s="5"/>
    </row>
    <row r="31024" spans="38:49">
      <c r="AL31024" s="5"/>
      <c r="AM31024" s="5"/>
      <c r="AW31024" s="5"/>
    </row>
    <row r="31025" spans="38:49">
      <c r="AL31025" s="5"/>
      <c r="AM31025" s="5"/>
      <c r="AW31025" s="5"/>
    </row>
    <row r="31026" spans="38:49">
      <c r="AL31026" s="5"/>
      <c r="AM31026" s="5"/>
      <c r="AW31026" s="5"/>
    </row>
    <row r="31027" spans="38:49">
      <c r="AL31027" s="5"/>
      <c r="AM31027" s="5"/>
      <c r="AW31027" s="5"/>
    </row>
    <row r="31028" spans="38:49">
      <c r="AL31028" s="5"/>
      <c r="AM31028" s="5"/>
      <c r="AW31028" s="5"/>
    </row>
    <row r="31029" spans="38:49">
      <c r="AL31029" s="5"/>
      <c r="AM31029" s="5"/>
      <c r="AW31029" s="5"/>
    </row>
    <row r="31030" spans="38:49">
      <c r="AL31030" s="5"/>
      <c r="AM31030" s="5"/>
      <c r="AW31030" s="5"/>
    </row>
    <row r="31031" spans="38:49">
      <c r="AL31031" s="5"/>
      <c r="AM31031" s="5"/>
      <c r="AW31031" s="5"/>
    </row>
    <row r="31032" spans="38:49">
      <c r="AL31032" s="5"/>
      <c r="AM31032" s="5"/>
      <c r="AW31032" s="5"/>
    </row>
    <row r="31033" spans="38:49">
      <c r="AL31033" s="5"/>
      <c r="AM31033" s="5"/>
      <c r="AW31033" s="5"/>
    </row>
    <row r="31034" spans="38:49">
      <c r="AL31034" s="5"/>
      <c r="AM31034" s="5"/>
      <c r="AW31034" s="5"/>
    </row>
    <row r="31035" spans="38:49">
      <c r="AL31035" s="5"/>
      <c r="AM31035" s="5"/>
      <c r="AW31035" s="5"/>
    </row>
    <row r="31036" spans="38:49">
      <c r="AL31036" s="5"/>
      <c r="AM31036" s="5"/>
      <c r="AW31036" s="5"/>
    </row>
    <row r="31037" spans="38:49">
      <c r="AL31037" s="5"/>
      <c r="AM31037" s="5"/>
      <c r="AW31037" s="5"/>
    </row>
    <row r="31038" spans="38:49">
      <c r="AL31038" s="5"/>
      <c r="AM31038" s="5"/>
      <c r="AW31038" s="5"/>
    </row>
    <row r="31039" spans="38:49">
      <c r="AL31039" s="5"/>
      <c r="AM31039" s="5"/>
      <c r="AW31039" s="5"/>
    </row>
    <row r="31040" spans="38:49">
      <c r="AL31040" s="5"/>
      <c r="AM31040" s="5"/>
      <c r="AW31040" s="5"/>
    </row>
    <row r="31041" spans="38:49">
      <c r="AL31041" s="5"/>
      <c r="AM31041" s="5"/>
      <c r="AW31041" s="5"/>
    </row>
    <row r="31042" spans="38:49">
      <c r="AL31042" s="5"/>
      <c r="AM31042" s="5"/>
      <c r="AW31042" s="5"/>
    </row>
    <row r="31043" spans="38:49">
      <c r="AL31043" s="5"/>
      <c r="AM31043" s="5"/>
      <c r="AW31043" s="5"/>
    </row>
    <row r="31044" spans="38:49">
      <c r="AL31044" s="5"/>
      <c r="AM31044" s="5"/>
      <c r="AW31044" s="5"/>
    </row>
    <row r="31045" spans="38:49">
      <c r="AL31045" s="5"/>
      <c r="AM31045" s="5"/>
      <c r="AW31045" s="5"/>
    </row>
    <row r="31046" spans="38:49">
      <c r="AL31046" s="5"/>
      <c r="AM31046" s="5"/>
      <c r="AW31046" s="5"/>
    </row>
    <row r="31047" spans="38:49">
      <c r="AL31047" s="5"/>
      <c r="AM31047" s="5"/>
      <c r="AW31047" s="5"/>
    </row>
    <row r="31048" spans="38:49">
      <c r="AL31048" s="5"/>
      <c r="AM31048" s="5"/>
      <c r="AW31048" s="5"/>
    </row>
    <row r="31049" spans="38:49">
      <c r="AL31049" s="5"/>
      <c r="AM31049" s="5"/>
      <c r="AW31049" s="5"/>
    </row>
    <row r="31050" spans="38:49">
      <c r="AL31050" s="5"/>
      <c r="AM31050" s="5"/>
      <c r="AW31050" s="5"/>
    </row>
    <row r="31051" spans="38:49">
      <c r="AL31051" s="5"/>
      <c r="AM31051" s="5"/>
      <c r="AW31051" s="5"/>
    </row>
    <row r="31052" spans="38:49">
      <c r="AL31052" s="5"/>
      <c r="AM31052" s="5"/>
      <c r="AW31052" s="5"/>
    </row>
    <row r="31053" spans="38:49">
      <c r="AL31053" s="5"/>
      <c r="AM31053" s="5"/>
      <c r="AW31053" s="5"/>
    </row>
    <row r="31054" spans="38:49">
      <c r="AL31054" s="5"/>
      <c r="AM31054" s="5"/>
      <c r="AW31054" s="5"/>
    </row>
    <row r="31055" spans="38:49">
      <c r="AL31055" s="5"/>
      <c r="AM31055" s="5"/>
      <c r="AW31055" s="5"/>
    </row>
    <row r="31056" spans="38:49">
      <c r="AL31056" s="5"/>
      <c r="AM31056" s="5"/>
      <c r="AW31056" s="5"/>
    </row>
    <row r="31057" spans="38:49">
      <c r="AL31057" s="5"/>
      <c r="AM31057" s="5"/>
      <c r="AW31057" s="5"/>
    </row>
    <row r="31058" spans="38:49">
      <c r="AL31058" s="5"/>
      <c r="AM31058" s="5"/>
      <c r="AW31058" s="5"/>
    </row>
    <row r="31059" spans="38:49">
      <c r="AL31059" s="5"/>
      <c r="AM31059" s="5"/>
      <c r="AW31059" s="5"/>
    </row>
    <row r="31060" spans="38:49">
      <c r="AL31060" s="5"/>
      <c r="AM31060" s="5"/>
      <c r="AW31060" s="5"/>
    </row>
    <row r="31061" spans="38:49">
      <c r="AL31061" s="5"/>
      <c r="AM31061" s="5"/>
      <c r="AW31061" s="5"/>
    </row>
    <row r="31062" spans="38:49">
      <c r="AL31062" s="5"/>
      <c r="AM31062" s="5"/>
      <c r="AW31062" s="5"/>
    </row>
    <row r="31063" spans="38:49">
      <c r="AL31063" s="5"/>
      <c r="AM31063" s="5"/>
      <c r="AW31063" s="5"/>
    </row>
    <row r="31064" spans="38:49">
      <c r="AL31064" s="5"/>
      <c r="AM31064" s="5"/>
      <c r="AW31064" s="5"/>
    </row>
    <row r="31065" spans="38:49">
      <c r="AL31065" s="5"/>
      <c r="AM31065" s="5"/>
      <c r="AW31065" s="5"/>
    </row>
    <row r="31066" spans="38:49">
      <c r="AL31066" s="5"/>
      <c r="AM31066" s="5"/>
      <c r="AW31066" s="5"/>
    </row>
    <row r="31067" spans="38:49">
      <c r="AL31067" s="5"/>
      <c r="AM31067" s="5"/>
      <c r="AW31067" s="5"/>
    </row>
    <row r="31068" spans="38:49">
      <c r="AL31068" s="5"/>
      <c r="AM31068" s="5"/>
      <c r="AW31068" s="5"/>
    </row>
    <row r="31069" spans="38:49">
      <c r="AL31069" s="5"/>
      <c r="AM31069" s="5"/>
      <c r="AW31069" s="5"/>
    </row>
    <row r="31070" spans="38:49">
      <c r="AL31070" s="5"/>
      <c r="AM31070" s="5"/>
      <c r="AW31070" s="5"/>
    </row>
    <row r="31071" spans="38:49">
      <c r="AL31071" s="5"/>
      <c r="AM31071" s="5"/>
      <c r="AW31071" s="5"/>
    </row>
    <row r="31072" spans="38:49">
      <c r="AL31072" s="5"/>
      <c r="AM31072" s="5"/>
      <c r="AW31072" s="5"/>
    </row>
    <row r="31073" spans="38:49">
      <c r="AL31073" s="5"/>
      <c r="AM31073" s="5"/>
      <c r="AW31073" s="5"/>
    </row>
    <row r="31074" spans="38:49">
      <c r="AL31074" s="5"/>
      <c r="AM31074" s="5"/>
      <c r="AW31074" s="5"/>
    </row>
    <row r="31075" spans="38:49">
      <c r="AL31075" s="5"/>
      <c r="AM31075" s="5"/>
      <c r="AW31075" s="5"/>
    </row>
    <row r="31076" spans="38:49">
      <c r="AL31076" s="5"/>
      <c r="AM31076" s="5"/>
      <c r="AW31076" s="5"/>
    </row>
    <row r="31077" spans="38:49">
      <c r="AL31077" s="5"/>
      <c r="AM31077" s="5"/>
      <c r="AW31077" s="5"/>
    </row>
    <row r="31078" spans="38:49">
      <c r="AL31078" s="5"/>
      <c r="AM31078" s="5"/>
      <c r="AW31078" s="5"/>
    </row>
    <row r="31079" spans="38:49">
      <c r="AL31079" s="5"/>
      <c r="AM31079" s="5"/>
      <c r="AW31079" s="5"/>
    </row>
    <row r="31080" spans="38:49">
      <c r="AL31080" s="5"/>
      <c r="AM31080" s="5"/>
      <c r="AW31080" s="5"/>
    </row>
    <row r="31081" spans="38:49">
      <c r="AL31081" s="5"/>
      <c r="AM31081" s="5"/>
      <c r="AW31081" s="5"/>
    </row>
    <row r="31082" spans="38:49">
      <c r="AL31082" s="5"/>
      <c r="AM31082" s="5"/>
      <c r="AW31082" s="5"/>
    </row>
    <row r="31083" spans="38:49">
      <c r="AL31083" s="5"/>
      <c r="AM31083" s="5"/>
      <c r="AW31083" s="5"/>
    </row>
    <row r="31084" spans="38:49">
      <c r="AL31084" s="5"/>
      <c r="AM31084" s="5"/>
      <c r="AW31084" s="5"/>
    </row>
    <row r="31085" spans="38:49">
      <c r="AL31085" s="5"/>
      <c r="AM31085" s="5"/>
      <c r="AW31085" s="5"/>
    </row>
    <row r="31086" spans="38:49">
      <c r="AL31086" s="5"/>
      <c r="AM31086" s="5"/>
      <c r="AW31086" s="5"/>
    </row>
    <row r="31087" spans="38:49">
      <c r="AL31087" s="5"/>
      <c r="AM31087" s="5"/>
      <c r="AW31087" s="5"/>
    </row>
    <row r="31088" spans="38:49">
      <c r="AL31088" s="5"/>
      <c r="AM31088" s="5"/>
      <c r="AW31088" s="5"/>
    </row>
    <row r="31089" spans="38:49">
      <c r="AL31089" s="5"/>
      <c r="AM31089" s="5"/>
      <c r="AW31089" s="5"/>
    </row>
    <row r="31090" spans="38:49">
      <c r="AL31090" s="5"/>
      <c r="AM31090" s="5"/>
      <c r="AW31090" s="5"/>
    </row>
    <row r="31091" spans="38:49">
      <c r="AL31091" s="5"/>
      <c r="AM31091" s="5"/>
      <c r="AW31091" s="5"/>
    </row>
    <row r="31092" spans="38:49">
      <c r="AL31092" s="5"/>
      <c r="AM31092" s="5"/>
      <c r="AW31092" s="5"/>
    </row>
    <row r="31093" spans="38:49">
      <c r="AL31093" s="5"/>
      <c r="AM31093" s="5"/>
      <c r="AW31093" s="5"/>
    </row>
    <row r="31094" spans="38:49">
      <c r="AL31094" s="5"/>
      <c r="AM31094" s="5"/>
      <c r="AW31094" s="5"/>
    </row>
    <row r="31095" spans="38:49">
      <c r="AL31095" s="5"/>
      <c r="AM31095" s="5"/>
      <c r="AW31095" s="5"/>
    </row>
    <row r="31096" spans="38:49">
      <c r="AL31096" s="5"/>
      <c r="AM31096" s="5"/>
      <c r="AW31096" s="5"/>
    </row>
    <row r="31097" spans="38:49">
      <c r="AL31097" s="5"/>
      <c r="AM31097" s="5"/>
      <c r="AW31097" s="5"/>
    </row>
    <row r="31098" spans="38:49">
      <c r="AL31098" s="5"/>
      <c r="AM31098" s="5"/>
      <c r="AW31098" s="5"/>
    </row>
    <row r="31099" spans="38:49">
      <c r="AL31099" s="5"/>
      <c r="AM31099" s="5"/>
      <c r="AW31099" s="5"/>
    </row>
    <row r="31100" spans="38:49">
      <c r="AL31100" s="5"/>
      <c r="AM31100" s="5"/>
      <c r="AW31100" s="5"/>
    </row>
    <row r="31101" spans="38:49">
      <c r="AL31101" s="5"/>
      <c r="AM31101" s="5"/>
      <c r="AW31101" s="5"/>
    </row>
    <row r="31102" spans="38:49">
      <c r="AL31102" s="5"/>
      <c r="AM31102" s="5"/>
      <c r="AW31102" s="5"/>
    </row>
    <row r="31103" spans="38:49">
      <c r="AL31103" s="5"/>
      <c r="AM31103" s="5"/>
      <c r="AW31103" s="5"/>
    </row>
    <row r="31104" spans="38:49">
      <c r="AL31104" s="5"/>
      <c r="AM31104" s="5"/>
      <c r="AW31104" s="5"/>
    </row>
    <row r="31105" spans="38:49">
      <c r="AL31105" s="5"/>
      <c r="AM31105" s="5"/>
      <c r="AW31105" s="5"/>
    </row>
    <row r="31106" spans="38:49">
      <c r="AL31106" s="5"/>
      <c r="AM31106" s="5"/>
      <c r="AW31106" s="5"/>
    </row>
    <row r="31107" spans="38:49">
      <c r="AL31107" s="5"/>
      <c r="AM31107" s="5"/>
      <c r="AW31107" s="5"/>
    </row>
    <row r="31108" spans="38:49">
      <c r="AL31108" s="5"/>
      <c r="AM31108" s="5"/>
      <c r="AW31108" s="5"/>
    </row>
    <row r="31109" spans="38:49">
      <c r="AL31109" s="5"/>
      <c r="AM31109" s="5"/>
      <c r="AW31109" s="5"/>
    </row>
    <row r="31110" spans="38:49">
      <c r="AL31110" s="5"/>
      <c r="AM31110" s="5"/>
      <c r="AW31110" s="5"/>
    </row>
    <row r="31111" spans="38:49">
      <c r="AL31111" s="5"/>
      <c r="AM31111" s="5"/>
      <c r="AW31111" s="5"/>
    </row>
    <row r="31112" spans="38:49">
      <c r="AL31112" s="5"/>
      <c r="AM31112" s="5"/>
      <c r="AW31112" s="5"/>
    </row>
    <row r="31113" spans="38:49">
      <c r="AL31113" s="5"/>
      <c r="AM31113" s="5"/>
      <c r="AW31113" s="5"/>
    </row>
    <row r="31114" spans="38:49">
      <c r="AL31114" s="5"/>
      <c r="AM31114" s="5"/>
      <c r="AW31114" s="5"/>
    </row>
    <row r="31115" spans="38:49">
      <c r="AL31115" s="5"/>
      <c r="AM31115" s="5"/>
      <c r="AW31115" s="5"/>
    </row>
    <row r="31116" spans="38:49">
      <c r="AL31116" s="5"/>
      <c r="AM31116" s="5"/>
      <c r="AW31116" s="5"/>
    </row>
    <row r="31117" spans="38:49">
      <c r="AL31117" s="5"/>
      <c r="AM31117" s="5"/>
      <c r="AW31117" s="5"/>
    </row>
    <row r="31118" spans="38:49">
      <c r="AL31118" s="5"/>
      <c r="AM31118" s="5"/>
      <c r="AW31118" s="5"/>
    </row>
    <row r="31119" spans="38:49">
      <c r="AL31119" s="5"/>
      <c r="AM31119" s="5"/>
      <c r="AW31119" s="5"/>
    </row>
    <row r="31120" spans="38:49">
      <c r="AL31120" s="5"/>
      <c r="AM31120" s="5"/>
      <c r="AW31120" s="5"/>
    </row>
    <row r="31121" spans="38:49">
      <c r="AL31121" s="5"/>
      <c r="AM31121" s="5"/>
      <c r="AW31121" s="5"/>
    </row>
    <row r="31122" spans="38:49">
      <c r="AL31122" s="5"/>
      <c r="AM31122" s="5"/>
      <c r="AW31122" s="5"/>
    </row>
    <row r="31123" spans="38:49">
      <c r="AL31123" s="5"/>
      <c r="AM31123" s="5"/>
      <c r="AW31123" s="5"/>
    </row>
    <row r="31124" spans="38:49">
      <c r="AL31124" s="5"/>
      <c r="AM31124" s="5"/>
      <c r="AW31124" s="5"/>
    </row>
    <row r="31125" spans="38:49">
      <c r="AL31125" s="5"/>
      <c r="AM31125" s="5"/>
      <c r="AW31125" s="5"/>
    </row>
    <row r="31126" spans="38:49">
      <c r="AL31126" s="5"/>
      <c r="AM31126" s="5"/>
      <c r="AW31126" s="5"/>
    </row>
    <row r="31127" spans="38:49">
      <c r="AL31127" s="5"/>
      <c r="AM31127" s="5"/>
      <c r="AW31127" s="5"/>
    </row>
    <row r="31128" spans="38:49">
      <c r="AL31128" s="5"/>
      <c r="AM31128" s="5"/>
      <c r="AW31128" s="5"/>
    </row>
    <row r="31129" spans="38:49">
      <c r="AL31129" s="5"/>
      <c r="AM31129" s="5"/>
      <c r="AW31129" s="5"/>
    </row>
    <row r="31130" spans="38:49">
      <c r="AL31130" s="5"/>
      <c r="AM31130" s="5"/>
      <c r="AW31130" s="5"/>
    </row>
    <row r="31131" spans="38:49">
      <c r="AL31131" s="5"/>
      <c r="AM31131" s="5"/>
      <c r="AW31131" s="5"/>
    </row>
    <row r="31132" spans="38:49">
      <c r="AL31132" s="5"/>
      <c r="AM31132" s="5"/>
      <c r="AW31132" s="5"/>
    </row>
    <row r="31133" spans="38:49">
      <c r="AL31133" s="5"/>
      <c r="AM31133" s="5"/>
      <c r="AW31133" s="5"/>
    </row>
    <row r="31134" spans="38:49">
      <c r="AL31134" s="5"/>
      <c r="AM31134" s="5"/>
      <c r="AW31134" s="5"/>
    </row>
    <row r="31135" spans="38:49">
      <c r="AL31135" s="5"/>
      <c r="AM31135" s="5"/>
      <c r="AW31135" s="5"/>
    </row>
    <row r="31136" spans="38:49">
      <c r="AL31136" s="5"/>
      <c r="AM31136" s="5"/>
      <c r="AW31136" s="5"/>
    </row>
    <row r="31137" spans="38:49">
      <c r="AL31137" s="5"/>
      <c r="AM31137" s="5"/>
      <c r="AW31137" s="5"/>
    </row>
    <row r="31138" spans="38:49">
      <c r="AL31138" s="5"/>
      <c r="AM31138" s="5"/>
      <c r="AW31138" s="5"/>
    </row>
    <row r="31139" spans="38:49">
      <c r="AL31139" s="5"/>
      <c r="AM31139" s="5"/>
      <c r="AW31139" s="5"/>
    </row>
    <row r="31140" spans="38:49">
      <c r="AL31140" s="5"/>
      <c r="AM31140" s="5"/>
      <c r="AW31140" s="5"/>
    </row>
    <row r="31141" spans="38:49">
      <c r="AL31141" s="5"/>
      <c r="AM31141" s="5"/>
      <c r="AW31141" s="5"/>
    </row>
    <row r="31142" spans="38:49">
      <c r="AL31142" s="5"/>
      <c r="AM31142" s="5"/>
      <c r="AW31142" s="5"/>
    </row>
    <row r="31143" spans="38:49">
      <c r="AL31143" s="5"/>
      <c r="AM31143" s="5"/>
      <c r="AW31143" s="5"/>
    </row>
    <row r="31144" spans="38:49">
      <c r="AL31144" s="5"/>
      <c r="AM31144" s="5"/>
      <c r="AW31144" s="5"/>
    </row>
    <row r="31145" spans="38:49">
      <c r="AL31145" s="5"/>
      <c r="AM31145" s="5"/>
      <c r="AW31145" s="5"/>
    </row>
    <row r="31146" spans="38:49">
      <c r="AL31146" s="5"/>
      <c r="AM31146" s="5"/>
      <c r="AW31146" s="5"/>
    </row>
    <row r="31147" spans="38:49">
      <c r="AL31147" s="5"/>
      <c r="AM31147" s="5"/>
      <c r="AW31147" s="5"/>
    </row>
    <row r="31148" spans="38:49">
      <c r="AL31148" s="5"/>
      <c r="AM31148" s="5"/>
      <c r="AW31148" s="5"/>
    </row>
    <row r="31149" spans="38:49">
      <c r="AL31149" s="5"/>
      <c r="AM31149" s="5"/>
      <c r="AW31149" s="5"/>
    </row>
    <row r="31150" spans="38:49">
      <c r="AL31150" s="5"/>
      <c r="AM31150" s="5"/>
      <c r="AW31150" s="5"/>
    </row>
    <row r="31151" spans="38:49">
      <c r="AL31151" s="5"/>
      <c r="AM31151" s="5"/>
      <c r="AW31151" s="5"/>
    </row>
    <row r="31152" spans="38:49">
      <c r="AL31152" s="5"/>
      <c r="AM31152" s="5"/>
      <c r="AW31152" s="5"/>
    </row>
    <row r="31153" spans="38:49">
      <c r="AL31153" s="5"/>
      <c r="AM31153" s="5"/>
      <c r="AW31153" s="5"/>
    </row>
    <row r="31154" spans="38:49">
      <c r="AL31154" s="5"/>
      <c r="AM31154" s="5"/>
      <c r="AW31154" s="5"/>
    </row>
    <row r="31155" spans="38:49">
      <c r="AL31155" s="5"/>
      <c r="AM31155" s="5"/>
      <c r="AW31155" s="5"/>
    </row>
    <row r="31156" spans="38:49">
      <c r="AL31156" s="5"/>
      <c r="AM31156" s="5"/>
      <c r="AW31156" s="5"/>
    </row>
    <row r="31157" spans="38:49">
      <c r="AL31157" s="5"/>
      <c r="AM31157" s="5"/>
      <c r="AW31157" s="5"/>
    </row>
    <row r="31158" spans="38:49">
      <c r="AL31158" s="5"/>
      <c r="AM31158" s="5"/>
      <c r="AW31158" s="5"/>
    </row>
    <row r="31159" spans="38:49">
      <c r="AL31159" s="5"/>
      <c r="AM31159" s="5"/>
      <c r="AW31159" s="5"/>
    </row>
    <row r="31160" spans="38:49">
      <c r="AL31160" s="5"/>
      <c r="AM31160" s="5"/>
      <c r="AW31160" s="5"/>
    </row>
    <row r="31161" spans="38:49">
      <c r="AL31161" s="5"/>
      <c r="AM31161" s="5"/>
      <c r="AW31161" s="5"/>
    </row>
    <row r="31162" spans="38:49">
      <c r="AL31162" s="5"/>
      <c r="AM31162" s="5"/>
      <c r="AW31162" s="5"/>
    </row>
    <row r="31163" spans="38:49">
      <c r="AL31163" s="5"/>
      <c r="AM31163" s="5"/>
      <c r="AW31163" s="5"/>
    </row>
    <row r="31164" spans="38:49">
      <c r="AL31164" s="5"/>
      <c r="AM31164" s="5"/>
      <c r="AW31164" s="5"/>
    </row>
    <row r="31165" spans="38:49">
      <c r="AL31165" s="5"/>
      <c r="AM31165" s="5"/>
      <c r="AW31165" s="5"/>
    </row>
    <row r="31166" spans="38:49">
      <c r="AL31166" s="5"/>
      <c r="AM31166" s="5"/>
      <c r="AW31166" s="5"/>
    </row>
    <row r="31167" spans="38:49">
      <c r="AL31167" s="5"/>
      <c r="AM31167" s="5"/>
      <c r="AW31167" s="5"/>
    </row>
    <row r="31168" spans="38:49">
      <c r="AL31168" s="5"/>
      <c r="AM31168" s="5"/>
      <c r="AW31168" s="5"/>
    </row>
    <row r="31169" spans="38:49">
      <c r="AL31169" s="5"/>
      <c r="AM31169" s="5"/>
      <c r="AW31169" s="5"/>
    </row>
    <row r="31170" spans="38:49">
      <c r="AL31170" s="5"/>
      <c r="AM31170" s="5"/>
      <c r="AW31170" s="5"/>
    </row>
    <row r="31171" spans="38:49">
      <c r="AL31171" s="5"/>
      <c r="AM31171" s="5"/>
      <c r="AW31171" s="5"/>
    </row>
    <row r="31172" spans="38:49">
      <c r="AL31172" s="5"/>
      <c r="AM31172" s="5"/>
      <c r="AW31172" s="5"/>
    </row>
    <row r="31173" spans="38:49">
      <c r="AL31173" s="5"/>
      <c r="AM31173" s="5"/>
      <c r="AW31173" s="5"/>
    </row>
    <row r="31174" spans="38:49">
      <c r="AL31174" s="5"/>
      <c r="AM31174" s="5"/>
      <c r="AW31174" s="5"/>
    </row>
    <row r="31175" spans="38:49">
      <c r="AL31175" s="5"/>
      <c r="AM31175" s="5"/>
      <c r="AW31175" s="5"/>
    </row>
    <row r="31176" spans="38:49">
      <c r="AL31176" s="5"/>
      <c r="AM31176" s="5"/>
      <c r="AW31176" s="5"/>
    </row>
    <row r="31177" spans="38:49">
      <c r="AL31177" s="5"/>
      <c r="AM31177" s="5"/>
      <c r="AW31177" s="5"/>
    </row>
    <row r="31178" spans="38:49">
      <c r="AL31178" s="5"/>
      <c r="AM31178" s="5"/>
      <c r="AW31178" s="5"/>
    </row>
    <row r="31179" spans="38:49">
      <c r="AL31179" s="5"/>
      <c r="AM31179" s="5"/>
      <c r="AW31179" s="5"/>
    </row>
    <row r="31180" spans="38:49">
      <c r="AL31180" s="5"/>
      <c r="AM31180" s="5"/>
      <c r="AW31180" s="5"/>
    </row>
    <row r="31181" spans="38:49">
      <c r="AL31181" s="5"/>
      <c r="AM31181" s="5"/>
      <c r="AW31181" s="5"/>
    </row>
    <row r="31182" spans="38:49">
      <c r="AL31182" s="5"/>
      <c r="AM31182" s="5"/>
      <c r="AW31182" s="5"/>
    </row>
    <row r="31183" spans="38:49">
      <c r="AL31183" s="5"/>
      <c r="AM31183" s="5"/>
      <c r="AW31183" s="5"/>
    </row>
    <row r="31184" spans="38:49">
      <c r="AL31184" s="5"/>
      <c r="AM31184" s="5"/>
      <c r="AW31184" s="5"/>
    </row>
    <row r="31185" spans="38:49">
      <c r="AL31185" s="5"/>
      <c r="AM31185" s="5"/>
      <c r="AW31185" s="5"/>
    </row>
    <row r="31186" spans="38:49">
      <c r="AL31186" s="5"/>
      <c r="AM31186" s="5"/>
      <c r="AW31186" s="5"/>
    </row>
    <row r="31187" spans="38:49">
      <c r="AL31187" s="5"/>
      <c r="AM31187" s="5"/>
      <c r="AW31187" s="5"/>
    </row>
    <row r="31188" spans="38:49">
      <c r="AL31188" s="5"/>
      <c r="AM31188" s="5"/>
      <c r="AW31188" s="5"/>
    </row>
    <row r="31189" spans="38:49">
      <c r="AL31189" s="5"/>
      <c r="AM31189" s="5"/>
      <c r="AW31189" s="5"/>
    </row>
    <row r="31190" spans="38:49">
      <c r="AL31190" s="5"/>
      <c r="AM31190" s="5"/>
      <c r="AW31190" s="5"/>
    </row>
    <row r="31191" spans="38:49">
      <c r="AL31191" s="5"/>
      <c r="AM31191" s="5"/>
      <c r="AW31191" s="5"/>
    </row>
    <row r="31192" spans="38:49">
      <c r="AL31192" s="5"/>
      <c r="AM31192" s="5"/>
      <c r="AW31192" s="5"/>
    </row>
    <row r="31193" spans="38:49">
      <c r="AL31193" s="5"/>
      <c r="AM31193" s="5"/>
      <c r="AW31193" s="5"/>
    </row>
    <row r="31194" spans="38:49">
      <c r="AL31194" s="5"/>
      <c r="AM31194" s="5"/>
      <c r="AW31194" s="5"/>
    </row>
    <row r="31195" spans="38:49">
      <c r="AL31195" s="5"/>
      <c r="AM31195" s="5"/>
      <c r="AW31195" s="5"/>
    </row>
    <row r="31196" spans="38:49">
      <c r="AL31196" s="5"/>
      <c r="AM31196" s="5"/>
      <c r="AW31196" s="5"/>
    </row>
    <row r="31197" spans="38:49">
      <c r="AL31197" s="5"/>
      <c r="AM31197" s="5"/>
      <c r="AW31197" s="5"/>
    </row>
    <row r="31198" spans="38:49">
      <c r="AL31198" s="5"/>
      <c r="AM31198" s="5"/>
      <c r="AW31198" s="5"/>
    </row>
    <row r="31199" spans="38:49">
      <c r="AL31199" s="5"/>
      <c r="AM31199" s="5"/>
      <c r="AW31199" s="5"/>
    </row>
    <row r="31200" spans="38:49">
      <c r="AL31200" s="5"/>
      <c r="AM31200" s="5"/>
      <c r="AW31200" s="5"/>
    </row>
    <row r="31201" spans="38:49">
      <c r="AL31201" s="5"/>
      <c r="AM31201" s="5"/>
      <c r="AW31201" s="5"/>
    </row>
    <row r="31202" spans="38:49">
      <c r="AL31202" s="5"/>
      <c r="AM31202" s="5"/>
      <c r="AW31202" s="5"/>
    </row>
    <row r="31203" spans="38:49">
      <c r="AL31203" s="5"/>
      <c r="AM31203" s="5"/>
      <c r="AW31203" s="5"/>
    </row>
    <row r="31204" spans="38:49">
      <c r="AL31204" s="5"/>
      <c r="AM31204" s="5"/>
      <c r="AW31204" s="5"/>
    </row>
    <row r="31205" spans="38:49">
      <c r="AL31205" s="5"/>
      <c r="AM31205" s="5"/>
      <c r="AW31205" s="5"/>
    </row>
    <row r="31206" spans="38:49">
      <c r="AL31206" s="5"/>
      <c r="AM31206" s="5"/>
      <c r="AW31206" s="5"/>
    </row>
    <row r="31207" spans="38:49">
      <c r="AL31207" s="5"/>
      <c r="AM31207" s="5"/>
      <c r="AW31207" s="5"/>
    </row>
    <row r="31208" spans="38:49">
      <c r="AL31208" s="5"/>
      <c r="AM31208" s="5"/>
      <c r="AW31208" s="5"/>
    </row>
    <row r="31209" spans="38:49">
      <c r="AL31209" s="5"/>
      <c r="AM31209" s="5"/>
      <c r="AW31209" s="5"/>
    </row>
    <row r="31210" spans="38:49">
      <c r="AL31210" s="5"/>
      <c r="AM31210" s="5"/>
      <c r="AW31210" s="5"/>
    </row>
    <row r="31211" spans="38:49">
      <c r="AL31211" s="5"/>
      <c r="AM31211" s="5"/>
      <c r="AW31211" s="5"/>
    </row>
    <row r="31212" spans="38:49">
      <c r="AL31212" s="5"/>
      <c r="AM31212" s="5"/>
      <c r="AW31212" s="5"/>
    </row>
    <row r="31213" spans="38:49">
      <c r="AL31213" s="5"/>
      <c r="AM31213" s="5"/>
      <c r="AW31213" s="5"/>
    </row>
    <row r="31214" spans="38:49">
      <c r="AL31214" s="5"/>
      <c r="AM31214" s="5"/>
      <c r="AW31214" s="5"/>
    </row>
    <row r="31215" spans="38:49">
      <c r="AL31215" s="5"/>
      <c r="AM31215" s="5"/>
      <c r="AW31215" s="5"/>
    </row>
    <row r="31216" spans="38:49">
      <c r="AL31216" s="5"/>
      <c r="AM31216" s="5"/>
      <c r="AW31216" s="5"/>
    </row>
    <row r="31217" spans="38:49">
      <c r="AL31217" s="5"/>
      <c r="AM31217" s="5"/>
      <c r="AW31217" s="5"/>
    </row>
    <row r="31218" spans="38:49">
      <c r="AL31218" s="5"/>
      <c r="AM31218" s="5"/>
      <c r="AW31218" s="5"/>
    </row>
    <row r="31219" spans="38:49">
      <c r="AL31219" s="5"/>
      <c r="AM31219" s="5"/>
      <c r="AW31219" s="5"/>
    </row>
    <row r="31220" spans="38:49">
      <c r="AL31220" s="5"/>
      <c r="AM31220" s="5"/>
      <c r="AW31220" s="5"/>
    </row>
    <row r="31221" spans="38:49">
      <c r="AL31221" s="5"/>
      <c r="AM31221" s="5"/>
      <c r="AW31221" s="5"/>
    </row>
    <row r="31222" spans="38:49">
      <c r="AL31222" s="5"/>
      <c r="AM31222" s="5"/>
      <c r="AW31222" s="5"/>
    </row>
    <row r="31223" spans="38:49">
      <c r="AL31223" s="5"/>
      <c r="AM31223" s="5"/>
      <c r="AW31223" s="5"/>
    </row>
    <row r="31224" spans="38:49">
      <c r="AL31224" s="5"/>
      <c r="AM31224" s="5"/>
      <c r="AW31224" s="5"/>
    </row>
    <row r="31225" spans="38:49">
      <c r="AL31225" s="5"/>
      <c r="AM31225" s="5"/>
      <c r="AW31225" s="5"/>
    </row>
    <row r="31226" spans="38:49">
      <c r="AL31226" s="5"/>
      <c r="AM31226" s="5"/>
      <c r="AW31226" s="5"/>
    </row>
    <row r="31227" spans="38:49">
      <c r="AL31227" s="5"/>
      <c r="AM31227" s="5"/>
      <c r="AW31227" s="5"/>
    </row>
    <row r="31228" spans="38:49">
      <c r="AL31228" s="5"/>
      <c r="AM31228" s="5"/>
      <c r="AW31228" s="5"/>
    </row>
    <row r="31229" spans="38:49">
      <c r="AL31229" s="5"/>
      <c r="AM31229" s="5"/>
      <c r="AW31229" s="5"/>
    </row>
    <row r="31230" spans="38:49">
      <c r="AL31230" s="5"/>
      <c r="AM31230" s="5"/>
      <c r="AW31230" s="5"/>
    </row>
    <row r="31231" spans="38:49">
      <c r="AL31231" s="5"/>
      <c r="AM31231" s="5"/>
      <c r="AW31231" s="5"/>
    </row>
    <row r="31232" spans="38:49">
      <c r="AL31232" s="5"/>
      <c r="AM31232" s="5"/>
      <c r="AW31232" s="5"/>
    </row>
    <row r="31233" spans="38:49">
      <c r="AL31233" s="5"/>
      <c r="AM31233" s="5"/>
      <c r="AW31233" s="5"/>
    </row>
    <row r="31234" spans="38:49">
      <c r="AL31234" s="5"/>
      <c r="AM31234" s="5"/>
      <c r="AW31234" s="5"/>
    </row>
    <row r="31235" spans="38:49">
      <c r="AL31235" s="5"/>
      <c r="AM31235" s="5"/>
      <c r="AW31235" s="5"/>
    </row>
    <row r="31236" spans="38:49">
      <c r="AL31236" s="5"/>
      <c r="AM31236" s="5"/>
      <c r="AW31236" s="5"/>
    </row>
    <row r="31237" spans="38:49">
      <c r="AL31237" s="5"/>
      <c r="AM31237" s="5"/>
      <c r="AW31237" s="5"/>
    </row>
    <row r="31238" spans="38:49">
      <c r="AL31238" s="5"/>
      <c r="AM31238" s="5"/>
      <c r="AW31238" s="5"/>
    </row>
    <row r="31239" spans="38:49">
      <c r="AL31239" s="5"/>
      <c r="AM31239" s="5"/>
      <c r="AW31239" s="5"/>
    </row>
    <row r="31240" spans="38:49">
      <c r="AL31240" s="5"/>
      <c r="AM31240" s="5"/>
      <c r="AW31240" s="5"/>
    </row>
    <row r="31241" spans="38:49">
      <c r="AL31241" s="5"/>
      <c r="AM31241" s="5"/>
      <c r="AW31241" s="5"/>
    </row>
    <row r="31242" spans="38:49">
      <c r="AL31242" s="5"/>
      <c r="AM31242" s="5"/>
      <c r="AW31242" s="5"/>
    </row>
    <row r="31243" spans="38:49">
      <c r="AL31243" s="5"/>
      <c r="AM31243" s="5"/>
      <c r="AW31243" s="5"/>
    </row>
    <row r="31244" spans="38:49">
      <c r="AL31244" s="5"/>
      <c r="AM31244" s="5"/>
      <c r="AW31244" s="5"/>
    </row>
    <row r="31245" spans="38:49">
      <c r="AL31245" s="5"/>
      <c r="AM31245" s="5"/>
      <c r="AW31245" s="5"/>
    </row>
    <row r="31246" spans="38:49">
      <c r="AL31246" s="5"/>
      <c r="AM31246" s="5"/>
      <c r="AW31246" s="5"/>
    </row>
    <row r="31247" spans="38:49">
      <c r="AL31247" s="5"/>
      <c r="AM31247" s="5"/>
      <c r="AW31247" s="5"/>
    </row>
    <row r="31248" spans="38:49">
      <c r="AL31248" s="5"/>
      <c r="AM31248" s="5"/>
      <c r="AW31248" s="5"/>
    </row>
    <row r="31249" spans="38:49">
      <c r="AL31249" s="5"/>
      <c r="AM31249" s="5"/>
      <c r="AW31249" s="5"/>
    </row>
    <row r="31250" spans="38:49">
      <c r="AL31250" s="5"/>
      <c r="AM31250" s="5"/>
      <c r="AW31250" s="5"/>
    </row>
    <row r="31251" spans="38:49">
      <c r="AL31251" s="5"/>
      <c r="AM31251" s="5"/>
      <c r="AW31251" s="5"/>
    </row>
    <row r="31252" spans="38:49">
      <c r="AL31252" s="5"/>
      <c r="AM31252" s="5"/>
      <c r="AW31252" s="5"/>
    </row>
    <row r="31253" spans="38:49">
      <c r="AL31253" s="5"/>
      <c r="AM31253" s="5"/>
      <c r="AW31253" s="5"/>
    </row>
    <row r="31254" spans="38:49">
      <c r="AL31254" s="5"/>
      <c r="AM31254" s="5"/>
      <c r="AW31254" s="5"/>
    </row>
    <row r="31255" spans="38:49">
      <c r="AL31255" s="5"/>
      <c r="AM31255" s="5"/>
      <c r="AW31255" s="5"/>
    </row>
    <row r="31256" spans="38:49">
      <c r="AL31256" s="5"/>
      <c r="AM31256" s="5"/>
      <c r="AW31256" s="5"/>
    </row>
    <row r="31257" spans="38:49">
      <c r="AL31257" s="5"/>
      <c r="AM31257" s="5"/>
      <c r="AW31257" s="5"/>
    </row>
    <row r="31258" spans="38:49">
      <c r="AL31258" s="5"/>
      <c r="AM31258" s="5"/>
      <c r="AW31258" s="5"/>
    </row>
    <row r="31259" spans="38:49">
      <c r="AL31259" s="5"/>
      <c r="AM31259" s="5"/>
      <c r="AW31259" s="5"/>
    </row>
    <row r="31260" spans="38:49">
      <c r="AL31260" s="5"/>
      <c r="AM31260" s="5"/>
      <c r="AW31260" s="5"/>
    </row>
    <row r="31261" spans="38:49">
      <c r="AL31261" s="5"/>
      <c r="AM31261" s="5"/>
      <c r="AW31261" s="5"/>
    </row>
    <row r="31262" spans="38:49">
      <c r="AL31262" s="5"/>
      <c r="AM31262" s="5"/>
      <c r="AW31262" s="5"/>
    </row>
    <row r="31263" spans="38:49">
      <c r="AL31263" s="5"/>
      <c r="AM31263" s="5"/>
      <c r="AW31263" s="5"/>
    </row>
    <row r="31264" spans="38:49">
      <c r="AL31264" s="5"/>
      <c r="AM31264" s="5"/>
      <c r="AW31264" s="5"/>
    </row>
    <row r="31265" spans="38:49">
      <c r="AL31265" s="5"/>
      <c r="AM31265" s="5"/>
      <c r="AW31265" s="5"/>
    </row>
    <row r="31266" spans="38:49">
      <c r="AL31266" s="5"/>
      <c r="AM31266" s="5"/>
      <c r="AW31266" s="5"/>
    </row>
    <row r="31267" spans="38:49">
      <c r="AL31267" s="5"/>
      <c r="AM31267" s="5"/>
      <c r="AW31267" s="5"/>
    </row>
    <row r="31268" spans="38:49">
      <c r="AL31268" s="5"/>
      <c r="AM31268" s="5"/>
      <c r="AW31268" s="5"/>
    </row>
    <row r="31269" spans="38:49">
      <c r="AL31269" s="5"/>
      <c r="AM31269" s="5"/>
      <c r="AW31269" s="5"/>
    </row>
    <row r="31270" spans="38:49">
      <c r="AL31270" s="5"/>
      <c r="AM31270" s="5"/>
      <c r="AW31270" s="5"/>
    </row>
    <row r="31271" spans="38:49">
      <c r="AL31271" s="5"/>
      <c r="AM31271" s="5"/>
      <c r="AW31271" s="5"/>
    </row>
    <row r="31272" spans="38:49">
      <c r="AL31272" s="5"/>
      <c r="AM31272" s="5"/>
      <c r="AW31272" s="5"/>
    </row>
    <row r="31273" spans="38:49">
      <c r="AL31273" s="5"/>
      <c r="AM31273" s="5"/>
      <c r="AW31273" s="5"/>
    </row>
    <row r="31274" spans="38:49">
      <c r="AL31274" s="5"/>
      <c r="AM31274" s="5"/>
      <c r="AW31274" s="5"/>
    </row>
    <row r="31275" spans="38:49">
      <c r="AL31275" s="5"/>
      <c r="AM31275" s="5"/>
      <c r="AW31275" s="5"/>
    </row>
    <row r="31276" spans="38:49">
      <c r="AL31276" s="5"/>
      <c r="AM31276" s="5"/>
      <c r="AW31276" s="5"/>
    </row>
    <row r="31277" spans="38:49">
      <c r="AL31277" s="5"/>
      <c r="AM31277" s="5"/>
      <c r="AW31277" s="5"/>
    </row>
    <row r="31278" spans="38:49">
      <c r="AL31278" s="5"/>
      <c r="AM31278" s="5"/>
      <c r="AW31278" s="5"/>
    </row>
    <row r="31279" spans="38:49">
      <c r="AL31279" s="5"/>
      <c r="AM31279" s="5"/>
      <c r="AW31279" s="5"/>
    </row>
    <row r="31280" spans="38:49">
      <c r="AL31280" s="5"/>
      <c r="AM31280" s="5"/>
      <c r="AW31280" s="5"/>
    </row>
    <row r="31281" spans="38:49">
      <c r="AL31281" s="5"/>
      <c r="AM31281" s="5"/>
      <c r="AW31281" s="5"/>
    </row>
    <row r="31282" spans="38:49">
      <c r="AL31282" s="5"/>
      <c r="AM31282" s="5"/>
      <c r="AW31282" s="5"/>
    </row>
    <row r="31283" spans="38:49">
      <c r="AL31283" s="5"/>
      <c r="AM31283" s="5"/>
      <c r="AW31283" s="5"/>
    </row>
    <row r="31284" spans="38:49">
      <c r="AL31284" s="5"/>
      <c r="AM31284" s="5"/>
      <c r="AW31284" s="5"/>
    </row>
    <row r="31285" spans="38:49">
      <c r="AL31285" s="5"/>
      <c r="AM31285" s="5"/>
      <c r="AW31285" s="5"/>
    </row>
    <row r="31286" spans="38:49">
      <c r="AL31286" s="5"/>
      <c r="AM31286" s="5"/>
      <c r="AW31286" s="5"/>
    </row>
    <row r="31287" spans="38:49">
      <c r="AL31287" s="5"/>
      <c r="AM31287" s="5"/>
      <c r="AW31287" s="5"/>
    </row>
    <row r="31288" spans="38:49">
      <c r="AL31288" s="5"/>
      <c r="AM31288" s="5"/>
      <c r="AW31288" s="5"/>
    </row>
    <row r="31289" spans="38:49">
      <c r="AL31289" s="5"/>
      <c r="AM31289" s="5"/>
      <c r="AW31289" s="5"/>
    </row>
    <row r="31290" spans="38:49">
      <c r="AL31290" s="5"/>
      <c r="AM31290" s="5"/>
      <c r="AW31290" s="5"/>
    </row>
    <row r="31291" spans="38:49">
      <c r="AL31291" s="5"/>
      <c r="AM31291" s="5"/>
      <c r="AW31291" s="5"/>
    </row>
    <row r="31292" spans="38:49">
      <c r="AL31292" s="5"/>
      <c r="AM31292" s="5"/>
      <c r="AW31292" s="5"/>
    </row>
    <row r="31293" spans="38:49">
      <c r="AL31293" s="5"/>
      <c r="AM31293" s="5"/>
      <c r="AW31293" s="5"/>
    </row>
    <row r="31294" spans="38:49">
      <c r="AL31294" s="5"/>
      <c r="AM31294" s="5"/>
      <c r="AW31294" s="5"/>
    </row>
    <row r="31295" spans="38:49">
      <c r="AL31295" s="5"/>
      <c r="AM31295" s="5"/>
      <c r="AW31295" s="5"/>
    </row>
    <row r="31296" spans="38:49">
      <c r="AL31296" s="5"/>
      <c r="AM31296" s="5"/>
      <c r="AW31296" s="5"/>
    </row>
    <row r="31297" spans="38:49">
      <c r="AL31297" s="5"/>
      <c r="AM31297" s="5"/>
      <c r="AW31297" s="5"/>
    </row>
    <row r="31298" spans="38:49">
      <c r="AL31298" s="5"/>
      <c r="AM31298" s="5"/>
      <c r="AW31298" s="5"/>
    </row>
    <row r="31299" spans="38:49">
      <c r="AL31299" s="5"/>
      <c r="AM31299" s="5"/>
      <c r="AW31299" s="5"/>
    </row>
    <row r="31300" spans="38:49">
      <c r="AL31300" s="5"/>
      <c r="AM31300" s="5"/>
      <c r="AW31300" s="5"/>
    </row>
    <row r="31301" spans="38:49">
      <c r="AL31301" s="5"/>
      <c r="AM31301" s="5"/>
      <c r="AW31301" s="5"/>
    </row>
    <row r="31302" spans="38:49">
      <c r="AL31302" s="5"/>
      <c r="AM31302" s="5"/>
      <c r="AW31302" s="5"/>
    </row>
    <row r="31303" spans="38:49">
      <c r="AL31303" s="5"/>
      <c r="AM31303" s="5"/>
      <c r="AW31303" s="5"/>
    </row>
    <row r="31304" spans="38:49">
      <c r="AL31304" s="5"/>
      <c r="AM31304" s="5"/>
      <c r="AW31304" s="5"/>
    </row>
    <row r="31305" spans="38:49">
      <c r="AL31305" s="5"/>
      <c r="AM31305" s="5"/>
      <c r="AW31305" s="5"/>
    </row>
    <row r="31306" spans="38:49">
      <c r="AL31306" s="5"/>
      <c r="AM31306" s="5"/>
      <c r="AW31306" s="5"/>
    </row>
    <row r="31307" spans="38:49">
      <c r="AL31307" s="5"/>
      <c r="AM31307" s="5"/>
      <c r="AW31307" s="5"/>
    </row>
    <row r="31308" spans="38:49">
      <c r="AL31308" s="5"/>
      <c r="AM31308" s="5"/>
      <c r="AW31308" s="5"/>
    </row>
    <row r="31309" spans="38:49">
      <c r="AL31309" s="5"/>
      <c r="AM31309" s="5"/>
      <c r="AW31309" s="5"/>
    </row>
    <row r="31310" spans="38:49">
      <c r="AL31310" s="5"/>
      <c r="AM31310" s="5"/>
      <c r="AW31310" s="5"/>
    </row>
    <row r="31311" spans="38:49">
      <c r="AL31311" s="5"/>
      <c r="AM31311" s="5"/>
      <c r="AW31311" s="5"/>
    </row>
    <row r="31312" spans="38:49">
      <c r="AL31312" s="5"/>
      <c r="AM31312" s="5"/>
      <c r="AW31312" s="5"/>
    </row>
    <row r="31313" spans="38:49">
      <c r="AL31313" s="5"/>
      <c r="AM31313" s="5"/>
      <c r="AW31313" s="5"/>
    </row>
    <row r="31314" spans="38:49">
      <c r="AL31314" s="5"/>
      <c r="AM31314" s="5"/>
      <c r="AW31314" s="5"/>
    </row>
    <row r="31315" spans="38:49">
      <c r="AL31315" s="5"/>
      <c r="AM31315" s="5"/>
      <c r="AW31315" s="5"/>
    </row>
    <row r="31316" spans="38:49">
      <c r="AL31316" s="5"/>
      <c r="AM31316" s="5"/>
      <c r="AW31316" s="5"/>
    </row>
    <row r="31317" spans="38:49">
      <c r="AL31317" s="5"/>
      <c r="AM31317" s="5"/>
      <c r="AW31317" s="5"/>
    </row>
    <row r="31318" spans="38:49">
      <c r="AL31318" s="5"/>
      <c r="AM31318" s="5"/>
      <c r="AW31318" s="5"/>
    </row>
    <row r="31319" spans="38:49">
      <c r="AL31319" s="5"/>
      <c r="AM31319" s="5"/>
      <c r="AW31319" s="5"/>
    </row>
    <row r="31320" spans="38:49">
      <c r="AL31320" s="5"/>
      <c r="AM31320" s="5"/>
      <c r="AW31320" s="5"/>
    </row>
    <row r="31321" spans="38:49">
      <c r="AL31321" s="5"/>
      <c r="AM31321" s="5"/>
      <c r="AW31321" s="5"/>
    </row>
    <row r="31322" spans="38:49">
      <c r="AL31322" s="5"/>
      <c r="AM31322" s="5"/>
      <c r="AW31322" s="5"/>
    </row>
    <row r="31323" spans="38:49">
      <c r="AL31323" s="5"/>
      <c r="AM31323" s="5"/>
      <c r="AW31323" s="5"/>
    </row>
    <row r="31324" spans="38:49">
      <c r="AL31324" s="5"/>
      <c r="AM31324" s="5"/>
      <c r="AW31324" s="5"/>
    </row>
    <row r="31325" spans="38:49">
      <c r="AL31325" s="5"/>
      <c r="AM31325" s="5"/>
      <c r="AW31325" s="5"/>
    </row>
    <row r="31326" spans="38:49">
      <c r="AL31326" s="5"/>
      <c r="AM31326" s="5"/>
      <c r="AW31326" s="5"/>
    </row>
    <row r="31327" spans="38:49">
      <c r="AL31327" s="5"/>
      <c r="AM31327" s="5"/>
      <c r="AW31327" s="5"/>
    </row>
    <row r="31328" spans="38:49">
      <c r="AL31328" s="5"/>
      <c r="AM31328" s="5"/>
      <c r="AW31328" s="5"/>
    </row>
    <row r="31329" spans="38:49">
      <c r="AL31329" s="5"/>
      <c r="AM31329" s="5"/>
      <c r="AW31329" s="5"/>
    </row>
    <row r="31330" spans="38:49">
      <c r="AL31330" s="5"/>
      <c r="AM31330" s="5"/>
      <c r="AW31330" s="5"/>
    </row>
    <row r="31331" spans="38:49">
      <c r="AL31331" s="5"/>
      <c r="AM31331" s="5"/>
      <c r="AW31331" s="5"/>
    </row>
    <row r="31332" spans="38:49">
      <c r="AL31332" s="5"/>
      <c r="AM31332" s="5"/>
      <c r="AW31332" s="5"/>
    </row>
    <row r="31333" spans="38:49">
      <c r="AL31333" s="5"/>
      <c r="AM31333" s="5"/>
      <c r="AW31333" s="5"/>
    </row>
    <row r="31334" spans="38:49">
      <c r="AL31334" s="5"/>
      <c r="AM31334" s="5"/>
      <c r="AW31334" s="5"/>
    </row>
    <row r="31335" spans="38:49">
      <c r="AL31335" s="5"/>
      <c r="AM31335" s="5"/>
      <c r="AW31335" s="5"/>
    </row>
    <row r="31336" spans="38:49">
      <c r="AL31336" s="5"/>
      <c r="AM31336" s="5"/>
      <c r="AW31336" s="5"/>
    </row>
    <row r="31337" spans="38:49">
      <c r="AL31337" s="5"/>
      <c r="AM31337" s="5"/>
      <c r="AW31337" s="5"/>
    </row>
    <row r="31338" spans="38:49">
      <c r="AL31338" s="5"/>
      <c r="AM31338" s="5"/>
      <c r="AW31338" s="5"/>
    </row>
    <row r="31339" spans="38:49">
      <c r="AL31339" s="5"/>
      <c r="AM31339" s="5"/>
      <c r="AW31339" s="5"/>
    </row>
    <row r="31340" spans="38:49">
      <c r="AL31340" s="5"/>
      <c r="AM31340" s="5"/>
      <c r="AW31340" s="5"/>
    </row>
    <row r="31341" spans="38:49">
      <c r="AL31341" s="5"/>
      <c r="AM31341" s="5"/>
      <c r="AW31341" s="5"/>
    </row>
    <row r="31342" spans="38:49">
      <c r="AL31342" s="5"/>
      <c r="AM31342" s="5"/>
      <c r="AW31342" s="5"/>
    </row>
    <row r="31343" spans="38:49">
      <c r="AL31343" s="5"/>
      <c r="AM31343" s="5"/>
      <c r="AW31343" s="5"/>
    </row>
    <row r="31344" spans="38:49">
      <c r="AL31344" s="5"/>
      <c r="AM31344" s="5"/>
      <c r="AW31344" s="5"/>
    </row>
    <row r="31345" spans="38:49">
      <c r="AL31345" s="5"/>
      <c r="AM31345" s="5"/>
      <c r="AW31345" s="5"/>
    </row>
    <row r="31346" spans="38:49">
      <c r="AL31346" s="5"/>
      <c r="AM31346" s="5"/>
      <c r="AW31346" s="5"/>
    </row>
    <row r="31347" spans="38:49">
      <c r="AL31347" s="5"/>
      <c r="AM31347" s="5"/>
      <c r="AW31347" s="5"/>
    </row>
    <row r="31348" spans="38:49">
      <c r="AL31348" s="5"/>
      <c r="AM31348" s="5"/>
      <c r="AW31348" s="5"/>
    </row>
    <row r="31349" spans="38:49">
      <c r="AL31349" s="5"/>
      <c r="AM31349" s="5"/>
      <c r="AW31349" s="5"/>
    </row>
    <row r="31350" spans="38:49">
      <c r="AL31350" s="5"/>
      <c r="AM31350" s="5"/>
      <c r="AW31350" s="5"/>
    </row>
    <row r="31351" spans="38:49">
      <c r="AL31351" s="5"/>
      <c r="AM31351" s="5"/>
      <c r="AW31351" s="5"/>
    </row>
    <row r="31352" spans="38:49">
      <c r="AL31352" s="5"/>
      <c r="AM31352" s="5"/>
      <c r="AW31352" s="5"/>
    </row>
    <row r="31353" spans="38:49">
      <c r="AL31353" s="5"/>
      <c r="AM31353" s="5"/>
      <c r="AW31353" s="5"/>
    </row>
    <row r="31354" spans="38:49">
      <c r="AL31354" s="5"/>
      <c r="AM31354" s="5"/>
      <c r="AW31354" s="5"/>
    </row>
    <row r="31355" spans="38:49">
      <c r="AL31355" s="5"/>
      <c r="AM31355" s="5"/>
      <c r="AW31355" s="5"/>
    </row>
    <row r="31356" spans="38:49">
      <c r="AL31356" s="5"/>
      <c r="AM31356" s="5"/>
      <c r="AW31356" s="5"/>
    </row>
    <row r="31357" spans="38:49">
      <c r="AL31357" s="5"/>
      <c r="AM31357" s="5"/>
      <c r="AW31357" s="5"/>
    </row>
    <row r="31358" spans="38:49">
      <c r="AL31358" s="5"/>
      <c r="AM31358" s="5"/>
      <c r="AW31358" s="5"/>
    </row>
    <row r="31359" spans="38:49">
      <c r="AL31359" s="5"/>
      <c r="AM31359" s="5"/>
      <c r="AW31359" s="5"/>
    </row>
    <row r="31360" spans="38:49">
      <c r="AL31360" s="5"/>
      <c r="AM31360" s="5"/>
      <c r="AW31360" s="5"/>
    </row>
    <row r="31361" spans="38:49">
      <c r="AL31361" s="5"/>
      <c r="AM31361" s="5"/>
      <c r="AW31361" s="5"/>
    </row>
    <row r="31362" spans="38:49">
      <c r="AL31362" s="5"/>
      <c r="AM31362" s="5"/>
      <c r="AW31362" s="5"/>
    </row>
    <row r="31363" spans="38:49">
      <c r="AL31363" s="5"/>
      <c r="AM31363" s="5"/>
      <c r="AW31363" s="5"/>
    </row>
    <row r="31364" spans="38:49">
      <c r="AL31364" s="5"/>
      <c r="AM31364" s="5"/>
      <c r="AW31364" s="5"/>
    </row>
    <row r="31365" spans="38:49">
      <c r="AL31365" s="5"/>
      <c r="AM31365" s="5"/>
      <c r="AW31365" s="5"/>
    </row>
    <row r="31366" spans="38:49">
      <c r="AL31366" s="5"/>
      <c r="AM31366" s="5"/>
      <c r="AW31366" s="5"/>
    </row>
    <row r="31367" spans="38:49">
      <c r="AL31367" s="5"/>
      <c r="AM31367" s="5"/>
      <c r="AW31367" s="5"/>
    </row>
    <row r="31368" spans="38:49">
      <c r="AL31368" s="5"/>
      <c r="AM31368" s="5"/>
      <c r="AW31368" s="5"/>
    </row>
    <row r="31369" spans="38:49">
      <c r="AL31369" s="5"/>
      <c r="AM31369" s="5"/>
      <c r="AW31369" s="5"/>
    </row>
    <row r="31370" spans="38:49">
      <c r="AL31370" s="5"/>
      <c r="AM31370" s="5"/>
      <c r="AW31370" s="5"/>
    </row>
    <row r="31371" spans="38:49">
      <c r="AL31371" s="5"/>
      <c r="AM31371" s="5"/>
      <c r="AW31371" s="5"/>
    </row>
    <row r="31372" spans="38:49">
      <c r="AL31372" s="5"/>
      <c r="AM31372" s="5"/>
      <c r="AW31372" s="5"/>
    </row>
    <row r="31373" spans="38:49">
      <c r="AL31373" s="5"/>
      <c r="AM31373" s="5"/>
      <c r="AW31373" s="5"/>
    </row>
    <row r="31374" spans="38:49">
      <c r="AL31374" s="5"/>
      <c r="AM31374" s="5"/>
      <c r="AW31374" s="5"/>
    </row>
    <row r="31375" spans="38:49">
      <c r="AL31375" s="5"/>
      <c r="AM31375" s="5"/>
      <c r="AW31375" s="5"/>
    </row>
    <row r="31376" spans="38:49">
      <c r="AL31376" s="5"/>
      <c r="AM31376" s="5"/>
      <c r="AW31376" s="5"/>
    </row>
    <row r="31377" spans="38:49">
      <c r="AL31377" s="5"/>
      <c r="AM31377" s="5"/>
      <c r="AW31377" s="5"/>
    </row>
    <row r="31378" spans="38:49">
      <c r="AL31378" s="5"/>
      <c r="AM31378" s="5"/>
      <c r="AW31378" s="5"/>
    </row>
    <row r="31379" spans="38:49">
      <c r="AL31379" s="5"/>
      <c r="AM31379" s="5"/>
      <c r="AW31379" s="5"/>
    </row>
    <row r="31380" spans="38:49">
      <c r="AL31380" s="5"/>
      <c r="AM31380" s="5"/>
      <c r="AW31380" s="5"/>
    </row>
    <row r="31381" spans="38:49">
      <c r="AL31381" s="5"/>
      <c r="AM31381" s="5"/>
      <c r="AW31381" s="5"/>
    </row>
    <row r="31382" spans="38:49">
      <c r="AL31382" s="5"/>
      <c r="AM31382" s="5"/>
      <c r="AW31382" s="5"/>
    </row>
    <row r="31383" spans="38:49">
      <c r="AL31383" s="5"/>
      <c r="AM31383" s="5"/>
      <c r="AW31383" s="5"/>
    </row>
    <row r="31384" spans="38:49">
      <c r="AL31384" s="5"/>
      <c r="AM31384" s="5"/>
      <c r="AW31384" s="5"/>
    </row>
    <row r="31385" spans="38:49">
      <c r="AL31385" s="5"/>
      <c r="AM31385" s="5"/>
      <c r="AW31385" s="5"/>
    </row>
    <row r="31386" spans="38:49">
      <c r="AL31386" s="5"/>
      <c r="AM31386" s="5"/>
      <c r="AW31386" s="5"/>
    </row>
    <row r="31387" spans="38:49">
      <c r="AL31387" s="5"/>
      <c r="AM31387" s="5"/>
      <c r="AW31387" s="5"/>
    </row>
    <row r="31388" spans="38:49">
      <c r="AL31388" s="5"/>
      <c r="AM31388" s="5"/>
      <c r="AW31388" s="5"/>
    </row>
    <row r="31389" spans="38:49">
      <c r="AL31389" s="5"/>
      <c r="AM31389" s="5"/>
      <c r="AW31389" s="5"/>
    </row>
    <row r="31390" spans="38:49">
      <c r="AL31390" s="5"/>
      <c r="AM31390" s="5"/>
      <c r="AW31390" s="5"/>
    </row>
    <row r="31391" spans="38:49">
      <c r="AL31391" s="5"/>
      <c r="AM31391" s="5"/>
      <c r="AW31391" s="5"/>
    </row>
    <row r="31392" spans="38:49">
      <c r="AL31392" s="5"/>
      <c r="AM31392" s="5"/>
      <c r="AW31392" s="5"/>
    </row>
    <row r="31393" spans="38:49">
      <c r="AL31393" s="5"/>
      <c r="AM31393" s="5"/>
      <c r="AW31393" s="5"/>
    </row>
    <row r="31394" spans="38:49">
      <c r="AL31394" s="5"/>
      <c r="AM31394" s="5"/>
      <c r="AW31394" s="5"/>
    </row>
    <row r="31395" spans="38:49">
      <c r="AL31395" s="5"/>
      <c r="AM31395" s="5"/>
      <c r="AW31395" s="5"/>
    </row>
    <row r="31396" spans="38:49">
      <c r="AL31396" s="5"/>
      <c r="AM31396" s="5"/>
      <c r="AW31396" s="5"/>
    </row>
    <row r="31397" spans="38:49">
      <c r="AL31397" s="5"/>
      <c r="AM31397" s="5"/>
      <c r="AW31397" s="5"/>
    </row>
    <row r="31398" spans="38:49">
      <c r="AL31398" s="5"/>
      <c r="AM31398" s="5"/>
      <c r="AW31398" s="5"/>
    </row>
    <row r="31399" spans="38:49">
      <c r="AL31399" s="5"/>
      <c r="AM31399" s="5"/>
      <c r="AW31399" s="5"/>
    </row>
    <row r="31400" spans="38:49">
      <c r="AL31400" s="5"/>
      <c r="AM31400" s="5"/>
      <c r="AW31400" s="5"/>
    </row>
    <row r="31401" spans="38:49">
      <c r="AL31401" s="5"/>
      <c r="AM31401" s="5"/>
      <c r="AW31401" s="5"/>
    </row>
    <row r="31402" spans="38:49">
      <c r="AL31402" s="5"/>
      <c r="AM31402" s="5"/>
      <c r="AW31402" s="5"/>
    </row>
    <row r="31403" spans="38:49">
      <c r="AL31403" s="5"/>
      <c r="AM31403" s="5"/>
      <c r="AW31403" s="5"/>
    </row>
    <row r="31404" spans="38:49">
      <c r="AL31404" s="5"/>
      <c r="AM31404" s="5"/>
      <c r="AW31404" s="5"/>
    </row>
    <row r="31405" spans="38:49">
      <c r="AL31405" s="5"/>
      <c r="AM31405" s="5"/>
      <c r="AW31405" s="5"/>
    </row>
    <row r="31406" spans="38:49">
      <c r="AL31406" s="5"/>
      <c r="AM31406" s="5"/>
      <c r="AW31406" s="5"/>
    </row>
    <row r="31407" spans="38:49">
      <c r="AL31407" s="5"/>
      <c r="AM31407" s="5"/>
      <c r="AW31407" s="5"/>
    </row>
    <row r="31408" spans="38:49">
      <c r="AL31408" s="5"/>
      <c r="AM31408" s="5"/>
      <c r="AW31408" s="5"/>
    </row>
    <row r="31409" spans="38:49">
      <c r="AL31409" s="5"/>
      <c r="AM31409" s="5"/>
      <c r="AW31409" s="5"/>
    </row>
    <row r="31410" spans="38:49">
      <c r="AL31410" s="5"/>
      <c r="AM31410" s="5"/>
      <c r="AW31410" s="5"/>
    </row>
    <row r="31411" spans="38:49">
      <c r="AL31411" s="5"/>
      <c r="AM31411" s="5"/>
      <c r="AW31411" s="5"/>
    </row>
    <row r="31412" spans="38:49">
      <c r="AL31412" s="5"/>
      <c r="AM31412" s="5"/>
      <c r="AW31412" s="5"/>
    </row>
    <row r="31413" spans="38:49">
      <c r="AL31413" s="5"/>
      <c r="AM31413" s="5"/>
      <c r="AW31413" s="5"/>
    </row>
    <row r="31414" spans="38:49">
      <c r="AL31414" s="5"/>
      <c r="AM31414" s="5"/>
      <c r="AW31414" s="5"/>
    </row>
    <row r="31415" spans="38:49">
      <c r="AL31415" s="5"/>
      <c r="AM31415" s="5"/>
      <c r="AW31415" s="5"/>
    </row>
    <row r="31416" spans="38:49">
      <c r="AL31416" s="5"/>
      <c r="AM31416" s="5"/>
      <c r="AW31416" s="5"/>
    </row>
    <row r="31417" spans="38:49">
      <c r="AL31417" s="5"/>
      <c r="AM31417" s="5"/>
      <c r="AW31417" s="5"/>
    </row>
    <row r="31418" spans="38:49">
      <c r="AL31418" s="5"/>
      <c r="AM31418" s="5"/>
      <c r="AW31418" s="5"/>
    </row>
    <row r="31419" spans="38:49">
      <c r="AL31419" s="5"/>
      <c r="AM31419" s="5"/>
      <c r="AW31419" s="5"/>
    </row>
    <row r="31420" spans="38:49">
      <c r="AL31420" s="5"/>
      <c r="AM31420" s="5"/>
      <c r="AW31420" s="5"/>
    </row>
    <row r="31421" spans="38:49">
      <c r="AL31421" s="5"/>
      <c r="AM31421" s="5"/>
      <c r="AW31421" s="5"/>
    </row>
    <row r="31422" spans="38:49">
      <c r="AL31422" s="5"/>
      <c r="AM31422" s="5"/>
      <c r="AW31422" s="5"/>
    </row>
    <row r="31423" spans="38:49">
      <c r="AL31423" s="5"/>
      <c r="AM31423" s="5"/>
      <c r="AW31423" s="5"/>
    </row>
    <row r="31424" spans="38:49">
      <c r="AL31424" s="5"/>
      <c r="AM31424" s="5"/>
      <c r="AW31424" s="5"/>
    </row>
    <row r="31425" spans="38:49">
      <c r="AL31425" s="5"/>
      <c r="AM31425" s="5"/>
      <c r="AW31425" s="5"/>
    </row>
    <row r="31426" spans="38:49">
      <c r="AL31426" s="5"/>
      <c r="AM31426" s="5"/>
      <c r="AW31426" s="5"/>
    </row>
    <row r="31427" spans="38:49">
      <c r="AL31427" s="5"/>
      <c r="AM31427" s="5"/>
      <c r="AW31427" s="5"/>
    </row>
    <row r="31428" spans="38:49">
      <c r="AL31428" s="5"/>
      <c r="AM31428" s="5"/>
      <c r="AW31428" s="5"/>
    </row>
    <row r="31429" spans="38:49">
      <c r="AL31429" s="5"/>
      <c r="AM31429" s="5"/>
      <c r="AW31429" s="5"/>
    </row>
    <row r="31430" spans="38:49">
      <c r="AL31430" s="5"/>
      <c r="AM31430" s="5"/>
      <c r="AW31430" s="5"/>
    </row>
    <row r="31431" spans="38:49">
      <c r="AL31431" s="5"/>
      <c r="AM31431" s="5"/>
      <c r="AW31431" s="5"/>
    </row>
    <row r="31432" spans="38:49">
      <c r="AL31432" s="5"/>
      <c r="AM31432" s="5"/>
      <c r="AW31432" s="5"/>
    </row>
    <row r="31433" spans="38:49">
      <c r="AL31433" s="5"/>
      <c r="AM31433" s="5"/>
      <c r="AW31433" s="5"/>
    </row>
    <row r="31434" spans="38:49">
      <c r="AL31434" s="5"/>
      <c r="AM31434" s="5"/>
      <c r="AW31434" s="5"/>
    </row>
    <row r="31435" spans="38:49">
      <c r="AL31435" s="5"/>
      <c r="AM31435" s="5"/>
      <c r="AW31435" s="5"/>
    </row>
    <row r="31436" spans="38:49">
      <c r="AL31436" s="5"/>
      <c r="AM31436" s="5"/>
      <c r="AW31436" s="5"/>
    </row>
    <row r="31437" spans="38:49">
      <c r="AL31437" s="5"/>
      <c r="AM31437" s="5"/>
      <c r="AW31437" s="5"/>
    </row>
    <row r="31438" spans="38:49">
      <c r="AL31438" s="5"/>
      <c r="AM31438" s="5"/>
      <c r="AW31438" s="5"/>
    </row>
    <row r="31439" spans="38:49">
      <c r="AL31439" s="5"/>
      <c r="AM31439" s="5"/>
      <c r="AW31439" s="5"/>
    </row>
    <row r="31440" spans="38:49">
      <c r="AL31440" s="5"/>
      <c r="AM31440" s="5"/>
      <c r="AW31440" s="5"/>
    </row>
    <row r="31441" spans="38:49">
      <c r="AL31441" s="5"/>
      <c r="AM31441" s="5"/>
      <c r="AW31441" s="5"/>
    </row>
    <row r="31442" spans="38:49">
      <c r="AL31442" s="5"/>
      <c r="AM31442" s="5"/>
      <c r="AW31442" s="5"/>
    </row>
    <row r="31443" spans="38:49">
      <c r="AL31443" s="5"/>
      <c r="AM31443" s="5"/>
      <c r="AW31443" s="5"/>
    </row>
    <row r="31444" spans="38:49">
      <c r="AL31444" s="5"/>
      <c r="AM31444" s="5"/>
      <c r="AW31444" s="5"/>
    </row>
    <row r="31445" spans="38:49">
      <c r="AL31445" s="5"/>
      <c r="AM31445" s="5"/>
      <c r="AW31445" s="5"/>
    </row>
    <row r="31446" spans="38:49">
      <c r="AL31446" s="5"/>
      <c r="AM31446" s="5"/>
      <c r="AW31446" s="5"/>
    </row>
    <row r="31447" spans="38:49">
      <c r="AL31447" s="5"/>
      <c r="AM31447" s="5"/>
      <c r="AW31447" s="5"/>
    </row>
    <row r="31448" spans="38:49">
      <c r="AL31448" s="5"/>
      <c r="AM31448" s="5"/>
      <c r="AW31448" s="5"/>
    </row>
    <row r="31449" spans="38:49">
      <c r="AL31449" s="5"/>
      <c r="AM31449" s="5"/>
      <c r="AW31449" s="5"/>
    </row>
    <row r="31450" spans="38:49">
      <c r="AL31450" s="5"/>
      <c r="AM31450" s="5"/>
      <c r="AW31450" s="5"/>
    </row>
    <row r="31451" spans="38:49">
      <c r="AL31451" s="5"/>
      <c r="AM31451" s="5"/>
      <c r="AW31451" s="5"/>
    </row>
    <row r="31452" spans="38:49">
      <c r="AL31452" s="5"/>
      <c r="AM31452" s="5"/>
      <c r="AW31452" s="5"/>
    </row>
    <row r="31453" spans="38:49">
      <c r="AL31453" s="5"/>
      <c r="AM31453" s="5"/>
      <c r="AW31453" s="5"/>
    </row>
    <row r="31454" spans="38:49">
      <c r="AL31454" s="5"/>
      <c r="AM31454" s="5"/>
      <c r="AW31454" s="5"/>
    </row>
    <row r="31455" spans="38:49">
      <c r="AL31455" s="5"/>
      <c r="AM31455" s="5"/>
      <c r="AW31455" s="5"/>
    </row>
    <row r="31456" spans="38:49">
      <c r="AL31456" s="5"/>
      <c r="AM31456" s="5"/>
      <c r="AW31456" s="5"/>
    </row>
    <row r="31457" spans="38:49">
      <c r="AL31457" s="5"/>
      <c r="AM31457" s="5"/>
      <c r="AW31457" s="5"/>
    </row>
    <row r="31458" spans="38:49">
      <c r="AL31458" s="5"/>
      <c r="AM31458" s="5"/>
      <c r="AW31458" s="5"/>
    </row>
    <row r="31459" spans="38:49">
      <c r="AL31459" s="5"/>
      <c r="AM31459" s="5"/>
      <c r="AW31459" s="5"/>
    </row>
    <row r="31460" spans="38:49">
      <c r="AL31460" s="5"/>
      <c r="AM31460" s="5"/>
      <c r="AW31460" s="5"/>
    </row>
    <row r="31461" spans="38:49">
      <c r="AL31461" s="5"/>
      <c r="AM31461" s="5"/>
      <c r="AW31461" s="5"/>
    </row>
    <row r="31462" spans="38:49">
      <c r="AL31462" s="5"/>
      <c r="AM31462" s="5"/>
      <c r="AW31462" s="5"/>
    </row>
    <row r="31463" spans="38:49">
      <c r="AL31463" s="5"/>
      <c r="AM31463" s="5"/>
      <c r="AW31463" s="5"/>
    </row>
    <row r="31464" spans="38:49">
      <c r="AL31464" s="5"/>
      <c r="AM31464" s="5"/>
      <c r="AW31464" s="5"/>
    </row>
    <row r="31465" spans="38:49">
      <c r="AL31465" s="5"/>
      <c r="AM31465" s="5"/>
      <c r="AW31465" s="5"/>
    </row>
    <row r="31466" spans="38:49">
      <c r="AL31466" s="5"/>
      <c r="AM31466" s="5"/>
      <c r="AW31466" s="5"/>
    </row>
    <row r="31467" spans="38:49">
      <c r="AL31467" s="5"/>
      <c r="AM31467" s="5"/>
      <c r="AW31467" s="5"/>
    </row>
    <row r="31468" spans="38:49">
      <c r="AL31468" s="5"/>
      <c r="AM31468" s="5"/>
      <c r="AW31468" s="5"/>
    </row>
    <row r="31469" spans="38:49">
      <c r="AL31469" s="5"/>
      <c r="AM31469" s="5"/>
      <c r="AW31469" s="5"/>
    </row>
    <row r="31470" spans="38:49">
      <c r="AL31470" s="5"/>
      <c r="AM31470" s="5"/>
      <c r="AW31470" s="5"/>
    </row>
    <row r="31471" spans="38:49">
      <c r="AL31471" s="5"/>
      <c r="AM31471" s="5"/>
      <c r="AW31471" s="5"/>
    </row>
    <row r="31472" spans="38:49">
      <c r="AL31472" s="5"/>
      <c r="AM31472" s="5"/>
      <c r="AW31472" s="5"/>
    </row>
    <row r="31473" spans="38:49">
      <c r="AL31473" s="5"/>
      <c r="AM31473" s="5"/>
      <c r="AW31473" s="5"/>
    </row>
    <row r="31474" spans="38:49">
      <c r="AL31474" s="5"/>
      <c r="AM31474" s="5"/>
      <c r="AW31474" s="5"/>
    </row>
    <row r="31475" spans="38:49">
      <c r="AL31475" s="5"/>
      <c r="AM31475" s="5"/>
      <c r="AW31475" s="5"/>
    </row>
    <row r="31476" spans="38:49">
      <c r="AL31476" s="5"/>
      <c r="AM31476" s="5"/>
      <c r="AW31476" s="5"/>
    </row>
    <row r="31477" spans="38:49">
      <c r="AL31477" s="5"/>
      <c r="AM31477" s="5"/>
      <c r="AW31477" s="5"/>
    </row>
    <row r="31478" spans="38:49">
      <c r="AL31478" s="5"/>
      <c r="AM31478" s="5"/>
      <c r="AW31478" s="5"/>
    </row>
    <row r="31479" spans="38:49">
      <c r="AL31479" s="5"/>
      <c r="AM31479" s="5"/>
      <c r="AW31479" s="5"/>
    </row>
    <row r="31480" spans="38:49">
      <c r="AL31480" s="5"/>
      <c r="AM31480" s="5"/>
      <c r="AW31480" s="5"/>
    </row>
    <row r="31481" spans="38:49">
      <c r="AL31481" s="5"/>
      <c r="AM31481" s="5"/>
      <c r="AW31481" s="5"/>
    </row>
    <row r="31482" spans="38:49">
      <c r="AL31482" s="5"/>
      <c r="AM31482" s="5"/>
      <c r="AW31482" s="5"/>
    </row>
    <row r="31483" spans="38:49">
      <c r="AL31483" s="5"/>
      <c r="AM31483" s="5"/>
      <c r="AW31483" s="5"/>
    </row>
    <row r="31484" spans="38:49">
      <c r="AL31484" s="5"/>
      <c r="AM31484" s="5"/>
      <c r="AW31484" s="5"/>
    </row>
    <row r="31485" spans="38:49">
      <c r="AL31485" s="5"/>
      <c r="AM31485" s="5"/>
      <c r="AW31485" s="5"/>
    </row>
    <row r="31486" spans="38:49">
      <c r="AL31486" s="5"/>
      <c r="AM31486" s="5"/>
      <c r="AW31486" s="5"/>
    </row>
    <row r="31487" spans="38:49">
      <c r="AL31487" s="5"/>
      <c r="AM31487" s="5"/>
      <c r="AW31487" s="5"/>
    </row>
    <row r="31488" spans="38:49">
      <c r="AL31488" s="5"/>
      <c r="AM31488" s="5"/>
      <c r="AW31488" s="5"/>
    </row>
    <row r="31489" spans="38:49">
      <c r="AL31489" s="5"/>
      <c r="AM31489" s="5"/>
      <c r="AW31489" s="5"/>
    </row>
    <row r="31490" spans="38:49">
      <c r="AL31490" s="5"/>
      <c r="AM31490" s="5"/>
      <c r="AW31490" s="5"/>
    </row>
    <row r="31491" spans="38:49">
      <c r="AL31491" s="5"/>
      <c r="AM31491" s="5"/>
      <c r="AW31491" s="5"/>
    </row>
    <row r="31492" spans="38:49">
      <c r="AL31492" s="5"/>
      <c r="AM31492" s="5"/>
      <c r="AW31492" s="5"/>
    </row>
    <row r="31493" spans="38:49">
      <c r="AL31493" s="5"/>
      <c r="AM31493" s="5"/>
      <c r="AW31493" s="5"/>
    </row>
    <row r="31494" spans="38:49">
      <c r="AL31494" s="5"/>
      <c r="AM31494" s="5"/>
      <c r="AW31494" s="5"/>
    </row>
    <row r="31495" spans="38:49">
      <c r="AL31495" s="5"/>
      <c r="AM31495" s="5"/>
      <c r="AW31495" s="5"/>
    </row>
    <row r="31496" spans="38:49">
      <c r="AL31496" s="5"/>
      <c r="AM31496" s="5"/>
      <c r="AW31496" s="5"/>
    </row>
    <row r="31497" spans="38:49">
      <c r="AL31497" s="5"/>
      <c r="AM31497" s="5"/>
      <c r="AW31497" s="5"/>
    </row>
    <row r="31498" spans="38:49">
      <c r="AL31498" s="5"/>
      <c r="AM31498" s="5"/>
      <c r="AW31498" s="5"/>
    </row>
    <row r="31499" spans="38:49">
      <c r="AL31499" s="5"/>
      <c r="AM31499" s="5"/>
      <c r="AW31499" s="5"/>
    </row>
    <row r="31500" spans="38:49">
      <c r="AL31500" s="5"/>
      <c r="AM31500" s="5"/>
      <c r="AW31500" s="5"/>
    </row>
    <row r="31501" spans="38:49">
      <c r="AL31501" s="5"/>
      <c r="AM31501" s="5"/>
      <c r="AW31501" s="5"/>
    </row>
    <row r="31502" spans="38:49">
      <c r="AL31502" s="5"/>
      <c r="AM31502" s="5"/>
      <c r="AW31502" s="5"/>
    </row>
    <row r="31503" spans="38:49">
      <c r="AL31503" s="5"/>
      <c r="AM31503" s="5"/>
      <c r="AW31503" s="5"/>
    </row>
    <row r="31504" spans="38:49">
      <c r="AL31504" s="5"/>
      <c r="AM31504" s="5"/>
      <c r="AW31504" s="5"/>
    </row>
    <row r="31505" spans="38:49">
      <c r="AL31505" s="5"/>
      <c r="AM31505" s="5"/>
      <c r="AW31505" s="5"/>
    </row>
    <row r="31506" spans="38:49">
      <c r="AL31506" s="5"/>
      <c r="AM31506" s="5"/>
      <c r="AW31506" s="5"/>
    </row>
    <row r="31507" spans="38:49">
      <c r="AL31507" s="5"/>
      <c r="AM31507" s="5"/>
      <c r="AW31507" s="5"/>
    </row>
    <row r="31508" spans="38:49">
      <c r="AL31508" s="5"/>
      <c r="AM31508" s="5"/>
      <c r="AW31508" s="5"/>
    </row>
    <row r="31509" spans="38:49">
      <c r="AL31509" s="5"/>
      <c r="AM31509" s="5"/>
      <c r="AW31509" s="5"/>
    </row>
    <row r="31510" spans="38:49">
      <c r="AL31510" s="5"/>
      <c r="AM31510" s="5"/>
      <c r="AW31510" s="5"/>
    </row>
    <row r="31511" spans="38:49">
      <c r="AL31511" s="5"/>
      <c r="AM31511" s="5"/>
      <c r="AW31511" s="5"/>
    </row>
    <row r="31512" spans="38:49">
      <c r="AL31512" s="5"/>
      <c r="AM31512" s="5"/>
      <c r="AW31512" s="5"/>
    </row>
    <row r="31513" spans="38:49">
      <c r="AL31513" s="5"/>
      <c r="AM31513" s="5"/>
      <c r="AW31513" s="5"/>
    </row>
    <row r="31514" spans="38:49">
      <c r="AL31514" s="5"/>
      <c r="AM31514" s="5"/>
      <c r="AW31514" s="5"/>
    </row>
    <row r="31515" spans="38:49">
      <c r="AL31515" s="5"/>
      <c r="AM31515" s="5"/>
      <c r="AW31515" s="5"/>
    </row>
    <row r="31516" spans="38:49">
      <c r="AL31516" s="5"/>
      <c r="AM31516" s="5"/>
      <c r="AW31516" s="5"/>
    </row>
    <row r="31517" spans="38:49">
      <c r="AL31517" s="5"/>
      <c r="AM31517" s="5"/>
      <c r="AW31517" s="5"/>
    </row>
    <row r="31518" spans="38:49">
      <c r="AL31518" s="5"/>
      <c r="AM31518" s="5"/>
      <c r="AW31518" s="5"/>
    </row>
    <row r="31519" spans="38:49">
      <c r="AL31519" s="5"/>
      <c r="AM31519" s="5"/>
      <c r="AW31519" s="5"/>
    </row>
    <row r="31520" spans="38:49">
      <c r="AL31520" s="5"/>
      <c r="AM31520" s="5"/>
      <c r="AW31520" s="5"/>
    </row>
    <row r="31521" spans="38:49">
      <c r="AL31521" s="5"/>
      <c r="AM31521" s="5"/>
      <c r="AW31521" s="5"/>
    </row>
    <row r="31522" spans="38:49">
      <c r="AL31522" s="5"/>
      <c r="AM31522" s="5"/>
      <c r="AW31522" s="5"/>
    </row>
    <row r="31523" spans="38:49">
      <c r="AL31523" s="5"/>
      <c r="AM31523" s="5"/>
      <c r="AW31523" s="5"/>
    </row>
    <row r="31524" spans="38:49">
      <c r="AL31524" s="5"/>
      <c r="AM31524" s="5"/>
      <c r="AW31524" s="5"/>
    </row>
    <row r="31525" spans="38:49">
      <c r="AL31525" s="5"/>
      <c r="AM31525" s="5"/>
      <c r="AW31525" s="5"/>
    </row>
    <row r="31526" spans="38:49">
      <c r="AL31526" s="5"/>
      <c r="AM31526" s="5"/>
      <c r="AW31526" s="5"/>
    </row>
    <row r="31527" spans="38:49">
      <c r="AL31527" s="5"/>
      <c r="AM31527" s="5"/>
      <c r="AW31527" s="5"/>
    </row>
    <row r="31528" spans="38:49">
      <c r="AL31528" s="5"/>
      <c r="AM31528" s="5"/>
      <c r="AW31528" s="5"/>
    </row>
    <row r="31529" spans="38:49">
      <c r="AL31529" s="5"/>
      <c r="AM31529" s="5"/>
      <c r="AW31529" s="5"/>
    </row>
    <row r="31530" spans="38:49">
      <c r="AL31530" s="5"/>
      <c r="AM31530" s="5"/>
      <c r="AW31530" s="5"/>
    </row>
    <row r="31531" spans="38:49">
      <c r="AL31531" s="5"/>
      <c r="AM31531" s="5"/>
      <c r="AW31531" s="5"/>
    </row>
    <row r="31532" spans="38:49">
      <c r="AL31532" s="5"/>
      <c r="AM31532" s="5"/>
      <c r="AW31532" s="5"/>
    </row>
    <row r="31533" spans="38:49">
      <c r="AL31533" s="5"/>
      <c r="AM31533" s="5"/>
      <c r="AW31533" s="5"/>
    </row>
    <row r="31534" spans="38:49">
      <c r="AL31534" s="5"/>
      <c r="AM31534" s="5"/>
      <c r="AW31534" s="5"/>
    </row>
    <row r="31535" spans="38:49">
      <c r="AL31535" s="5"/>
      <c r="AM31535" s="5"/>
      <c r="AW31535" s="5"/>
    </row>
    <row r="31536" spans="38:49">
      <c r="AL31536" s="5"/>
      <c r="AM31536" s="5"/>
      <c r="AW31536" s="5"/>
    </row>
    <row r="31537" spans="38:49">
      <c r="AL31537" s="5"/>
      <c r="AM31537" s="5"/>
      <c r="AW31537" s="5"/>
    </row>
    <row r="31538" spans="38:49">
      <c r="AL31538" s="5"/>
      <c r="AM31538" s="5"/>
      <c r="AW31538" s="5"/>
    </row>
    <row r="31539" spans="38:49">
      <c r="AL31539" s="5"/>
      <c r="AM31539" s="5"/>
      <c r="AW31539" s="5"/>
    </row>
    <row r="31540" spans="38:49">
      <c r="AL31540" s="5"/>
      <c r="AM31540" s="5"/>
      <c r="AW31540" s="5"/>
    </row>
    <row r="31541" spans="38:49">
      <c r="AL31541" s="5"/>
      <c r="AM31541" s="5"/>
      <c r="AW31541" s="5"/>
    </row>
    <row r="31542" spans="38:49">
      <c r="AL31542" s="5"/>
      <c r="AM31542" s="5"/>
      <c r="AW31542" s="5"/>
    </row>
    <row r="31543" spans="38:49">
      <c r="AL31543" s="5"/>
      <c r="AM31543" s="5"/>
      <c r="AW31543" s="5"/>
    </row>
    <row r="31544" spans="38:49">
      <c r="AL31544" s="5"/>
      <c r="AM31544" s="5"/>
      <c r="AW31544" s="5"/>
    </row>
    <row r="31545" spans="38:49">
      <c r="AL31545" s="5"/>
      <c r="AM31545" s="5"/>
      <c r="AW31545" s="5"/>
    </row>
    <row r="31546" spans="38:49">
      <c r="AL31546" s="5"/>
      <c r="AM31546" s="5"/>
      <c r="AW31546" s="5"/>
    </row>
    <row r="31547" spans="38:49">
      <c r="AL31547" s="5"/>
      <c r="AM31547" s="5"/>
      <c r="AW31547" s="5"/>
    </row>
    <row r="31548" spans="38:49">
      <c r="AL31548" s="5"/>
      <c r="AM31548" s="5"/>
      <c r="AW31548" s="5"/>
    </row>
    <row r="31549" spans="38:49">
      <c r="AL31549" s="5"/>
      <c r="AM31549" s="5"/>
      <c r="AW31549" s="5"/>
    </row>
    <row r="31550" spans="38:49">
      <c r="AL31550" s="5"/>
      <c r="AM31550" s="5"/>
      <c r="AW31550" s="5"/>
    </row>
    <row r="31551" spans="38:49">
      <c r="AL31551" s="5"/>
      <c r="AM31551" s="5"/>
      <c r="AW31551" s="5"/>
    </row>
    <row r="31552" spans="38:49">
      <c r="AL31552" s="5"/>
      <c r="AM31552" s="5"/>
      <c r="AW31552" s="5"/>
    </row>
    <row r="31553" spans="38:49">
      <c r="AL31553" s="5"/>
      <c r="AM31553" s="5"/>
      <c r="AW31553" s="5"/>
    </row>
    <row r="31554" spans="38:49">
      <c r="AL31554" s="5"/>
      <c r="AM31554" s="5"/>
      <c r="AW31554" s="5"/>
    </row>
    <row r="31555" spans="38:49">
      <c r="AL31555" s="5"/>
      <c r="AM31555" s="5"/>
      <c r="AW31555" s="5"/>
    </row>
    <row r="31556" spans="38:49">
      <c r="AL31556" s="5"/>
      <c r="AM31556" s="5"/>
      <c r="AW31556" s="5"/>
    </row>
    <row r="31557" spans="38:49">
      <c r="AL31557" s="5"/>
      <c r="AM31557" s="5"/>
      <c r="AW31557" s="5"/>
    </row>
    <row r="31558" spans="38:49">
      <c r="AL31558" s="5"/>
      <c r="AM31558" s="5"/>
      <c r="AW31558" s="5"/>
    </row>
    <row r="31559" spans="38:49">
      <c r="AL31559" s="5"/>
      <c r="AM31559" s="5"/>
      <c r="AW31559" s="5"/>
    </row>
    <row r="31560" spans="38:49">
      <c r="AL31560" s="5"/>
      <c r="AM31560" s="5"/>
      <c r="AW31560" s="5"/>
    </row>
    <row r="31561" spans="38:49">
      <c r="AL31561" s="5"/>
      <c r="AM31561" s="5"/>
      <c r="AW31561" s="5"/>
    </row>
    <row r="31562" spans="38:49">
      <c r="AL31562" s="5"/>
      <c r="AM31562" s="5"/>
      <c r="AW31562" s="5"/>
    </row>
    <row r="31563" spans="38:49">
      <c r="AL31563" s="5"/>
      <c r="AM31563" s="5"/>
      <c r="AW31563" s="5"/>
    </row>
    <row r="31564" spans="38:49">
      <c r="AL31564" s="5"/>
      <c r="AM31564" s="5"/>
      <c r="AW31564" s="5"/>
    </row>
    <row r="31565" spans="38:49">
      <c r="AL31565" s="5"/>
      <c r="AM31565" s="5"/>
      <c r="AW31565" s="5"/>
    </row>
    <row r="31566" spans="38:49">
      <c r="AL31566" s="5"/>
      <c r="AM31566" s="5"/>
      <c r="AW31566" s="5"/>
    </row>
    <row r="31567" spans="38:49">
      <c r="AL31567" s="5"/>
      <c r="AM31567" s="5"/>
      <c r="AW31567" s="5"/>
    </row>
    <row r="31568" spans="38:49">
      <c r="AL31568" s="5"/>
      <c r="AM31568" s="5"/>
      <c r="AW31568" s="5"/>
    </row>
    <row r="31569" spans="38:49">
      <c r="AL31569" s="5"/>
      <c r="AM31569" s="5"/>
      <c r="AW31569" s="5"/>
    </row>
    <row r="31570" spans="38:49">
      <c r="AL31570" s="5"/>
      <c r="AM31570" s="5"/>
      <c r="AW31570" s="5"/>
    </row>
    <row r="31571" spans="38:49">
      <c r="AL31571" s="5"/>
      <c r="AM31571" s="5"/>
      <c r="AW31571" s="5"/>
    </row>
    <row r="31572" spans="38:49">
      <c r="AL31572" s="5"/>
      <c r="AM31572" s="5"/>
      <c r="AW31572" s="5"/>
    </row>
    <row r="31573" spans="38:49">
      <c r="AL31573" s="5"/>
      <c r="AM31573" s="5"/>
      <c r="AW31573" s="5"/>
    </row>
    <row r="31574" spans="38:49">
      <c r="AL31574" s="5"/>
      <c r="AM31574" s="5"/>
      <c r="AW31574" s="5"/>
    </row>
    <row r="31575" spans="38:49">
      <c r="AL31575" s="5"/>
      <c r="AM31575" s="5"/>
      <c r="AW31575" s="5"/>
    </row>
    <row r="31576" spans="38:49">
      <c r="AL31576" s="5"/>
      <c r="AM31576" s="5"/>
      <c r="AW31576" s="5"/>
    </row>
    <row r="31577" spans="38:49">
      <c r="AL31577" s="5"/>
      <c r="AM31577" s="5"/>
      <c r="AW31577" s="5"/>
    </row>
    <row r="31578" spans="38:49">
      <c r="AL31578" s="5"/>
      <c r="AM31578" s="5"/>
      <c r="AW31578" s="5"/>
    </row>
    <row r="31579" spans="38:49">
      <c r="AL31579" s="5"/>
      <c r="AM31579" s="5"/>
      <c r="AW31579" s="5"/>
    </row>
    <row r="31580" spans="38:49">
      <c r="AL31580" s="5"/>
      <c r="AM31580" s="5"/>
      <c r="AW31580" s="5"/>
    </row>
    <row r="31581" spans="38:49">
      <c r="AL31581" s="5"/>
      <c r="AM31581" s="5"/>
      <c r="AW31581" s="5"/>
    </row>
    <row r="31582" spans="38:49">
      <c r="AL31582" s="5"/>
      <c r="AM31582" s="5"/>
      <c r="AW31582" s="5"/>
    </row>
    <row r="31583" spans="38:49">
      <c r="AL31583" s="5"/>
      <c r="AM31583" s="5"/>
      <c r="AW31583" s="5"/>
    </row>
    <row r="31584" spans="38:49">
      <c r="AL31584" s="5"/>
      <c r="AM31584" s="5"/>
      <c r="AW31584" s="5"/>
    </row>
    <row r="31585" spans="38:49">
      <c r="AL31585" s="5"/>
      <c r="AM31585" s="5"/>
      <c r="AW31585" s="5"/>
    </row>
    <row r="31586" spans="38:49">
      <c r="AL31586" s="5"/>
      <c r="AM31586" s="5"/>
      <c r="AW31586" s="5"/>
    </row>
    <row r="31587" spans="38:49">
      <c r="AL31587" s="5"/>
      <c r="AM31587" s="5"/>
      <c r="AW31587" s="5"/>
    </row>
    <row r="31588" spans="38:49">
      <c r="AL31588" s="5"/>
      <c r="AM31588" s="5"/>
      <c r="AW31588" s="5"/>
    </row>
    <row r="31589" spans="38:49">
      <c r="AL31589" s="5"/>
      <c r="AM31589" s="5"/>
      <c r="AW31589" s="5"/>
    </row>
    <row r="31590" spans="38:49">
      <c r="AL31590" s="5"/>
      <c r="AM31590" s="5"/>
      <c r="AW31590" s="5"/>
    </row>
    <row r="31591" spans="38:49">
      <c r="AL31591" s="5"/>
      <c r="AM31591" s="5"/>
      <c r="AW31591" s="5"/>
    </row>
    <row r="31592" spans="38:49">
      <c r="AL31592" s="5"/>
      <c r="AM31592" s="5"/>
      <c r="AW31592" s="5"/>
    </row>
    <row r="31593" spans="38:49">
      <c r="AL31593" s="5"/>
      <c r="AM31593" s="5"/>
      <c r="AW31593" s="5"/>
    </row>
    <row r="31594" spans="38:49">
      <c r="AL31594" s="5"/>
      <c r="AM31594" s="5"/>
      <c r="AW31594" s="5"/>
    </row>
    <row r="31595" spans="38:49">
      <c r="AL31595" s="5"/>
      <c r="AM31595" s="5"/>
      <c r="AW31595" s="5"/>
    </row>
    <row r="31596" spans="38:49">
      <c r="AL31596" s="5"/>
      <c r="AM31596" s="5"/>
      <c r="AW31596" s="5"/>
    </row>
    <row r="31597" spans="38:49">
      <c r="AL31597" s="5"/>
      <c r="AM31597" s="5"/>
      <c r="AW31597" s="5"/>
    </row>
    <row r="31598" spans="38:49">
      <c r="AL31598" s="5"/>
      <c r="AM31598" s="5"/>
      <c r="AW31598" s="5"/>
    </row>
    <row r="31599" spans="38:49">
      <c r="AL31599" s="5"/>
      <c r="AM31599" s="5"/>
      <c r="AW31599" s="5"/>
    </row>
    <row r="31600" spans="38:49">
      <c r="AL31600" s="5"/>
      <c r="AM31600" s="5"/>
      <c r="AW31600" s="5"/>
    </row>
    <row r="31601" spans="38:49">
      <c r="AL31601" s="5"/>
      <c r="AM31601" s="5"/>
      <c r="AW31601" s="5"/>
    </row>
    <row r="31602" spans="38:49">
      <c r="AL31602" s="5"/>
      <c r="AM31602" s="5"/>
      <c r="AW31602" s="5"/>
    </row>
    <row r="31603" spans="38:49">
      <c r="AL31603" s="5"/>
      <c r="AM31603" s="5"/>
      <c r="AW31603" s="5"/>
    </row>
    <row r="31604" spans="38:49">
      <c r="AL31604" s="5"/>
      <c r="AM31604" s="5"/>
      <c r="AW31604" s="5"/>
    </row>
    <row r="31605" spans="38:49">
      <c r="AL31605" s="5"/>
      <c r="AM31605" s="5"/>
      <c r="AW31605" s="5"/>
    </row>
    <row r="31606" spans="38:49">
      <c r="AL31606" s="5"/>
      <c r="AM31606" s="5"/>
      <c r="AW31606" s="5"/>
    </row>
    <row r="31607" spans="38:49">
      <c r="AL31607" s="5"/>
      <c r="AM31607" s="5"/>
      <c r="AW31607" s="5"/>
    </row>
    <row r="31608" spans="38:49">
      <c r="AL31608" s="5"/>
      <c r="AM31608" s="5"/>
      <c r="AW31608" s="5"/>
    </row>
    <row r="31609" spans="38:49">
      <c r="AL31609" s="5"/>
      <c r="AM31609" s="5"/>
      <c r="AW31609" s="5"/>
    </row>
    <row r="31610" spans="38:49">
      <c r="AL31610" s="5"/>
      <c r="AM31610" s="5"/>
      <c r="AW31610" s="5"/>
    </row>
    <row r="31611" spans="38:49">
      <c r="AL31611" s="5"/>
      <c r="AM31611" s="5"/>
      <c r="AW31611" s="5"/>
    </row>
    <row r="31612" spans="38:49">
      <c r="AL31612" s="5"/>
      <c r="AM31612" s="5"/>
      <c r="AW31612" s="5"/>
    </row>
    <row r="31613" spans="38:49">
      <c r="AL31613" s="5"/>
      <c r="AM31613" s="5"/>
      <c r="AW31613" s="5"/>
    </row>
    <row r="31614" spans="38:49">
      <c r="AL31614" s="5"/>
      <c r="AM31614" s="5"/>
      <c r="AW31614" s="5"/>
    </row>
    <row r="31615" spans="38:49">
      <c r="AL31615" s="5"/>
      <c r="AM31615" s="5"/>
      <c r="AW31615" s="5"/>
    </row>
    <row r="31616" spans="38:49">
      <c r="AL31616" s="5"/>
      <c r="AM31616" s="5"/>
      <c r="AW31616" s="5"/>
    </row>
    <row r="31617" spans="38:49">
      <c r="AL31617" s="5"/>
      <c r="AM31617" s="5"/>
      <c r="AW31617" s="5"/>
    </row>
    <row r="31618" spans="38:49">
      <c r="AL31618" s="5"/>
      <c r="AM31618" s="5"/>
      <c r="AW31618" s="5"/>
    </row>
    <row r="31619" spans="38:49">
      <c r="AL31619" s="5"/>
      <c r="AM31619" s="5"/>
      <c r="AW31619" s="5"/>
    </row>
    <row r="31620" spans="38:49">
      <c r="AL31620" s="5"/>
      <c r="AM31620" s="5"/>
      <c r="AW31620" s="5"/>
    </row>
    <row r="31621" spans="38:49">
      <c r="AL31621" s="5"/>
      <c r="AM31621" s="5"/>
      <c r="AW31621" s="5"/>
    </row>
    <row r="31622" spans="38:49">
      <c r="AL31622" s="5"/>
      <c r="AM31622" s="5"/>
      <c r="AW31622" s="5"/>
    </row>
    <row r="31623" spans="38:49">
      <c r="AL31623" s="5"/>
      <c r="AM31623" s="5"/>
      <c r="AW31623" s="5"/>
    </row>
    <row r="31624" spans="38:49">
      <c r="AL31624" s="5"/>
      <c r="AM31624" s="5"/>
      <c r="AW31624" s="5"/>
    </row>
    <row r="31625" spans="38:49">
      <c r="AL31625" s="5"/>
      <c r="AM31625" s="5"/>
      <c r="AW31625" s="5"/>
    </row>
    <row r="31626" spans="38:49">
      <c r="AL31626" s="5"/>
      <c r="AM31626" s="5"/>
      <c r="AW31626" s="5"/>
    </row>
    <row r="31627" spans="38:49">
      <c r="AL31627" s="5"/>
      <c r="AM31627" s="5"/>
      <c r="AW31627" s="5"/>
    </row>
    <row r="31628" spans="38:49">
      <c r="AL31628" s="5"/>
      <c r="AM31628" s="5"/>
      <c r="AW31628" s="5"/>
    </row>
    <row r="31629" spans="38:49">
      <c r="AL31629" s="5"/>
      <c r="AM31629" s="5"/>
      <c r="AW31629" s="5"/>
    </row>
    <row r="31630" spans="38:49">
      <c r="AL31630" s="5"/>
      <c r="AM31630" s="5"/>
      <c r="AW31630" s="5"/>
    </row>
    <row r="31631" spans="38:49">
      <c r="AL31631" s="5"/>
      <c r="AM31631" s="5"/>
      <c r="AW31631" s="5"/>
    </row>
    <row r="31632" spans="38:49">
      <c r="AL31632" s="5"/>
      <c r="AM31632" s="5"/>
      <c r="AW31632" s="5"/>
    </row>
    <row r="31633" spans="38:49">
      <c r="AL31633" s="5"/>
      <c r="AM31633" s="5"/>
      <c r="AW31633" s="5"/>
    </row>
    <row r="31634" spans="38:49">
      <c r="AL31634" s="5"/>
      <c r="AM31634" s="5"/>
      <c r="AW31634" s="5"/>
    </row>
    <row r="31635" spans="38:49">
      <c r="AL31635" s="5"/>
      <c r="AM31635" s="5"/>
      <c r="AW31635" s="5"/>
    </row>
    <row r="31636" spans="38:49">
      <c r="AL31636" s="5"/>
      <c r="AM31636" s="5"/>
      <c r="AW31636" s="5"/>
    </row>
    <row r="31637" spans="38:49">
      <c r="AL31637" s="5"/>
      <c r="AM31637" s="5"/>
      <c r="AW31637" s="5"/>
    </row>
    <row r="31638" spans="38:49">
      <c r="AL31638" s="5"/>
      <c r="AM31638" s="5"/>
      <c r="AW31638" s="5"/>
    </row>
    <row r="31639" spans="38:49">
      <c r="AL31639" s="5"/>
      <c r="AM31639" s="5"/>
      <c r="AW31639" s="5"/>
    </row>
    <row r="31640" spans="38:49">
      <c r="AL31640" s="5"/>
      <c r="AM31640" s="5"/>
      <c r="AW31640" s="5"/>
    </row>
    <row r="31641" spans="38:49">
      <c r="AL31641" s="5"/>
      <c r="AM31641" s="5"/>
      <c r="AW31641" s="5"/>
    </row>
    <row r="31642" spans="38:49">
      <c r="AL31642" s="5"/>
      <c r="AM31642" s="5"/>
      <c r="AW31642" s="5"/>
    </row>
    <row r="31643" spans="38:49">
      <c r="AL31643" s="5"/>
      <c r="AM31643" s="5"/>
      <c r="AW31643" s="5"/>
    </row>
    <row r="31644" spans="38:49">
      <c r="AL31644" s="5"/>
      <c r="AM31644" s="5"/>
      <c r="AW31644" s="5"/>
    </row>
    <row r="31645" spans="38:49">
      <c r="AL31645" s="5"/>
      <c r="AM31645" s="5"/>
      <c r="AW31645" s="5"/>
    </row>
    <row r="31646" spans="38:49">
      <c r="AL31646" s="5"/>
      <c r="AM31646" s="5"/>
      <c r="AW31646" s="5"/>
    </row>
    <row r="31647" spans="38:49">
      <c r="AL31647" s="5"/>
      <c r="AM31647" s="5"/>
      <c r="AW31647" s="5"/>
    </row>
    <row r="31648" spans="38:49">
      <c r="AL31648" s="5"/>
      <c r="AM31648" s="5"/>
      <c r="AW31648" s="5"/>
    </row>
    <row r="31649" spans="38:49">
      <c r="AL31649" s="5"/>
      <c r="AM31649" s="5"/>
      <c r="AW31649" s="5"/>
    </row>
    <row r="31650" spans="38:49">
      <c r="AL31650" s="5"/>
      <c r="AM31650" s="5"/>
      <c r="AW31650" s="5"/>
    </row>
    <row r="31651" spans="38:49">
      <c r="AL31651" s="5"/>
      <c r="AM31651" s="5"/>
      <c r="AW31651" s="5"/>
    </row>
    <row r="31652" spans="38:49">
      <c r="AL31652" s="5"/>
      <c r="AM31652" s="5"/>
      <c r="AW31652" s="5"/>
    </row>
    <row r="31653" spans="38:49">
      <c r="AL31653" s="5"/>
      <c r="AM31653" s="5"/>
      <c r="AW31653" s="5"/>
    </row>
    <row r="31654" spans="38:49">
      <c r="AL31654" s="5"/>
      <c r="AM31654" s="5"/>
      <c r="AW31654" s="5"/>
    </row>
    <row r="31655" spans="38:49">
      <c r="AL31655" s="5"/>
      <c r="AM31655" s="5"/>
      <c r="AW31655" s="5"/>
    </row>
    <row r="31656" spans="38:49">
      <c r="AL31656" s="5"/>
      <c r="AM31656" s="5"/>
      <c r="AW31656" s="5"/>
    </row>
    <row r="31657" spans="38:49">
      <c r="AL31657" s="5"/>
      <c r="AM31657" s="5"/>
      <c r="AW31657" s="5"/>
    </row>
    <row r="31658" spans="38:49">
      <c r="AL31658" s="5"/>
      <c r="AM31658" s="5"/>
      <c r="AW31658" s="5"/>
    </row>
    <row r="31659" spans="38:49">
      <c r="AL31659" s="5"/>
      <c r="AM31659" s="5"/>
      <c r="AW31659" s="5"/>
    </row>
    <row r="31660" spans="38:49">
      <c r="AL31660" s="5"/>
      <c r="AM31660" s="5"/>
      <c r="AW31660" s="5"/>
    </row>
    <row r="31661" spans="38:49">
      <c r="AL31661" s="5"/>
      <c r="AM31661" s="5"/>
      <c r="AW31661" s="5"/>
    </row>
    <row r="31662" spans="38:49">
      <c r="AL31662" s="5"/>
      <c r="AM31662" s="5"/>
      <c r="AW31662" s="5"/>
    </row>
    <row r="31663" spans="38:49">
      <c r="AL31663" s="5"/>
      <c r="AM31663" s="5"/>
      <c r="AW31663" s="5"/>
    </row>
    <row r="31664" spans="38:49">
      <c r="AL31664" s="5"/>
      <c r="AM31664" s="5"/>
      <c r="AW31664" s="5"/>
    </row>
    <row r="31665" spans="38:49">
      <c r="AL31665" s="5"/>
      <c r="AM31665" s="5"/>
      <c r="AW31665" s="5"/>
    </row>
    <row r="31666" spans="38:49">
      <c r="AL31666" s="5"/>
      <c r="AM31666" s="5"/>
      <c r="AW31666" s="5"/>
    </row>
    <row r="31667" spans="38:49">
      <c r="AL31667" s="5"/>
      <c r="AM31667" s="5"/>
      <c r="AW31667" s="5"/>
    </row>
    <row r="31668" spans="38:49">
      <c r="AL31668" s="5"/>
      <c r="AM31668" s="5"/>
      <c r="AW31668" s="5"/>
    </row>
    <row r="31669" spans="38:49">
      <c r="AL31669" s="5"/>
      <c r="AM31669" s="5"/>
      <c r="AW31669" s="5"/>
    </row>
    <row r="31670" spans="38:49">
      <c r="AL31670" s="5"/>
      <c r="AM31670" s="5"/>
      <c r="AW31670" s="5"/>
    </row>
    <row r="31671" spans="38:49">
      <c r="AL31671" s="5"/>
      <c r="AM31671" s="5"/>
      <c r="AW31671" s="5"/>
    </row>
    <row r="31672" spans="38:49">
      <c r="AL31672" s="5"/>
      <c r="AM31672" s="5"/>
      <c r="AW31672" s="5"/>
    </row>
    <row r="31673" spans="38:49">
      <c r="AL31673" s="5"/>
      <c r="AM31673" s="5"/>
      <c r="AW31673" s="5"/>
    </row>
    <row r="31674" spans="38:49">
      <c r="AL31674" s="5"/>
      <c r="AM31674" s="5"/>
      <c r="AW31674" s="5"/>
    </row>
    <row r="31675" spans="38:49">
      <c r="AL31675" s="5"/>
      <c r="AM31675" s="5"/>
      <c r="AW31675" s="5"/>
    </row>
    <row r="31676" spans="38:49">
      <c r="AL31676" s="5"/>
      <c r="AM31676" s="5"/>
      <c r="AW31676" s="5"/>
    </row>
    <row r="31677" spans="38:49">
      <c r="AL31677" s="5"/>
      <c r="AM31677" s="5"/>
      <c r="AW31677" s="5"/>
    </row>
    <row r="31678" spans="38:49">
      <c r="AL31678" s="5"/>
      <c r="AM31678" s="5"/>
      <c r="AW31678" s="5"/>
    </row>
    <row r="31679" spans="38:49">
      <c r="AL31679" s="5"/>
      <c r="AM31679" s="5"/>
      <c r="AW31679" s="5"/>
    </row>
    <row r="31680" spans="38:49">
      <c r="AL31680" s="5"/>
      <c r="AM31680" s="5"/>
      <c r="AW31680" s="5"/>
    </row>
    <row r="31681" spans="38:49">
      <c r="AL31681" s="5"/>
      <c r="AM31681" s="5"/>
      <c r="AW31681" s="5"/>
    </row>
    <row r="31682" spans="38:49">
      <c r="AL31682" s="5"/>
      <c r="AM31682" s="5"/>
      <c r="AW31682" s="5"/>
    </row>
    <row r="31683" spans="38:49">
      <c r="AL31683" s="5"/>
      <c r="AM31683" s="5"/>
      <c r="AW31683" s="5"/>
    </row>
    <row r="31684" spans="38:49">
      <c r="AL31684" s="5"/>
      <c r="AM31684" s="5"/>
      <c r="AW31684" s="5"/>
    </row>
    <row r="31685" spans="38:49">
      <c r="AL31685" s="5"/>
      <c r="AM31685" s="5"/>
      <c r="AW31685" s="5"/>
    </row>
    <row r="31686" spans="38:49">
      <c r="AL31686" s="5"/>
      <c r="AM31686" s="5"/>
      <c r="AW31686" s="5"/>
    </row>
    <row r="31687" spans="38:49">
      <c r="AL31687" s="5"/>
      <c r="AM31687" s="5"/>
      <c r="AW31687" s="5"/>
    </row>
    <row r="31688" spans="38:49">
      <c r="AL31688" s="5"/>
      <c r="AM31688" s="5"/>
      <c r="AW31688" s="5"/>
    </row>
    <row r="31689" spans="38:49">
      <c r="AL31689" s="5"/>
      <c r="AM31689" s="5"/>
      <c r="AW31689" s="5"/>
    </row>
    <row r="31690" spans="38:49">
      <c r="AL31690" s="5"/>
      <c r="AM31690" s="5"/>
      <c r="AW31690" s="5"/>
    </row>
    <row r="31691" spans="38:49">
      <c r="AL31691" s="5"/>
      <c r="AM31691" s="5"/>
      <c r="AW31691" s="5"/>
    </row>
    <row r="31692" spans="38:49">
      <c r="AL31692" s="5"/>
      <c r="AM31692" s="5"/>
      <c r="AW31692" s="5"/>
    </row>
    <row r="31693" spans="38:49">
      <c r="AL31693" s="5"/>
      <c r="AM31693" s="5"/>
      <c r="AW31693" s="5"/>
    </row>
    <row r="31694" spans="38:49">
      <c r="AL31694" s="5"/>
      <c r="AM31694" s="5"/>
      <c r="AW31694" s="5"/>
    </row>
    <row r="31695" spans="38:49">
      <c r="AL31695" s="5"/>
      <c r="AM31695" s="5"/>
      <c r="AW31695" s="5"/>
    </row>
    <row r="31696" spans="38:49">
      <c r="AL31696" s="5"/>
      <c r="AM31696" s="5"/>
      <c r="AW31696" s="5"/>
    </row>
    <row r="31697" spans="38:49">
      <c r="AL31697" s="5"/>
      <c r="AM31697" s="5"/>
      <c r="AW31697" s="5"/>
    </row>
    <row r="31698" spans="38:49">
      <c r="AL31698" s="5"/>
      <c r="AM31698" s="5"/>
      <c r="AW31698" s="5"/>
    </row>
    <row r="31699" spans="38:49">
      <c r="AL31699" s="5"/>
      <c r="AM31699" s="5"/>
      <c r="AW31699" s="5"/>
    </row>
    <row r="31700" spans="38:49">
      <c r="AL31700" s="5"/>
      <c r="AM31700" s="5"/>
      <c r="AW31700" s="5"/>
    </row>
    <row r="31701" spans="38:49">
      <c r="AL31701" s="5"/>
      <c r="AM31701" s="5"/>
      <c r="AW31701" s="5"/>
    </row>
    <row r="31702" spans="38:49">
      <c r="AL31702" s="5"/>
      <c r="AM31702" s="5"/>
      <c r="AW31702" s="5"/>
    </row>
    <row r="31703" spans="38:49">
      <c r="AL31703" s="5"/>
      <c r="AM31703" s="5"/>
      <c r="AW31703" s="5"/>
    </row>
    <row r="31704" spans="38:49">
      <c r="AL31704" s="5"/>
      <c r="AM31704" s="5"/>
      <c r="AW31704" s="5"/>
    </row>
    <row r="31705" spans="38:49">
      <c r="AL31705" s="5"/>
      <c r="AM31705" s="5"/>
      <c r="AW31705" s="5"/>
    </row>
    <row r="31706" spans="38:49">
      <c r="AL31706" s="5"/>
      <c r="AM31706" s="5"/>
      <c r="AW31706" s="5"/>
    </row>
    <row r="31707" spans="38:49">
      <c r="AL31707" s="5"/>
      <c r="AM31707" s="5"/>
      <c r="AW31707" s="5"/>
    </row>
    <row r="31708" spans="38:49">
      <c r="AL31708" s="5"/>
      <c r="AM31708" s="5"/>
      <c r="AW31708" s="5"/>
    </row>
    <row r="31709" spans="38:49">
      <c r="AL31709" s="5"/>
      <c r="AM31709" s="5"/>
      <c r="AW31709" s="5"/>
    </row>
    <row r="31710" spans="38:49">
      <c r="AL31710" s="5"/>
      <c r="AM31710" s="5"/>
      <c r="AW31710" s="5"/>
    </row>
    <row r="31711" spans="38:49">
      <c r="AL31711" s="5"/>
      <c r="AM31711" s="5"/>
      <c r="AW31711" s="5"/>
    </row>
    <row r="31712" spans="38:49">
      <c r="AL31712" s="5"/>
      <c r="AM31712" s="5"/>
      <c r="AW31712" s="5"/>
    </row>
    <row r="31713" spans="38:49">
      <c r="AL31713" s="5"/>
      <c r="AM31713" s="5"/>
      <c r="AW31713" s="5"/>
    </row>
    <row r="31714" spans="38:49">
      <c r="AL31714" s="5"/>
      <c r="AM31714" s="5"/>
      <c r="AW31714" s="5"/>
    </row>
    <row r="31715" spans="38:49">
      <c r="AL31715" s="5"/>
      <c r="AM31715" s="5"/>
      <c r="AW31715" s="5"/>
    </row>
    <row r="31716" spans="38:49">
      <c r="AL31716" s="5"/>
      <c r="AM31716" s="5"/>
      <c r="AW31716" s="5"/>
    </row>
    <row r="31717" spans="38:49">
      <c r="AL31717" s="5"/>
      <c r="AM31717" s="5"/>
      <c r="AW31717" s="5"/>
    </row>
    <row r="31718" spans="38:49">
      <c r="AL31718" s="5"/>
      <c r="AM31718" s="5"/>
      <c r="AW31718" s="5"/>
    </row>
    <row r="31719" spans="38:49">
      <c r="AL31719" s="5"/>
      <c r="AM31719" s="5"/>
      <c r="AW31719" s="5"/>
    </row>
    <row r="31720" spans="38:49">
      <c r="AL31720" s="5"/>
      <c r="AM31720" s="5"/>
      <c r="AW31720" s="5"/>
    </row>
    <row r="31721" spans="38:49">
      <c r="AL31721" s="5"/>
      <c r="AM31721" s="5"/>
      <c r="AW31721" s="5"/>
    </row>
    <row r="31722" spans="38:49">
      <c r="AL31722" s="5"/>
      <c r="AM31722" s="5"/>
      <c r="AW31722" s="5"/>
    </row>
    <row r="31723" spans="38:49">
      <c r="AL31723" s="5"/>
      <c r="AM31723" s="5"/>
      <c r="AW31723" s="5"/>
    </row>
    <row r="31724" spans="38:49">
      <c r="AL31724" s="5"/>
      <c r="AM31724" s="5"/>
      <c r="AW31724" s="5"/>
    </row>
    <row r="31725" spans="38:49">
      <c r="AL31725" s="5"/>
      <c r="AM31725" s="5"/>
      <c r="AW31725" s="5"/>
    </row>
    <row r="31726" spans="38:49">
      <c r="AL31726" s="5"/>
      <c r="AM31726" s="5"/>
      <c r="AW31726" s="5"/>
    </row>
    <row r="31727" spans="38:49">
      <c r="AL31727" s="5"/>
      <c r="AM31727" s="5"/>
      <c r="AW31727" s="5"/>
    </row>
    <row r="31728" spans="38:49">
      <c r="AL31728" s="5"/>
      <c r="AM31728" s="5"/>
      <c r="AW31728" s="5"/>
    </row>
    <row r="31729" spans="38:49">
      <c r="AL31729" s="5"/>
      <c r="AM31729" s="5"/>
      <c r="AW31729" s="5"/>
    </row>
    <row r="31730" spans="38:49">
      <c r="AL31730" s="5"/>
      <c r="AM31730" s="5"/>
      <c r="AW31730" s="5"/>
    </row>
    <row r="31731" spans="38:49">
      <c r="AL31731" s="5"/>
      <c r="AM31731" s="5"/>
      <c r="AW31731" s="5"/>
    </row>
    <row r="31732" spans="38:49">
      <c r="AL31732" s="5"/>
      <c r="AM31732" s="5"/>
      <c r="AW31732" s="5"/>
    </row>
    <row r="31733" spans="38:49">
      <c r="AL31733" s="5"/>
      <c r="AM31733" s="5"/>
      <c r="AW31733" s="5"/>
    </row>
    <row r="31734" spans="38:49">
      <c r="AL31734" s="5"/>
      <c r="AM31734" s="5"/>
      <c r="AW31734" s="5"/>
    </row>
    <row r="31735" spans="38:49">
      <c r="AL31735" s="5"/>
      <c r="AM31735" s="5"/>
      <c r="AW31735" s="5"/>
    </row>
    <row r="31736" spans="38:49">
      <c r="AL31736" s="5"/>
      <c r="AM31736" s="5"/>
      <c r="AW31736" s="5"/>
    </row>
    <row r="31737" spans="38:49">
      <c r="AL31737" s="5"/>
      <c r="AM31737" s="5"/>
      <c r="AW31737" s="5"/>
    </row>
    <row r="31738" spans="38:49">
      <c r="AL31738" s="5"/>
      <c r="AM31738" s="5"/>
      <c r="AW31738" s="5"/>
    </row>
    <row r="31739" spans="38:49">
      <c r="AL31739" s="5"/>
      <c r="AM31739" s="5"/>
      <c r="AW31739" s="5"/>
    </row>
    <row r="31740" spans="38:49">
      <c r="AL31740" s="5"/>
      <c r="AM31740" s="5"/>
      <c r="AW31740" s="5"/>
    </row>
    <row r="31741" spans="38:49">
      <c r="AL31741" s="5"/>
      <c r="AM31741" s="5"/>
      <c r="AW31741" s="5"/>
    </row>
    <row r="31742" spans="38:49">
      <c r="AL31742" s="5"/>
      <c r="AM31742" s="5"/>
      <c r="AW31742" s="5"/>
    </row>
    <row r="31743" spans="38:49">
      <c r="AL31743" s="5"/>
      <c r="AM31743" s="5"/>
      <c r="AW31743" s="5"/>
    </row>
    <row r="31744" spans="38:49">
      <c r="AL31744" s="5"/>
      <c r="AM31744" s="5"/>
      <c r="AW31744" s="5"/>
    </row>
    <row r="31745" spans="38:49">
      <c r="AL31745" s="5"/>
      <c r="AM31745" s="5"/>
      <c r="AW31745" s="5"/>
    </row>
    <row r="31746" spans="38:49">
      <c r="AL31746" s="5"/>
      <c r="AM31746" s="5"/>
      <c r="AW31746" s="5"/>
    </row>
    <row r="31747" spans="38:49">
      <c r="AL31747" s="5"/>
      <c r="AM31747" s="5"/>
      <c r="AW31747" s="5"/>
    </row>
    <row r="31748" spans="38:49">
      <c r="AL31748" s="5"/>
      <c r="AM31748" s="5"/>
      <c r="AW31748" s="5"/>
    </row>
    <row r="31749" spans="38:49">
      <c r="AL31749" s="5"/>
      <c r="AM31749" s="5"/>
      <c r="AW31749" s="5"/>
    </row>
    <row r="31750" spans="38:49">
      <c r="AL31750" s="5"/>
      <c r="AM31750" s="5"/>
      <c r="AW31750" s="5"/>
    </row>
    <row r="31751" spans="38:49">
      <c r="AL31751" s="5"/>
      <c r="AM31751" s="5"/>
      <c r="AW31751" s="5"/>
    </row>
    <row r="31752" spans="38:49">
      <c r="AL31752" s="5"/>
      <c r="AM31752" s="5"/>
      <c r="AW31752" s="5"/>
    </row>
    <row r="31753" spans="38:49">
      <c r="AL31753" s="5"/>
      <c r="AM31753" s="5"/>
      <c r="AW31753" s="5"/>
    </row>
    <row r="31754" spans="38:49">
      <c r="AL31754" s="5"/>
      <c r="AM31754" s="5"/>
      <c r="AW31754" s="5"/>
    </row>
    <row r="31755" spans="38:49">
      <c r="AL31755" s="5"/>
      <c r="AM31755" s="5"/>
      <c r="AW31755" s="5"/>
    </row>
    <row r="31756" spans="38:49">
      <c r="AL31756" s="5"/>
      <c r="AM31756" s="5"/>
      <c r="AW31756" s="5"/>
    </row>
    <row r="31757" spans="38:49">
      <c r="AL31757" s="5"/>
      <c r="AM31757" s="5"/>
      <c r="AW31757" s="5"/>
    </row>
    <row r="31758" spans="38:49">
      <c r="AL31758" s="5"/>
      <c r="AM31758" s="5"/>
      <c r="AW31758" s="5"/>
    </row>
    <row r="31759" spans="38:49">
      <c r="AL31759" s="5"/>
      <c r="AM31759" s="5"/>
      <c r="AW31759" s="5"/>
    </row>
    <row r="31760" spans="38:49">
      <c r="AL31760" s="5"/>
      <c r="AM31760" s="5"/>
      <c r="AW31760" s="5"/>
    </row>
    <row r="31761" spans="38:49">
      <c r="AL31761" s="5"/>
      <c r="AM31761" s="5"/>
      <c r="AW31761" s="5"/>
    </row>
    <row r="31762" spans="38:49">
      <c r="AL31762" s="5"/>
      <c r="AM31762" s="5"/>
      <c r="AW31762" s="5"/>
    </row>
    <row r="31763" spans="38:49">
      <c r="AL31763" s="5"/>
      <c r="AM31763" s="5"/>
      <c r="AW31763" s="5"/>
    </row>
    <row r="31764" spans="38:49">
      <c r="AL31764" s="5"/>
      <c r="AM31764" s="5"/>
      <c r="AW31764" s="5"/>
    </row>
    <row r="31765" spans="38:49">
      <c r="AL31765" s="5"/>
      <c r="AM31765" s="5"/>
      <c r="AW31765" s="5"/>
    </row>
    <row r="31766" spans="38:49">
      <c r="AL31766" s="5"/>
      <c r="AM31766" s="5"/>
      <c r="AW31766" s="5"/>
    </row>
    <row r="31767" spans="38:49">
      <c r="AL31767" s="5"/>
      <c r="AM31767" s="5"/>
      <c r="AW31767" s="5"/>
    </row>
    <row r="31768" spans="38:49">
      <c r="AL31768" s="5"/>
      <c r="AM31768" s="5"/>
      <c r="AW31768" s="5"/>
    </row>
    <row r="31769" spans="38:49">
      <c r="AL31769" s="5"/>
      <c r="AM31769" s="5"/>
      <c r="AW31769" s="5"/>
    </row>
    <row r="31770" spans="38:49">
      <c r="AL31770" s="5"/>
      <c r="AM31770" s="5"/>
      <c r="AW31770" s="5"/>
    </row>
    <row r="31771" spans="38:49">
      <c r="AL31771" s="5"/>
      <c r="AM31771" s="5"/>
      <c r="AW31771" s="5"/>
    </row>
    <row r="31772" spans="38:49">
      <c r="AL31772" s="5"/>
      <c r="AM31772" s="5"/>
      <c r="AW31772" s="5"/>
    </row>
    <row r="31773" spans="38:49">
      <c r="AL31773" s="5"/>
      <c r="AM31773" s="5"/>
      <c r="AW31773" s="5"/>
    </row>
    <row r="31774" spans="38:49">
      <c r="AL31774" s="5"/>
      <c r="AM31774" s="5"/>
      <c r="AW31774" s="5"/>
    </row>
    <row r="31775" spans="38:49">
      <c r="AL31775" s="5"/>
      <c r="AM31775" s="5"/>
      <c r="AW31775" s="5"/>
    </row>
    <row r="31776" spans="38:49">
      <c r="AL31776" s="5"/>
      <c r="AM31776" s="5"/>
      <c r="AW31776" s="5"/>
    </row>
    <row r="31777" spans="38:49">
      <c r="AL31777" s="5"/>
      <c r="AM31777" s="5"/>
      <c r="AW31777" s="5"/>
    </row>
    <row r="31778" spans="38:49">
      <c r="AL31778" s="5"/>
      <c r="AM31778" s="5"/>
      <c r="AW31778" s="5"/>
    </row>
    <row r="31779" spans="38:49">
      <c r="AL31779" s="5"/>
      <c r="AM31779" s="5"/>
      <c r="AW31779" s="5"/>
    </row>
    <row r="31780" spans="38:49">
      <c r="AL31780" s="5"/>
      <c r="AM31780" s="5"/>
      <c r="AW31780" s="5"/>
    </row>
    <row r="31781" spans="38:49">
      <c r="AL31781" s="5"/>
      <c r="AM31781" s="5"/>
      <c r="AW31781" s="5"/>
    </row>
    <row r="31782" spans="38:49">
      <c r="AL31782" s="5"/>
      <c r="AM31782" s="5"/>
      <c r="AW31782" s="5"/>
    </row>
    <row r="31783" spans="38:49">
      <c r="AL31783" s="5"/>
      <c r="AM31783" s="5"/>
      <c r="AW31783" s="5"/>
    </row>
    <row r="31784" spans="38:49">
      <c r="AL31784" s="5"/>
      <c r="AM31784" s="5"/>
      <c r="AW31784" s="5"/>
    </row>
    <row r="31785" spans="38:49">
      <c r="AL31785" s="5"/>
      <c r="AM31785" s="5"/>
      <c r="AW31785" s="5"/>
    </row>
    <row r="31786" spans="38:49">
      <c r="AL31786" s="5"/>
      <c r="AM31786" s="5"/>
      <c r="AW31786" s="5"/>
    </row>
    <row r="31787" spans="38:49">
      <c r="AL31787" s="5"/>
      <c r="AM31787" s="5"/>
      <c r="AW31787" s="5"/>
    </row>
    <row r="31788" spans="38:49">
      <c r="AL31788" s="5"/>
      <c r="AM31788" s="5"/>
      <c r="AW31788" s="5"/>
    </row>
    <row r="31789" spans="38:49">
      <c r="AL31789" s="5"/>
      <c r="AM31789" s="5"/>
      <c r="AW31789" s="5"/>
    </row>
    <row r="31790" spans="38:49">
      <c r="AL31790" s="5"/>
      <c r="AM31790" s="5"/>
      <c r="AW31790" s="5"/>
    </row>
    <row r="31791" spans="38:49">
      <c r="AL31791" s="5"/>
      <c r="AM31791" s="5"/>
      <c r="AW31791" s="5"/>
    </row>
    <row r="31792" spans="38:49">
      <c r="AL31792" s="5"/>
      <c r="AM31792" s="5"/>
      <c r="AW31792" s="5"/>
    </row>
    <row r="31793" spans="38:49">
      <c r="AL31793" s="5"/>
      <c r="AM31793" s="5"/>
      <c r="AW31793" s="5"/>
    </row>
    <row r="31794" spans="38:49">
      <c r="AL31794" s="5"/>
      <c r="AM31794" s="5"/>
      <c r="AW31794" s="5"/>
    </row>
    <row r="31795" spans="38:49">
      <c r="AL31795" s="5"/>
      <c r="AM31795" s="5"/>
      <c r="AW31795" s="5"/>
    </row>
    <row r="31796" spans="38:49">
      <c r="AL31796" s="5"/>
      <c r="AM31796" s="5"/>
      <c r="AW31796" s="5"/>
    </row>
    <row r="31797" spans="38:49">
      <c r="AL31797" s="5"/>
      <c r="AM31797" s="5"/>
      <c r="AW31797" s="5"/>
    </row>
    <row r="31798" spans="38:49">
      <c r="AL31798" s="5"/>
      <c r="AM31798" s="5"/>
      <c r="AW31798" s="5"/>
    </row>
    <row r="31799" spans="38:49">
      <c r="AL31799" s="5"/>
      <c r="AM31799" s="5"/>
      <c r="AW31799" s="5"/>
    </row>
    <row r="31800" spans="38:49">
      <c r="AL31800" s="5"/>
      <c r="AM31800" s="5"/>
      <c r="AW31800" s="5"/>
    </row>
    <row r="31801" spans="38:49">
      <c r="AL31801" s="5"/>
      <c r="AM31801" s="5"/>
      <c r="AW31801" s="5"/>
    </row>
    <row r="31802" spans="38:49">
      <c r="AL31802" s="5"/>
      <c r="AM31802" s="5"/>
      <c r="AW31802" s="5"/>
    </row>
    <row r="31803" spans="38:49">
      <c r="AL31803" s="5"/>
      <c r="AM31803" s="5"/>
      <c r="AW31803" s="5"/>
    </row>
    <row r="31804" spans="38:49">
      <c r="AL31804" s="5"/>
      <c r="AM31804" s="5"/>
      <c r="AW31804" s="5"/>
    </row>
    <row r="31805" spans="38:49">
      <c r="AL31805" s="5"/>
      <c r="AM31805" s="5"/>
      <c r="AW31805" s="5"/>
    </row>
    <row r="31806" spans="38:49">
      <c r="AL31806" s="5"/>
      <c r="AM31806" s="5"/>
      <c r="AW31806" s="5"/>
    </row>
    <row r="31807" spans="38:49">
      <c r="AL31807" s="5"/>
      <c r="AM31807" s="5"/>
      <c r="AW31807" s="5"/>
    </row>
    <row r="31808" spans="38:49">
      <c r="AL31808" s="5"/>
      <c r="AM31808" s="5"/>
      <c r="AW31808" s="5"/>
    </row>
    <row r="31809" spans="38:49">
      <c r="AL31809" s="5"/>
      <c r="AM31809" s="5"/>
      <c r="AW31809" s="5"/>
    </row>
    <row r="31810" spans="38:49">
      <c r="AL31810" s="5"/>
      <c r="AM31810" s="5"/>
      <c r="AW31810" s="5"/>
    </row>
    <row r="31811" spans="38:49">
      <c r="AL31811" s="5"/>
      <c r="AM31811" s="5"/>
      <c r="AW31811" s="5"/>
    </row>
    <row r="31812" spans="38:49">
      <c r="AL31812" s="5"/>
      <c r="AM31812" s="5"/>
      <c r="AW31812" s="5"/>
    </row>
    <row r="31813" spans="38:49">
      <c r="AL31813" s="5"/>
      <c r="AM31813" s="5"/>
      <c r="AW31813" s="5"/>
    </row>
    <row r="31814" spans="38:49">
      <c r="AL31814" s="5"/>
      <c r="AM31814" s="5"/>
      <c r="AW31814" s="5"/>
    </row>
    <row r="31815" spans="38:49">
      <c r="AL31815" s="5"/>
      <c r="AM31815" s="5"/>
      <c r="AW31815" s="5"/>
    </row>
    <row r="31816" spans="38:49">
      <c r="AL31816" s="5"/>
      <c r="AM31816" s="5"/>
      <c r="AW31816" s="5"/>
    </row>
    <row r="31817" spans="38:49">
      <c r="AL31817" s="5"/>
      <c r="AM31817" s="5"/>
      <c r="AW31817" s="5"/>
    </row>
    <row r="31818" spans="38:49">
      <c r="AL31818" s="5"/>
      <c r="AM31818" s="5"/>
      <c r="AW31818" s="5"/>
    </row>
    <row r="31819" spans="38:49">
      <c r="AL31819" s="5"/>
      <c r="AM31819" s="5"/>
      <c r="AW31819" s="5"/>
    </row>
    <row r="31820" spans="38:49">
      <c r="AL31820" s="5"/>
      <c r="AM31820" s="5"/>
      <c r="AW31820" s="5"/>
    </row>
    <row r="31821" spans="38:49">
      <c r="AL31821" s="5"/>
      <c r="AM31821" s="5"/>
      <c r="AW31821" s="5"/>
    </row>
    <row r="31822" spans="38:49">
      <c r="AL31822" s="5"/>
      <c r="AM31822" s="5"/>
      <c r="AW31822" s="5"/>
    </row>
    <row r="31823" spans="38:49">
      <c r="AL31823" s="5"/>
      <c r="AM31823" s="5"/>
      <c r="AW31823" s="5"/>
    </row>
    <row r="31824" spans="38:49">
      <c r="AL31824" s="5"/>
      <c r="AM31824" s="5"/>
      <c r="AW31824" s="5"/>
    </row>
    <row r="31825" spans="38:49">
      <c r="AL31825" s="5"/>
      <c r="AM31825" s="5"/>
      <c r="AW31825" s="5"/>
    </row>
    <row r="31826" spans="38:49">
      <c r="AL31826" s="5"/>
      <c r="AM31826" s="5"/>
      <c r="AW31826" s="5"/>
    </row>
    <row r="31827" spans="38:49">
      <c r="AL31827" s="5"/>
      <c r="AM31827" s="5"/>
      <c r="AW31827" s="5"/>
    </row>
    <row r="31828" spans="38:49">
      <c r="AL31828" s="5"/>
      <c r="AM31828" s="5"/>
      <c r="AW31828" s="5"/>
    </row>
    <row r="31829" spans="38:49">
      <c r="AL31829" s="5"/>
      <c r="AM31829" s="5"/>
      <c r="AW31829" s="5"/>
    </row>
    <row r="31830" spans="38:49">
      <c r="AL31830" s="5"/>
      <c r="AM31830" s="5"/>
      <c r="AW31830" s="5"/>
    </row>
    <row r="31831" spans="38:49">
      <c r="AL31831" s="5"/>
      <c r="AM31831" s="5"/>
      <c r="AW31831" s="5"/>
    </row>
    <row r="31832" spans="38:49">
      <c r="AL31832" s="5"/>
      <c r="AM31832" s="5"/>
      <c r="AW31832" s="5"/>
    </row>
    <row r="31833" spans="38:49">
      <c r="AL31833" s="5"/>
      <c r="AM31833" s="5"/>
      <c r="AW31833" s="5"/>
    </row>
    <row r="31834" spans="38:49">
      <c r="AL31834" s="5"/>
      <c r="AM31834" s="5"/>
      <c r="AW31834" s="5"/>
    </row>
    <row r="31835" spans="38:49">
      <c r="AL31835" s="5"/>
      <c r="AM31835" s="5"/>
      <c r="AW31835" s="5"/>
    </row>
    <row r="31836" spans="38:49">
      <c r="AL31836" s="5"/>
      <c r="AM31836" s="5"/>
      <c r="AW31836" s="5"/>
    </row>
    <row r="31837" spans="38:49">
      <c r="AL31837" s="5"/>
      <c r="AM31837" s="5"/>
      <c r="AW31837" s="5"/>
    </row>
    <row r="31838" spans="38:49">
      <c r="AL31838" s="5"/>
      <c r="AM31838" s="5"/>
      <c r="AW31838" s="5"/>
    </row>
    <row r="31839" spans="38:49">
      <c r="AL31839" s="5"/>
      <c r="AM31839" s="5"/>
      <c r="AW31839" s="5"/>
    </row>
    <row r="31840" spans="38:49">
      <c r="AL31840" s="5"/>
      <c r="AM31840" s="5"/>
      <c r="AW31840" s="5"/>
    </row>
    <row r="31841" spans="38:49">
      <c r="AL31841" s="5"/>
      <c r="AM31841" s="5"/>
      <c r="AW31841" s="5"/>
    </row>
    <row r="31842" spans="38:49">
      <c r="AL31842" s="5"/>
      <c r="AM31842" s="5"/>
      <c r="AW31842" s="5"/>
    </row>
    <row r="31843" spans="38:49">
      <c r="AL31843" s="5"/>
      <c r="AM31843" s="5"/>
      <c r="AW31843" s="5"/>
    </row>
    <row r="31844" spans="38:49">
      <c r="AL31844" s="5"/>
      <c r="AM31844" s="5"/>
      <c r="AW31844" s="5"/>
    </row>
    <row r="31845" spans="38:49">
      <c r="AL31845" s="5"/>
      <c r="AM31845" s="5"/>
      <c r="AW31845" s="5"/>
    </row>
    <row r="31846" spans="38:49">
      <c r="AL31846" s="5"/>
      <c r="AM31846" s="5"/>
      <c r="AW31846" s="5"/>
    </row>
    <row r="31847" spans="38:49">
      <c r="AL31847" s="5"/>
      <c r="AM31847" s="5"/>
      <c r="AW31847" s="5"/>
    </row>
    <row r="31848" spans="38:49">
      <c r="AL31848" s="5"/>
      <c r="AM31848" s="5"/>
      <c r="AW31848" s="5"/>
    </row>
    <row r="31849" spans="38:49">
      <c r="AL31849" s="5"/>
      <c r="AM31849" s="5"/>
      <c r="AW31849" s="5"/>
    </row>
    <row r="31850" spans="38:49">
      <c r="AL31850" s="5"/>
      <c r="AM31850" s="5"/>
      <c r="AW31850" s="5"/>
    </row>
    <row r="31851" spans="38:49">
      <c r="AL31851" s="5"/>
      <c r="AM31851" s="5"/>
      <c r="AW31851" s="5"/>
    </row>
    <row r="31852" spans="38:49">
      <c r="AL31852" s="5"/>
      <c r="AM31852" s="5"/>
      <c r="AW31852" s="5"/>
    </row>
    <row r="31853" spans="38:49">
      <c r="AL31853" s="5"/>
      <c r="AM31853" s="5"/>
      <c r="AW31853" s="5"/>
    </row>
    <row r="31854" spans="38:49">
      <c r="AL31854" s="5"/>
      <c r="AM31854" s="5"/>
      <c r="AW31854" s="5"/>
    </row>
    <row r="31855" spans="38:49">
      <c r="AL31855" s="5"/>
      <c r="AM31855" s="5"/>
      <c r="AW31855" s="5"/>
    </row>
    <row r="31856" spans="38:49">
      <c r="AL31856" s="5"/>
      <c r="AM31856" s="5"/>
      <c r="AW31856" s="5"/>
    </row>
    <row r="31857" spans="38:49">
      <c r="AL31857" s="5"/>
      <c r="AM31857" s="5"/>
      <c r="AW31857" s="5"/>
    </row>
    <row r="31858" spans="38:49">
      <c r="AL31858" s="5"/>
      <c r="AM31858" s="5"/>
      <c r="AW31858" s="5"/>
    </row>
    <row r="31859" spans="38:49">
      <c r="AL31859" s="5"/>
      <c r="AM31859" s="5"/>
      <c r="AW31859" s="5"/>
    </row>
    <row r="31860" spans="38:49">
      <c r="AL31860" s="5"/>
      <c r="AM31860" s="5"/>
      <c r="AW31860" s="5"/>
    </row>
    <row r="31861" spans="38:49">
      <c r="AL31861" s="5"/>
      <c r="AM31861" s="5"/>
      <c r="AW31861" s="5"/>
    </row>
    <row r="31862" spans="38:49">
      <c r="AL31862" s="5"/>
      <c r="AM31862" s="5"/>
      <c r="AW31862" s="5"/>
    </row>
    <row r="31863" spans="38:49">
      <c r="AL31863" s="5"/>
      <c r="AM31863" s="5"/>
      <c r="AW31863" s="5"/>
    </row>
    <row r="31864" spans="38:49">
      <c r="AL31864" s="5"/>
      <c r="AM31864" s="5"/>
      <c r="AW31864" s="5"/>
    </row>
    <row r="31865" spans="38:49">
      <c r="AL31865" s="5"/>
      <c r="AM31865" s="5"/>
      <c r="AW31865" s="5"/>
    </row>
    <row r="31866" spans="38:49">
      <c r="AL31866" s="5"/>
      <c r="AM31866" s="5"/>
      <c r="AW31866" s="5"/>
    </row>
    <row r="31867" spans="38:49">
      <c r="AL31867" s="5"/>
      <c r="AM31867" s="5"/>
      <c r="AW31867" s="5"/>
    </row>
    <row r="31868" spans="38:49">
      <c r="AL31868" s="5"/>
      <c r="AM31868" s="5"/>
      <c r="AW31868" s="5"/>
    </row>
    <row r="31869" spans="38:49">
      <c r="AL31869" s="5"/>
      <c r="AM31869" s="5"/>
      <c r="AW31869" s="5"/>
    </row>
    <row r="31870" spans="38:49">
      <c r="AL31870" s="5"/>
      <c r="AM31870" s="5"/>
      <c r="AW31870" s="5"/>
    </row>
    <row r="31871" spans="38:49">
      <c r="AL31871" s="5"/>
      <c r="AM31871" s="5"/>
      <c r="AW31871" s="5"/>
    </row>
    <row r="31872" spans="38:49">
      <c r="AL31872" s="5"/>
      <c r="AM31872" s="5"/>
      <c r="AW31872" s="5"/>
    </row>
    <row r="31873" spans="38:49">
      <c r="AL31873" s="5"/>
      <c r="AM31873" s="5"/>
      <c r="AW31873" s="5"/>
    </row>
    <row r="31874" spans="38:49">
      <c r="AL31874" s="5"/>
      <c r="AM31874" s="5"/>
      <c r="AW31874" s="5"/>
    </row>
    <row r="31875" spans="38:49">
      <c r="AL31875" s="5"/>
      <c r="AM31875" s="5"/>
      <c r="AW31875" s="5"/>
    </row>
    <row r="31876" spans="38:49">
      <c r="AL31876" s="5"/>
      <c r="AM31876" s="5"/>
      <c r="AW31876" s="5"/>
    </row>
    <row r="31877" spans="38:49">
      <c r="AL31877" s="5"/>
      <c r="AM31877" s="5"/>
      <c r="AW31877" s="5"/>
    </row>
    <row r="31878" spans="38:49">
      <c r="AL31878" s="5"/>
      <c r="AM31878" s="5"/>
      <c r="AW31878" s="5"/>
    </row>
    <row r="31879" spans="38:49">
      <c r="AL31879" s="5"/>
      <c r="AM31879" s="5"/>
      <c r="AW31879" s="5"/>
    </row>
    <row r="31880" spans="38:49">
      <c r="AL31880" s="5"/>
      <c r="AM31880" s="5"/>
      <c r="AW31880" s="5"/>
    </row>
    <row r="31881" spans="38:49">
      <c r="AL31881" s="5"/>
      <c r="AM31881" s="5"/>
      <c r="AW31881" s="5"/>
    </row>
    <row r="31882" spans="38:49">
      <c r="AL31882" s="5"/>
      <c r="AM31882" s="5"/>
      <c r="AW31882" s="5"/>
    </row>
    <row r="31883" spans="38:49">
      <c r="AL31883" s="5"/>
      <c r="AM31883" s="5"/>
      <c r="AW31883" s="5"/>
    </row>
    <row r="31884" spans="38:49">
      <c r="AL31884" s="5"/>
      <c r="AM31884" s="5"/>
      <c r="AW31884" s="5"/>
    </row>
    <row r="31885" spans="38:49">
      <c r="AL31885" s="5"/>
      <c r="AM31885" s="5"/>
      <c r="AW31885" s="5"/>
    </row>
    <row r="31886" spans="38:49">
      <c r="AL31886" s="5"/>
      <c r="AM31886" s="5"/>
      <c r="AW31886" s="5"/>
    </row>
    <row r="31887" spans="38:49">
      <c r="AL31887" s="5"/>
      <c r="AM31887" s="5"/>
      <c r="AW31887" s="5"/>
    </row>
    <row r="31888" spans="38:49">
      <c r="AL31888" s="5"/>
      <c r="AM31888" s="5"/>
      <c r="AW31888" s="5"/>
    </row>
    <row r="31889" spans="38:49">
      <c r="AL31889" s="5"/>
      <c r="AM31889" s="5"/>
      <c r="AW31889" s="5"/>
    </row>
    <row r="31890" spans="38:49">
      <c r="AL31890" s="5"/>
      <c r="AM31890" s="5"/>
      <c r="AW31890" s="5"/>
    </row>
    <row r="31891" spans="38:49">
      <c r="AL31891" s="5"/>
      <c r="AM31891" s="5"/>
      <c r="AW31891" s="5"/>
    </row>
    <row r="31892" spans="38:49">
      <c r="AL31892" s="5"/>
      <c r="AM31892" s="5"/>
      <c r="AW31892" s="5"/>
    </row>
    <row r="31893" spans="38:49">
      <c r="AL31893" s="5"/>
      <c r="AM31893" s="5"/>
      <c r="AW31893" s="5"/>
    </row>
    <row r="31894" spans="38:49">
      <c r="AL31894" s="5"/>
      <c r="AM31894" s="5"/>
      <c r="AW31894" s="5"/>
    </row>
    <row r="31895" spans="38:49">
      <c r="AL31895" s="5"/>
      <c r="AM31895" s="5"/>
      <c r="AW31895" s="5"/>
    </row>
    <row r="31896" spans="38:49">
      <c r="AL31896" s="5"/>
      <c r="AM31896" s="5"/>
      <c r="AW31896" s="5"/>
    </row>
    <row r="31897" spans="38:49">
      <c r="AL31897" s="5"/>
      <c r="AM31897" s="5"/>
      <c r="AW31897" s="5"/>
    </row>
    <row r="31898" spans="38:49">
      <c r="AL31898" s="5"/>
      <c r="AM31898" s="5"/>
      <c r="AW31898" s="5"/>
    </row>
    <row r="31899" spans="38:49">
      <c r="AL31899" s="5"/>
      <c r="AM31899" s="5"/>
      <c r="AW31899" s="5"/>
    </row>
    <row r="31900" spans="38:49">
      <c r="AL31900" s="5"/>
      <c r="AM31900" s="5"/>
      <c r="AW31900" s="5"/>
    </row>
    <row r="31901" spans="38:49">
      <c r="AL31901" s="5"/>
      <c r="AM31901" s="5"/>
      <c r="AW31901" s="5"/>
    </row>
    <row r="31902" spans="38:49">
      <c r="AL31902" s="5"/>
      <c r="AM31902" s="5"/>
      <c r="AW31902" s="5"/>
    </row>
    <row r="31903" spans="38:49">
      <c r="AL31903" s="5"/>
      <c r="AM31903" s="5"/>
      <c r="AW31903" s="5"/>
    </row>
    <row r="31904" spans="38:49">
      <c r="AL31904" s="5"/>
      <c r="AM31904" s="5"/>
      <c r="AW31904" s="5"/>
    </row>
    <row r="31905" spans="38:49">
      <c r="AL31905" s="5"/>
      <c r="AM31905" s="5"/>
      <c r="AW31905" s="5"/>
    </row>
    <row r="31906" spans="38:49">
      <c r="AL31906" s="5"/>
      <c r="AM31906" s="5"/>
      <c r="AW31906" s="5"/>
    </row>
    <row r="31907" spans="38:49">
      <c r="AL31907" s="5"/>
      <c r="AM31907" s="5"/>
      <c r="AW31907" s="5"/>
    </row>
    <row r="31908" spans="38:49">
      <c r="AL31908" s="5"/>
      <c r="AM31908" s="5"/>
      <c r="AW31908" s="5"/>
    </row>
    <row r="31909" spans="38:49">
      <c r="AL31909" s="5"/>
      <c r="AM31909" s="5"/>
      <c r="AW31909" s="5"/>
    </row>
    <row r="31910" spans="38:49">
      <c r="AL31910" s="5"/>
      <c r="AM31910" s="5"/>
      <c r="AW31910" s="5"/>
    </row>
    <row r="31911" spans="38:49">
      <c r="AL31911" s="5"/>
      <c r="AM31911" s="5"/>
      <c r="AW31911" s="5"/>
    </row>
    <row r="31912" spans="38:49">
      <c r="AL31912" s="5"/>
      <c r="AM31912" s="5"/>
      <c r="AW31912" s="5"/>
    </row>
    <row r="31913" spans="38:49">
      <c r="AL31913" s="5"/>
      <c r="AM31913" s="5"/>
      <c r="AW31913" s="5"/>
    </row>
    <row r="31914" spans="38:49">
      <c r="AL31914" s="5"/>
      <c r="AM31914" s="5"/>
      <c r="AW31914" s="5"/>
    </row>
    <row r="31915" spans="38:49">
      <c r="AL31915" s="5"/>
      <c r="AM31915" s="5"/>
      <c r="AW31915" s="5"/>
    </row>
    <row r="31916" spans="38:49">
      <c r="AL31916" s="5"/>
      <c r="AM31916" s="5"/>
      <c r="AW31916" s="5"/>
    </row>
    <row r="31917" spans="38:49">
      <c r="AL31917" s="5"/>
      <c r="AM31917" s="5"/>
      <c r="AW31917" s="5"/>
    </row>
    <row r="31918" spans="38:49">
      <c r="AL31918" s="5"/>
      <c r="AM31918" s="5"/>
      <c r="AW31918" s="5"/>
    </row>
    <row r="31919" spans="38:49">
      <c r="AL31919" s="5"/>
      <c r="AM31919" s="5"/>
      <c r="AW31919" s="5"/>
    </row>
    <row r="31920" spans="38:49">
      <c r="AL31920" s="5"/>
      <c r="AM31920" s="5"/>
      <c r="AW31920" s="5"/>
    </row>
    <row r="31921" spans="38:49">
      <c r="AL31921" s="5"/>
      <c r="AM31921" s="5"/>
      <c r="AW31921" s="5"/>
    </row>
    <row r="31922" spans="38:49">
      <c r="AL31922" s="5"/>
      <c r="AM31922" s="5"/>
      <c r="AW31922" s="5"/>
    </row>
    <row r="31923" spans="38:49">
      <c r="AL31923" s="5"/>
      <c r="AM31923" s="5"/>
      <c r="AW31923" s="5"/>
    </row>
    <row r="31924" spans="38:49">
      <c r="AL31924" s="5"/>
      <c r="AM31924" s="5"/>
      <c r="AW31924" s="5"/>
    </row>
    <row r="31925" spans="38:49">
      <c r="AL31925" s="5"/>
      <c r="AM31925" s="5"/>
      <c r="AW31925" s="5"/>
    </row>
    <row r="31926" spans="38:49">
      <c r="AL31926" s="5"/>
      <c r="AM31926" s="5"/>
      <c r="AW31926" s="5"/>
    </row>
    <row r="31927" spans="38:49">
      <c r="AL31927" s="5"/>
      <c r="AM31927" s="5"/>
      <c r="AW31927" s="5"/>
    </row>
    <row r="31928" spans="38:49">
      <c r="AL31928" s="5"/>
      <c r="AM31928" s="5"/>
      <c r="AW31928" s="5"/>
    </row>
    <row r="31929" spans="38:49">
      <c r="AL31929" s="5"/>
      <c r="AM31929" s="5"/>
      <c r="AW31929" s="5"/>
    </row>
    <row r="31930" spans="38:49">
      <c r="AL31930" s="5"/>
      <c r="AM31930" s="5"/>
      <c r="AW31930" s="5"/>
    </row>
    <row r="31931" spans="38:49">
      <c r="AL31931" s="5"/>
      <c r="AM31931" s="5"/>
      <c r="AW31931" s="5"/>
    </row>
    <row r="31932" spans="38:49">
      <c r="AL31932" s="5"/>
      <c r="AM31932" s="5"/>
      <c r="AW31932" s="5"/>
    </row>
    <row r="31933" spans="38:49">
      <c r="AL31933" s="5"/>
      <c r="AM31933" s="5"/>
      <c r="AW31933" s="5"/>
    </row>
    <row r="31934" spans="38:49">
      <c r="AL31934" s="5"/>
      <c r="AM31934" s="5"/>
      <c r="AW31934" s="5"/>
    </row>
    <row r="31935" spans="38:49">
      <c r="AL31935" s="5"/>
      <c r="AM31935" s="5"/>
      <c r="AW31935" s="5"/>
    </row>
    <row r="31936" spans="38:49">
      <c r="AL31936" s="5"/>
      <c r="AM31936" s="5"/>
      <c r="AW31936" s="5"/>
    </row>
    <row r="31937" spans="38:49">
      <c r="AL31937" s="5"/>
      <c r="AM31937" s="5"/>
      <c r="AW31937" s="5"/>
    </row>
    <row r="31938" spans="38:49">
      <c r="AL31938" s="5"/>
      <c r="AM31938" s="5"/>
      <c r="AW31938" s="5"/>
    </row>
    <row r="31939" spans="38:49">
      <c r="AL31939" s="5"/>
      <c r="AM31939" s="5"/>
      <c r="AW31939" s="5"/>
    </row>
    <row r="31940" spans="38:49">
      <c r="AL31940" s="5"/>
      <c r="AM31940" s="5"/>
      <c r="AW31940" s="5"/>
    </row>
    <row r="31941" spans="38:49">
      <c r="AL31941" s="5"/>
      <c r="AM31941" s="5"/>
      <c r="AW31941" s="5"/>
    </row>
    <row r="31942" spans="38:49">
      <c r="AL31942" s="5"/>
      <c r="AM31942" s="5"/>
      <c r="AW31942" s="5"/>
    </row>
    <row r="31943" spans="38:49">
      <c r="AL31943" s="5"/>
      <c r="AM31943" s="5"/>
      <c r="AW31943" s="5"/>
    </row>
    <row r="31944" spans="38:49">
      <c r="AL31944" s="5"/>
      <c r="AM31944" s="5"/>
      <c r="AW31944" s="5"/>
    </row>
    <row r="31945" spans="38:49">
      <c r="AL31945" s="5"/>
      <c r="AM31945" s="5"/>
      <c r="AW31945" s="5"/>
    </row>
    <row r="31946" spans="38:49">
      <c r="AL31946" s="5"/>
      <c r="AM31946" s="5"/>
      <c r="AW31946" s="5"/>
    </row>
    <row r="31947" spans="38:49">
      <c r="AL31947" s="5"/>
      <c r="AM31947" s="5"/>
      <c r="AW31947" s="5"/>
    </row>
    <row r="31948" spans="38:49">
      <c r="AL31948" s="5"/>
      <c r="AM31948" s="5"/>
      <c r="AW31948" s="5"/>
    </row>
    <row r="31949" spans="38:49">
      <c r="AL31949" s="5"/>
      <c r="AM31949" s="5"/>
      <c r="AW31949" s="5"/>
    </row>
    <row r="31950" spans="38:49">
      <c r="AL31950" s="5"/>
      <c r="AM31950" s="5"/>
      <c r="AW31950" s="5"/>
    </row>
    <row r="31951" spans="38:49">
      <c r="AL31951" s="5"/>
      <c r="AM31951" s="5"/>
      <c r="AW31951" s="5"/>
    </row>
    <row r="31952" spans="38:49">
      <c r="AL31952" s="5"/>
      <c r="AM31952" s="5"/>
      <c r="AW31952" s="5"/>
    </row>
    <row r="31953" spans="38:49">
      <c r="AL31953" s="5"/>
      <c r="AM31953" s="5"/>
      <c r="AW31953" s="5"/>
    </row>
    <row r="31954" spans="38:49">
      <c r="AL31954" s="5"/>
      <c r="AM31954" s="5"/>
      <c r="AW31954" s="5"/>
    </row>
    <row r="31955" spans="38:49">
      <c r="AL31955" s="5"/>
      <c r="AM31955" s="5"/>
      <c r="AW31955" s="5"/>
    </row>
    <row r="31956" spans="38:49">
      <c r="AL31956" s="5"/>
      <c r="AM31956" s="5"/>
      <c r="AW31956" s="5"/>
    </row>
    <row r="31957" spans="38:49">
      <c r="AL31957" s="5"/>
      <c r="AM31957" s="5"/>
      <c r="AW31957" s="5"/>
    </row>
    <row r="31958" spans="38:49">
      <c r="AL31958" s="5"/>
      <c r="AM31958" s="5"/>
      <c r="AW31958" s="5"/>
    </row>
    <row r="31959" spans="38:49">
      <c r="AL31959" s="5"/>
      <c r="AM31959" s="5"/>
      <c r="AW31959" s="5"/>
    </row>
    <row r="31960" spans="38:49">
      <c r="AL31960" s="5"/>
      <c r="AM31960" s="5"/>
      <c r="AW31960" s="5"/>
    </row>
    <row r="31961" spans="38:49">
      <c r="AL31961" s="5"/>
      <c r="AM31961" s="5"/>
      <c r="AW31961" s="5"/>
    </row>
    <row r="31962" spans="38:49">
      <c r="AL31962" s="5"/>
      <c r="AM31962" s="5"/>
      <c r="AW31962" s="5"/>
    </row>
    <row r="31963" spans="38:49">
      <c r="AL31963" s="5"/>
      <c r="AM31963" s="5"/>
      <c r="AW31963" s="5"/>
    </row>
    <row r="31964" spans="38:49">
      <c r="AL31964" s="5"/>
      <c r="AM31964" s="5"/>
      <c r="AW31964" s="5"/>
    </row>
    <row r="31965" spans="38:49">
      <c r="AL31965" s="5"/>
      <c r="AM31965" s="5"/>
      <c r="AW31965" s="5"/>
    </row>
    <row r="31966" spans="38:49">
      <c r="AL31966" s="5"/>
      <c r="AM31966" s="5"/>
      <c r="AW31966" s="5"/>
    </row>
    <row r="31967" spans="38:49">
      <c r="AL31967" s="5"/>
      <c r="AM31967" s="5"/>
      <c r="AW31967" s="5"/>
    </row>
    <row r="31968" spans="38:49">
      <c r="AL31968" s="5"/>
      <c r="AM31968" s="5"/>
      <c r="AW31968" s="5"/>
    </row>
    <row r="31969" spans="38:49">
      <c r="AL31969" s="5"/>
      <c r="AM31969" s="5"/>
      <c r="AW31969" s="5"/>
    </row>
    <row r="31970" spans="38:49">
      <c r="AL31970" s="5"/>
      <c r="AM31970" s="5"/>
      <c r="AW31970" s="5"/>
    </row>
    <row r="31971" spans="38:49">
      <c r="AL31971" s="5"/>
      <c r="AM31971" s="5"/>
      <c r="AW31971" s="5"/>
    </row>
    <row r="31972" spans="38:49">
      <c r="AL31972" s="5"/>
      <c r="AM31972" s="5"/>
      <c r="AW31972" s="5"/>
    </row>
    <row r="31973" spans="38:49">
      <c r="AL31973" s="5"/>
      <c r="AM31973" s="5"/>
      <c r="AW31973" s="5"/>
    </row>
    <row r="31974" spans="38:49">
      <c r="AL31974" s="5"/>
      <c r="AM31974" s="5"/>
      <c r="AW31974" s="5"/>
    </row>
    <row r="31975" spans="38:49">
      <c r="AL31975" s="5"/>
      <c r="AM31975" s="5"/>
      <c r="AW31975" s="5"/>
    </row>
    <row r="31976" spans="38:49">
      <c r="AL31976" s="5"/>
      <c r="AM31976" s="5"/>
      <c r="AW31976" s="5"/>
    </row>
    <row r="31977" spans="38:49">
      <c r="AL31977" s="5"/>
      <c r="AM31977" s="5"/>
      <c r="AW31977" s="5"/>
    </row>
    <row r="31978" spans="38:49">
      <c r="AL31978" s="5"/>
      <c r="AM31978" s="5"/>
      <c r="AW31978" s="5"/>
    </row>
    <row r="31979" spans="38:49">
      <c r="AL31979" s="5"/>
      <c r="AM31979" s="5"/>
      <c r="AW31979" s="5"/>
    </row>
    <row r="31980" spans="38:49">
      <c r="AL31980" s="5"/>
      <c r="AM31980" s="5"/>
      <c r="AW31980" s="5"/>
    </row>
    <row r="31981" spans="38:49">
      <c r="AL31981" s="5"/>
      <c r="AM31981" s="5"/>
      <c r="AW31981" s="5"/>
    </row>
    <row r="31982" spans="38:49">
      <c r="AL31982" s="5"/>
      <c r="AM31982" s="5"/>
      <c r="AW31982" s="5"/>
    </row>
    <row r="31983" spans="38:49">
      <c r="AL31983" s="5"/>
      <c r="AM31983" s="5"/>
      <c r="AW31983" s="5"/>
    </row>
    <row r="31984" spans="38:49">
      <c r="AL31984" s="5"/>
      <c r="AM31984" s="5"/>
      <c r="AW31984" s="5"/>
    </row>
    <row r="31985" spans="38:49">
      <c r="AL31985" s="5"/>
      <c r="AM31985" s="5"/>
      <c r="AW31985" s="5"/>
    </row>
    <row r="31986" spans="38:49">
      <c r="AL31986" s="5"/>
      <c r="AM31986" s="5"/>
      <c r="AW31986" s="5"/>
    </row>
    <row r="31987" spans="38:49">
      <c r="AL31987" s="5"/>
      <c r="AM31987" s="5"/>
      <c r="AW31987" s="5"/>
    </row>
    <row r="31988" spans="38:49">
      <c r="AL31988" s="5"/>
      <c r="AM31988" s="5"/>
      <c r="AW31988" s="5"/>
    </row>
    <row r="31989" spans="38:49">
      <c r="AL31989" s="5"/>
      <c r="AM31989" s="5"/>
      <c r="AW31989" s="5"/>
    </row>
    <row r="31990" spans="38:49">
      <c r="AL31990" s="5"/>
      <c r="AM31990" s="5"/>
      <c r="AW31990" s="5"/>
    </row>
    <row r="31991" spans="38:49">
      <c r="AL31991" s="5"/>
      <c r="AM31991" s="5"/>
      <c r="AW31991" s="5"/>
    </row>
    <row r="31992" spans="38:49">
      <c r="AL31992" s="5"/>
      <c r="AM31992" s="5"/>
      <c r="AW31992" s="5"/>
    </row>
    <row r="31993" spans="38:49">
      <c r="AL31993" s="5"/>
      <c r="AM31993" s="5"/>
      <c r="AW31993" s="5"/>
    </row>
    <row r="31994" spans="38:49">
      <c r="AL31994" s="5"/>
      <c r="AM31994" s="5"/>
      <c r="AW31994" s="5"/>
    </row>
    <row r="31995" spans="38:49">
      <c r="AL31995" s="5"/>
      <c r="AM31995" s="5"/>
      <c r="AW31995" s="5"/>
    </row>
    <row r="31996" spans="38:49">
      <c r="AL31996" s="5"/>
      <c r="AM31996" s="5"/>
      <c r="AW31996" s="5"/>
    </row>
    <row r="31997" spans="38:49">
      <c r="AL31997" s="5"/>
      <c r="AM31997" s="5"/>
      <c r="AW31997" s="5"/>
    </row>
    <row r="31998" spans="38:49">
      <c r="AL31998" s="5"/>
      <c r="AM31998" s="5"/>
      <c r="AW31998" s="5"/>
    </row>
    <row r="31999" spans="38:49">
      <c r="AL31999" s="5"/>
      <c r="AM31999" s="5"/>
      <c r="AW31999" s="5"/>
    </row>
    <row r="32000" spans="38:49">
      <c r="AL32000" s="5"/>
      <c r="AM32000" s="5"/>
      <c r="AW32000" s="5"/>
    </row>
    <row r="32001" spans="38:49">
      <c r="AL32001" s="5"/>
      <c r="AM32001" s="5"/>
      <c r="AW32001" s="5"/>
    </row>
    <row r="32002" spans="38:49">
      <c r="AL32002" s="5"/>
      <c r="AM32002" s="5"/>
      <c r="AW32002" s="5"/>
    </row>
    <row r="32003" spans="38:49">
      <c r="AL32003" s="5"/>
      <c r="AM32003" s="5"/>
      <c r="AW32003" s="5"/>
    </row>
    <row r="32004" spans="38:49">
      <c r="AL32004" s="5"/>
      <c r="AM32004" s="5"/>
      <c r="AW32004" s="5"/>
    </row>
    <row r="32005" spans="38:49">
      <c r="AL32005" s="5"/>
      <c r="AM32005" s="5"/>
      <c r="AW32005" s="5"/>
    </row>
    <row r="32006" spans="38:49">
      <c r="AL32006" s="5"/>
      <c r="AM32006" s="5"/>
      <c r="AW32006" s="5"/>
    </row>
    <row r="32007" spans="38:49">
      <c r="AL32007" s="5"/>
      <c r="AM32007" s="5"/>
      <c r="AW32007" s="5"/>
    </row>
    <row r="32008" spans="38:49">
      <c r="AL32008" s="5"/>
      <c r="AM32008" s="5"/>
      <c r="AW32008" s="5"/>
    </row>
    <row r="32009" spans="38:49">
      <c r="AL32009" s="5"/>
      <c r="AM32009" s="5"/>
      <c r="AW32009" s="5"/>
    </row>
    <row r="32010" spans="38:49">
      <c r="AL32010" s="5"/>
      <c r="AM32010" s="5"/>
      <c r="AW32010" s="5"/>
    </row>
    <row r="32011" spans="38:49">
      <c r="AL32011" s="5"/>
      <c r="AM32011" s="5"/>
      <c r="AW32011" s="5"/>
    </row>
    <row r="32012" spans="38:49">
      <c r="AL32012" s="5"/>
      <c r="AM32012" s="5"/>
      <c r="AW32012" s="5"/>
    </row>
    <row r="32013" spans="38:49">
      <c r="AL32013" s="5"/>
      <c r="AM32013" s="5"/>
      <c r="AW32013" s="5"/>
    </row>
    <row r="32014" spans="38:49">
      <c r="AL32014" s="5"/>
      <c r="AM32014" s="5"/>
      <c r="AW32014" s="5"/>
    </row>
    <row r="32015" spans="38:49">
      <c r="AL32015" s="5"/>
      <c r="AM32015" s="5"/>
      <c r="AW32015" s="5"/>
    </row>
    <row r="32016" spans="38:49">
      <c r="AL32016" s="5"/>
      <c r="AM32016" s="5"/>
      <c r="AW32016" s="5"/>
    </row>
    <row r="32017" spans="38:49">
      <c r="AL32017" s="5"/>
      <c r="AM32017" s="5"/>
      <c r="AW32017" s="5"/>
    </row>
    <row r="32018" spans="38:49">
      <c r="AL32018" s="5"/>
      <c r="AM32018" s="5"/>
      <c r="AW32018" s="5"/>
    </row>
    <row r="32019" spans="38:49">
      <c r="AL32019" s="5"/>
      <c r="AM32019" s="5"/>
      <c r="AW32019" s="5"/>
    </row>
    <row r="32020" spans="38:49">
      <c r="AL32020" s="5"/>
      <c r="AM32020" s="5"/>
      <c r="AW32020" s="5"/>
    </row>
    <row r="32021" spans="38:49">
      <c r="AL32021" s="5"/>
      <c r="AM32021" s="5"/>
      <c r="AW32021" s="5"/>
    </row>
    <row r="32022" spans="38:49">
      <c r="AL32022" s="5"/>
      <c r="AM32022" s="5"/>
      <c r="AW32022" s="5"/>
    </row>
    <row r="32023" spans="38:49">
      <c r="AL32023" s="5"/>
      <c r="AM32023" s="5"/>
      <c r="AW32023" s="5"/>
    </row>
    <row r="32024" spans="38:49">
      <c r="AL32024" s="5"/>
      <c r="AM32024" s="5"/>
      <c r="AW32024" s="5"/>
    </row>
    <row r="32025" spans="38:49">
      <c r="AL32025" s="5"/>
      <c r="AM32025" s="5"/>
      <c r="AW32025" s="5"/>
    </row>
    <row r="32026" spans="38:49">
      <c r="AL32026" s="5"/>
      <c r="AM32026" s="5"/>
      <c r="AW32026" s="5"/>
    </row>
    <row r="32027" spans="38:49">
      <c r="AL32027" s="5"/>
      <c r="AM32027" s="5"/>
      <c r="AW32027" s="5"/>
    </row>
    <row r="32028" spans="38:49">
      <c r="AL32028" s="5"/>
      <c r="AM32028" s="5"/>
      <c r="AW32028" s="5"/>
    </row>
    <row r="32029" spans="38:49">
      <c r="AL32029" s="5"/>
      <c r="AM32029" s="5"/>
      <c r="AW32029" s="5"/>
    </row>
    <row r="32030" spans="38:49">
      <c r="AL32030" s="5"/>
      <c r="AM32030" s="5"/>
      <c r="AW32030" s="5"/>
    </row>
    <row r="32031" spans="38:49">
      <c r="AL32031" s="5"/>
      <c r="AM32031" s="5"/>
      <c r="AW32031" s="5"/>
    </row>
    <row r="32032" spans="38:49">
      <c r="AL32032" s="5"/>
      <c r="AM32032" s="5"/>
      <c r="AW32032" s="5"/>
    </row>
    <row r="32033" spans="38:49">
      <c r="AL32033" s="5"/>
      <c r="AM32033" s="5"/>
      <c r="AW32033" s="5"/>
    </row>
    <row r="32034" spans="38:49">
      <c r="AL32034" s="5"/>
      <c r="AM32034" s="5"/>
      <c r="AW32034" s="5"/>
    </row>
    <row r="32035" spans="38:49">
      <c r="AL32035" s="5"/>
      <c r="AM32035" s="5"/>
      <c r="AW32035" s="5"/>
    </row>
    <row r="32036" spans="38:49">
      <c r="AL32036" s="5"/>
      <c r="AM32036" s="5"/>
      <c r="AW32036" s="5"/>
    </row>
    <row r="32037" spans="38:49">
      <c r="AL32037" s="5"/>
      <c r="AM32037" s="5"/>
      <c r="AW32037" s="5"/>
    </row>
    <row r="32038" spans="38:49">
      <c r="AL32038" s="5"/>
      <c r="AM32038" s="5"/>
      <c r="AW32038" s="5"/>
    </row>
    <row r="32039" spans="38:49">
      <c r="AL32039" s="5"/>
      <c r="AM32039" s="5"/>
      <c r="AW32039" s="5"/>
    </row>
    <row r="32040" spans="38:49">
      <c r="AL32040" s="5"/>
      <c r="AM32040" s="5"/>
      <c r="AW32040" s="5"/>
    </row>
    <row r="32041" spans="38:49">
      <c r="AL32041" s="5"/>
      <c r="AM32041" s="5"/>
      <c r="AW32041" s="5"/>
    </row>
    <row r="32042" spans="38:49">
      <c r="AL32042" s="5"/>
      <c r="AM32042" s="5"/>
      <c r="AW32042" s="5"/>
    </row>
    <row r="32043" spans="38:49">
      <c r="AL32043" s="5"/>
      <c r="AM32043" s="5"/>
      <c r="AW32043" s="5"/>
    </row>
    <row r="32044" spans="38:49">
      <c r="AL32044" s="5"/>
      <c r="AM32044" s="5"/>
      <c r="AW32044" s="5"/>
    </row>
    <row r="32045" spans="38:49">
      <c r="AL32045" s="5"/>
      <c r="AM32045" s="5"/>
      <c r="AW32045" s="5"/>
    </row>
    <row r="32046" spans="38:49">
      <c r="AL32046" s="5"/>
      <c r="AM32046" s="5"/>
      <c r="AW32046" s="5"/>
    </row>
    <row r="32047" spans="38:49">
      <c r="AL32047" s="5"/>
      <c r="AM32047" s="5"/>
      <c r="AW32047" s="5"/>
    </row>
    <row r="32048" spans="38:49">
      <c r="AL32048" s="5"/>
      <c r="AM32048" s="5"/>
      <c r="AW32048" s="5"/>
    </row>
    <row r="32049" spans="38:49">
      <c r="AL32049" s="5"/>
      <c r="AM32049" s="5"/>
      <c r="AW32049" s="5"/>
    </row>
    <row r="32050" spans="38:49">
      <c r="AL32050" s="5"/>
      <c r="AM32050" s="5"/>
      <c r="AW32050" s="5"/>
    </row>
    <row r="32051" spans="38:49">
      <c r="AL32051" s="5"/>
      <c r="AM32051" s="5"/>
      <c r="AW32051" s="5"/>
    </row>
    <row r="32052" spans="38:49">
      <c r="AL32052" s="5"/>
      <c r="AM32052" s="5"/>
      <c r="AW32052" s="5"/>
    </row>
    <row r="32053" spans="38:49">
      <c r="AL32053" s="5"/>
      <c r="AM32053" s="5"/>
      <c r="AW32053" s="5"/>
    </row>
    <row r="32054" spans="38:49">
      <c r="AL32054" s="5"/>
      <c r="AM32054" s="5"/>
      <c r="AW32054" s="5"/>
    </row>
    <row r="32055" spans="38:49">
      <c r="AL32055" s="5"/>
      <c r="AM32055" s="5"/>
      <c r="AW32055" s="5"/>
    </row>
    <row r="32056" spans="38:49">
      <c r="AL32056" s="5"/>
      <c r="AM32056" s="5"/>
      <c r="AW32056" s="5"/>
    </row>
    <row r="32057" spans="38:49">
      <c r="AL32057" s="5"/>
      <c r="AM32057" s="5"/>
      <c r="AW32057" s="5"/>
    </row>
    <row r="32058" spans="38:49">
      <c r="AL32058" s="5"/>
      <c r="AM32058" s="5"/>
      <c r="AW32058" s="5"/>
    </row>
    <row r="32059" spans="38:49">
      <c r="AL32059" s="5"/>
      <c r="AM32059" s="5"/>
      <c r="AW32059" s="5"/>
    </row>
    <row r="32060" spans="38:49">
      <c r="AL32060" s="5"/>
      <c r="AM32060" s="5"/>
      <c r="AW32060" s="5"/>
    </row>
    <row r="32061" spans="38:49">
      <c r="AL32061" s="5"/>
      <c r="AM32061" s="5"/>
      <c r="AW32061" s="5"/>
    </row>
    <row r="32062" spans="38:49">
      <c r="AL32062" s="5"/>
      <c r="AM32062" s="5"/>
      <c r="AW32062" s="5"/>
    </row>
    <row r="32063" spans="38:49">
      <c r="AL32063" s="5"/>
      <c r="AM32063" s="5"/>
      <c r="AW32063" s="5"/>
    </row>
    <row r="32064" spans="38:49">
      <c r="AL32064" s="5"/>
      <c r="AM32064" s="5"/>
      <c r="AW32064" s="5"/>
    </row>
    <row r="32065" spans="38:49">
      <c r="AL32065" s="5"/>
      <c r="AM32065" s="5"/>
      <c r="AW32065" s="5"/>
    </row>
    <row r="32066" spans="38:49">
      <c r="AL32066" s="5"/>
      <c r="AM32066" s="5"/>
      <c r="AW32066" s="5"/>
    </row>
    <row r="32067" spans="38:49">
      <c r="AL32067" s="5"/>
      <c r="AM32067" s="5"/>
      <c r="AW32067" s="5"/>
    </row>
    <row r="32068" spans="38:49">
      <c r="AL32068" s="5"/>
      <c r="AM32068" s="5"/>
      <c r="AW32068" s="5"/>
    </row>
    <row r="32069" spans="38:49">
      <c r="AL32069" s="5"/>
      <c r="AM32069" s="5"/>
      <c r="AW32069" s="5"/>
    </row>
    <row r="32070" spans="38:49">
      <c r="AL32070" s="5"/>
      <c r="AM32070" s="5"/>
      <c r="AW32070" s="5"/>
    </row>
    <row r="32071" spans="38:49">
      <c r="AL32071" s="5"/>
      <c r="AM32071" s="5"/>
      <c r="AW32071" s="5"/>
    </row>
    <row r="32072" spans="38:49">
      <c r="AL32072" s="5"/>
      <c r="AM32072" s="5"/>
      <c r="AW32072" s="5"/>
    </row>
    <row r="32073" spans="38:49">
      <c r="AL32073" s="5"/>
      <c r="AM32073" s="5"/>
      <c r="AW32073" s="5"/>
    </row>
    <row r="32074" spans="38:49">
      <c r="AL32074" s="5"/>
      <c r="AM32074" s="5"/>
      <c r="AW32074" s="5"/>
    </row>
    <row r="32075" spans="38:49">
      <c r="AL32075" s="5"/>
      <c r="AM32075" s="5"/>
      <c r="AW32075" s="5"/>
    </row>
    <row r="32076" spans="38:49">
      <c r="AL32076" s="5"/>
      <c r="AM32076" s="5"/>
      <c r="AW32076" s="5"/>
    </row>
    <row r="32077" spans="38:49">
      <c r="AL32077" s="5"/>
      <c r="AM32077" s="5"/>
      <c r="AW32077" s="5"/>
    </row>
    <row r="32078" spans="38:49">
      <c r="AL32078" s="5"/>
      <c r="AM32078" s="5"/>
      <c r="AW32078" s="5"/>
    </row>
    <row r="32079" spans="38:49">
      <c r="AL32079" s="5"/>
      <c r="AM32079" s="5"/>
      <c r="AW32079" s="5"/>
    </row>
    <row r="32080" spans="38:49">
      <c r="AL32080" s="5"/>
      <c r="AM32080" s="5"/>
      <c r="AW32080" s="5"/>
    </row>
    <row r="32081" spans="38:49">
      <c r="AL32081" s="5"/>
      <c r="AM32081" s="5"/>
      <c r="AW32081" s="5"/>
    </row>
    <row r="32082" spans="38:49">
      <c r="AL32082" s="5"/>
      <c r="AM32082" s="5"/>
      <c r="AW32082" s="5"/>
    </row>
    <row r="32083" spans="38:49">
      <c r="AL32083" s="5"/>
      <c r="AM32083" s="5"/>
      <c r="AW32083" s="5"/>
    </row>
    <row r="32084" spans="38:49">
      <c r="AL32084" s="5"/>
      <c r="AM32084" s="5"/>
      <c r="AW32084" s="5"/>
    </row>
    <row r="32085" spans="38:49">
      <c r="AL32085" s="5"/>
      <c r="AM32085" s="5"/>
      <c r="AW32085" s="5"/>
    </row>
    <row r="32086" spans="38:49">
      <c r="AL32086" s="5"/>
      <c r="AM32086" s="5"/>
      <c r="AW32086" s="5"/>
    </row>
    <row r="32087" spans="38:49">
      <c r="AL32087" s="5"/>
      <c r="AM32087" s="5"/>
      <c r="AW32087" s="5"/>
    </row>
    <row r="32088" spans="38:49">
      <c r="AL32088" s="5"/>
      <c r="AM32088" s="5"/>
      <c r="AW32088" s="5"/>
    </row>
    <row r="32089" spans="38:49">
      <c r="AL32089" s="5"/>
      <c r="AM32089" s="5"/>
      <c r="AW32089" s="5"/>
    </row>
    <row r="32090" spans="38:49">
      <c r="AL32090" s="5"/>
      <c r="AM32090" s="5"/>
      <c r="AW32090" s="5"/>
    </row>
    <row r="32091" spans="38:49">
      <c r="AL32091" s="5"/>
      <c r="AM32091" s="5"/>
      <c r="AW32091" s="5"/>
    </row>
    <row r="32092" spans="38:49">
      <c r="AL32092" s="5"/>
      <c r="AM32092" s="5"/>
      <c r="AW32092" s="5"/>
    </row>
    <row r="32093" spans="38:49">
      <c r="AL32093" s="5"/>
      <c r="AM32093" s="5"/>
      <c r="AW32093" s="5"/>
    </row>
    <row r="32094" spans="38:49">
      <c r="AL32094" s="5"/>
      <c r="AM32094" s="5"/>
      <c r="AW32094" s="5"/>
    </row>
    <row r="32095" spans="38:49">
      <c r="AL32095" s="5"/>
      <c r="AM32095" s="5"/>
      <c r="AW32095" s="5"/>
    </row>
    <row r="32096" spans="38:49">
      <c r="AL32096" s="5"/>
      <c r="AM32096" s="5"/>
      <c r="AW32096" s="5"/>
    </row>
    <row r="32097" spans="38:49">
      <c r="AL32097" s="5"/>
      <c r="AM32097" s="5"/>
      <c r="AW32097" s="5"/>
    </row>
    <row r="32098" spans="38:49">
      <c r="AL32098" s="5"/>
      <c r="AM32098" s="5"/>
      <c r="AW32098" s="5"/>
    </row>
    <row r="32099" spans="38:49">
      <c r="AL32099" s="5"/>
      <c r="AM32099" s="5"/>
      <c r="AW32099" s="5"/>
    </row>
    <row r="32100" spans="38:49">
      <c r="AL32100" s="5"/>
      <c r="AM32100" s="5"/>
      <c r="AW32100" s="5"/>
    </row>
    <row r="32101" spans="38:49">
      <c r="AL32101" s="5"/>
      <c r="AM32101" s="5"/>
      <c r="AW32101" s="5"/>
    </row>
    <row r="32102" spans="38:49">
      <c r="AL32102" s="5"/>
      <c r="AM32102" s="5"/>
      <c r="AW32102" s="5"/>
    </row>
    <row r="32103" spans="38:49">
      <c r="AL32103" s="5"/>
      <c r="AM32103" s="5"/>
      <c r="AW32103" s="5"/>
    </row>
    <row r="32104" spans="38:49">
      <c r="AL32104" s="5"/>
      <c r="AM32104" s="5"/>
      <c r="AW32104" s="5"/>
    </row>
    <row r="32105" spans="38:49">
      <c r="AL32105" s="5"/>
      <c r="AM32105" s="5"/>
      <c r="AW32105" s="5"/>
    </row>
    <row r="32106" spans="38:49">
      <c r="AL32106" s="5"/>
      <c r="AM32106" s="5"/>
      <c r="AW32106" s="5"/>
    </row>
    <row r="32107" spans="38:49">
      <c r="AL32107" s="5"/>
      <c r="AM32107" s="5"/>
      <c r="AW32107" s="5"/>
    </row>
    <row r="32108" spans="38:49">
      <c r="AL32108" s="5"/>
      <c r="AM32108" s="5"/>
      <c r="AW32108" s="5"/>
    </row>
    <row r="32109" spans="38:49">
      <c r="AL32109" s="5"/>
      <c r="AM32109" s="5"/>
      <c r="AW32109" s="5"/>
    </row>
    <row r="32110" spans="38:49">
      <c r="AL32110" s="5"/>
      <c r="AM32110" s="5"/>
      <c r="AW32110" s="5"/>
    </row>
    <row r="32111" spans="38:49">
      <c r="AL32111" s="5"/>
      <c r="AM32111" s="5"/>
      <c r="AW32111" s="5"/>
    </row>
    <row r="32112" spans="38:49">
      <c r="AL32112" s="5"/>
      <c r="AM32112" s="5"/>
      <c r="AW32112" s="5"/>
    </row>
    <row r="32113" spans="38:49">
      <c r="AL32113" s="5"/>
      <c r="AM32113" s="5"/>
      <c r="AW32113" s="5"/>
    </row>
    <row r="32114" spans="38:49">
      <c r="AL32114" s="5"/>
      <c r="AM32114" s="5"/>
      <c r="AW32114" s="5"/>
    </row>
    <row r="32115" spans="38:49">
      <c r="AL32115" s="5"/>
      <c r="AM32115" s="5"/>
      <c r="AW32115" s="5"/>
    </row>
    <row r="32116" spans="38:49">
      <c r="AL32116" s="5"/>
      <c r="AM32116" s="5"/>
      <c r="AW32116" s="5"/>
    </row>
    <row r="32117" spans="38:49">
      <c r="AL32117" s="5"/>
      <c r="AM32117" s="5"/>
      <c r="AW32117" s="5"/>
    </row>
    <row r="32118" spans="38:49">
      <c r="AL32118" s="5"/>
      <c r="AM32118" s="5"/>
      <c r="AW32118" s="5"/>
    </row>
    <row r="32119" spans="38:49">
      <c r="AL32119" s="5"/>
      <c r="AM32119" s="5"/>
      <c r="AW32119" s="5"/>
    </row>
    <row r="32120" spans="38:49">
      <c r="AL32120" s="5"/>
      <c r="AM32120" s="5"/>
      <c r="AW32120" s="5"/>
    </row>
    <row r="32121" spans="38:49">
      <c r="AL32121" s="5"/>
      <c r="AM32121" s="5"/>
      <c r="AW32121" s="5"/>
    </row>
    <row r="32122" spans="38:49">
      <c r="AL32122" s="5"/>
      <c r="AM32122" s="5"/>
      <c r="AW32122" s="5"/>
    </row>
    <row r="32123" spans="38:49">
      <c r="AL32123" s="5"/>
      <c r="AM32123" s="5"/>
      <c r="AW32123" s="5"/>
    </row>
    <row r="32124" spans="38:49">
      <c r="AL32124" s="5"/>
      <c r="AM32124" s="5"/>
      <c r="AW32124" s="5"/>
    </row>
    <row r="32125" spans="38:49">
      <c r="AL32125" s="5"/>
      <c r="AM32125" s="5"/>
      <c r="AW32125" s="5"/>
    </row>
    <row r="32126" spans="38:49">
      <c r="AL32126" s="5"/>
      <c r="AM32126" s="5"/>
      <c r="AW32126" s="5"/>
    </row>
    <row r="32127" spans="38:49">
      <c r="AL32127" s="5"/>
      <c r="AM32127" s="5"/>
      <c r="AW32127" s="5"/>
    </row>
    <row r="32128" spans="38:49">
      <c r="AL32128" s="5"/>
      <c r="AM32128" s="5"/>
      <c r="AW32128" s="5"/>
    </row>
    <row r="32129" spans="38:49">
      <c r="AL32129" s="5"/>
      <c r="AM32129" s="5"/>
      <c r="AW32129" s="5"/>
    </row>
    <row r="32130" spans="38:49">
      <c r="AL32130" s="5"/>
      <c r="AM32130" s="5"/>
      <c r="AW32130" s="5"/>
    </row>
    <row r="32131" spans="38:49">
      <c r="AL32131" s="5"/>
      <c r="AM32131" s="5"/>
      <c r="AW32131" s="5"/>
    </row>
    <row r="32132" spans="38:49">
      <c r="AL32132" s="5"/>
      <c r="AM32132" s="5"/>
      <c r="AW32132" s="5"/>
    </row>
    <row r="32133" spans="38:49">
      <c r="AL32133" s="5"/>
      <c r="AM32133" s="5"/>
      <c r="AW32133" s="5"/>
    </row>
    <row r="32134" spans="38:49">
      <c r="AL32134" s="5"/>
      <c r="AM32134" s="5"/>
      <c r="AW32134" s="5"/>
    </row>
    <row r="32135" spans="38:49">
      <c r="AL32135" s="5"/>
      <c r="AM32135" s="5"/>
      <c r="AW32135" s="5"/>
    </row>
    <row r="32136" spans="38:49">
      <c r="AL32136" s="5"/>
      <c r="AM32136" s="5"/>
      <c r="AW32136" s="5"/>
    </row>
    <row r="32137" spans="38:49">
      <c r="AL32137" s="5"/>
      <c r="AM32137" s="5"/>
      <c r="AW32137" s="5"/>
    </row>
    <row r="32138" spans="38:49">
      <c r="AL32138" s="5"/>
      <c r="AM32138" s="5"/>
      <c r="AW32138" s="5"/>
    </row>
    <row r="32139" spans="38:49">
      <c r="AL32139" s="5"/>
      <c r="AM32139" s="5"/>
      <c r="AW32139" s="5"/>
    </row>
    <row r="32140" spans="38:49">
      <c r="AL32140" s="5"/>
      <c r="AM32140" s="5"/>
      <c r="AW32140" s="5"/>
    </row>
    <row r="32141" spans="38:49">
      <c r="AL32141" s="5"/>
      <c r="AM32141" s="5"/>
      <c r="AW32141" s="5"/>
    </row>
    <row r="32142" spans="38:49">
      <c r="AL32142" s="5"/>
      <c r="AM32142" s="5"/>
      <c r="AW32142" s="5"/>
    </row>
    <row r="32143" spans="38:49">
      <c r="AL32143" s="5"/>
      <c r="AM32143" s="5"/>
      <c r="AW32143" s="5"/>
    </row>
    <row r="32144" spans="38:49">
      <c r="AL32144" s="5"/>
      <c r="AM32144" s="5"/>
      <c r="AW32144" s="5"/>
    </row>
    <row r="32145" spans="38:49">
      <c r="AL32145" s="5"/>
      <c r="AM32145" s="5"/>
      <c r="AW32145" s="5"/>
    </row>
    <row r="32146" spans="38:49">
      <c r="AL32146" s="5"/>
      <c r="AM32146" s="5"/>
      <c r="AW32146" s="5"/>
    </row>
    <row r="32147" spans="38:49">
      <c r="AL32147" s="5"/>
      <c r="AM32147" s="5"/>
      <c r="AW32147" s="5"/>
    </row>
    <row r="32148" spans="38:49">
      <c r="AL32148" s="5"/>
      <c r="AM32148" s="5"/>
      <c r="AW32148" s="5"/>
    </row>
    <row r="32149" spans="38:49">
      <c r="AL32149" s="5"/>
      <c r="AM32149" s="5"/>
      <c r="AW32149" s="5"/>
    </row>
    <row r="32150" spans="38:49">
      <c r="AL32150" s="5"/>
      <c r="AM32150" s="5"/>
      <c r="AW32150" s="5"/>
    </row>
    <row r="32151" spans="38:49">
      <c r="AL32151" s="5"/>
      <c r="AM32151" s="5"/>
      <c r="AW32151" s="5"/>
    </row>
    <row r="32152" spans="38:49">
      <c r="AL32152" s="5"/>
      <c r="AM32152" s="5"/>
      <c r="AW32152" s="5"/>
    </row>
    <row r="32153" spans="38:49">
      <c r="AL32153" s="5"/>
      <c r="AM32153" s="5"/>
      <c r="AW32153" s="5"/>
    </row>
    <row r="32154" spans="38:49">
      <c r="AL32154" s="5"/>
      <c r="AM32154" s="5"/>
      <c r="AW32154" s="5"/>
    </row>
    <row r="32155" spans="38:49">
      <c r="AL32155" s="5"/>
      <c r="AM32155" s="5"/>
      <c r="AW32155" s="5"/>
    </row>
    <row r="32156" spans="38:49">
      <c r="AL32156" s="5"/>
      <c r="AM32156" s="5"/>
      <c r="AW32156" s="5"/>
    </row>
    <row r="32157" spans="38:49">
      <c r="AL32157" s="5"/>
      <c r="AM32157" s="5"/>
      <c r="AW32157" s="5"/>
    </row>
    <row r="32158" spans="38:49">
      <c r="AL32158" s="5"/>
      <c r="AM32158" s="5"/>
      <c r="AW32158" s="5"/>
    </row>
    <row r="32159" spans="38:49">
      <c r="AL32159" s="5"/>
      <c r="AM32159" s="5"/>
      <c r="AW32159" s="5"/>
    </row>
    <row r="32160" spans="38:49">
      <c r="AL32160" s="5"/>
      <c r="AM32160" s="5"/>
      <c r="AW32160" s="5"/>
    </row>
    <row r="32161" spans="38:49">
      <c r="AL32161" s="5"/>
      <c r="AM32161" s="5"/>
      <c r="AW32161" s="5"/>
    </row>
    <row r="32162" spans="38:49">
      <c r="AL32162" s="5"/>
      <c r="AM32162" s="5"/>
      <c r="AW32162" s="5"/>
    </row>
    <row r="32163" spans="38:49">
      <c r="AL32163" s="5"/>
      <c r="AM32163" s="5"/>
      <c r="AW32163" s="5"/>
    </row>
    <row r="32164" spans="38:49">
      <c r="AL32164" s="5"/>
      <c r="AM32164" s="5"/>
      <c r="AW32164" s="5"/>
    </row>
    <row r="32165" spans="38:49">
      <c r="AL32165" s="5"/>
      <c r="AM32165" s="5"/>
      <c r="AW32165" s="5"/>
    </row>
    <row r="32166" spans="38:49">
      <c r="AL32166" s="5"/>
      <c r="AM32166" s="5"/>
      <c r="AW32166" s="5"/>
    </row>
    <row r="32167" spans="38:49">
      <c r="AL32167" s="5"/>
      <c r="AM32167" s="5"/>
      <c r="AW32167" s="5"/>
    </row>
    <row r="32168" spans="38:49">
      <c r="AL32168" s="5"/>
      <c r="AM32168" s="5"/>
      <c r="AW32168" s="5"/>
    </row>
    <row r="32169" spans="38:49">
      <c r="AL32169" s="5"/>
      <c r="AM32169" s="5"/>
      <c r="AW32169" s="5"/>
    </row>
    <row r="32170" spans="38:49">
      <c r="AL32170" s="5"/>
      <c r="AM32170" s="5"/>
      <c r="AW32170" s="5"/>
    </row>
    <row r="32171" spans="38:49">
      <c r="AL32171" s="5"/>
      <c r="AM32171" s="5"/>
      <c r="AW32171" s="5"/>
    </row>
    <row r="32172" spans="38:49">
      <c r="AL32172" s="5"/>
      <c r="AM32172" s="5"/>
      <c r="AW32172" s="5"/>
    </row>
    <row r="32173" spans="38:49">
      <c r="AL32173" s="5"/>
      <c r="AM32173" s="5"/>
      <c r="AW32173" s="5"/>
    </row>
    <row r="32174" spans="38:49">
      <c r="AL32174" s="5"/>
      <c r="AM32174" s="5"/>
      <c r="AW32174" s="5"/>
    </row>
    <row r="32175" spans="38:49">
      <c r="AL32175" s="5"/>
      <c r="AM32175" s="5"/>
      <c r="AW32175" s="5"/>
    </row>
    <row r="32176" spans="38:49">
      <c r="AL32176" s="5"/>
      <c r="AM32176" s="5"/>
      <c r="AW32176" s="5"/>
    </row>
    <row r="32177" spans="38:49">
      <c r="AL32177" s="5"/>
      <c r="AM32177" s="5"/>
      <c r="AW32177" s="5"/>
    </row>
    <row r="32178" spans="38:49">
      <c r="AL32178" s="5"/>
      <c r="AM32178" s="5"/>
      <c r="AW32178" s="5"/>
    </row>
    <row r="32179" spans="38:49">
      <c r="AL32179" s="5"/>
      <c r="AM32179" s="5"/>
      <c r="AW32179" s="5"/>
    </row>
    <row r="32180" spans="38:49">
      <c r="AL32180" s="5"/>
      <c r="AM32180" s="5"/>
      <c r="AW32180" s="5"/>
    </row>
    <row r="32181" spans="38:49">
      <c r="AL32181" s="5"/>
      <c r="AM32181" s="5"/>
      <c r="AW32181" s="5"/>
    </row>
    <row r="32182" spans="38:49">
      <c r="AL32182" s="5"/>
      <c r="AM32182" s="5"/>
      <c r="AW32182" s="5"/>
    </row>
    <row r="32183" spans="38:49">
      <c r="AL32183" s="5"/>
      <c r="AM32183" s="5"/>
      <c r="AW32183" s="5"/>
    </row>
    <row r="32184" spans="38:49">
      <c r="AL32184" s="5"/>
      <c r="AM32184" s="5"/>
      <c r="AW32184" s="5"/>
    </row>
    <row r="32185" spans="38:49">
      <c r="AL32185" s="5"/>
      <c r="AM32185" s="5"/>
      <c r="AW32185" s="5"/>
    </row>
    <row r="32186" spans="38:49">
      <c r="AL32186" s="5"/>
      <c r="AM32186" s="5"/>
      <c r="AW32186" s="5"/>
    </row>
    <row r="32187" spans="38:49">
      <c r="AL32187" s="5"/>
      <c r="AM32187" s="5"/>
      <c r="AW32187" s="5"/>
    </row>
    <row r="32188" spans="38:49">
      <c r="AL32188" s="5"/>
      <c r="AM32188" s="5"/>
      <c r="AW32188" s="5"/>
    </row>
    <row r="32189" spans="38:49">
      <c r="AL32189" s="5"/>
      <c r="AM32189" s="5"/>
      <c r="AW32189" s="5"/>
    </row>
    <row r="32190" spans="38:49">
      <c r="AL32190" s="5"/>
      <c r="AM32190" s="5"/>
      <c r="AW32190" s="5"/>
    </row>
    <row r="32191" spans="38:49">
      <c r="AL32191" s="5"/>
      <c r="AM32191" s="5"/>
      <c r="AW32191" s="5"/>
    </row>
    <row r="32192" spans="38:49">
      <c r="AL32192" s="5"/>
      <c r="AM32192" s="5"/>
      <c r="AW32192" s="5"/>
    </row>
    <row r="32193" spans="38:49">
      <c r="AL32193" s="5"/>
      <c r="AM32193" s="5"/>
      <c r="AW32193" s="5"/>
    </row>
    <row r="32194" spans="38:49">
      <c r="AL32194" s="5"/>
      <c r="AM32194" s="5"/>
      <c r="AW32194" s="5"/>
    </row>
    <row r="32195" spans="38:49">
      <c r="AL32195" s="5"/>
      <c r="AM32195" s="5"/>
      <c r="AW32195" s="5"/>
    </row>
    <row r="32196" spans="38:49">
      <c r="AL32196" s="5"/>
      <c r="AM32196" s="5"/>
      <c r="AW32196" s="5"/>
    </row>
    <row r="32197" spans="38:49">
      <c r="AL32197" s="5"/>
      <c r="AM32197" s="5"/>
      <c r="AW32197" s="5"/>
    </row>
    <row r="32198" spans="38:49">
      <c r="AL32198" s="5"/>
      <c r="AM32198" s="5"/>
      <c r="AW32198" s="5"/>
    </row>
    <row r="32199" spans="38:49">
      <c r="AL32199" s="5"/>
      <c r="AM32199" s="5"/>
      <c r="AW32199" s="5"/>
    </row>
    <row r="32200" spans="38:49">
      <c r="AL32200" s="5"/>
      <c r="AM32200" s="5"/>
      <c r="AW32200" s="5"/>
    </row>
    <row r="32201" spans="38:49">
      <c r="AL32201" s="5"/>
      <c r="AM32201" s="5"/>
      <c r="AW32201" s="5"/>
    </row>
    <row r="32202" spans="38:49">
      <c r="AL32202" s="5"/>
      <c r="AM32202" s="5"/>
      <c r="AW32202" s="5"/>
    </row>
    <row r="32203" spans="38:49">
      <c r="AL32203" s="5"/>
      <c r="AM32203" s="5"/>
      <c r="AW32203" s="5"/>
    </row>
    <row r="32204" spans="38:49">
      <c r="AL32204" s="5"/>
      <c r="AM32204" s="5"/>
      <c r="AW32204" s="5"/>
    </row>
    <row r="32205" spans="38:49">
      <c r="AL32205" s="5"/>
      <c r="AM32205" s="5"/>
      <c r="AW32205" s="5"/>
    </row>
    <row r="32206" spans="38:49">
      <c r="AL32206" s="5"/>
      <c r="AM32206" s="5"/>
      <c r="AW32206" s="5"/>
    </row>
    <row r="32207" spans="38:49">
      <c r="AL32207" s="5"/>
      <c r="AM32207" s="5"/>
      <c r="AW32207" s="5"/>
    </row>
    <row r="32208" spans="38:49">
      <c r="AL32208" s="5"/>
      <c r="AM32208" s="5"/>
      <c r="AW32208" s="5"/>
    </row>
    <row r="32209" spans="38:49">
      <c r="AL32209" s="5"/>
      <c r="AM32209" s="5"/>
      <c r="AW32209" s="5"/>
    </row>
    <row r="32210" spans="38:49">
      <c r="AL32210" s="5"/>
      <c r="AM32210" s="5"/>
      <c r="AW32210" s="5"/>
    </row>
    <row r="32211" spans="38:49">
      <c r="AL32211" s="5"/>
      <c r="AM32211" s="5"/>
      <c r="AW32211" s="5"/>
    </row>
    <row r="32212" spans="38:49">
      <c r="AL32212" s="5"/>
      <c r="AM32212" s="5"/>
      <c r="AW32212" s="5"/>
    </row>
    <row r="32213" spans="38:49">
      <c r="AL32213" s="5"/>
      <c r="AM32213" s="5"/>
      <c r="AW32213" s="5"/>
    </row>
    <row r="32214" spans="38:49">
      <c r="AL32214" s="5"/>
      <c r="AM32214" s="5"/>
      <c r="AW32214" s="5"/>
    </row>
    <row r="32215" spans="38:49">
      <c r="AL32215" s="5"/>
      <c r="AM32215" s="5"/>
      <c r="AW32215" s="5"/>
    </row>
    <row r="32216" spans="38:49">
      <c r="AL32216" s="5"/>
      <c r="AM32216" s="5"/>
      <c r="AW32216" s="5"/>
    </row>
    <row r="32217" spans="38:49">
      <c r="AL32217" s="5"/>
      <c r="AM32217" s="5"/>
      <c r="AW32217" s="5"/>
    </row>
    <row r="32218" spans="38:49">
      <c r="AL32218" s="5"/>
      <c r="AM32218" s="5"/>
      <c r="AW32218" s="5"/>
    </row>
    <row r="32219" spans="38:49">
      <c r="AL32219" s="5"/>
      <c r="AM32219" s="5"/>
      <c r="AW32219" s="5"/>
    </row>
    <row r="32220" spans="38:49">
      <c r="AL32220" s="5"/>
      <c r="AM32220" s="5"/>
      <c r="AW32220" s="5"/>
    </row>
    <row r="32221" spans="38:49">
      <c r="AL32221" s="5"/>
      <c r="AM32221" s="5"/>
      <c r="AW32221" s="5"/>
    </row>
    <row r="32222" spans="38:49">
      <c r="AL32222" s="5"/>
      <c r="AM32222" s="5"/>
      <c r="AW32222" s="5"/>
    </row>
    <row r="32223" spans="38:49">
      <c r="AL32223" s="5"/>
      <c r="AM32223" s="5"/>
      <c r="AW32223" s="5"/>
    </row>
    <row r="32224" spans="38:49">
      <c r="AL32224" s="5"/>
      <c r="AM32224" s="5"/>
      <c r="AW32224" s="5"/>
    </row>
    <row r="32225" spans="38:49">
      <c r="AL32225" s="5"/>
      <c r="AM32225" s="5"/>
      <c r="AW32225" s="5"/>
    </row>
    <row r="32226" spans="38:49">
      <c r="AL32226" s="5"/>
      <c r="AM32226" s="5"/>
      <c r="AW32226" s="5"/>
    </row>
    <row r="32227" spans="38:49">
      <c r="AL32227" s="5"/>
      <c r="AM32227" s="5"/>
      <c r="AW32227" s="5"/>
    </row>
    <row r="32228" spans="38:49">
      <c r="AL32228" s="5"/>
      <c r="AM32228" s="5"/>
      <c r="AW32228" s="5"/>
    </row>
    <row r="32229" spans="38:49">
      <c r="AL32229" s="5"/>
      <c r="AM32229" s="5"/>
      <c r="AW32229" s="5"/>
    </row>
    <row r="32230" spans="38:49">
      <c r="AL32230" s="5"/>
      <c r="AM32230" s="5"/>
      <c r="AW32230" s="5"/>
    </row>
    <row r="32231" spans="38:49">
      <c r="AL32231" s="5"/>
      <c r="AM32231" s="5"/>
      <c r="AW32231" s="5"/>
    </row>
    <row r="32232" spans="38:49">
      <c r="AL32232" s="5"/>
      <c r="AM32232" s="5"/>
      <c r="AW32232" s="5"/>
    </row>
    <row r="32233" spans="38:49">
      <c r="AL32233" s="5"/>
      <c r="AM32233" s="5"/>
      <c r="AW32233" s="5"/>
    </row>
    <row r="32234" spans="38:49">
      <c r="AL32234" s="5"/>
      <c r="AM32234" s="5"/>
      <c r="AW32234" s="5"/>
    </row>
    <row r="32235" spans="38:49">
      <c r="AL32235" s="5"/>
      <c r="AM32235" s="5"/>
      <c r="AW32235" s="5"/>
    </row>
    <row r="32236" spans="38:49">
      <c r="AL32236" s="5"/>
      <c r="AM32236" s="5"/>
      <c r="AW32236" s="5"/>
    </row>
    <row r="32237" spans="38:49">
      <c r="AL32237" s="5"/>
      <c r="AM32237" s="5"/>
      <c r="AW32237" s="5"/>
    </row>
    <row r="32238" spans="38:49">
      <c r="AL32238" s="5"/>
      <c r="AM32238" s="5"/>
      <c r="AW32238" s="5"/>
    </row>
    <row r="32239" spans="38:49">
      <c r="AL32239" s="5"/>
      <c r="AM32239" s="5"/>
      <c r="AW32239" s="5"/>
    </row>
    <row r="32240" spans="38:49">
      <c r="AL32240" s="5"/>
      <c r="AM32240" s="5"/>
      <c r="AW32240" s="5"/>
    </row>
    <row r="32241" spans="38:49">
      <c r="AL32241" s="5"/>
      <c r="AM32241" s="5"/>
      <c r="AW32241" s="5"/>
    </row>
    <row r="32242" spans="38:49">
      <c r="AL32242" s="5"/>
      <c r="AM32242" s="5"/>
      <c r="AW32242" s="5"/>
    </row>
    <row r="32243" spans="38:49">
      <c r="AL32243" s="5"/>
      <c r="AM32243" s="5"/>
      <c r="AW32243" s="5"/>
    </row>
    <row r="32244" spans="38:49">
      <c r="AL32244" s="5"/>
      <c r="AM32244" s="5"/>
      <c r="AW32244" s="5"/>
    </row>
    <row r="32245" spans="38:49">
      <c r="AL32245" s="5"/>
      <c r="AM32245" s="5"/>
      <c r="AW32245" s="5"/>
    </row>
    <row r="32246" spans="38:49">
      <c r="AL32246" s="5"/>
      <c r="AM32246" s="5"/>
      <c r="AW32246" s="5"/>
    </row>
    <row r="32247" spans="38:49">
      <c r="AL32247" s="5"/>
      <c r="AM32247" s="5"/>
      <c r="AW32247" s="5"/>
    </row>
    <row r="32248" spans="38:49">
      <c r="AL32248" s="5"/>
      <c r="AM32248" s="5"/>
      <c r="AW32248" s="5"/>
    </row>
    <row r="32249" spans="38:49">
      <c r="AL32249" s="5"/>
      <c r="AM32249" s="5"/>
      <c r="AW32249" s="5"/>
    </row>
    <row r="32250" spans="38:49">
      <c r="AL32250" s="5"/>
      <c r="AM32250" s="5"/>
      <c r="AW32250" s="5"/>
    </row>
    <row r="32251" spans="38:49">
      <c r="AL32251" s="5"/>
      <c r="AM32251" s="5"/>
      <c r="AW32251" s="5"/>
    </row>
    <row r="32252" spans="38:49">
      <c r="AL32252" s="5"/>
      <c r="AM32252" s="5"/>
      <c r="AW32252" s="5"/>
    </row>
    <row r="32253" spans="38:49">
      <c r="AL32253" s="5"/>
      <c r="AM32253" s="5"/>
      <c r="AW32253" s="5"/>
    </row>
    <row r="32254" spans="38:49">
      <c r="AL32254" s="5"/>
      <c r="AM32254" s="5"/>
      <c r="AW32254" s="5"/>
    </row>
    <row r="32255" spans="38:49">
      <c r="AL32255" s="5"/>
      <c r="AM32255" s="5"/>
      <c r="AW32255" s="5"/>
    </row>
    <row r="32256" spans="38:49">
      <c r="AL32256" s="5"/>
      <c r="AM32256" s="5"/>
      <c r="AW32256" s="5"/>
    </row>
    <row r="32257" spans="38:49">
      <c r="AL32257" s="5"/>
      <c r="AM32257" s="5"/>
      <c r="AW32257" s="5"/>
    </row>
    <row r="32258" spans="38:49">
      <c r="AL32258" s="5"/>
      <c r="AM32258" s="5"/>
      <c r="AW32258" s="5"/>
    </row>
    <row r="32259" spans="38:49">
      <c r="AL32259" s="5"/>
      <c r="AM32259" s="5"/>
      <c r="AW32259" s="5"/>
    </row>
    <row r="32260" spans="38:49">
      <c r="AL32260" s="5"/>
      <c r="AM32260" s="5"/>
      <c r="AW32260" s="5"/>
    </row>
    <row r="32261" spans="38:49">
      <c r="AL32261" s="5"/>
      <c r="AM32261" s="5"/>
      <c r="AW32261" s="5"/>
    </row>
    <row r="32262" spans="38:49">
      <c r="AL32262" s="5"/>
      <c r="AM32262" s="5"/>
      <c r="AW32262" s="5"/>
    </row>
    <row r="32263" spans="38:49">
      <c r="AL32263" s="5"/>
      <c r="AM32263" s="5"/>
      <c r="AW32263" s="5"/>
    </row>
    <row r="32264" spans="38:49">
      <c r="AL32264" s="5"/>
      <c r="AM32264" s="5"/>
      <c r="AW32264" s="5"/>
    </row>
    <row r="32265" spans="38:49">
      <c r="AL32265" s="5"/>
      <c r="AM32265" s="5"/>
      <c r="AW32265" s="5"/>
    </row>
    <row r="32266" spans="38:49">
      <c r="AL32266" s="5"/>
      <c r="AM32266" s="5"/>
      <c r="AW32266" s="5"/>
    </row>
    <row r="32267" spans="38:49">
      <c r="AL32267" s="5"/>
      <c r="AM32267" s="5"/>
      <c r="AW32267" s="5"/>
    </row>
    <row r="32268" spans="38:49">
      <c r="AL32268" s="5"/>
      <c r="AM32268" s="5"/>
      <c r="AW32268" s="5"/>
    </row>
    <row r="32269" spans="38:49">
      <c r="AL32269" s="5"/>
      <c r="AM32269" s="5"/>
      <c r="AW32269" s="5"/>
    </row>
    <row r="32270" spans="38:49">
      <c r="AL32270" s="5"/>
      <c r="AM32270" s="5"/>
      <c r="AW32270" s="5"/>
    </row>
    <row r="32271" spans="38:49">
      <c r="AL32271" s="5"/>
      <c r="AM32271" s="5"/>
      <c r="AW32271" s="5"/>
    </row>
    <row r="32272" spans="38:49">
      <c r="AL32272" s="5"/>
      <c r="AM32272" s="5"/>
      <c r="AW32272" s="5"/>
    </row>
    <row r="32273" spans="38:49">
      <c r="AL32273" s="5"/>
      <c r="AM32273" s="5"/>
      <c r="AW32273" s="5"/>
    </row>
    <row r="32274" spans="38:49">
      <c r="AL32274" s="5"/>
      <c r="AM32274" s="5"/>
      <c r="AW32274" s="5"/>
    </row>
    <row r="32275" spans="38:49">
      <c r="AL32275" s="5"/>
      <c r="AM32275" s="5"/>
      <c r="AW32275" s="5"/>
    </row>
    <row r="32276" spans="38:49">
      <c r="AL32276" s="5"/>
      <c r="AM32276" s="5"/>
      <c r="AW32276" s="5"/>
    </row>
    <row r="32277" spans="38:49">
      <c r="AL32277" s="5"/>
      <c r="AM32277" s="5"/>
      <c r="AW32277" s="5"/>
    </row>
    <row r="32278" spans="38:49">
      <c r="AL32278" s="5"/>
      <c r="AM32278" s="5"/>
      <c r="AW32278" s="5"/>
    </row>
    <row r="32279" spans="38:49">
      <c r="AL32279" s="5"/>
      <c r="AM32279" s="5"/>
      <c r="AW32279" s="5"/>
    </row>
    <row r="32280" spans="38:49">
      <c r="AL32280" s="5"/>
      <c r="AM32280" s="5"/>
      <c r="AW32280" s="5"/>
    </row>
    <row r="32281" spans="38:49">
      <c r="AL32281" s="5"/>
      <c r="AM32281" s="5"/>
      <c r="AW32281" s="5"/>
    </row>
    <row r="32282" spans="38:49">
      <c r="AL32282" s="5"/>
      <c r="AM32282" s="5"/>
      <c r="AW32282" s="5"/>
    </row>
    <row r="32283" spans="38:49">
      <c r="AL32283" s="5"/>
      <c r="AM32283" s="5"/>
      <c r="AW32283" s="5"/>
    </row>
    <row r="32284" spans="38:49">
      <c r="AL32284" s="5"/>
      <c r="AM32284" s="5"/>
      <c r="AW32284" s="5"/>
    </row>
    <row r="32285" spans="38:49">
      <c r="AL32285" s="5"/>
      <c r="AM32285" s="5"/>
      <c r="AW32285" s="5"/>
    </row>
    <row r="32286" spans="38:49">
      <c r="AL32286" s="5"/>
      <c r="AM32286" s="5"/>
      <c r="AW32286" s="5"/>
    </row>
    <row r="32287" spans="38:49">
      <c r="AL32287" s="5"/>
      <c r="AM32287" s="5"/>
      <c r="AW32287" s="5"/>
    </row>
    <row r="32288" spans="38:49">
      <c r="AL32288" s="5"/>
      <c r="AM32288" s="5"/>
      <c r="AW32288" s="5"/>
    </row>
    <row r="32289" spans="38:49">
      <c r="AL32289" s="5"/>
      <c r="AM32289" s="5"/>
      <c r="AW32289" s="5"/>
    </row>
    <row r="32290" spans="38:49">
      <c r="AL32290" s="5"/>
      <c r="AM32290" s="5"/>
      <c r="AW32290" s="5"/>
    </row>
    <row r="32291" spans="38:49">
      <c r="AL32291" s="5"/>
      <c r="AM32291" s="5"/>
      <c r="AW32291" s="5"/>
    </row>
    <row r="32292" spans="38:49">
      <c r="AL32292" s="5"/>
      <c r="AM32292" s="5"/>
      <c r="AW32292" s="5"/>
    </row>
    <row r="32293" spans="38:49">
      <c r="AL32293" s="5"/>
      <c r="AM32293" s="5"/>
      <c r="AW32293" s="5"/>
    </row>
    <row r="32294" spans="38:49">
      <c r="AL32294" s="5"/>
      <c r="AM32294" s="5"/>
      <c r="AW32294" s="5"/>
    </row>
    <row r="32295" spans="38:49">
      <c r="AL32295" s="5"/>
      <c r="AM32295" s="5"/>
      <c r="AW32295" s="5"/>
    </row>
    <row r="32296" spans="38:49">
      <c r="AL32296" s="5"/>
      <c r="AM32296" s="5"/>
      <c r="AW32296" s="5"/>
    </row>
    <row r="32297" spans="38:49">
      <c r="AL32297" s="5"/>
      <c r="AM32297" s="5"/>
      <c r="AW32297" s="5"/>
    </row>
    <row r="32298" spans="38:49">
      <c r="AL32298" s="5"/>
      <c r="AM32298" s="5"/>
      <c r="AW32298" s="5"/>
    </row>
    <row r="32299" spans="38:49">
      <c r="AL32299" s="5"/>
      <c r="AM32299" s="5"/>
      <c r="AW32299" s="5"/>
    </row>
    <row r="32300" spans="38:49">
      <c r="AL32300" s="5"/>
      <c r="AM32300" s="5"/>
      <c r="AW32300" s="5"/>
    </row>
    <row r="32301" spans="38:49">
      <c r="AL32301" s="5"/>
      <c r="AM32301" s="5"/>
      <c r="AW32301" s="5"/>
    </row>
    <row r="32302" spans="38:49">
      <c r="AL32302" s="5"/>
      <c r="AM32302" s="5"/>
      <c r="AW32302" s="5"/>
    </row>
    <row r="32303" spans="38:49">
      <c r="AL32303" s="5"/>
      <c r="AM32303" s="5"/>
      <c r="AW32303" s="5"/>
    </row>
    <row r="32304" spans="38:49">
      <c r="AL32304" s="5"/>
      <c r="AM32304" s="5"/>
      <c r="AW32304" s="5"/>
    </row>
    <row r="32305" spans="38:49">
      <c r="AL32305" s="5"/>
      <c r="AM32305" s="5"/>
      <c r="AW32305" s="5"/>
    </row>
    <row r="32306" spans="38:49">
      <c r="AL32306" s="5"/>
      <c r="AM32306" s="5"/>
      <c r="AW32306" s="5"/>
    </row>
    <row r="32307" spans="38:49">
      <c r="AL32307" s="5"/>
      <c r="AM32307" s="5"/>
      <c r="AW32307" s="5"/>
    </row>
    <row r="32308" spans="38:49">
      <c r="AL32308" s="5"/>
      <c r="AM32308" s="5"/>
      <c r="AW32308" s="5"/>
    </row>
    <row r="32309" spans="38:49">
      <c r="AL32309" s="5"/>
      <c r="AM32309" s="5"/>
      <c r="AW32309" s="5"/>
    </row>
    <row r="32310" spans="38:49">
      <c r="AL32310" s="5"/>
      <c r="AM32310" s="5"/>
      <c r="AW32310" s="5"/>
    </row>
    <row r="32311" spans="38:49">
      <c r="AL32311" s="5"/>
      <c r="AM32311" s="5"/>
      <c r="AW32311" s="5"/>
    </row>
    <row r="32312" spans="38:49">
      <c r="AL32312" s="5"/>
      <c r="AM32312" s="5"/>
      <c r="AW32312" s="5"/>
    </row>
    <row r="32313" spans="38:49">
      <c r="AL32313" s="5"/>
      <c r="AM32313" s="5"/>
      <c r="AW32313" s="5"/>
    </row>
    <row r="32314" spans="38:49">
      <c r="AL32314" s="5"/>
      <c r="AM32314" s="5"/>
      <c r="AW32314" s="5"/>
    </row>
    <row r="32315" spans="38:49">
      <c r="AL32315" s="5"/>
      <c r="AM32315" s="5"/>
      <c r="AW32315" s="5"/>
    </row>
    <row r="32316" spans="38:49">
      <c r="AL32316" s="5"/>
      <c r="AM32316" s="5"/>
      <c r="AW32316" s="5"/>
    </row>
    <row r="32317" spans="38:49">
      <c r="AL32317" s="5"/>
      <c r="AM32317" s="5"/>
      <c r="AW32317" s="5"/>
    </row>
    <row r="32318" spans="38:49">
      <c r="AL32318" s="5"/>
      <c r="AM32318" s="5"/>
      <c r="AW32318" s="5"/>
    </row>
    <row r="32319" spans="38:49">
      <c r="AL32319" s="5"/>
      <c r="AM32319" s="5"/>
      <c r="AW32319" s="5"/>
    </row>
    <row r="32320" spans="38:49">
      <c r="AL32320" s="5"/>
      <c r="AM32320" s="5"/>
      <c r="AW32320" s="5"/>
    </row>
    <row r="32321" spans="38:49">
      <c r="AL32321" s="5"/>
      <c r="AM32321" s="5"/>
      <c r="AW32321" s="5"/>
    </row>
    <row r="32322" spans="38:49">
      <c r="AL32322" s="5"/>
      <c r="AM32322" s="5"/>
      <c r="AW32322" s="5"/>
    </row>
    <row r="32323" spans="38:49">
      <c r="AL32323" s="5"/>
      <c r="AM32323" s="5"/>
      <c r="AW32323" s="5"/>
    </row>
    <row r="32324" spans="38:49">
      <c r="AL32324" s="5"/>
      <c r="AM32324" s="5"/>
      <c r="AW32324" s="5"/>
    </row>
    <row r="32325" spans="38:49">
      <c r="AL32325" s="5"/>
      <c r="AM32325" s="5"/>
      <c r="AW32325" s="5"/>
    </row>
    <row r="32326" spans="38:49">
      <c r="AL32326" s="5"/>
      <c r="AM32326" s="5"/>
      <c r="AW32326" s="5"/>
    </row>
    <row r="32327" spans="38:49">
      <c r="AL32327" s="5"/>
      <c r="AM32327" s="5"/>
      <c r="AW32327" s="5"/>
    </row>
    <row r="32328" spans="38:49">
      <c r="AL32328" s="5"/>
      <c r="AM32328" s="5"/>
      <c r="AW32328" s="5"/>
    </row>
    <row r="32329" spans="38:49">
      <c r="AL32329" s="5"/>
      <c r="AM32329" s="5"/>
      <c r="AW32329" s="5"/>
    </row>
    <row r="32330" spans="38:49">
      <c r="AL32330" s="5"/>
      <c r="AM32330" s="5"/>
      <c r="AW32330" s="5"/>
    </row>
    <row r="32331" spans="38:49">
      <c r="AL32331" s="5"/>
      <c r="AM32331" s="5"/>
      <c r="AW32331" s="5"/>
    </row>
    <row r="32332" spans="38:49">
      <c r="AL32332" s="5"/>
      <c r="AM32332" s="5"/>
      <c r="AW32332" s="5"/>
    </row>
    <row r="32333" spans="38:49">
      <c r="AL32333" s="5"/>
      <c r="AM32333" s="5"/>
      <c r="AW32333" s="5"/>
    </row>
    <row r="32334" spans="38:49">
      <c r="AL32334" s="5"/>
      <c r="AM32334" s="5"/>
      <c r="AW32334" s="5"/>
    </row>
    <row r="32335" spans="38:49">
      <c r="AL32335" s="5"/>
      <c r="AM32335" s="5"/>
      <c r="AW32335" s="5"/>
    </row>
    <row r="32336" spans="38:49">
      <c r="AL32336" s="5"/>
      <c r="AM32336" s="5"/>
      <c r="AW32336" s="5"/>
    </row>
    <row r="32337" spans="38:49">
      <c r="AL32337" s="5"/>
      <c r="AM32337" s="5"/>
      <c r="AW32337" s="5"/>
    </row>
    <row r="32338" spans="38:49">
      <c r="AL32338" s="5"/>
      <c r="AM32338" s="5"/>
      <c r="AW32338" s="5"/>
    </row>
    <row r="32339" spans="38:49">
      <c r="AL32339" s="5"/>
      <c r="AM32339" s="5"/>
      <c r="AW32339" s="5"/>
    </row>
    <row r="32340" spans="38:49">
      <c r="AL32340" s="5"/>
      <c r="AM32340" s="5"/>
      <c r="AW32340" s="5"/>
    </row>
    <row r="32341" spans="38:49">
      <c r="AL32341" s="5"/>
      <c r="AM32341" s="5"/>
      <c r="AW32341" s="5"/>
    </row>
    <row r="32342" spans="38:49">
      <c r="AL32342" s="5"/>
      <c r="AM32342" s="5"/>
      <c r="AW32342" s="5"/>
    </row>
    <row r="32343" spans="38:49">
      <c r="AL32343" s="5"/>
      <c r="AM32343" s="5"/>
      <c r="AW32343" s="5"/>
    </row>
    <row r="32344" spans="38:49">
      <c r="AL32344" s="5"/>
      <c r="AM32344" s="5"/>
      <c r="AW32344" s="5"/>
    </row>
    <row r="32345" spans="38:49">
      <c r="AL32345" s="5"/>
      <c r="AM32345" s="5"/>
      <c r="AW32345" s="5"/>
    </row>
    <row r="32346" spans="38:49">
      <c r="AL32346" s="5"/>
      <c r="AM32346" s="5"/>
      <c r="AW32346" s="5"/>
    </row>
    <row r="32347" spans="38:49">
      <c r="AL32347" s="5"/>
      <c r="AM32347" s="5"/>
      <c r="AW32347" s="5"/>
    </row>
    <row r="32348" spans="38:49">
      <c r="AL32348" s="5"/>
      <c r="AM32348" s="5"/>
      <c r="AW32348" s="5"/>
    </row>
    <row r="32349" spans="38:49">
      <c r="AL32349" s="5"/>
      <c r="AM32349" s="5"/>
      <c r="AW32349" s="5"/>
    </row>
    <row r="32350" spans="38:49">
      <c r="AL32350" s="5"/>
      <c r="AM32350" s="5"/>
      <c r="AW32350" s="5"/>
    </row>
    <row r="32351" spans="38:49">
      <c r="AL32351" s="5"/>
      <c r="AM32351" s="5"/>
      <c r="AW32351" s="5"/>
    </row>
    <row r="32352" spans="38:49">
      <c r="AL32352" s="5"/>
      <c r="AM32352" s="5"/>
      <c r="AW32352" s="5"/>
    </row>
    <row r="32353" spans="38:49">
      <c r="AL32353" s="5"/>
      <c r="AM32353" s="5"/>
      <c r="AW32353" s="5"/>
    </row>
    <row r="32354" spans="38:49">
      <c r="AL32354" s="5"/>
      <c r="AM32354" s="5"/>
      <c r="AW32354" s="5"/>
    </row>
    <row r="32355" spans="38:49">
      <c r="AL32355" s="5"/>
      <c r="AM32355" s="5"/>
      <c r="AW32355" s="5"/>
    </row>
    <row r="32356" spans="38:49">
      <c r="AL32356" s="5"/>
      <c r="AM32356" s="5"/>
      <c r="AW32356" s="5"/>
    </row>
    <row r="32357" spans="38:49">
      <c r="AL32357" s="5"/>
      <c r="AM32357" s="5"/>
      <c r="AW32357" s="5"/>
    </row>
    <row r="32358" spans="38:49">
      <c r="AL32358" s="5"/>
      <c r="AM32358" s="5"/>
      <c r="AW32358" s="5"/>
    </row>
    <row r="32359" spans="38:49">
      <c r="AL32359" s="5"/>
      <c r="AM32359" s="5"/>
      <c r="AW32359" s="5"/>
    </row>
    <row r="32360" spans="38:49">
      <c r="AL32360" s="5"/>
      <c r="AM32360" s="5"/>
      <c r="AW32360" s="5"/>
    </row>
    <row r="32361" spans="38:49">
      <c r="AL32361" s="5"/>
      <c r="AM32361" s="5"/>
      <c r="AW32361" s="5"/>
    </row>
    <row r="32362" spans="38:49">
      <c r="AL32362" s="5"/>
      <c r="AM32362" s="5"/>
      <c r="AW32362" s="5"/>
    </row>
    <row r="32363" spans="38:49">
      <c r="AL32363" s="5"/>
      <c r="AM32363" s="5"/>
      <c r="AW32363" s="5"/>
    </row>
    <row r="32364" spans="38:49">
      <c r="AL32364" s="5"/>
      <c r="AM32364" s="5"/>
      <c r="AW32364" s="5"/>
    </row>
    <row r="32365" spans="38:49">
      <c r="AL32365" s="5"/>
      <c r="AM32365" s="5"/>
      <c r="AW32365" s="5"/>
    </row>
    <row r="32366" spans="38:49">
      <c r="AL32366" s="5"/>
      <c r="AM32366" s="5"/>
      <c r="AW32366" s="5"/>
    </row>
    <row r="32367" spans="38:49">
      <c r="AL32367" s="5"/>
      <c r="AM32367" s="5"/>
      <c r="AW32367" s="5"/>
    </row>
    <row r="32368" spans="38:49">
      <c r="AL32368" s="5"/>
      <c r="AM32368" s="5"/>
      <c r="AW32368" s="5"/>
    </row>
    <row r="32369" spans="38:49">
      <c r="AL32369" s="5"/>
      <c r="AM32369" s="5"/>
      <c r="AW32369" s="5"/>
    </row>
    <row r="32370" spans="38:49">
      <c r="AL32370" s="5"/>
      <c r="AM32370" s="5"/>
      <c r="AW32370" s="5"/>
    </row>
    <row r="32371" spans="38:49">
      <c r="AL32371" s="5"/>
      <c r="AM32371" s="5"/>
      <c r="AW32371" s="5"/>
    </row>
    <row r="32372" spans="38:49">
      <c r="AL32372" s="5"/>
      <c r="AM32372" s="5"/>
      <c r="AW32372" s="5"/>
    </row>
    <row r="32373" spans="38:49">
      <c r="AL32373" s="5"/>
      <c r="AM32373" s="5"/>
      <c r="AW32373" s="5"/>
    </row>
    <row r="32374" spans="38:49">
      <c r="AL32374" s="5"/>
      <c r="AM32374" s="5"/>
      <c r="AW32374" s="5"/>
    </row>
    <row r="32375" spans="38:49">
      <c r="AL32375" s="5"/>
      <c r="AM32375" s="5"/>
      <c r="AW32375" s="5"/>
    </row>
    <row r="32376" spans="38:49">
      <c r="AL32376" s="5"/>
      <c r="AM32376" s="5"/>
      <c r="AW32376" s="5"/>
    </row>
    <row r="32377" spans="38:49">
      <c r="AL32377" s="5"/>
      <c r="AM32377" s="5"/>
      <c r="AW32377" s="5"/>
    </row>
    <row r="32378" spans="38:49">
      <c r="AL32378" s="5"/>
      <c r="AM32378" s="5"/>
      <c r="AW32378" s="5"/>
    </row>
    <row r="32379" spans="38:49">
      <c r="AL32379" s="5"/>
      <c r="AM32379" s="5"/>
      <c r="AW32379" s="5"/>
    </row>
    <row r="32380" spans="38:49">
      <c r="AL32380" s="5"/>
      <c r="AM32380" s="5"/>
      <c r="AW32380" s="5"/>
    </row>
    <row r="32381" spans="38:49">
      <c r="AL32381" s="5"/>
      <c r="AM32381" s="5"/>
      <c r="AW32381" s="5"/>
    </row>
    <row r="32382" spans="38:49">
      <c r="AL32382" s="5"/>
      <c r="AM32382" s="5"/>
      <c r="AW32382" s="5"/>
    </row>
    <row r="32383" spans="38:49">
      <c r="AL32383" s="5"/>
      <c r="AM32383" s="5"/>
      <c r="AW32383" s="5"/>
    </row>
    <row r="32384" spans="38:49">
      <c r="AL32384" s="5"/>
      <c r="AM32384" s="5"/>
      <c r="AW32384" s="5"/>
    </row>
    <row r="32385" spans="38:49">
      <c r="AL32385" s="5"/>
      <c r="AM32385" s="5"/>
      <c r="AW32385" s="5"/>
    </row>
    <row r="32386" spans="38:49">
      <c r="AL32386" s="5"/>
      <c r="AM32386" s="5"/>
      <c r="AW32386" s="5"/>
    </row>
    <row r="32387" spans="38:49">
      <c r="AL32387" s="5"/>
      <c r="AM32387" s="5"/>
      <c r="AW32387" s="5"/>
    </row>
    <row r="32388" spans="38:49">
      <c r="AL32388" s="5"/>
      <c r="AM32388" s="5"/>
      <c r="AW32388" s="5"/>
    </row>
    <row r="32389" spans="38:49">
      <c r="AL32389" s="5"/>
      <c r="AM32389" s="5"/>
      <c r="AW32389" s="5"/>
    </row>
    <row r="32390" spans="38:49">
      <c r="AL32390" s="5"/>
      <c r="AM32390" s="5"/>
      <c r="AW32390" s="5"/>
    </row>
    <row r="32391" spans="38:49">
      <c r="AL32391" s="5"/>
      <c r="AM32391" s="5"/>
      <c r="AW32391" s="5"/>
    </row>
    <row r="32392" spans="38:49">
      <c r="AL32392" s="5"/>
      <c r="AM32392" s="5"/>
      <c r="AW32392" s="5"/>
    </row>
    <row r="32393" spans="38:49">
      <c r="AL32393" s="5"/>
      <c r="AM32393" s="5"/>
      <c r="AW32393" s="5"/>
    </row>
    <row r="32394" spans="38:49">
      <c r="AL32394" s="5"/>
      <c r="AM32394" s="5"/>
      <c r="AW32394" s="5"/>
    </row>
    <row r="32395" spans="38:49">
      <c r="AL32395" s="5"/>
      <c r="AM32395" s="5"/>
      <c r="AW32395" s="5"/>
    </row>
    <row r="32396" spans="38:49">
      <c r="AL32396" s="5"/>
      <c r="AM32396" s="5"/>
      <c r="AW32396" s="5"/>
    </row>
    <row r="32397" spans="38:49">
      <c r="AL32397" s="5"/>
      <c r="AM32397" s="5"/>
      <c r="AW32397" s="5"/>
    </row>
    <row r="32398" spans="38:49">
      <c r="AL32398" s="5"/>
      <c r="AM32398" s="5"/>
      <c r="AW32398" s="5"/>
    </row>
    <row r="32399" spans="38:49">
      <c r="AL32399" s="5"/>
      <c r="AM32399" s="5"/>
      <c r="AW32399" s="5"/>
    </row>
    <row r="32400" spans="38:49">
      <c r="AL32400" s="5"/>
      <c r="AM32400" s="5"/>
      <c r="AW32400" s="5"/>
    </row>
    <row r="32401" spans="38:49">
      <c r="AL32401" s="5"/>
      <c r="AM32401" s="5"/>
      <c r="AW32401" s="5"/>
    </row>
    <row r="32402" spans="38:49">
      <c r="AL32402" s="5"/>
      <c r="AM32402" s="5"/>
      <c r="AW32402" s="5"/>
    </row>
    <row r="32403" spans="38:49">
      <c r="AL32403" s="5"/>
      <c r="AM32403" s="5"/>
      <c r="AW32403" s="5"/>
    </row>
    <row r="32404" spans="38:49">
      <c r="AL32404" s="5"/>
      <c r="AM32404" s="5"/>
      <c r="AW32404" s="5"/>
    </row>
    <row r="32405" spans="38:49">
      <c r="AL32405" s="5"/>
      <c r="AM32405" s="5"/>
      <c r="AW32405" s="5"/>
    </row>
    <row r="32406" spans="38:49">
      <c r="AL32406" s="5"/>
      <c r="AM32406" s="5"/>
      <c r="AW32406" s="5"/>
    </row>
    <row r="32407" spans="38:49">
      <c r="AL32407" s="5"/>
      <c r="AM32407" s="5"/>
      <c r="AW32407" s="5"/>
    </row>
    <row r="32408" spans="38:49">
      <c r="AL32408" s="5"/>
      <c r="AM32408" s="5"/>
      <c r="AW32408" s="5"/>
    </row>
    <row r="32409" spans="38:49">
      <c r="AL32409" s="5"/>
      <c r="AM32409" s="5"/>
      <c r="AW32409" s="5"/>
    </row>
    <row r="32410" spans="38:49">
      <c r="AL32410" s="5"/>
      <c r="AM32410" s="5"/>
      <c r="AW32410" s="5"/>
    </row>
    <row r="32411" spans="38:49">
      <c r="AL32411" s="5"/>
      <c r="AM32411" s="5"/>
      <c r="AW32411" s="5"/>
    </row>
    <row r="32412" spans="38:49">
      <c r="AL32412" s="5"/>
      <c r="AM32412" s="5"/>
      <c r="AW32412" s="5"/>
    </row>
    <row r="32413" spans="38:49">
      <c r="AL32413" s="5"/>
      <c r="AM32413" s="5"/>
      <c r="AW32413" s="5"/>
    </row>
    <row r="32414" spans="38:49">
      <c r="AL32414" s="5"/>
      <c r="AM32414" s="5"/>
      <c r="AW32414" s="5"/>
    </row>
    <row r="32415" spans="38:49">
      <c r="AL32415" s="5"/>
      <c r="AM32415" s="5"/>
      <c r="AW32415" s="5"/>
    </row>
    <row r="32416" spans="38:49">
      <c r="AL32416" s="5"/>
      <c r="AM32416" s="5"/>
      <c r="AW32416" s="5"/>
    </row>
    <row r="32417" spans="38:49">
      <c r="AL32417" s="5"/>
      <c r="AM32417" s="5"/>
      <c r="AW32417" s="5"/>
    </row>
    <row r="32418" spans="38:49">
      <c r="AL32418" s="5"/>
      <c r="AM32418" s="5"/>
      <c r="AW32418" s="5"/>
    </row>
    <row r="32419" spans="38:49">
      <c r="AL32419" s="5"/>
      <c r="AM32419" s="5"/>
      <c r="AW32419" s="5"/>
    </row>
    <row r="32420" spans="38:49">
      <c r="AL32420" s="5"/>
      <c r="AM32420" s="5"/>
      <c r="AW32420" s="5"/>
    </row>
    <row r="32421" spans="38:49">
      <c r="AL32421" s="5"/>
      <c r="AM32421" s="5"/>
      <c r="AW32421" s="5"/>
    </row>
    <row r="32422" spans="38:49">
      <c r="AL32422" s="5"/>
      <c r="AM32422" s="5"/>
      <c r="AW32422" s="5"/>
    </row>
    <row r="32423" spans="38:49">
      <c r="AL32423" s="5"/>
      <c r="AM32423" s="5"/>
      <c r="AW32423" s="5"/>
    </row>
    <row r="32424" spans="38:49">
      <c r="AL32424" s="5"/>
      <c r="AM32424" s="5"/>
      <c r="AW32424" s="5"/>
    </row>
    <row r="32425" spans="38:49">
      <c r="AL32425" s="5"/>
      <c r="AM32425" s="5"/>
      <c r="AW32425" s="5"/>
    </row>
    <row r="32426" spans="38:49">
      <c r="AL32426" s="5"/>
      <c r="AM32426" s="5"/>
      <c r="AW32426" s="5"/>
    </row>
    <row r="32427" spans="38:49">
      <c r="AL32427" s="5"/>
      <c r="AM32427" s="5"/>
      <c r="AW32427" s="5"/>
    </row>
    <row r="32428" spans="38:49">
      <c r="AL32428" s="5"/>
      <c r="AM32428" s="5"/>
      <c r="AW32428" s="5"/>
    </row>
    <row r="32429" spans="38:49">
      <c r="AL32429" s="5"/>
      <c r="AM32429" s="5"/>
      <c r="AW32429" s="5"/>
    </row>
    <row r="32430" spans="38:49">
      <c r="AL32430" s="5"/>
      <c r="AM32430" s="5"/>
      <c r="AW32430" s="5"/>
    </row>
    <row r="32431" spans="38:49">
      <c r="AL32431" s="5"/>
      <c r="AM32431" s="5"/>
      <c r="AW32431" s="5"/>
    </row>
    <row r="32432" spans="38:49">
      <c r="AL32432" s="5"/>
      <c r="AM32432" s="5"/>
      <c r="AW32432" s="5"/>
    </row>
    <row r="32433" spans="38:49">
      <c r="AL32433" s="5"/>
      <c r="AM32433" s="5"/>
      <c r="AW32433" s="5"/>
    </row>
    <row r="32434" spans="38:49">
      <c r="AL32434" s="5"/>
      <c r="AM32434" s="5"/>
      <c r="AW32434" s="5"/>
    </row>
    <row r="32435" spans="38:49">
      <c r="AL32435" s="5"/>
      <c r="AM32435" s="5"/>
      <c r="AW32435" s="5"/>
    </row>
    <row r="32436" spans="38:49">
      <c r="AL32436" s="5"/>
      <c r="AM32436" s="5"/>
      <c r="AW32436" s="5"/>
    </row>
    <row r="32437" spans="38:49">
      <c r="AL32437" s="5"/>
      <c r="AM32437" s="5"/>
      <c r="AW32437" s="5"/>
    </row>
    <row r="32438" spans="38:49">
      <c r="AL32438" s="5"/>
      <c r="AM32438" s="5"/>
      <c r="AW32438" s="5"/>
    </row>
    <row r="32439" spans="38:49">
      <c r="AL32439" s="5"/>
      <c r="AM32439" s="5"/>
      <c r="AW32439" s="5"/>
    </row>
    <row r="32440" spans="38:49">
      <c r="AL32440" s="5"/>
      <c r="AM32440" s="5"/>
      <c r="AW32440" s="5"/>
    </row>
    <row r="32441" spans="38:49">
      <c r="AL32441" s="5"/>
      <c r="AM32441" s="5"/>
      <c r="AW32441" s="5"/>
    </row>
    <row r="32442" spans="38:49">
      <c r="AL32442" s="5"/>
      <c r="AM32442" s="5"/>
      <c r="AW32442" s="5"/>
    </row>
    <row r="32443" spans="38:49">
      <c r="AL32443" s="5"/>
      <c r="AM32443" s="5"/>
      <c r="AW32443" s="5"/>
    </row>
    <row r="32444" spans="38:49">
      <c r="AL32444" s="5"/>
      <c r="AM32444" s="5"/>
      <c r="AW32444" s="5"/>
    </row>
    <row r="32445" spans="38:49">
      <c r="AL32445" s="5"/>
      <c r="AM32445" s="5"/>
      <c r="AW32445" s="5"/>
    </row>
    <row r="32446" spans="38:49">
      <c r="AL32446" s="5"/>
      <c r="AM32446" s="5"/>
      <c r="AW32446" s="5"/>
    </row>
    <row r="32447" spans="38:49">
      <c r="AL32447" s="5"/>
      <c r="AM32447" s="5"/>
      <c r="AW32447" s="5"/>
    </row>
    <row r="32448" spans="38:49">
      <c r="AL32448" s="5"/>
      <c r="AM32448" s="5"/>
      <c r="AW32448" s="5"/>
    </row>
    <row r="32449" spans="38:49">
      <c r="AL32449" s="5"/>
      <c r="AM32449" s="5"/>
      <c r="AW32449" s="5"/>
    </row>
    <row r="32450" spans="38:49">
      <c r="AL32450" s="5"/>
      <c r="AM32450" s="5"/>
      <c r="AW32450" s="5"/>
    </row>
    <row r="32451" spans="38:49">
      <c r="AL32451" s="5"/>
      <c r="AM32451" s="5"/>
      <c r="AW32451" s="5"/>
    </row>
    <row r="32452" spans="38:49">
      <c r="AL32452" s="5"/>
      <c r="AM32452" s="5"/>
      <c r="AW32452" s="5"/>
    </row>
    <row r="32453" spans="38:49">
      <c r="AL32453" s="5"/>
      <c r="AM32453" s="5"/>
      <c r="AW32453" s="5"/>
    </row>
    <row r="32454" spans="38:49">
      <c r="AL32454" s="5"/>
      <c r="AM32454" s="5"/>
      <c r="AW32454" s="5"/>
    </row>
    <row r="32455" spans="38:49">
      <c r="AL32455" s="5"/>
      <c r="AM32455" s="5"/>
      <c r="AW32455" s="5"/>
    </row>
    <row r="32456" spans="38:49">
      <c r="AL32456" s="5"/>
      <c r="AM32456" s="5"/>
      <c r="AW32456" s="5"/>
    </row>
    <row r="32457" spans="38:49">
      <c r="AL32457" s="5"/>
      <c r="AM32457" s="5"/>
      <c r="AW32457" s="5"/>
    </row>
    <row r="32458" spans="38:49">
      <c r="AL32458" s="5"/>
      <c r="AM32458" s="5"/>
      <c r="AW32458" s="5"/>
    </row>
    <row r="32459" spans="38:49">
      <c r="AL32459" s="5"/>
      <c r="AM32459" s="5"/>
      <c r="AW32459" s="5"/>
    </row>
    <row r="32460" spans="38:49">
      <c r="AL32460" s="5"/>
      <c r="AM32460" s="5"/>
      <c r="AW32460" s="5"/>
    </row>
    <row r="32461" spans="38:49">
      <c r="AL32461" s="5"/>
      <c r="AM32461" s="5"/>
      <c r="AW32461" s="5"/>
    </row>
    <row r="32462" spans="38:49">
      <c r="AL32462" s="5"/>
      <c r="AM32462" s="5"/>
      <c r="AW32462" s="5"/>
    </row>
    <row r="32463" spans="38:49">
      <c r="AL32463" s="5"/>
      <c r="AM32463" s="5"/>
      <c r="AW32463" s="5"/>
    </row>
    <row r="32464" spans="38:49">
      <c r="AL32464" s="5"/>
      <c r="AM32464" s="5"/>
      <c r="AW32464" s="5"/>
    </row>
    <row r="32465" spans="38:49">
      <c r="AL32465" s="5"/>
      <c r="AM32465" s="5"/>
      <c r="AW32465" s="5"/>
    </row>
    <row r="32466" spans="38:49">
      <c r="AL32466" s="5"/>
      <c r="AM32466" s="5"/>
      <c r="AW32466" s="5"/>
    </row>
    <row r="32467" spans="38:49">
      <c r="AL32467" s="5"/>
      <c r="AM32467" s="5"/>
      <c r="AW32467" s="5"/>
    </row>
    <row r="32468" spans="38:49">
      <c r="AL32468" s="5"/>
      <c r="AM32468" s="5"/>
      <c r="AW32468" s="5"/>
    </row>
    <row r="32469" spans="38:49">
      <c r="AL32469" s="5"/>
      <c r="AM32469" s="5"/>
      <c r="AW32469" s="5"/>
    </row>
    <row r="32470" spans="38:49">
      <c r="AL32470" s="5"/>
      <c r="AM32470" s="5"/>
      <c r="AW32470" s="5"/>
    </row>
    <row r="32471" spans="38:49">
      <c r="AL32471" s="5"/>
      <c r="AM32471" s="5"/>
      <c r="AW32471" s="5"/>
    </row>
    <row r="32472" spans="38:49">
      <c r="AL32472" s="5"/>
      <c r="AM32472" s="5"/>
      <c r="AW32472" s="5"/>
    </row>
    <row r="32473" spans="38:49">
      <c r="AL32473" s="5"/>
      <c r="AM32473" s="5"/>
      <c r="AW32473" s="5"/>
    </row>
    <row r="32474" spans="38:49">
      <c r="AL32474" s="5"/>
      <c r="AM32474" s="5"/>
      <c r="AW32474" s="5"/>
    </row>
    <row r="32475" spans="38:49">
      <c r="AL32475" s="5"/>
      <c r="AM32475" s="5"/>
      <c r="AW32475" s="5"/>
    </row>
    <row r="32476" spans="38:49">
      <c r="AL32476" s="5"/>
      <c r="AM32476" s="5"/>
      <c r="AW32476" s="5"/>
    </row>
    <row r="32477" spans="38:49">
      <c r="AL32477" s="5"/>
      <c r="AM32477" s="5"/>
      <c r="AW32477" s="5"/>
    </row>
    <row r="32478" spans="38:49">
      <c r="AL32478" s="5"/>
      <c r="AM32478" s="5"/>
      <c r="AW32478" s="5"/>
    </row>
    <row r="32479" spans="38:49">
      <c r="AL32479" s="5"/>
      <c r="AM32479" s="5"/>
      <c r="AW32479" s="5"/>
    </row>
    <row r="32480" spans="38:49">
      <c r="AL32480" s="5"/>
      <c r="AM32480" s="5"/>
      <c r="AW32480" s="5"/>
    </row>
    <row r="32481" spans="38:49">
      <c r="AL32481" s="5"/>
      <c r="AM32481" s="5"/>
      <c r="AW32481" s="5"/>
    </row>
    <row r="32482" spans="38:49">
      <c r="AL32482" s="5"/>
      <c r="AM32482" s="5"/>
      <c r="AW32482" s="5"/>
    </row>
    <row r="32483" spans="38:49">
      <c r="AL32483" s="5"/>
      <c r="AM32483" s="5"/>
      <c r="AW32483" s="5"/>
    </row>
    <row r="32484" spans="38:49">
      <c r="AL32484" s="5"/>
      <c r="AM32484" s="5"/>
      <c r="AW32484" s="5"/>
    </row>
    <row r="32485" spans="38:49">
      <c r="AL32485" s="5"/>
      <c r="AM32485" s="5"/>
      <c r="AW32485" s="5"/>
    </row>
    <row r="32486" spans="38:49">
      <c r="AL32486" s="5"/>
      <c r="AM32486" s="5"/>
      <c r="AW32486" s="5"/>
    </row>
    <row r="32487" spans="38:49">
      <c r="AL32487" s="5"/>
      <c r="AM32487" s="5"/>
      <c r="AW32487" s="5"/>
    </row>
    <row r="32488" spans="38:49">
      <c r="AL32488" s="5"/>
      <c r="AM32488" s="5"/>
      <c r="AW32488" s="5"/>
    </row>
    <row r="32489" spans="38:49">
      <c r="AL32489" s="5"/>
      <c r="AM32489" s="5"/>
      <c r="AW32489" s="5"/>
    </row>
    <row r="32490" spans="38:49">
      <c r="AL32490" s="5"/>
      <c r="AM32490" s="5"/>
      <c r="AW32490" s="5"/>
    </row>
    <row r="32491" spans="38:49">
      <c r="AL32491" s="5"/>
      <c r="AM32491" s="5"/>
      <c r="AW32491" s="5"/>
    </row>
    <row r="32492" spans="38:49">
      <c r="AL32492" s="5"/>
      <c r="AM32492" s="5"/>
      <c r="AW32492" s="5"/>
    </row>
    <row r="32493" spans="38:49">
      <c r="AL32493" s="5"/>
      <c r="AM32493" s="5"/>
      <c r="AW32493" s="5"/>
    </row>
    <row r="32494" spans="38:49">
      <c r="AL32494" s="5"/>
      <c r="AM32494" s="5"/>
      <c r="AW32494" s="5"/>
    </row>
    <row r="32495" spans="38:49">
      <c r="AL32495" s="5"/>
      <c r="AM32495" s="5"/>
      <c r="AW32495" s="5"/>
    </row>
    <row r="32496" spans="38:49">
      <c r="AL32496" s="5"/>
      <c r="AM32496" s="5"/>
      <c r="AW32496" s="5"/>
    </row>
    <row r="32497" spans="38:49">
      <c r="AL32497" s="5"/>
      <c r="AM32497" s="5"/>
      <c r="AW32497" s="5"/>
    </row>
    <row r="32498" spans="38:49">
      <c r="AL32498" s="5"/>
      <c r="AM32498" s="5"/>
      <c r="AW32498" s="5"/>
    </row>
    <row r="32499" spans="38:49">
      <c r="AL32499" s="5"/>
      <c r="AM32499" s="5"/>
      <c r="AW32499" s="5"/>
    </row>
    <row r="32500" spans="38:49">
      <c r="AL32500" s="5"/>
      <c r="AM32500" s="5"/>
      <c r="AW32500" s="5"/>
    </row>
    <row r="32501" spans="38:49">
      <c r="AL32501" s="5"/>
      <c r="AM32501" s="5"/>
      <c r="AW32501" s="5"/>
    </row>
    <row r="32502" spans="38:49">
      <c r="AL32502" s="5"/>
      <c r="AM32502" s="5"/>
      <c r="AW32502" s="5"/>
    </row>
    <row r="32503" spans="38:49">
      <c r="AL32503" s="5"/>
      <c r="AM32503" s="5"/>
      <c r="AW32503" s="5"/>
    </row>
    <row r="32504" spans="38:49">
      <c r="AL32504" s="5"/>
      <c r="AM32504" s="5"/>
      <c r="AW32504" s="5"/>
    </row>
    <row r="32505" spans="38:49">
      <c r="AL32505" s="5"/>
      <c r="AM32505" s="5"/>
      <c r="AW32505" s="5"/>
    </row>
    <row r="32506" spans="38:49">
      <c r="AL32506" s="5"/>
      <c r="AM32506" s="5"/>
      <c r="AW32506" s="5"/>
    </row>
    <row r="32507" spans="38:49">
      <c r="AL32507" s="5"/>
      <c r="AM32507" s="5"/>
      <c r="AW32507" s="5"/>
    </row>
    <row r="32508" spans="38:49">
      <c r="AL32508" s="5"/>
      <c r="AM32508" s="5"/>
      <c r="AW32508" s="5"/>
    </row>
    <row r="32509" spans="38:49">
      <c r="AL32509" s="5"/>
      <c r="AM32509" s="5"/>
      <c r="AW32509" s="5"/>
    </row>
    <row r="32510" spans="38:49">
      <c r="AL32510" s="5"/>
      <c r="AM32510" s="5"/>
      <c r="AW32510" s="5"/>
    </row>
    <row r="32511" spans="38:49">
      <c r="AL32511" s="5"/>
      <c r="AM32511" s="5"/>
      <c r="AW32511" s="5"/>
    </row>
    <row r="32512" spans="38:49">
      <c r="AL32512" s="5"/>
      <c r="AM32512" s="5"/>
      <c r="AW32512" s="5"/>
    </row>
    <row r="32513" spans="38:49">
      <c r="AL32513" s="5"/>
      <c r="AM32513" s="5"/>
      <c r="AW32513" s="5"/>
    </row>
    <row r="32514" spans="38:49">
      <c r="AL32514" s="5"/>
      <c r="AM32514" s="5"/>
      <c r="AW32514" s="5"/>
    </row>
    <row r="32515" spans="38:49">
      <c r="AL32515" s="5"/>
      <c r="AM32515" s="5"/>
      <c r="AW32515" s="5"/>
    </row>
    <row r="32516" spans="38:49">
      <c r="AL32516" s="5"/>
      <c r="AM32516" s="5"/>
      <c r="AW32516" s="5"/>
    </row>
    <row r="32517" spans="38:49">
      <c r="AL32517" s="5"/>
      <c r="AM32517" s="5"/>
      <c r="AW32517" s="5"/>
    </row>
    <row r="32518" spans="38:49">
      <c r="AL32518" s="5"/>
      <c r="AM32518" s="5"/>
      <c r="AW32518" s="5"/>
    </row>
    <row r="32519" spans="38:49">
      <c r="AL32519" s="5"/>
      <c r="AM32519" s="5"/>
      <c r="AW32519" s="5"/>
    </row>
    <row r="32520" spans="38:49">
      <c r="AL32520" s="5"/>
      <c r="AM32520" s="5"/>
      <c r="AW32520" s="5"/>
    </row>
    <row r="32521" spans="38:49">
      <c r="AL32521" s="5"/>
      <c r="AM32521" s="5"/>
      <c r="AW32521" s="5"/>
    </row>
    <row r="32522" spans="38:49">
      <c r="AL32522" s="5"/>
      <c r="AM32522" s="5"/>
      <c r="AW32522" s="5"/>
    </row>
    <row r="32523" spans="38:49">
      <c r="AL32523" s="5"/>
      <c r="AM32523" s="5"/>
      <c r="AW32523" s="5"/>
    </row>
    <row r="32524" spans="38:49">
      <c r="AL32524" s="5"/>
      <c r="AM32524" s="5"/>
      <c r="AW32524" s="5"/>
    </row>
    <row r="32525" spans="38:49">
      <c r="AL32525" s="5"/>
      <c r="AM32525" s="5"/>
      <c r="AW32525" s="5"/>
    </row>
    <row r="32526" spans="38:49">
      <c r="AL32526" s="5"/>
      <c r="AM32526" s="5"/>
      <c r="AW32526" s="5"/>
    </row>
    <row r="32527" spans="38:49">
      <c r="AL32527" s="5"/>
      <c r="AM32527" s="5"/>
      <c r="AW32527" s="5"/>
    </row>
    <row r="32528" spans="38:49">
      <c r="AL32528" s="5"/>
      <c r="AM32528" s="5"/>
      <c r="AW32528" s="5"/>
    </row>
    <row r="32529" spans="38:49">
      <c r="AL32529" s="5"/>
      <c r="AM32529" s="5"/>
      <c r="AW32529" s="5"/>
    </row>
    <row r="32530" spans="38:49">
      <c r="AL32530" s="5"/>
      <c r="AM32530" s="5"/>
      <c r="AW32530" s="5"/>
    </row>
    <row r="32531" spans="38:49">
      <c r="AL32531" s="5"/>
      <c r="AM32531" s="5"/>
      <c r="AW32531" s="5"/>
    </row>
    <row r="32532" spans="38:49">
      <c r="AL32532" s="5"/>
      <c r="AM32532" s="5"/>
      <c r="AW32532" s="5"/>
    </row>
    <row r="32533" spans="38:49">
      <c r="AL32533" s="5"/>
      <c r="AM32533" s="5"/>
      <c r="AW32533" s="5"/>
    </row>
    <row r="32534" spans="38:49">
      <c r="AL32534" s="5"/>
      <c r="AM32534" s="5"/>
      <c r="AW32534" s="5"/>
    </row>
    <row r="32535" spans="38:49">
      <c r="AL32535" s="5"/>
      <c r="AM32535" s="5"/>
      <c r="AW32535" s="5"/>
    </row>
    <row r="32536" spans="38:49">
      <c r="AL32536" s="5"/>
      <c r="AM32536" s="5"/>
      <c r="AW32536" s="5"/>
    </row>
    <row r="32537" spans="38:49">
      <c r="AL32537" s="5"/>
      <c r="AM32537" s="5"/>
      <c r="AW32537" s="5"/>
    </row>
    <row r="32538" spans="38:49">
      <c r="AL32538" s="5"/>
      <c r="AM32538" s="5"/>
      <c r="AW32538" s="5"/>
    </row>
    <row r="32539" spans="38:49">
      <c r="AL32539" s="5"/>
      <c r="AM32539" s="5"/>
      <c r="AW32539" s="5"/>
    </row>
    <row r="32540" spans="38:49">
      <c r="AL32540" s="5"/>
      <c r="AM32540" s="5"/>
      <c r="AW32540" s="5"/>
    </row>
    <row r="32541" spans="38:49">
      <c r="AL32541" s="5"/>
      <c r="AM32541" s="5"/>
      <c r="AW32541" s="5"/>
    </row>
    <row r="32542" spans="38:49">
      <c r="AL32542" s="5"/>
      <c r="AM32542" s="5"/>
      <c r="AW32542" s="5"/>
    </row>
    <row r="32543" spans="38:49">
      <c r="AL32543" s="5"/>
      <c r="AM32543" s="5"/>
      <c r="AW32543" s="5"/>
    </row>
    <row r="32544" spans="38:49">
      <c r="AL32544" s="5"/>
      <c r="AM32544" s="5"/>
      <c r="AW32544" s="5"/>
    </row>
    <row r="32545" spans="38:49">
      <c r="AL32545" s="5"/>
      <c r="AM32545" s="5"/>
      <c r="AW32545" s="5"/>
    </row>
    <row r="32546" spans="38:49">
      <c r="AL32546" s="5"/>
      <c r="AM32546" s="5"/>
      <c r="AW32546" s="5"/>
    </row>
    <row r="32547" spans="38:49">
      <c r="AL32547" s="5"/>
      <c r="AM32547" s="5"/>
      <c r="AW32547" s="5"/>
    </row>
    <row r="32548" spans="38:49">
      <c r="AL32548" s="5"/>
      <c r="AM32548" s="5"/>
      <c r="AW32548" s="5"/>
    </row>
    <row r="32549" spans="38:49">
      <c r="AL32549" s="5"/>
      <c r="AM32549" s="5"/>
      <c r="AW32549" s="5"/>
    </row>
    <row r="32550" spans="38:49">
      <c r="AL32550" s="5"/>
      <c r="AM32550" s="5"/>
      <c r="AW32550" s="5"/>
    </row>
    <row r="32551" spans="38:49">
      <c r="AL32551" s="5"/>
      <c r="AM32551" s="5"/>
      <c r="AW32551" s="5"/>
    </row>
    <row r="32552" spans="38:49">
      <c r="AL32552" s="5"/>
      <c r="AM32552" s="5"/>
      <c r="AW32552" s="5"/>
    </row>
    <row r="32553" spans="38:49">
      <c r="AL32553" s="5"/>
      <c r="AM32553" s="5"/>
      <c r="AW32553" s="5"/>
    </row>
    <row r="32554" spans="38:49">
      <c r="AL32554" s="5"/>
      <c r="AM32554" s="5"/>
      <c r="AW32554" s="5"/>
    </row>
    <row r="32555" spans="38:49">
      <c r="AL32555" s="5"/>
      <c r="AM32555" s="5"/>
      <c r="AW32555" s="5"/>
    </row>
    <row r="32556" spans="38:49">
      <c r="AL32556" s="5"/>
      <c r="AM32556" s="5"/>
      <c r="AW32556" s="5"/>
    </row>
    <row r="32557" spans="38:49">
      <c r="AL32557" s="5"/>
      <c r="AM32557" s="5"/>
      <c r="AW32557" s="5"/>
    </row>
    <row r="32558" spans="38:49">
      <c r="AL32558" s="5"/>
      <c r="AM32558" s="5"/>
      <c r="AW32558" s="5"/>
    </row>
    <row r="32559" spans="38:49">
      <c r="AL32559" s="5"/>
      <c r="AM32559" s="5"/>
      <c r="AW32559" s="5"/>
    </row>
    <row r="32560" spans="38:49">
      <c r="AL32560" s="5"/>
      <c r="AM32560" s="5"/>
      <c r="AW32560" s="5"/>
    </row>
    <row r="32561" spans="38:49">
      <c r="AL32561" s="5"/>
      <c r="AM32561" s="5"/>
      <c r="AW32561" s="5"/>
    </row>
    <row r="32562" spans="38:49">
      <c r="AL32562" s="5"/>
      <c r="AM32562" s="5"/>
      <c r="AW32562" s="5"/>
    </row>
    <row r="32563" spans="38:49">
      <c r="AL32563" s="5"/>
      <c r="AM32563" s="5"/>
      <c r="AW32563" s="5"/>
    </row>
    <row r="32564" spans="38:49">
      <c r="AL32564" s="5"/>
      <c r="AM32564" s="5"/>
      <c r="AW32564" s="5"/>
    </row>
    <row r="32565" spans="38:49">
      <c r="AL32565" s="5"/>
      <c r="AM32565" s="5"/>
      <c r="AW32565" s="5"/>
    </row>
    <row r="32566" spans="38:49">
      <c r="AL32566" s="5"/>
      <c r="AM32566" s="5"/>
      <c r="AW32566" s="5"/>
    </row>
    <row r="32567" spans="38:49">
      <c r="AL32567" s="5"/>
      <c r="AM32567" s="5"/>
      <c r="AW32567" s="5"/>
    </row>
    <row r="32568" spans="38:49">
      <c r="AL32568" s="5"/>
      <c r="AM32568" s="5"/>
      <c r="AW32568" s="5"/>
    </row>
    <row r="32569" spans="38:49">
      <c r="AL32569" s="5"/>
      <c r="AM32569" s="5"/>
      <c r="AW32569" s="5"/>
    </row>
    <row r="32570" spans="38:49">
      <c r="AL32570" s="5"/>
      <c r="AM32570" s="5"/>
      <c r="AW32570" s="5"/>
    </row>
    <row r="32571" spans="38:49">
      <c r="AL32571" s="5"/>
      <c r="AM32571" s="5"/>
      <c r="AW32571" s="5"/>
    </row>
    <row r="32572" spans="38:49">
      <c r="AL32572" s="5"/>
      <c r="AM32572" s="5"/>
      <c r="AW32572" s="5"/>
    </row>
    <row r="32573" spans="38:49">
      <c r="AL32573" s="5"/>
      <c r="AM32573" s="5"/>
      <c r="AW32573" s="5"/>
    </row>
    <row r="32574" spans="38:49">
      <c r="AL32574" s="5"/>
      <c r="AM32574" s="5"/>
      <c r="AW32574" s="5"/>
    </row>
    <row r="32575" spans="38:49">
      <c r="AL32575" s="5"/>
      <c r="AM32575" s="5"/>
      <c r="AW32575" s="5"/>
    </row>
    <row r="32576" spans="38:49">
      <c r="AL32576" s="5"/>
      <c r="AM32576" s="5"/>
      <c r="AW32576" s="5"/>
    </row>
    <row r="32577" spans="38:49">
      <c r="AL32577" s="5"/>
      <c r="AM32577" s="5"/>
      <c r="AW32577" s="5"/>
    </row>
    <row r="32578" spans="38:49">
      <c r="AL32578" s="5"/>
      <c r="AM32578" s="5"/>
      <c r="AW32578" s="5"/>
    </row>
    <row r="32579" spans="38:49">
      <c r="AL32579" s="5"/>
      <c r="AM32579" s="5"/>
      <c r="AW32579" s="5"/>
    </row>
    <row r="32580" spans="38:49">
      <c r="AL32580" s="5"/>
      <c r="AM32580" s="5"/>
      <c r="AW32580" s="5"/>
    </row>
    <row r="32581" spans="38:49">
      <c r="AL32581" s="5"/>
      <c r="AM32581" s="5"/>
      <c r="AW32581" s="5"/>
    </row>
    <row r="32582" spans="38:49">
      <c r="AL32582" s="5"/>
      <c r="AM32582" s="5"/>
      <c r="AW32582" s="5"/>
    </row>
    <row r="32583" spans="38:49">
      <c r="AL32583" s="5"/>
      <c r="AM32583" s="5"/>
      <c r="AW32583" s="5"/>
    </row>
    <row r="32584" spans="38:49">
      <c r="AL32584" s="5"/>
      <c r="AM32584" s="5"/>
      <c r="AW32584" s="5"/>
    </row>
    <row r="32585" spans="38:49">
      <c r="AL32585" s="5"/>
      <c r="AM32585" s="5"/>
      <c r="AW32585" s="5"/>
    </row>
    <row r="32586" spans="38:49">
      <c r="AL32586" s="5"/>
      <c r="AM32586" s="5"/>
      <c r="AW32586" s="5"/>
    </row>
    <row r="32587" spans="38:49">
      <c r="AL32587" s="5"/>
      <c r="AM32587" s="5"/>
      <c r="AW32587" s="5"/>
    </row>
    <row r="32588" spans="38:49">
      <c r="AL32588" s="5"/>
      <c r="AM32588" s="5"/>
      <c r="AW32588" s="5"/>
    </row>
    <row r="32589" spans="38:49">
      <c r="AL32589" s="5"/>
      <c r="AM32589" s="5"/>
      <c r="AW32589" s="5"/>
    </row>
    <row r="32590" spans="38:49">
      <c r="AL32590" s="5"/>
      <c r="AM32590" s="5"/>
      <c r="AW32590" s="5"/>
    </row>
    <row r="32591" spans="38:49">
      <c r="AL32591" s="5"/>
      <c r="AM32591" s="5"/>
      <c r="AW32591" s="5"/>
    </row>
    <row r="32592" spans="38:49">
      <c r="AL32592" s="5"/>
      <c r="AM32592" s="5"/>
      <c r="AW32592" s="5"/>
    </row>
    <row r="32593" spans="38:49">
      <c r="AL32593" s="5"/>
      <c r="AM32593" s="5"/>
      <c r="AW32593" s="5"/>
    </row>
    <row r="32594" spans="38:49">
      <c r="AL32594" s="5"/>
      <c r="AM32594" s="5"/>
      <c r="AW32594" s="5"/>
    </row>
    <row r="32595" spans="38:49">
      <c r="AL32595" s="5"/>
      <c r="AM32595" s="5"/>
      <c r="AW32595" s="5"/>
    </row>
    <row r="32596" spans="38:49">
      <c r="AL32596" s="5"/>
      <c r="AM32596" s="5"/>
      <c r="AW32596" s="5"/>
    </row>
    <row r="32597" spans="38:49">
      <c r="AL32597" s="5"/>
      <c r="AM32597" s="5"/>
      <c r="AW32597" s="5"/>
    </row>
    <row r="32598" spans="38:49">
      <c r="AL32598" s="5"/>
      <c r="AM32598" s="5"/>
      <c r="AW32598" s="5"/>
    </row>
    <row r="32599" spans="38:49">
      <c r="AL32599" s="5"/>
      <c r="AM32599" s="5"/>
      <c r="AW32599" s="5"/>
    </row>
    <row r="32600" spans="38:49">
      <c r="AL32600" s="5"/>
      <c r="AM32600" s="5"/>
      <c r="AW32600" s="5"/>
    </row>
    <row r="32601" spans="38:49">
      <c r="AL32601" s="5"/>
      <c r="AM32601" s="5"/>
      <c r="AW32601" s="5"/>
    </row>
    <row r="32602" spans="38:49">
      <c r="AL32602" s="5"/>
      <c r="AM32602" s="5"/>
      <c r="AW32602" s="5"/>
    </row>
    <row r="32603" spans="38:49">
      <c r="AL32603" s="5"/>
      <c r="AM32603" s="5"/>
      <c r="AW32603" s="5"/>
    </row>
    <row r="32604" spans="38:49">
      <c r="AL32604" s="5"/>
      <c r="AM32604" s="5"/>
      <c r="AW32604" s="5"/>
    </row>
    <row r="32605" spans="38:49">
      <c r="AL32605" s="5"/>
      <c r="AM32605" s="5"/>
      <c r="AW32605" s="5"/>
    </row>
    <row r="32606" spans="38:49">
      <c r="AL32606" s="5"/>
      <c r="AM32606" s="5"/>
      <c r="AW32606" s="5"/>
    </row>
    <row r="32607" spans="38:49">
      <c r="AL32607" s="5"/>
      <c r="AM32607" s="5"/>
      <c r="AW32607" s="5"/>
    </row>
    <row r="32608" spans="38:49">
      <c r="AL32608" s="5"/>
      <c r="AM32608" s="5"/>
      <c r="AW32608" s="5"/>
    </row>
    <row r="32609" spans="38:49">
      <c r="AL32609" s="5"/>
      <c r="AM32609" s="5"/>
      <c r="AW32609" s="5"/>
    </row>
    <row r="32610" spans="38:49">
      <c r="AL32610" s="5"/>
      <c r="AM32610" s="5"/>
      <c r="AW32610" s="5"/>
    </row>
    <row r="32611" spans="38:49">
      <c r="AL32611" s="5"/>
      <c r="AM32611" s="5"/>
      <c r="AW32611" s="5"/>
    </row>
    <row r="32612" spans="38:49">
      <c r="AL32612" s="5"/>
      <c r="AM32612" s="5"/>
      <c r="AW32612" s="5"/>
    </row>
    <row r="32613" spans="38:49">
      <c r="AL32613" s="5"/>
      <c r="AM32613" s="5"/>
      <c r="AW32613" s="5"/>
    </row>
    <row r="32614" spans="38:49">
      <c r="AL32614" s="5"/>
      <c r="AM32614" s="5"/>
      <c r="AW32614" s="5"/>
    </row>
    <row r="32615" spans="38:49">
      <c r="AL32615" s="5"/>
      <c r="AM32615" s="5"/>
      <c r="AW32615" s="5"/>
    </row>
    <row r="32616" spans="38:49">
      <c r="AL32616" s="5"/>
      <c r="AM32616" s="5"/>
      <c r="AW32616" s="5"/>
    </row>
    <row r="32617" spans="38:49">
      <c r="AL32617" s="5"/>
      <c r="AM32617" s="5"/>
      <c r="AW32617" s="5"/>
    </row>
    <row r="32618" spans="38:49">
      <c r="AL32618" s="5"/>
      <c r="AM32618" s="5"/>
      <c r="AW32618" s="5"/>
    </row>
    <row r="32619" spans="38:49">
      <c r="AL32619" s="5"/>
      <c r="AM32619" s="5"/>
      <c r="AW32619" s="5"/>
    </row>
    <row r="32620" spans="38:49">
      <c r="AL32620" s="5"/>
      <c r="AM32620" s="5"/>
      <c r="AW32620" s="5"/>
    </row>
    <row r="32621" spans="38:49">
      <c r="AL32621" s="5"/>
      <c r="AM32621" s="5"/>
      <c r="AW32621" s="5"/>
    </row>
    <row r="32622" spans="38:49">
      <c r="AL32622" s="5"/>
      <c r="AM32622" s="5"/>
      <c r="AW32622" s="5"/>
    </row>
    <row r="32623" spans="38:49">
      <c r="AL32623" s="5"/>
      <c r="AM32623" s="5"/>
      <c r="AW32623" s="5"/>
    </row>
    <row r="32624" spans="38:49">
      <c r="AL32624" s="5"/>
      <c r="AM32624" s="5"/>
      <c r="AW32624" s="5"/>
    </row>
    <row r="32625" spans="38:49">
      <c r="AL32625" s="5"/>
      <c r="AM32625" s="5"/>
      <c r="AW32625" s="5"/>
    </row>
    <row r="32626" spans="38:49">
      <c r="AL32626" s="5"/>
      <c r="AM32626" s="5"/>
      <c r="AW32626" s="5"/>
    </row>
    <row r="32627" spans="38:49">
      <c r="AL32627" s="5"/>
      <c r="AM32627" s="5"/>
      <c r="AW32627" s="5"/>
    </row>
    <row r="32628" spans="38:49">
      <c r="AL32628" s="5"/>
      <c r="AM32628" s="5"/>
      <c r="AW32628" s="5"/>
    </row>
    <row r="32629" spans="38:49">
      <c r="AL32629" s="5"/>
      <c r="AM32629" s="5"/>
      <c r="AW32629" s="5"/>
    </row>
    <row r="32630" spans="38:49">
      <c r="AL32630" s="5"/>
      <c r="AM32630" s="5"/>
      <c r="AW32630" s="5"/>
    </row>
    <row r="32631" spans="38:49">
      <c r="AL32631" s="5"/>
      <c r="AM32631" s="5"/>
      <c r="AW32631" s="5"/>
    </row>
    <row r="32632" spans="38:49">
      <c r="AL32632" s="5"/>
      <c r="AM32632" s="5"/>
      <c r="AW32632" s="5"/>
    </row>
    <row r="32633" spans="38:49">
      <c r="AL32633" s="5"/>
      <c r="AM32633" s="5"/>
      <c r="AW32633" s="5"/>
    </row>
    <row r="32634" spans="38:49">
      <c r="AL32634" s="5"/>
      <c r="AM32634" s="5"/>
      <c r="AW32634" s="5"/>
    </row>
    <row r="32635" spans="38:49">
      <c r="AL32635" s="5"/>
      <c r="AM32635" s="5"/>
      <c r="AW32635" s="5"/>
    </row>
    <row r="32636" spans="38:49">
      <c r="AL32636" s="5"/>
      <c r="AM32636" s="5"/>
      <c r="AW32636" s="5"/>
    </row>
    <row r="32637" spans="38:49">
      <c r="AL32637" s="5"/>
      <c r="AM32637" s="5"/>
      <c r="AW32637" s="5"/>
    </row>
    <row r="32638" spans="38:49">
      <c r="AL32638" s="5"/>
      <c r="AM32638" s="5"/>
      <c r="AW32638" s="5"/>
    </row>
    <row r="32639" spans="38:49">
      <c r="AL32639" s="5"/>
      <c r="AM32639" s="5"/>
      <c r="AW32639" s="5"/>
    </row>
    <row r="32640" spans="38:49">
      <c r="AL32640" s="5"/>
      <c r="AM32640" s="5"/>
      <c r="AW32640" s="5"/>
    </row>
    <row r="32641" spans="38:49">
      <c r="AL32641" s="5"/>
      <c r="AM32641" s="5"/>
      <c r="AW32641" s="5"/>
    </row>
    <row r="32642" spans="38:49">
      <c r="AL32642" s="5"/>
      <c r="AM32642" s="5"/>
      <c r="AW32642" s="5"/>
    </row>
    <row r="32643" spans="38:49">
      <c r="AL32643" s="5"/>
      <c r="AM32643" s="5"/>
      <c r="AW32643" s="5"/>
    </row>
    <row r="32644" spans="38:49">
      <c r="AL32644" s="5"/>
      <c r="AM32644" s="5"/>
      <c r="AW32644" s="5"/>
    </row>
    <row r="32645" spans="38:49">
      <c r="AL32645" s="5"/>
      <c r="AM32645" s="5"/>
      <c r="AW32645" s="5"/>
    </row>
    <row r="32646" spans="38:49">
      <c r="AL32646" s="5"/>
      <c r="AM32646" s="5"/>
      <c r="AW32646" s="5"/>
    </row>
    <row r="32647" spans="38:49">
      <c r="AL32647" s="5"/>
      <c r="AM32647" s="5"/>
      <c r="AW32647" s="5"/>
    </row>
    <row r="32648" spans="38:49">
      <c r="AL32648" s="5"/>
      <c r="AM32648" s="5"/>
      <c r="AW32648" s="5"/>
    </row>
    <row r="32649" spans="38:49">
      <c r="AL32649" s="5"/>
      <c r="AM32649" s="5"/>
      <c r="AW32649" s="5"/>
    </row>
    <row r="32650" spans="38:49">
      <c r="AL32650" s="5"/>
      <c r="AM32650" s="5"/>
      <c r="AW32650" s="5"/>
    </row>
    <row r="32651" spans="38:49">
      <c r="AL32651" s="5"/>
      <c r="AM32651" s="5"/>
      <c r="AW32651" s="5"/>
    </row>
    <row r="32652" spans="38:49">
      <c r="AL32652" s="5"/>
      <c r="AM32652" s="5"/>
      <c r="AW32652" s="5"/>
    </row>
    <row r="32653" spans="38:49">
      <c r="AL32653" s="5"/>
      <c r="AM32653" s="5"/>
      <c r="AW32653" s="5"/>
    </row>
    <row r="32654" spans="38:49">
      <c r="AL32654" s="5"/>
      <c r="AM32654" s="5"/>
      <c r="AW32654" s="5"/>
    </row>
    <row r="32655" spans="38:49">
      <c r="AL32655" s="5"/>
      <c r="AM32655" s="5"/>
      <c r="AW32655" s="5"/>
    </row>
    <row r="32656" spans="38:49">
      <c r="AL32656" s="5"/>
      <c r="AM32656" s="5"/>
      <c r="AW32656" s="5"/>
    </row>
    <row r="32657" spans="38:49">
      <c r="AL32657" s="5"/>
      <c r="AM32657" s="5"/>
      <c r="AW32657" s="5"/>
    </row>
    <row r="32658" spans="38:49">
      <c r="AL32658" s="5"/>
      <c r="AM32658" s="5"/>
      <c r="AW32658" s="5"/>
    </row>
    <row r="32659" spans="38:49">
      <c r="AL32659" s="5"/>
      <c r="AM32659" s="5"/>
      <c r="AW32659" s="5"/>
    </row>
    <row r="32660" spans="38:49">
      <c r="AL32660" s="5"/>
      <c r="AM32660" s="5"/>
      <c r="AW32660" s="5"/>
    </row>
    <row r="32661" spans="38:49">
      <c r="AL32661" s="5"/>
      <c r="AM32661" s="5"/>
      <c r="AW32661" s="5"/>
    </row>
    <row r="32662" spans="38:49">
      <c r="AL32662" s="5"/>
      <c r="AM32662" s="5"/>
      <c r="AW32662" s="5"/>
    </row>
    <row r="32663" spans="38:49">
      <c r="AL32663" s="5"/>
      <c r="AM32663" s="5"/>
      <c r="AW32663" s="5"/>
    </row>
    <row r="32664" spans="38:49">
      <c r="AL32664" s="5"/>
      <c r="AM32664" s="5"/>
      <c r="AW32664" s="5"/>
    </row>
    <row r="32665" spans="38:49">
      <c r="AL32665" s="5"/>
      <c r="AM32665" s="5"/>
      <c r="AW32665" s="5"/>
    </row>
    <row r="32666" spans="38:49">
      <c r="AL32666" s="5"/>
      <c r="AM32666" s="5"/>
      <c r="AW32666" s="5"/>
    </row>
    <row r="32667" spans="38:49">
      <c r="AL32667" s="5"/>
      <c r="AM32667" s="5"/>
      <c r="AW32667" s="5"/>
    </row>
    <row r="32668" spans="38:49">
      <c r="AL32668" s="5"/>
      <c r="AM32668" s="5"/>
      <c r="AW32668" s="5"/>
    </row>
    <row r="32669" spans="38:49">
      <c r="AL32669" s="5"/>
      <c r="AM32669" s="5"/>
      <c r="AW32669" s="5"/>
    </row>
    <row r="32670" spans="38:49">
      <c r="AL32670" s="5"/>
      <c r="AM32670" s="5"/>
      <c r="AW32670" s="5"/>
    </row>
    <row r="32671" spans="38:49">
      <c r="AL32671" s="5"/>
      <c r="AM32671" s="5"/>
      <c r="AW32671" s="5"/>
    </row>
    <row r="32672" spans="38:49">
      <c r="AL32672" s="5"/>
      <c r="AM32672" s="5"/>
      <c r="AW32672" s="5"/>
    </row>
    <row r="32673" spans="38:49">
      <c r="AL32673" s="5"/>
      <c r="AM32673" s="5"/>
      <c r="AW32673" s="5"/>
    </row>
    <row r="32674" spans="38:49">
      <c r="AL32674" s="5"/>
      <c r="AM32674" s="5"/>
      <c r="AW32674" s="5"/>
    </row>
    <row r="32675" spans="38:49">
      <c r="AL32675" s="5"/>
      <c r="AM32675" s="5"/>
      <c r="AW32675" s="5"/>
    </row>
    <row r="32676" spans="38:49">
      <c r="AL32676" s="5"/>
      <c r="AM32676" s="5"/>
      <c r="AW32676" s="5"/>
    </row>
    <row r="32677" spans="38:49">
      <c r="AL32677" s="5"/>
      <c r="AM32677" s="5"/>
      <c r="AW32677" s="5"/>
    </row>
    <row r="32678" spans="38:49">
      <c r="AL32678" s="5"/>
      <c r="AM32678" s="5"/>
      <c r="AW32678" s="5"/>
    </row>
    <row r="32679" spans="38:49">
      <c r="AL32679" s="5"/>
      <c r="AM32679" s="5"/>
      <c r="AW32679" s="5"/>
    </row>
    <row r="32680" spans="38:49">
      <c r="AL32680" s="5"/>
      <c r="AM32680" s="5"/>
      <c r="AW32680" s="5"/>
    </row>
    <row r="32681" spans="38:49">
      <c r="AL32681" s="5"/>
      <c r="AM32681" s="5"/>
      <c r="AW32681" s="5"/>
    </row>
    <row r="32682" spans="38:49">
      <c r="AL32682" s="5"/>
      <c r="AM32682" s="5"/>
      <c r="AW32682" s="5"/>
    </row>
    <row r="32683" spans="38:49">
      <c r="AL32683" s="5"/>
      <c r="AM32683" s="5"/>
      <c r="AW32683" s="5"/>
    </row>
    <row r="32684" spans="38:49">
      <c r="AL32684" s="5"/>
      <c r="AM32684" s="5"/>
      <c r="AW32684" s="5"/>
    </row>
    <row r="32685" spans="38:49">
      <c r="AL32685" s="5"/>
      <c r="AM32685" s="5"/>
      <c r="AW32685" s="5"/>
    </row>
    <row r="32686" spans="38:49">
      <c r="AL32686" s="5"/>
      <c r="AM32686" s="5"/>
      <c r="AW32686" s="5"/>
    </row>
    <row r="32687" spans="38:49">
      <c r="AL32687" s="5"/>
      <c r="AM32687" s="5"/>
      <c r="AW32687" s="5"/>
    </row>
    <row r="32688" spans="38:49">
      <c r="AL32688" s="5"/>
      <c r="AM32688" s="5"/>
      <c r="AW32688" s="5"/>
    </row>
    <row r="32689" spans="38:49">
      <c r="AL32689" s="5"/>
      <c r="AM32689" s="5"/>
      <c r="AW32689" s="5"/>
    </row>
    <row r="32690" spans="38:49">
      <c r="AL32690" s="5"/>
      <c r="AM32690" s="5"/>
      <c r="AW32690" s="5"/>
    </row>
    <row r="32691" spans="38:49">
      <c r="AL32691" s="5"/>
      <c r="AM32691" s="5"/>
      <c r="AW32691" s="5"/>
    </row>
    <row r="32692" spans="38:49">
      <c r="AL32692" s="5"/>
      <c r="AM32692" s="5"/>
      <c r="AW32692" s="5"/>
    </row>
    <row r="32693" spans="38:49">
      <c r="AL32693" s="5"/>
      <c r="AM32693" s="5"/>
      <c r="AW32693" s="5"/>
    </row>
    <row r="32694" spans="38:49">
      <c r="AL32694" s="5"/>
      <c r="AM32694" s="5"/>
      <c r="AW32694" s="5"/>
    </row>
    <row r="32695" spans="38:49">
      <c r="AL32695" s="5"/>
      <c r="AM32695" s="5"/>
      <c r="AW32695" s="5"/>
    </row>
    <row r="32696" spans="38:49">
      <c r="AL32696" s="5"/>
      <c r="AM32696" s="5"/>
      <c r="AW32696" s="5"/>
    </row>
    <row r="32697" spans="38:49">
      <c r="AL32697" s="5"/>
      <c r="AM32697" s="5"/>
      <c r="AW32697" s="5"/>
    </row>
    <row r="32698" spans="38:49">
      <c r="AL32698" s="5"/>
      <c r="AM32698" s="5"/>
      <c r="AW32698" s="5"/>
    </row>
    <row r="32699" spans="38:49">
      <c r="AL32699" s="5"/>
      <c r="AM32699" s="5"/>
      <c r="AW32699" s="5"/>
    </row>
    <row r="32700" spans="38:49">
      <c r="AL32700" s="5"/>
      <c r="AM32700" s="5"/>
      <c r="AW32700" s="5"/>
    </row>
    <row r="32701" spans="38:49">
      <c r="AL32701" s="5"/>
      <c r="AM32701" s="5"/>
      <c r="AW32701" s="5"/>
    </row>
    <row r="32702" spans="38:49">
      <c r="AL32702" s="5"/>
      <c r="AM32702" s="5"/>
      <c r="AW32702" s="5"/>
    </row>
    <row r="32703" spans="38:49">
      <c r="AL32703" s="5"/>
      <c r="AM32703" s="5"/>
      <c r="AW32703" s="5"/>
    </row>
    <row r="32704" spans="38:49">
      <c r="AL32704" s="5"/>
      <c r="AM32704" s="5"/>
      <c r="AW32704" s="5"/>
    </row>
    <row r="32705" spans="38:49">
      <c r="AL32705" s="5"/>
      <c r="AM32705" s="5"/>
      <c r="AW32705" s="5"/>
    </row>
    <row r="32706" spans="38:49">
      <c r="AL32706" s="5"/>
      <c r="AM32706" s="5"/>
      <c r="AW32706" s="5"/>
    </row>
    <row r="32707" spans="38:49">
      <c r="AL32707" s="5"/>
      <c r="AM32707" s="5"/>
      <c r="AW32707" s="5"/>
    </row>
    <row r="32708" spans="38:49">
      <c r="AL32708" s="5"/>
      <c r="AM32708" s="5"/>
      <c r="AW32708" s="5"/>
    </row>
    <row r="32709" spans="38:49">
      <c r="AL32709" s="5"/>
      <c r="AM32709" s="5"/>
      <c r="AW32709" s="5"/>
    </row>
    <row r="32710" spans="38:49">
      <c r="AL32710" s="5"/>
      <c r="AM32710" s="5"/>
      <c r="AW32710" s="5"/>
    </row>
    <row r="32711" spans="38:49">
      <c r="AL32711" s="5"/>
      <c r="AM32711" s="5"/>
      <c r="AW32711" s="5"/>
    </row>
    <row r="32712" spans="38:49">
      <c r="AL32712" s="5"/>
      <c r="AM32712" s="5"/>
      <c r="AW32712" s="5"/>
    </row>
    <row r="32713" spans="38:49">
      <c r="AL32713" s="5"/>
      <c r="AM32713" s="5"/>
      <c r="AW32713" s="5"/>
    </row>
    <row r="32714" spans="38:49">
      <c r="AL32714" s="5"/>
      <c r="AM32714" s="5"/>
      <c r="AW32714" s="5"/>
    </row>
    <row r="32715" spans="38:49">
      <c r="AL32715" s="5"/>
      <c r="AM32715" s="5"/>
      <c r="AW32715" s="5"/>
    </row>
    <row r="32716" spans="38:49">
      <c r="AL32716" s="5"/>
      <c r="AM32716" s="5"/>
      <c r="AW32716" s="5"/>
    </row>
    <row r="32717" spans="38:49">
      <c r="AL32717" s="5"/>
      <c r="AM32717" s="5"/>
      <c r="AW32717" s="5"/>
    </row>
    <row r="32718" spans="38:49">
      <c r="AL32718" s="5"/>
      <c r="AM32718" s="5"/>
      <c r="AW32718" s="5"/>
    </row>
    <row r="32719" spans="38:49">
      <c r="AL32719" s="5"/>
      <c r="AM32719" s="5"/>
      <c r="AW32719" s="5"/>
    </row>
    <row r="32720" spans="38:49">
      <c r="AL32720" s="5"/>
      <c r="AM32720" s="5"/>
      <c r="AW32720" s="5"/>
    </row>
    <row r="32721" spans="38:49">
      <c r="AL32721" s="5"/>
      <c r="AM32721" s="5"/>
      <c r="AW32721" s="5"/>
    </row>
    <row r="32722" spans="38:49">
      <c r="AL32722" s="5"/>
      <c r="AM32722" s="5"/>
      <c r="AW32722" s="5"/>
    </row>
    <row r="32723" spans="38:49">
      <c r="AL32723" s="5"/>
      <c r="AM32723" s="5"/>
      <c r="AW32723" s="5"/>
    </row>
    <row r="32724" spans="38:49">
      <c r="AL32724" s="5"/>
      <c r="AM32724" s="5"/>
      <c r="AW32724" s="5"/>
    </row>
    <row r="32725" spans="38:49">
      <c r="AL32725" s="5"/>
      <c r="AM32725" s="5"/>
      <c r="AW32725" s="5"/>
    </row>
    <row r="32726" spans="38:49">
      <c r="AL32726" s="5"/>
      <c r="AM32726" s="5"/>
      <c r="AW32726" s="5"/>
    </row>
    <row r="32727" spans="38:49">
      <c r="AL32727" s="5"/>
      <c r="AM32727" s="5"/>
      <c r="AW32727" s="5"/>
    </row>
    <row r="32728" spans="38:49">
      <c r="AL32728" s="5"/>
      <c r="AM32728" s="5"/>
      <c r="AW32728" s="5"/>
    </row>
    <row r="32729" spans="38:49">
      <c r="AL32729" s="5"/>
      <c r="AM32729" s="5"/>
      <c r="AW32729" s="5"/>
    </row>
    <row r="32730" spans="38:49">
      <c r="AL32730" s="5"/>
      <c r="AM32730" s="5"/>
      <c r="AW32730" s="5"/>
    </row>
    <row r="32731" spans="38:49">
      <c r="AL32731" s="5"/>
      <c r="AM32731" s="5"/>
      <c r="AW32731" s="5"/>
    </row>
    <row r="32732" spans="38:49">
      <c r="AL32732" s="5"/>
      <c r="AM32732" s="5"/>
      <c r="AW32732" s="5"/>
    </row>
    <row r="32733" spans="38:49">
      <c r="AL32733" s="5"/>
      <c r="AM32733" s="5"/>
      <c r="AW32733" s="5"/>
    </row>
    <row r="32734" spans="38:49">
      <c r="AL32734" s="5"/>
      <c r="AM32734" s="5"/>
      <c r="AW32734" s="5"/>
    </row>
    <row r="32735" spans="38:49">
      <c r="AL32735" s="5"/>
      <c r="AM32735" s="5"/>
      <c r="AW32735" s="5"/>
    </row>
    <row r="32736" spans="38:49">
      <c r="AL32736" s="5"/>
      <c r="AM32736" s="5"/>
      <c r="AW32736" s="5"/>
    </row>
    <row r="32737" spans="38:49">
      <c r="AL32737" s="5"/>
      <c r="AM32737" s="5"/>
      <c r="AW32737" s="5"/>
    </row>
    <row r="32738" spans="38:49">
      <c r="AL32738" s="5"/>
      <c r="AM32738" s="5"/>
      <c r="AW32738" s="5"/>
    </row>
    <row r="32739" spans="38:49">
      <c r="AL32739" s="5"/>
      <c r="AM32739" s="5"/>
      <c r="AW32739" s="5"/>
    </row>
    <row r="32740" spans="38:49">
      <c r="AL32740" s="5"/>
      <c r="AM32740" s="5"/>
      <c r="AW32740" s="5"/>
    </row>
    <row r="32741" spans="38:49">
      <c r="AL32741" s="5"/>
      <c r="AM32741" s="5"/>
      <c r="AW32741" s="5"/>
    </row>
    <row r="32742" spans="38:49">
      <c r="AL32742" s="5"/>
      <c r="AM32742" s="5"/>
      <c r="AW32742" s="5"/>
    </row>
    <row r="32743" spans="38:49">
      <c r="AL32743" s="5"/>
      <c r="AM32743" s="5"/>
      <c r="AW32743" s="5"/>
    </row>
    <row r="32744" spans="38:49">
      <c r="AL32744" s="5"/>
      <c r="AM32744" s="5"/>
      <c r="AW32744" s="5"/>
    </row>
    <row r="32745" spans="38:49">
      <c r="AL32745" s="5"/>
      <c r="AM32745" s="5"/>
      <c r="AW32745" s="5"/>
    </row>
    <row r="32746" spans="38:49">
      <c r="AL32746" s="5"/>
      <c r="AM32746" s="5"/>
      <c r="AW32746" s="5"/>
    </row>
    <row r="32747" spans="38:49">
      <c r="AL32747" s="5"/>
      <c r="AM32747" s="5"/>
      <c r="AW32747" s="5"/>
    </row>
    <row r="32748" spans="38:49">
      <c r="AL32748" s="5"/>
      <c r="AM32748" s="5"/>
      <c r="AW32748" s="5"/>
    </row>
    <row r="32749" spans="38:49">
      <c r="AL32749" s="5"/>
      <c r="AM32749" s="5"/>
      <c r="AW32749" s="5"/>
    </row>
    <row r="32750" spans="38:49">
      <c r="AL32750" s="5"/>
      <c r="AM32750" s="5"/>
      <c r="AW32750" s="5"/>
    </row>
    <row r="32751" spans="38:49">
      <c r="AL32751" s="5"/>
      <c r="AM32751" s="5"/>
      <c r="AW32751" s="5"/>
    </row>
    <row r="32752" spans="38:49">
      <c r="AL32752" s="5"/>
      <c r="AM32752" s="5"/>
      <c r="AW32752" s="5"/>
    </row>
    <row r="32753" spans="38:49">
      <c r="AL32753" s="5"/>
      <c r="AM32753" s="5"/>
      <c r="AW32753" s="5"/>
    </row>
    <row r="32754" spans="38:49">
      <c r="AL32754" s="5"/>
      <c r="AM32754" s="5"/>
      <c r="AW32754" s="5"/>
    </row>
    <row r="32755" spans="38:49">
      <c r="AL32755" s="5"/>
      <c r="AM32755" s="5"/>
      <c r="AW32755" s="5"/>
    </row>
    <row r="32756" spans="38:49">
      <c r="AL32756" s="5"/>
      <c r="AM32756" s="5"/>
      <c r="AW32756" s="5"/>
    </row>
    <row r="32757" spans="38:49">
      <c r="AL32757" s="5"/>
      <c r="AM32757" s="5"/>
      <c r="AW32757" s="5"/>
    </row>
    <row r="32758" spans="38:49">
      <c r="AL32758" s="5"/>
      <c r="AM32758" s="5"/>
      <c r="AW32758" s="5"/>
    </row>
    <row r="32759" spans="38:49">
      <c r="AL32759" s="5"/>
      <c r="AM32759" s="5"/>
      <c r="AW32759" s="5"/>
    </row>
    <row r="32760" spans="38:49">
      <c r="AL32760" s="5"/>
      <c r="AM32760" s="5"/>
      <c r="AW32760" s="5"/>
    </row>
    <row r="32761" spans="38:49">
      <c r="AL32761" s="5"/>
      <c r="AM32761" s="5"/>
      <c r="AW32761" s="5"/>
    </row>
    <row r="32762" spans="38:49">
      <c r="AL32762" s="5"/>
      <c r="AM32762" s="5"/>
      <c r="AW32762" s="5"/>
    </row>
    <row r="32763" spans="38:49">
      <c r="AL32763" s="5"/>
      <c r="AM32763" s="5"/>
      <c r="AW32763" s="5"/>
    </row>
    <row r="32764" spans="38:49">
      <c r="AL32764" s="5"/>
      <c r="AM32764" s="5"/>
      <c r="AW32764" s="5"/>
    </row>
    <row r="32765" spans="38:49">
      <c r="AL32765" s="5"/>
      <c r="AM32765" s="5"/>
      <c r="AW32765" s="5"/>
    </row>
    <row r="32766" spans="38:49">
      <c r="AL32766" s="5"/>
      <c r="AM32766" s="5"/>
      <c r="AW32766" s="5"/>
    </row>
    <row r="32767" spans="38:49">
      <c r="AL32767" s="5"/>
      <c r="AM32767" s="5"/>
      <c r="AW32767" s="5"/>
    </row>
    <row r="32768" spans="38:49">
      <c r="AL32768" s="5"/>
      <c r="AM32768" s="5"/>
      <c r="AW32768" s="5"/>
    </row>
    <row r="32769" spans="38:49">
      <c r="AL32769" s="5"/>
      <c r="AM32769" s="5"/>
      <c r="AW32769" s="5"/>
    </row>
    <row r="32770" spans="38:49">
      <c r="AL32770" s="5"/>
      <c r="AM32770" s="5"/>
      <c r="AW32770" s="5"/>
    </row>
    <row r="32771" spans="38:49">
      <c r="AL32771" s="5"/>
      <c r="AM32771" s="5"/>
      <c r="AW32771" s="5"/>
    </row>
    <row r="32772" spans="38:49">
      <c r="AL32772" s="5"/>
      <c r="AM32772" s="5"/>
      <c r="AW32772" s="5"/>
    </row>
    <row r="32773" spans="38:49">
      <c r="AL32773" s="5"/>
      <c r="AM32773" s="5"/>
      <c r="AW32773" s="5"/>
    </row>
    <row r="32774" spans="38:49">
      <c r="AL32774" s="5"/>
      <c r="AM32774" s="5"/>
      <c r="AW32774" s="5"/>
    </row>
    <row r="32775" spans="38:49">
      <c r="AL32775" s="5"/>
      <c r="AM32775" s="5"/>
      <c r="AW32775" s="5"/>
    </row>
    <row r="32776" spans="38:49">
      <c r="AL32776" s="5"/>
      <c r="AM32776" s="5"/>
      <c r="AW32776" s="5"/>
    </row>
    <row r="32777" spans="38:49">
      <c r="AL32777" s="5"/>
      <c r="AM32777" s="5"/>
      <c r="AW32777" s="5"/>
    </row>
    <row r="32778" spans="38:49">
      <c r="AL32778" s="5"/>
      <c r="AM32778" s="5"/>
      <c r="AW32778" s="5"/>
    </row>
    <row r="32779" spans="38:49">
      <c r="AL32779" s="5"/>
      <c r="AM32779" s="5"/>
      <c r="AW32779" s="5"/>
    </row>
    <row r="32780" spans="38:49">
      <c r="AL32780" s="5"/>
      <c r="AM32780" s="5"/>
      <c r="AW32780" s="5"/>
    </row>
    <row r="32781" spans="38:49">
      <c r="AL32781" s="5"/>
      <c r="AM32781" s="5"/>
      <c r="AW32781" s="5"/>
    </row>
    <row r="32782" spans="38:49">
      <c r="AL32782" s="5"/>
      <c r="AM32782" s="5"/>
      <c r="AW32782" s="5"/>
    </row>
    <row r="32783" spans="38:49">
      <c r="AL32783" s="5"/>
      <c r="AM32783" s="5"/>
      <c r="AW32783" s="5"/>
    </row>
    <row r="32784" spans="38:49">
      <c r="AL32784" s="5"/>
      <c r="AM32784" s="5"/>
      <c r="AW32784" s="5"/>
    </row>
    <row r="32785" spans="38:49">
      <c r="AL32785" s="5"/>
      <c r="AM32785" s="5"/>
      <c r="AW32785" s="5"/>
    </row>
    <row r="32786" spans="38:49">
      <c r="AL32786" s="5"/>
      <c r="AM32786" s="5"/>
      <c r="AW32786" s="5"/>
    </row>
    <row r="32787" spans="38:49">
      <c r="AL32787" s="5"/>
      <c r="AM32787" s="5"/>
      <c r="AW32787" s="5"/>
    </row>
    <row r="32788" spans="38:49">
      <c r="AL32788" s="5"/>
      <c r="AM32788" s="5"/>
      <c r="AW32788" s="5"/>
    </row>
    <row r="32789" spans="38:49">
      <c r="AL32789" s="5"/>
      <c r="AM32789" s="5"/>
      <c r="AW32789" s="5"/>
    </row>
    <row r="32790" spans="38:49">
      <c r="AL32790" s="5"/>
      <c r="AM32790" s="5"/>
      <c r="AW32790" s="5"/>
    </row>
    <row r="32791" spans="38:49">
      <c r="AL32791" s="5"/>
      <c r="AM32791" s="5"/>
      <c r="AW32791" s="5"/>
    </row>
    <row r="32792" spans="38:49">
      <c r="AL32792" s="5"/>
      <c r="AM32792" s="5"/>
      <c r="AW32792" s="5"/>
    </row>
    <row r="32793" spans="38:49">
      <c r="AL32793" s="5"/>
      <c r="AM32793" s="5"/>
      <c r="AW32793" s="5"/>
    </row>
    <row r="32794" spans="38:49">
      <c r="AL32794" s="5"/>
      <c r="AM32794" s="5"/>
      <c r="AW32794" s="5"/>
    </row>
    <row r="32795" spans="38:49">
      <c r="AL32795" s="5"/>
      <c r="AM32795" s="5"/>
      <c r="AW32795" s="5"/>
    </row>
    <row r="32796" spans="38:49">
      <c r="AL32796" s="5"/>
      <c r="AM32796" s="5"/>
      <c r="AW32796" s="5"/>
    </row>
    <row r="32797" spans="38:49">
      <c r="AL32797" s="5"/>
      <c r="AM32797" s="5"/>
      <c r="AW32797" s="5"/>
    </row>
    <row r="32798" spans="38:49">
      <c r="AL32798" s="5"/>
      <c r="AM32798" s="5"/>
      <c r="AW32798" s="5"/>
    </row>
    <row r="32799" spans="38:49">
      <c r="AL32799" s="5"/>
      <c r="AM32799" s="5"/>
      <c r="AW32799" s="5"/>
    </row>
    <row r="32800" spans="38:49">
      <c r="AL32800" s="5"/>
      <c r="AM32800" s="5"/>
      <c r="AW32800" s="5"/>
    </row>
    <row r="32801" spans="38:49">
      <c r="AL32801" s="5"/>
      <c r="AM32801" s="5"/>
      <c r="AW32801" s="5"/>
    </row>
    <row r="32802" spans="38:49">
      <c r="AL32802" s="5"/>
      <c r="AM32802" s="5"/>
      <c r="AW32802" s="5"/>
    </row>
    <row r="32803" spans="38:49">
      <c r="AL32803" s="5"/>
      <c r="AM32803" s="5"/>
      <c r="AW32803" s="5"/>
    </row>
    <row r="32804" spans="38:49">
      <c r="AL32804" s="5"/>
      <c r="AM32804" s="5"/>
      <c r="AW32804" s="5"/>
    </row>
    <row r="32805" spans="38:49">
      <c r="AL32805" s="5"/>
      <c r="AM32805" s="5"/>
      <c r="AW32805" s="5"/>
    </row>
    <row r="32806" spans="38:49">
      <c r="AL32806" s="5"/>
      <c r="AM32806" s="5"/>
      <c r="AW32806" s="5"/>
    </row>
    <row r="32807" spans="38:49">
      <c r="AL32807" s="5"/>
      <c r="AM32807" s="5"/>
      <c r="AW32807" s="5"/>
    </row>
    <row r="32808" spans="38:49">
      <c r="AL32808" s="5"/>
      <c r="AM32808" s="5"/>
      <c r="AW32808" s="5"/>
    </row>
    <row r="32809" spans="38:49">
      <c r="AL32809" s="5"/>
      <c r="AM32809" s="5"/>
      <c r="AW32809" s="5"/>
    </row>
    <row r="32810" spans="38:49">
      <c r="AL32810" s="5"/>
      <c r="AM32810" s="5"/>
      <c r="AW32810" s="5"/>
    </row>
    <row r="32811" spans="38:49">
      <c r="AL32811" s="5"/>
      <c r="AM32811" s="5"/>
      <c r="AW32811" s="5"/>
    </row>
    <row r="32812" spans="38:49">
      <c r="AL32812" s="5"/>
      <c r="AM32812" s="5"/>
      <c r="AW32812" s="5"/>
    </row>
    <row r="32813" spans="38:49">
      <c r="AL32813" s="5"/>
      <c r="AM32813" s="5"/>
      <c r="AW32813" s="5"/>
    </row>
    <row r="32814" spans="38:49">
      <c r="AL32814" s="5"/>
      <c r="AM32814" s="5"/>
      <c r="AW32814" s="5"/>
    </row>
    <row r="32815" spans="38:49">
      <c r="AL32815" s="5"/>
      <c r="AM32815" s="5"/>
      <c r="AW32815" s="5"/>
    </row>
    <row r="32816" spans="38:49">
      <c r="AL32816" s="5"/>
      <c r="AM32816" s="5"/>
      <c r="AW32816" s="5"/>
    </row>
    <row r="32817" spans="38:49">
      <c r="AL32817" s="5"/>
      <c r="AM32817" s="5"/>
      <c r="AW32817" s="5"/>
    </row>
    <row r="32818" spans="38:49">
      <c r="AL32818" s="5"/>
      <c r="AM32818" s="5"/>
      <c r="AW32818" s="5"/>
    </row>
    <row r="32819" spans="38:49">
      <c r="AL32819" s="5"/>
      <c r="AM32819" s="5"/>
      <c r="AW32819" s="5"/>
    </row>
    <row r="32820" spans="38:49">
      <c r="AL32820" s="5"/>
      <c r="AM32820" s="5"/>
      <c r="AW32820" s="5"/>
    </row>
    <row r="32821" spans="38:49">
      <c r="AL32821" s="5"/>
      <c r="AM32821" s="5"/>
      <c r="AW32821" s="5"/>
    </row>
    <row r="32822" spans="38:49">
      <c r="AL32822" s="5"/>
      <c r="AM32822" s="5"/>
      <c r="AW32822" s="5"/>
    </row>
    <row r="32823" spans="38:49">
      <c r="AL32823" s="5"/>
      <c r="AM32823" s="5"/>
      <c r="AW32823" s="5"/>
    </row>
    <row r="32824" spans="38:49">
      <c r="AL32824" s="5"/>
      <c r="AM32824" s="5"/>
      <c r="AW32824" s="5"/>
    </row>
    <row r="32825" spans="38:49">
      <c r="AL32825" s="5"/>
      <c r="AM32825" s="5"/>
      <c r="AW32825" s="5"/>
    </row>
    <row r="32826" spans="38:49">
      <c r="AL32826" s="5"/>
      <c r="AM32826" s="5"/>
      <c r="AW32826" s="5"/>
    </row>
    <row r="32827" spans="38:49">
      <c r="AL32827" s="5"/>
      <c r="AM32827" s="5"/>
      <c r="AW32827" s="5"/>
    </row>
    <row r="32828" spans="38:49">
      <c r="AL32828" s="5"/>
      <c r="AM32828" s="5"/>
      <c r="AW32828" s="5"/>
    </row>
    <row r="32829" spans="38:49">
      <c r="AL32829" s="5"/>
      <c r="AM32829" s="5"/>
      <c r="AW32829" s="5"/>
    </row>
    <row r="32830" spans="38:49">
      <c r="AL32830" s="5"/>
      <c r="AM32830" s="5"/>
      <c r="AW32830" s="5"/>
    </row>
    <row r="32831" spans="38:49">
      <c r="AL32831" s="5"/>
      <c r="AM32831" s="5"/>
      <c r="AW32831" s="5"/>
    </row>
    <row r="32832" spans="38:49">
      <c r="AL32832" s="5"/>
      <c r="AM32832" s="5"/>
      <c r="AW32832" s="5"/>
    </row>
    <row r="32833" spans="38:49">
      <c r="AL32833" s="5"/>
      <c r="AM32833" s="5"/>
      <c r="AW32833" s="5"/>
    </row>
    <row r="32834" spans="38:49">
      <c r="AL32834" s="5"/>
      <c r="AM32834" s="5"/>
      <c r="AW32834" s="5"/>
    </row>
    <row r="32835" spans="38:49">
      <c r="AL32835" s="5"/>
      <c r="AM32835" s="5"/>
      <c r="AW32835" s="5"/>
    </row>
    <row r="32836" spans="38:49">
      <c r="AL32836" s="5"/>
      <c r="AM32836" s="5"/>
      <c r="AW32836" s="5"/>
    </row>
    <row r="32837" spans="38:49">
      <c r="AL32837" s="5"/>
      <c r="AM32837" s="5"/>
      <c r="AW32837" s="5"/>
    </row>
    <row r="32838" spans="38:49">
      <c r="AL32838" s="5"/>
      <c r="AM32838" s="5"/>
      <c r="AW32838" s="5"/>
    </row>
    <row r="32839" spans="38:49">
      <c r="AL32839" s="5"/>
      <c r="AM32839" s="5"/>
      <c r="AW32839" s="5"/>
    </row>
    <row r="32840" spans="38:49">
      <c r="AL32840" s="5"/>
      <c r="AM32840" s="5"/>
      <c r="AW32840" s="5"/>
    </row>
    <row r="32841" spans="38:49">
      <c r="AL32841" s="5"/>
      <c r="AM32841" s="5"/>
      <c r="AW32841" s="5"/>
    </row>
    <row r="32842" spans="38:49">
      <c r="AL32842" s="5"/>
      <c r="AM32842" s="5"/>
      <c r="AW32842" s="5"/>
    </row>
    <row r="32843" spans="38:49">
      <c r="AL32843" s="5"/>
      <c r="AM32843" s="5"/>
      <c r="AW32843" s="5"/>
    </row>
    <row r="32844" spans="38:49">
      <c r="AL32844" s="5"/>
      <c r="AM32844" s="5"/>
      <c r="AW32844" s="5"/>
    </row>
    <row r="32845" spans="38:49">
      <c r="AL32845" s="5"/>
      <c r="AM32845" s="5"/>
      <c r="AW32845" s="5"/>
    </row>
    <row r="32846" spans="38:49">
      <c r="AL32846" s="5"/>
      <c r="AM32846" s="5"/>
      <c r="AW32846" s="5"/>
    </row>
    <row r="32847" spans="38:49">
      <c r="AL32847" s="5"/>
      <c r="AM32847" s="5"/>
      <c r="AW32847" s="5"/>
    </row>
    <row r="32848" spans="38:49">
      <c r="AL32848" s="5"/>
      <c r="AM32848" s="5"/>
      <c r="AW32848" s="5"/>
    </row>
    <row r="32849" spans="38:49">
      <c r="AL32849" s="5"/>
      <c r="AM32849" s="5"/>
      <c r="AW32849" s="5"/>
    </row>
    <row r="32850" spans="38:49">
      <c r="AL32850" s="5"/>
      <c r="AM32850" s="5"/>
      <c r="AW32850" s="5"/>
    </row>
    <row r="32851" spans="38:49">
      <c r="AL32851" s="5"/>
      <c r="AM32851" s="5"/>
      <c r="AW32851" s="5"/>
    </row>
    <row r="32852" spans="38:49">
      <c r="AL32852" s="5"/>
      <c r="AM32852" s="5"/>
      <c r="AW32852" s="5"/>
    </row>
    <row r="32853" spans="38:49">
      <c r="AL32853" s="5"/>
      <c r="AM32853" s="5"/>
      <c r="AW32853" s="5"/>
    </row>
    <row r="32854" spans="38:49">
      <c r="AL32854" s="5"/>
      <c r="AM32854" s="5"/>
      <c r="AW32854" s="5"/>
    </row>
    <row r="32855" spans="38:49">
      <c r="AL32855" s="5"/>
      <c r="AM32855" s="5"/>
      <c r="AW32855" s="5"/>
    </row>
    <row r="32856" spans="38:49">
      <c r="AL32856" s="5"/>
      <c r="AM32856" s="5"/>
      <c r="AW32856" s="5"/>
    </row>
    <row r="32857" spans="38:49">
      <c r="AL32857" s="5"/>
      <c r="AM32857" s="5"/>
      <c r="AW32857" s="5"/>
    </row>
    <row r="32858" spans="38:49">
      <c r="AL32858" s="5"/>
      <c r="AM32858" s="5"/>
      <c r="AW32858" s="5"/>
    </row>
    <row r="32859" spans="38:49">
      <c r="AL32859" s="5"/>
      <c r="AM32859" s="5"/>
      <c r="AW32859" s="5"/>
    </row>
    <row r="32860" spans="38:49">
      <c r="AL32860" s="5"/>
      <c r="AM32860" s="5"/>
      <c r="AW32860" s="5"/>
    </row>
    <row r="32861" spans="38:49">
      <c r="AL32861" s="5"/>
      <c r="AM32861" s="5"/>
      <c r="AW32861" s="5"/>
    </row>
    <row r="32862" spans="38:49">
      <c r="AL32862" s="5"/>
      <c r="AM32862" s="5"/>
      <c r="AW32862" s="5"/>
    </row>
    <row r="32863" spans="38:49">
      <c r="AL32863" s="5"/>
      <c r="AM32863" s="5"/>
      <c r="AW32863" s="5"/>
    </row>
    <row r="32864" spans="38:49">
      <c r="AL32864" s="5"/>
      <c r="AM32864" s="5"/>
      <c r="AW32864" s="5"/>
    </row>
    <row r="32865" spans="38:49">
      <c r="AL32865" s="5"/>
      <c r="AM32865" s="5"/>
      <c r="AW32865" s="5"/>
    </row>
    <row r="32866" spans="38:49">
      <c r="AL32866" s="5"/>
      <c r="AM32866" s="5"/>
      <c r="AW32866" s="5"/>
    </row>
    <row r="32867" spans="38:49">
      <c r="AL32867" s="5"/>
      <c r="AM32867" s="5"/>
      <c r="AW32867" s="5"/>
    </row>
    <row r="32868" spans="38:49">
      <c r="AL32868" s="5"/>
      <c r="AM32868" s="5"/>
      <c r="AW32868" s="5"/>
    </row>
    <row r="32869" spans="38:49">
      <c r="AL32869" s="5"/>
      <c r="AM32869" s="5"/>
      <c r="AW32869" s="5"/>
    </row>
    <row r="32870" spans="38:49">
      <c r="AL32870" s="5"/>
      <c r="AM32870" s="5"/>
      <c r="AW32870" s="5"/>
    </row>
    <row r="32871" spans="38:49">
      <c r="AL32871" s="5"/>
      <c r="AM32871" s="5"/>
      <c r="AW32871" s="5"/>
    </row>
    <row r="32872" spans="38:49">
      <c r="AL32872" s="5"/>
      <c r="AM32872" s="5"/>
      <c r="AW32872" s="5"/>
    </row>
    <row r="32873" spans="38:49">
      <c r="AL32873" s="5"/>
      <c r="AM32873" s="5"/>
      <c r="AW32873" s="5"/>
    </row>
    <row r="32874" spans="38:49">
      <c r="AL32874" s="5"/>
      <c r="AM32874" s="5"/>
      <c r="AW32874" s="5"/>
    </row>
    <row r="32875" spans="38:49">
      <c r="AL32875" s="5"/>
      <c r="AM32875" s="5"/>
      <c r="AW32875" s="5"/>
    </row>
    <row r="32876" spans="38:49">
      <c r="AL32876" s="5"/>
      <c r="AM32876" s="5"/>
      <c r="AW32876" s="5"/>
    </row>
    <row r="32877" spans="38:49">
      <c r="AL32877" s="5"/>
      <c r="AM32877" s="5"/>
      <c r="AW32877" s="5"/>
    </row>
    <row r="32878" spans="38:49">
      <c r="AL32878" s="5"/>
      <c r="AM32878" s="5"/>
      <c r="AW32878" s="5"/>
    </row>
    <row r="32879" spans="38:49">
      <c r="AL32879" s="5"/>
      <c r="AM32879" s="5"/>
      <c r="AW32879" s="5"/>
    </row>
    <row r="32880" spans="38:49">
      <c r="AL32880" s="5"/>
      <c r="AM32880" s="5"/>
      <c r="AW32880" s="5"/>
    </row>
    <row r="32881" spans="38:49">
      <c r="AL32881" s="5"/>
      <c r="AM32881" s="5"/>
      <c r="AW32881" s="5"/>
    </row>
    <row r="32882" spans="38:49">
      <c r="AL32882" s="5"/>
      <c r="AM32882" s="5"/>
      <c r="AW32882" s="5"/>
    </row>
    <row r="32883" spans="38:49">
      <c r="AL32883" s="5"/>
      <c r="AM32883" s="5"/>
      <c r="AW32883" s="5"/>
    </row>
    <row r="32884" spans="38:49">
      <c r="AL32884" s="5"/>
      <c r="AM32884" s="5"/>
      <c r="AW32884" s="5"/>
    </row>
    <row r="32885" spans="38:49">
      <c r="AL32885" s="5"/>
      <c r="AM32885" s="5"/>
      <c r="AW32885" s="5"/>
    </row>
    <row r="32886" spans="38:49">
      <c r="AL32886" s="5"/>
      <c r="AM32886" s="5"/>
      <c r="AW32886" s="5"/>
    </row>
    <row r="32887" spans="38:49">
      <c r="AL32887" s="5"/>
      <c r="AM32887" s="5"/>
      <c r="AW32887" s="5"/>
    </row>
    <row r="32888" spans="38:49">
      <c r="AL32888" s="5"/>
      <c r="AM32888" s="5"/>
      <c r="AW32888" s="5"/>
    </row>
    <row r="32889" spans="38:49">
      <c r="AL32889" s="5"/>
      <c r="AM32889" s="5"/>
      <c r="AW32889" s="5"/>
    </row>
    <row r="32890" spans="38:49">
      <c r="AL32890" s="5"/>
      <c r="AM32890" s="5"/>
      <c r="AW32890" s="5"/>
    </row>
    <row r="32891" spans="38:49">
      <c r="AL32891" s="5"/>
      <c r="AM32891" s="5"/>
      <c r="AW32891" s="5"/>
    </row>
    <row r="32892" spans="38:49">
      <c r="AL32892" s="5"/>
      <c r="AM32892" s="5"/>
      <c r="AW32892" s="5"/>
    </row>
    <row r="32893" spans="38:49">
      <c r="AL32893" s="5"/>
      <c r="AM32893" s="5"/>
      <c r="AW32893" s="5"/>
    </row>
    <row r="32894" spans="38:49">
      <c r="AL32894" s="5"/>
      <c r="AM32894" s="5"/>
      <c r="AW32894" s="5"/>
    </row>
    <row r="32895" spans="38:49">
      <c r="AL32895" s="5"/>
      <c r="AM32895" s="5"/>
      <c r="AW32895" s="5"/>
    </row>
    <row r="32896" spans="38:49">
      <c r="AL32896" s="5"/>
      <c r="AM32896" s="5"/>
      <c r="AW32896" s="5"/>
    </row>
    <row r="32897" spans="38:49">
      <c r="AL32897" s="5"/>
      <c r="AM32897" s="5"/>
      <c r="AW32897" s="5"/>
    </row>
    <row r="32898" spans="38:49">
      <c r="AL32898" s="5"/>
      <c r="AM32898" s="5"/>
      <c r="AW32898" s="5"/>
    </row>
    <row r="32899" spans="38:49">
      <c r="AL32899" s="5"/>
      <c r="AM32899" s="5"/>
      <c r="AW32899" s="5"/>
    </row>
    <row r="32900" spans="38:49">
      <c r="AL32900" s="5"/>
      <c r="AM32900" s="5"/>
      <c r="AW32900" s="5"/>
    </row>
    <row r="32901" spans="38:49">
      <c r="AL32901" s="5"/>
      <c r="AM32901" s="5"/>
      <c r="AW32901" s="5"/>
    </row>
    <row r="32902" spans="38:49">
      <c r="AL32902" s="5"/>
      <c r="AM32902" s="5"/>
      <c r="AW32902" s="5"/>
    </row>
    <row r="32903" spans="38:49">
      <c r="AL32903" s="5"/>
      <c r="AM32903" s="5"/>
      <c r="AW32903" s="5"/>
    </row>
    <row r="32904" spans="38:49">
      <c r="AL32904" s="5"/>
      <c r="AM32904" s="5"/>
      <c r="AW32904" s="5"/>
    </row>
    <row r="32905" spans="38:49">
      <c r="AL32905" s="5"/>
      <c r="AM32905" s="5"/>
      <c r="AW32905" s="5"/>
    </row>
    <row r="32906" spans="38:49">
      <c r="AL32906" s="5"/>
      <c r="AM32906" s="5"/>
      <c r="AW32906" s="5"/>
    </row>
    <row r="32907" spans="38:49">
      <c r="AL32907" s="5"/>
      <c r="AM32907" s="5"/>
      <c r="AW32907" s="5"/>
    </row>
    <row r="32908" spans="38:49">
      <c r="AL32908" s="5"/>
      <c r="AM32908" s="5"/>
      <c r="AW32908" s="5"/>
    </row>
    <row r="32909" spans="38:49">
      <c r="AL32909" s="5"/>
      <c r="AM32909" s="5"/>
      <c r="AW32909" s="5"/>
    </row>
    <row r="32910" spans="38:49">
      <c r="AL32910" s="5"/>
      <c r="AM32910" s="5"/>
      <c r="AW32910" s="5"/>
    </row>
    <row r="32911" spans="38:49">
      <c r="AL32911" s="5"/>
      <c r="AM32911" s="5"/>
      <c r="AW32911" s="5"/>
    </row>
    <row r="32912" spans="38:49">
      <c r="AL32912" s="5"/>
      <c r="AM32912" s="5"/>
      <c r="AW32912" s="5"/>
    </row>
    <row r="32913" spans="38:49">
      <c r="AL32913" s="5"/>
      <c r="AM32913" s="5"/>
      <c r="AW32913" s="5"/>
    </row>
    <row r="32914" spans="38:49">
      <c r="AL32914" s="5"/>
      <c r="AM32914" s="5"/>
      <c r="AW32914" s="5"/>
    </row>
    <row r="32915" spans="38:49">
      <c r="AL32915" s="5"/>
      <c r="AM32915" s="5"/>
      <c r="AW32915" s="5"/>
    </row>
    <row r="32916" spans="38:49">
      <c r="AL32916" s="5"/>
      <c r="AM32916" s="5"/>
      <c r="AW32916" s="5"/>
    </row>
    <row r="32917" spans="38:49">
      <c r="AL32917" s="5"/>
      <c r="AM32917" s="5"/>
      <c r="AW32917" s="5"/>
    </row>
    <row r="32918" spans="38:49">
      <c r="AL32918" s="5"/>
      <c r="AM32918" s="5"/>
      <c r="AW32918" s="5"/>
    </row>
    <row r="32919" spans="38:49">
      <c r="AL32919" s="5"/>
      <c r="AM32919" s="5"/>
      <c r="AW32919" s="5"/>
    </row>
    <row r="32920" spans="38:49">
      <c r="AL32920" s="5"/>
      <c r="AM32920" s="5"/>
      <c r="AW32920" s="5"/>
    </row>
    <row r="32921" spans="38:49">
      <c r="AL32921" s="5"/>
      <c r="AM32921" s="5"/>
      <c r="AW32921" s="5"/>
    </row>
    <row r="32922" spans="38:49">
      <c r="AL32922" s="5"/>
      <c r="AM32922" s="5"/>
      <c r="AW32922" s="5"/>
    </row>
    <row r="32923" spans="38:49">
      <c r="AL32923" s="5"/>
      <c r="AM32923" s="5"/>
      <c r="AW32923" s="5"/>
    </row>
    <row r="32924" spans="38:49">
      <c r="AL32924" s="5"/>
      <c r="AM32924" s="5"/>
      <c r="AW32924" s="5"/>
    </row>
    <row r="32925" spans="38:49">
      <c r="AL32925" s="5"/>
      <c r="AM32925" s="5"/>
      <c r="AW32925" s="5"/>
    </row>
    <row r="32926" spans="38:49">
      <c r="AL32926" s="5"/>
      <c r="AM32926" s="5"/>
      <c r="AW32926" s="5"/>
    </row>
    <row r="32927" spans="38:49">
      <c r="AL32927" s="5"/>
      <c r="AM32927" s="5"/>
      <c r="AW32927" s="5"/>
    </row>
    <row r="32928" spans="38:49">
      <c r="AL32928" s="5"/>
      <c r="AM32928" s="5"/>
      <c r="AW32928" s="5"/>
    </row>
    <row r="32929" spans="38:49">
      <c r="AL32929" s="5"/>
      <c r="AM32929" s="5"/>
      <c r="AW32929" s="5"/>
    </row>
    <row r="32930" spans="38:49">
      <c r="AL32930" s="5"/>
      <c r="AM32930" s="5"/>
      <c r="AW32930" s="5"/>
    </row>
    <row r="32931" spans="38:49">
      <c r="AL32931" s="5"/>
      <c r="AM32931" s="5"/>
      <c r="AW32931" s="5"/>
    </row>
    <row r="32932" spans="38:49">
      <c r="AL32932" s="5"/>
      <c r="AM32932" s="5"/>
      <c r="AW32932" s="5"/>
    </row>
    <row r="32933" spans="38:49">
      <c r="AL32933" s="5"/>
      <c r="AM32933" s="5"/>
      <c r="AW32933" s="5"/>
    </row>
    <row r="32934" spans="38:49">
      <c r="AL32934" s="5"/>
      <c r="AM32934" s="5"/>
      <c r="AW32934" s="5"/>
    </row>
    <row r="32935" spans="38:49">
      <c r="AL32935" s="5"/>
      <c r="AM32935" s="5"/>
      <c r="AW32935" s="5"/>
    </row>
    <row r="32936" spans="38:49">
      <c r="AL32936" s="5"/>
      <c r="AM32936" s="5"/>
      <c r="AW32936" s="5"/>
    </row>
    <row r="32937" spans="38:49">
      <c r="AL32937" s="5"/>
      <c r="AM32937" s="5"/>
      <c r="AW32937" s="5"/>
    </row>
    <row r="32938" spans="38:49">
      <c r="AL32938" s="5"/>
      <c r="AM32938" s="5"/>
      <c r="AW32938" s="5"/>
    </row>
    <row r="32939" spans="38:49">
      <c r="AL32939" s="5"/>
      <c r="AM32939" s="5"/>
      <c r="AW32939" s="5"/>
    </row>
    <row r="32940" spans="38:49">
      <c r="AL32940" s="5"/>
      <c r="AM32940" s="5"/>
      <c r="AW32940" s="5"/>
    </row>
    <row r="32941" spans="38:49">
      <c r="AL32941" s="5"/>
      <c r="AM32941" s="5"/>
      <c r="AW32941" s="5"/>
    </row>
    <row r="32942" spans="38:49">
      <c r="AL32942" s="5"/>
      <c r="AM32942" s="5"/>
      <c r="AW32942" s="5"/>
    </row>
    <row r="32943" spans="38:49">
      <c r="AL32943" s="5"/>
      <c r="AM32943" s="5"/>
      <c r="AW32943" s="5"/>
    </row>
    <row r="32944" spans="38:49">
      <c r="AL32944" s="5"/>
      <c r="AM32944" s="5"/>
      <c r="AW32944" s="5"/>
    </row>
    <row r="32945" spans="38:49">
      <c r="AL32945" s="5"/>
      <c r="AM32945" s="5"/>
      <c r="AW32945" s="5"/>
    </row>
    <row r="32946" spans="38:49">
      <c r="AL32946" s="5"/>
      <c r="AM32946" s="5"/>
      <c r="AW32946" s="5"/>
    </row>
    <row r="32947" spans="38:49">
      <c r="AL32947" s="5"/>
      <c r="AM32947" s="5"/>
      <c r="AW32947" s="5"/>
    </row>
    <row r="32948" spans="38:49">
      <c r="AL32948" s="5"/>
      <c r="AM32948" s="5"/>
      <c r="AW32948" s="5"/>
    </row>
    <row r="32949" spans="38:49">
      <c r="AL32949" s="5"/>
      <c r="AM32949" s="5"/>
      <c r="AW32949" s="5"/>
    </row>
    <row r="32950" spans="38:49">
      <c r="AL32950" s="5"/>
      <c r="AM32950" s="5"/>
      <c r="AW32950" s="5"/>
    </row>
    <row r="32951" spans="38:49">
      <c r="AL32951" s="5"/>
      <c r="AM32951" s="5"/>
      <c r="AW32951" s="5"/>
    </row>
    <row r="32952" spans="38:49">
      <c r="AL32952" s="5"/>
      <c r="AM32952" s="5"/>
      <c r="AW32952" s="5"/>
    </row>
    <row r="32953" spans="38:49">
      <c r="AL32953" s="5"/>
      <c r="AM32953" s="5"/>
      <c r="AW32953" s="5"/>
    </row>
    <row r="32954" spans="38:49">
      <c r="AL32954" s="5"/>
      <c r="AM32954" s="5"/>
      <c r="AW32954" s="5"/>
    </row>
    <row r="32955" spans="38:49">
      <c r="AL32955" s="5"/>
      <c r="AM32955" s="5"/>
      <c r="AW32955" s="5"/>
    </row>
    <row r="32956" spans="38:49">
      <c r="AL32956" s="5"/>
      <c r="AM32956" s="5"/>
      <c r="AW32956" s="5"/>
    </row>
    <row r="32957" spans="38:49">
      <c r="AL32957" s="5"/>
      <c r="AM32957" s="5"/>
      <c r="AW32957" s="5"/>
    </row>
    <row r="32958" spans="38:49">
      <c r="AL32958" s="5"/>
      <c r="AM32958" s="5"/>
      <c r="AW32958" s="5"/>
    </row>
    <row r="32959" spans="38:49">
      <c r="AL32959" s="5"/>
      <c r="AM32959" s="5"/>
      <c r="AW32959" s="5"/>
    </row>
    <row r="32960" spans="38:49">
      <c r="AL32960" s="5"/>
      <c r="AM32960" s="5"/>
      <c r="AW32960" s="5"/>
    </row>
    <row r="32961" spans="38:49">
      <c r="AL32961" s="5"/>
      <c r="AM32961" s="5"/>
      <c r="AW32961" s="5"/>
    </row>
    <row r="32962" spans="38:49">
      <c r="AL32962" s="5"/>
      <c r="AM32962" s="5"/>
      <c r="AW32962" s="5"/>
    </row>
    <row r="32963" spans="38:49">
      <c r="AL32963" s="5"/>
      <c r="AM32963" s="5"/>
      <c r="AW32963" s="5"/>
    </row>
    <row r="32964" spans="38:49">
      <c r="AL32964" s="5"/>
      <c r="AM32964" s="5"/>
      <c r="AW32964" s="5"/>
    </row>
    <row r="32965" spans="38:49">
      <c r="AL32965" s="5"/>
      <c r="AM32965" s="5"/>
      <c r="AW32965" s="5"/>
    </row>
    <row r="32966" spans="38:49">
      <c r="AL32966" s="5"/>
      <c r="AM32966" s="5"/>
      <c r="AW32966" s="5"/>
    </row>
    <row r="32967" spans="38:49">
      <c r="AL32967" s="5"/>
      <c r="AM32967" s="5"/>
      <c r="AW32967" s="5"/>
    </row>
    <row r="32968" spans="38:49">
      <c r="AL32968" s="5"/>
      <c r="AM32968" s="5"/>
      <c r="AW32968" s="5"/>
    </row>
    <row r="32969" spans="38:49">
      <c r="AL32969" s="5"/>
      <c r="AM32969" s="5"/>
      <c r="AW32969" s="5"/>
    </row>
    <row r="32970" spans="38:49">
      <c r="AL32970" s="5"/>
      <c r="AM32970" s="5"/>
      <c r="AW32970" s="5"/>
    </row>
    <row r="32971" spans="38:49">
      <c r="AL32971" s="5"/>
      <c r="AM32971" s="5"/>
      <c r="AW32971" s="5"/>
    </row>
    <row r="32972" spans="38:49">
      <c r="AL32972" s="5"/>
      <c r="AM32972" s="5"/>
      <c r="AW32972" s="5"/>
    </row>
    <row r="32973" spans="38:49">
      <c r="AL32973" s="5"/>
      <c r="AM32973" s="5"/>
      <c r="AW32973" s="5"/>
    </row>
    <row r="32974" spans="38:49">
      <c r="AL32974" s="5"/>
      <c r="AM32974" s="5"/>
      <c r="AW32974" s="5"/>
    </row>
    <row r="32975" spans="38:49">
      <c r="AL32975" s="5"/>
      <c r="AM32975" s="5"/>
      <c r="AW32975" s="5"/>
    </row>
    <row r="32976" spans="38:49">
      <c r="AL32976" s="5"/>
      <c r="AM32976" s="5"/>
      <c r="AW32976" s="5"/>
    </row>
    <row r="32977" spans="38:49">
      <c r="AL32977" s="5"/>
      <c r="AM32977" s="5"/>
      <c r="AW32977" s="5"/>
    </row>
    <row r="32978" spans="38:49">
      <c r="AL32978" s="5"/>
      <c r="AM32978" s="5"/>
      <c r="AW32978" s="5"/>
    </row>
    <row r="32979" spans="38:49">
      <c r="AL32979" s="5"/>
      <c r="AM32979" s="5"/>
      <c r="AW32979" s="5"/>
    </row>
    <row r="32980" spans="38:49">
      <c r="AL32980" s="5"/>
      <c r="AM32980" s="5"/>
      <c r="AW32980" s="5"/>
    </row>
    <row r="32981" spans="38:49">
      <c r="AL32981" s="5"/>
      <c r="AM32981" s="5"/>
      <c r="AW32981" s="5"/>
    </row>
    <row r="32982" spans="38:49">
      <c r="AL32982" s="5"/>
      <c r="AM32982" s="5"/>
      <c r="AW32982" s="5"/>
    </row>
    <row r="32983" spans="38:49">
      <c r="AL32983" s="5"/>
      <c r="AM32983" s="5"/>
      <c r="AW32983" s="5"/>
    </row>
    <row r="32984" spans="38:49">
      <c r="AL32984" s="5"/>
      <c r="AM32984" s="5"/>
      <c r="AW32984" s="5"/>
    </row>
    <row r="32985" spans="38:49">
      <c r="AL32985" s="5"/>
      <c r="AM32985" s="5"/>
      <c r="AW32985" s="5"/>
    </row>
    <row r="32986" spans="38:49">
      <c r="AL32986" s="5"/>
      <c r="AM32986" s="5"/>
      <c r="AW32986" s="5"/>
    </row>
    <row r="32987" spans="38:49">
      <c r="AL32987" s="5"/>
      <c r="AM32987" s="5"/>
      <c r="AW32987" s="5"/>
    </row>
    <row r="32988" spans="38:49">
      <c r="AL32988" s="5"/>
      <c r="AM32988" s="5"/>
      <c r="AW32988" s="5"/>
    </row>
    <row r="32989" spans="38:49">
      <c r="AL32989" s="5"/>
      <c r="AM32989" s="5"/>
      <c r="AW32989" s="5"/>
    </row>
    <row r="32990" spans="38:49">
      <c r="AL32990" s="5"/>
      <c r="AM32990" s="5"/>
      <c r="AW32990" s="5"/>
    </row>
    <row r="32991" spans="38:49">
      <c r="AL32991" s="5"/>
      <c r="AM32991" s="5"/>
      <c r="AW32991" s="5"/>
    </row>
    <row r="32992" spans="38:49">
      <c r="AL32992" s="5"/>
      <c r="AM32992" s="5"/>
      <c r="AW32992" s="5"/>
    </row>
    <row r="32993" spans="38:49">
      <c r="AL32993" s="5"/>
      <c r="AM32993" s="5"/>
      <c r="AW32993" s="5"/>
    </row>
    <row r="32994" spans="38:49">
      <c r="AL32994" s="5"/>
      <c r="AM32994" s="5"/>
      <c r="AW32994" s="5"/>
    </row>
    <row r="32995" spans="38:49">
      <c r="AL32995" s="5"/>
      <c r="AM32995" s="5"/>
      <c r="AW32995" s="5"/>
    </row>
    <row r="32996" spans="38:49">
      <c r="AL32996" s="5"/>
      <c r="AM32996" s="5"/>
      <c r="AW32996" s="5"/>
    </row>
    <row r="32997" spans="38:49">
      <c r="AL32997" s="5"/>
      <c r="AM32997" s="5"/>
      <c r="AW32997" s="5"/>
    </row>
    <row r="32998" spans="38:49">
      <c r="AL32998" s="5"/>
      <c r="AM32998" s="5"/>
      <c r="AW32998" s="5"/>
    </row>
    <row r="32999" spans="38:49">
      <c r="AL32999" s="5"/>
      <c r="AM32999" s="5"/>
      <c r="AW32999" s="5"/>
    </row>
    <row r="33000" spans="38:49">
      <c r="AL33000" s="5"/>
      <c r="AM33000" s="5"/>
      <c r="AW33000" s="5"/>
    </row>
    <row r="33001" spans="38:49">
      <c r="AL33001" s="5"/>
      <c r="AM33001" s="5"/>
      <c r="AW33001" s="5"/>
    </row>
    <row r="33002" spans="38:49">
      <c r="AL33002" s="5"/>
      <c r="AM33002" s="5"/>
      <c r="AW33002" s="5"/>
    </row>
    <row r="33003" spans="38:49">
      <c r="AL33003" s="5"/>
      <c r="AM33003" s="5"/>
      <c r="AW33003" s="5"/>
    </row>
    <row r="33004" spans="38:49">
      <c r="AL33004" s="5"/>
      <c r="AM33004" s="5"/>
      <c r="AW33004" s="5"/>
    </row>
    <row r="33005" spans="38:49">
      <c r="AL33005" s="5"/>
      <c r="AM33005" s="5"/>
      <c r="AW33005" s="5"/>
    </row>
    <row r="33006" spans="38:49">
      <c r="AL33006" s="5"/>
      <c r="AM33006" s="5"/>
      <c r="AW33006" s="5"/>
    </row>
    <row r="33007" spans="38:49">
      <c r="AL33007" s="5"/>
      <c r="AM33007" s="5"/>
      <c r="AW33007" s="5"/>
    </row>
    <row r="33008" spans="38:49">
      <c r="AL33008" s="5"/>
      <c r="AM33008" s="5"/>
      <c r="AW33008" s="5"/>
    </row>
    <row r="33009" spans="38:49">
      <c r="AL33009" s="5"/>
      <c r="AM33009" s="5"/>
      <c r="AW33009" s="5"/>
    </row>
    <row r="33010" spans="38:49">
      <c r="AL33010" s="5"/>
      <c r="AM33010" s="5"/>
      <c r="AW33010" s="5"/>
    </row>
    <row r="33011" spans="38:49">
      <c r="AL33011" s="5"/>
      <c r="AM33011" s="5"/>
      <c r="AW33011" s="5"/>
    </row>
    <row r="33012" spans="38:49">
      <c r="AL33012" s="5"/>
      <c r="AM33012" s="5"/>
      <c r="AW33012" s="5"/>
    </row>
    <row r="33013" spans="38:49">
      <c r="AL33013" s="5"/>
      <c r="AM33013" s="5"/>
      <c r="AW33013" s="5"/>
    </row>
    <row r="33014" spans="38:49">
      <c r="AL33014" s="5"/>
      <c r="AM33014" s="5"/>
      <c r="AW33014" s="5"/>
    </row>
    <row r="33015" spans="38:49">
      <c r="AL33015" s="5"/>
      <c r="AM33015" s="5"/>
      <c r="AW33015" s="5"/>
    </row>
    <row r="33016" spans="38:49">
      <c r="AL33016" s="5"/>
      <c r="AM33016" s="5"/>
      <c r="AW33016" s="5"/>
    </row>
    <row r="33017" spans="38:49">
      <c r="AL33017" s="5"/>
      <c r="AM33017" s="5"/>
      <c r="AW33017" s="5"/>
    </row>
    <row r="33018" spans="38:49">
      <c r="AL33018" s="5"/>
      <c r="AM33018" s="5"/>
      <c r="AW33018" s="5"/>
    </row>
    <row r="33019" spans="38:49">
      <c r="AL33019" s="5"/>
      <c r="AM33019" s="5"/>
      <c r="AW33019" s="5"/>
    </row>
    <row r="33020" spans="38:49">
      <c r="AL33020" s="5"/>
      <c r="AM33020" s="5"/>
      <c r="AW33020" s="5"/>
    </row>
    <row r="33021" spans="38:49">
      <c r="AL33021" s="5"/>
      <c r="AM33021" s="5"/>
      <c r="AW33021" s="5"/>
    </row>
    <row r="33022" spans="38:49">
      <c r="AL33022" s="5"/>
      <c r="AM33022" s="5"/>
      <c r="AW33022" s="5"/>
    </row>
    <row r="33023" spans="38:49">
      <c r="AL33023" s="5"/>
      <c r="AM33023" s="5"/>
      <c r="AW33023" s="5"/>
    </row>
    <row r="33024" spans="38:49">
      <c r="AL33024" s="5"/>
      <c r="AM33024" s="5"/>
      <c r="AW33024" s="5"/>
    </row>
    <row r="33025" spans="38:49">
      <c r="AL33025" s="5"/>
      <c r="AM33025" s="5"/>
      <c r="AW33025" s="5"/>
    </row>
    <row r="33026" spans="38:49">
      <c r="AL33026" s="5"/>
      <c r="AM33026" s="5"/>
      <c r="AW33026" s="5"/>
    </row>
    <row r="33027" spans="38:49">
      <c r="AL33027" s="5"/>
      <c r="AM33027" s="5"/>
      <c r="AW33027" s="5"/>
    </row>
    <row r="33028" spans="38:49">
      <c r="AL33028" s="5"/>
      <c r="AM33028" s="5"/>
      <c r="AW33028" s="5"/>
    </row>
    <row r="33029" spans="38:49">
      <c r="AL33029" s="5"/>
      <c r="AM33029" s="5"/>
      <c r="AW33029" s="5"/>
    </row>
    <row r="33030" spans="38:49">
      <c r="AL33030" s="5"/>
      <c r="AM33030" s="5"/>
      <c r="AW33030" s="5"/>
    </row>
    <row r="33031" spans="38:49">
      <c r="AL33031" s="5"/>
      <c r="AM33031" s="5"/>
      <c r="AW33031" s="5"/>
    </row>
    <row r="33032" spans="38:49">
      <c r="AL33032" s="5"/>
      <c r="AM33032" s="5"/>
      <c r="AW33032" s="5"/>
    </row>
    <row r="33033" spans="38:49">
      <c r="AL33033" s="5"/>
      <c r="AM33033" s="5"/>
      <c r="AW33033" s="5"/>
    </row>
    <row r="33034" spans="38:49">
      <c r="AL33034" s="5"/>
      <c r="AM33034" s="5"/>
      <c r="AW33034" s="5"/>
    </row>
    <row r="33035" spans="38:49">
      <c r="AL33035" s="5"/>
      <c r="AM33035" s="5"/>
      <c r="AW33035" s="5"/>
    </row>
    <row r="33036" spans="38:49">
      <c r="AL33036" s="5"/>
      <c r="AM33036" s="5"/>
      <c r="AW33036" s="5"/>
    </row>
    <row r="33037" spans="38:49">
      <c r="AL33037" s="5"/>
      <c r="AM33037" s="5"/>
      <c r="AW33037" s="5"/>
    </row>
    <row r="33038" spans="38:49">
      <c r="AL33038" s="5"/>
      <c r="AM33038" s="5"/>
      <c r="AW33038" s="5"/>
    </row>
    <row r="33039" spans="38:49">
      <c r="AL33039" s="5"/>
      <c r="AM33039" s="5"/>
      <c r="AW33039" s="5"/>
    </row>
    <row r="33040" spans="38:49">
      <c r="AL33040" s="5"/>
      <c r="AM33040" s="5"/>
      <c r="AW33040" s="5"/>
    </row>
    <row r="33041" spans="38:49">
      <c r="AL33041" s="5"/>
      <c r="AM33041" s="5"/>
      <c r="AW33041" s="5"/>
    </row>
    <row r="33042" spans="38:49">
      <c r="AL33042" s="5"/>
      <c r="AM33042" s="5"/>
      <c r="AW33042" s="5"/>
    </row>
    <row r="33043" spans="38:49">
      <c r="AL33043" s="5"/>
      <c r="AM33043" s="5"/>
      <c r="AW33043" s="5"/>
    </row>
    <row r="33044" spans="38:49">
      <c r="AL33044" s="5"/>
      <c r="AM33044" s="5"/>
      <c r="AW33044" s="5"/>
    </row>
    <row r="33045" spans="38:49">
      <c r="AL33045" s="5"/>
      <c r="AM33045" s="5"/>
      <c r="AW33045" s="5"/>
    </row>
    <row r="33046" spans="38:49">
      <c r="AL33046" s="5"/>
      <c r="AM33046" s="5"/>
      <c r="AW33046" s="5"/>
    </row>
    <row r="33047" spans="38:49">
      <c r="AL33047" s="5"/>
      <c r="AM33047" s="5"/>
      <c r="AW33047" s="5"/>
    </row>
    <row r="33048" spans="38:49">
      <c r="AL33048" s="5"/>
      <c r="AM33048" s="5"/>
      <c r="AW33048" s="5"/>
    </row>
    <row r="33049" spans="38:49">
      <c r="AL33049" s="5"/>
      <c r="AM33049" s="5"/>
      <c r="AW33049" s="5"/>
    </row>
    <row r="33050" spans="38:49">
      <c r="AL33050" s="5"/>
      <c r="AM33050" s="5"/>
      <c r="AW33050" s="5"/>
    </row>
    <row r="33051" spans="38:49">
      <c r="AL33051" s="5"/>
      <c r="AM33051" s="5"/>
      <c r="AW33051" s="5"/>
    </row>
    <row r="33052" spans="38:49">
      <c r="AL33052" s="5"/>
      <c r="AM33052" s="5"/>
      <c r="AW33052" s="5"/>
    </row>
    <row r="33053" spans="38:49">
      <c r="AL33053" s="5"/>
      <c r="AM33053" s="5"/>
      <c r="AW33053" s="5"/>
    </row>
    <row r="33054" spans="38:49">
      <c r="AL33054" s="5"/>
      <c r="AM33054" s="5"/>
      <c r="AW33054" s="5"/>
    </row>
    <row r="33055" spans="38:49">
      <c r="AL33055" s="5"/>
      <c r="AM33055" s="5"/>
      <c r="AW33055" s="5"/>
    </row>
    <row r="33056" spans="38:49">
      <c r="AL33056" s="5"/>
      <c r="AM33056" s="5"/>
      <c r="AW33056" s="5"/>
    </row>
    <row r="33057" spans="38:49">
      <c r="AL33057" s="5"/>
      <c r="AM33057" s="5"/>
      <c r="AW33057" s="5"/>
    </row>
    <row r="33058" spans="38:49">
      <c r="AL33058" s="5"/>
      <c r="AM33058" s="5"/>
      <c r="AW33058" s="5"/>
    </row>
    <row r="33059" spans="38:49">
      <c r="AL33059" s="5"/>
      <c r="AM33059" s="5"/>
      <c r="AW33059" s="5"/>
    </row>
    <row r="33060" spans="38:49">
      <c r="AL33060" s="5"/>
      <c r="AM33060" s="5"/>
      <c r="AW33060" s="5"/>
    </row>
    <row r="33061" spans="38:49">
      <c r="AL33061" s="5"/>
      <c r="AM33061" s="5"/>
      <c r="AW33061" s="5"/>
    </row>
    <row r="33062" spans="38:49">
      <c r="AL33062" s="5"/>
      <c r="AM33062" s="5"/>
      <c r="AW33062" s="5"/>
    </row>
    <row r="33063" spans="38:49">
      <c r="AL33063" s="5"/>
      <c r="AM33063" s="5"/>
      <c r="AW33063" s="5"/>
    </row>
    <row r="33064" spans="38:49">
      <c r="AL33064" s="5"/>
      <c r="AM33064" s="5"/>
      <c r="AW33064" s="5"/>
    </row>
    <row r="33065" spans="38:49">
      <c r="AL33065" s="5"/>
      <c r="AM33065" s="5"/>
      <c r="AW33065" s="5"/>
    </row>
    <row r="33066" spans="38:49">
      <c r="AL33066" s="5"/>
      <c r="AM33066" s="5"/>
      <c r="AW33066" s="5"/>
    </row>
    <row r="33067" spans="38:49">
      <c r="AL33067" s="5"/>
      <c r="AM33067" s="5"/>
      <c r="AW33067" s="5"/>
    </row>
    <row r="33068" spans="38:49">
      <c r="AL33068" s="5"/>
      <c r="AM33068" s="5"/>
      <c r="AW33068" s="5"/>
    </row>
    <row r="33069" spans="38:49">
      <c r="AL33069" s="5"/>
      <c r="AM33069" s="5"/>
      <c r="AW33069" s="5"/>
    </row>
    <row r="33070" spans="38:49">
      <c r="AL33070" s="5"/>
      <c r="AM33070" s="5"/>
      <c r="AW33070" s="5"/>
    </row>
    <row r="33071" spans="38:49">
      <c r="AL33071" s="5"/>
      <c r="AM33071" s="5"/>
      <c r="AW33071" s="5"/>
    </row>
    <row r="33072" spans="38:49">
      <c r="AL33072" s="5"/>
      <c r="AM33072" s="5"/>
      <c r="AW33072" s="5"/>
    </row>
    <row r="33073" spans="38:49">
      <c r="AL33073" s="5"/>
      <c r="AM33073" s="5"/>
      <c r="AW33073" s="5"/>
    </row>
    <row r="33074" spans="38:49">
      <c r="AL33074" s="5"/>
      <c r="AM33074" s="5"/>
      <c r="AW33074" s="5"/>
    </row>
    <row r="33075" spans="38:49">
      <c r="AL33075" s="5"/>
      <c r="AM33075" s="5"/>
      <c r="AW33075" s="5"/>
    </row>
    <row r="33076" spans="38:49">
      <c r="AL33076" s="5"/>
      <c r="AM33076" s="5"/>
      <c r="AW33076" s="5"/>
    </row>
    <row r="33077" spans="38:49">
      <c r="AL33077" s="5"/>
      <c r="AM33077" s="5"/>
      <c r="AW33077" s="5"/>
    </row>
    <row r="33078" spans="38:49">
      <c r="AL33078" s="5"/>
      <c r="AM33078" s="5"/>
      <c r="AW33078" s="5"/>
    </row>
    <row r="33079" spans="38:49">
      <c r="AL33079" s="5"/>
      <c r="AM33079" s="5"/>
      <c r="AW33079" s="5"/>
    </row>
    <row r="33080" spans="38:49">
      <c r="AL33080" s="5"/>
      <c r="AM33080" s="5"/>
      <c r="AW33080" s="5"/>
    </row>
    <row r="33081" spans="38:49">
      <c r="AL33081" s="5"/>
      <c r="AM33081" s="5"/>
      <c r="AW33081" s="5"/>
    </row>
    <row r="33082" spans="38:49">
      <c r="AL33082" s="5"/>
      <c r="AM33082" s="5"/>
      <c r="AW33082" s="5"/>
    </row>
    <row r="33083" spans="38:49">
      <c r="AL33083" s="5"/>
      <c r="AM33083" s="5"/>
      <c r="AW33083" s="5"/>
    </row>
    <row r="33084" spans="38:49">
      <c r="AL33084" s="5"/>
      <c r="AM33084" s="5"/>
      <c r="AW33084" s="5"/>
    </row>
    <row r="33085" spans="38:49">
      <c r="AL33085" s="5"/>
      <c r="AM33085" s="5"/>
      <c r="AW33085" s="5"/>
    </row>
    <row r="33086" spans="38:49">
      <c r="AL33086" s="5"/>
      <c r="AM33086" s="5"/>
      <c r="AW33086" s="5"/>
    </row>
    <row r="33087" spans="38:49">
      <c r="AL33087" s="5"/>
      <c r="AM33087" s="5"/>
      <c r="AW33087" s="5"/>
    </row>
    <row r="33088" spans="38:49">
      <c r="AL33088" s="5"/>
      <c r="AM33088" s="5"/>
      <c r="AW33088" s="5"/>
    </row>
    <row r="33089" spans="38:49">
      <c r="AL33089" s="5"/>
      <c r="AM33089" s="5"/>
      <c r="AW33089" s="5"/>
    </row>
    <row r="33090" spans="38:49">
      <c r="AL33090" s="5"/>
      <c r="AM33090" s="5"/>
      <c r="AW33090" s="5"/>
    </row>
    <row r="33091" spans="38:49">
      <c r="AL33091" s="5"/>
      <c r="AM33091" s="5"/>
      <c r="AW33091" s="5"/>
    </row>
    <row r="33092" spans="38:49">
      <c r="AL33092" s="5"/>
      <c r="AM33092" s="5"/>
      <c r="AW33092" s="5"/>
    </row>
    <row r="33093" spans="38:49">
      <c r="AL33093" s="5"/>
      <c r="AM33093" s="5"/>
      <c r="AW33093" s="5"/>
    </row>
    <row r="33094" spans="38:49">
      <c r="AL33094" s="5"/>
      <c r="AM33094" s="5"/>
      <c r="AW33094" s="5"/>
    </row>
    <row r="33095" spans="38:49">
      <c r="AL33095" s="5"/>
      <c r="AM33095" s="5"/>
      <c r="AW33095" s="5"/>
    </row>
    <row r="33096" spans="38:49">
      <c r="AL33096" s="5"/>
      <c r="AM33096" s="5"/>
      <c r="AW33096" s="5"/>
    </row>
    <row r="33097" spans="38:49">
      <c r="AL33097" s="5"/>
      <c r="AM33097" s="5"/>
      <c r="AW33097" s="5"/>
    </row>
    <row r="33098" spans="38:49">
      <c r="AL33098" s="5"/>
      <c r="AM33098" s="5"/>
      <c r="AW33098" s="5"/>
    </row>
    <row r="33099" spans="38:49">
      <c r="AL33099" s="5"/>
      <c r="AM33099" s="5"/>
      <c r="AW33099" s="5"/>
    </row>
    <row r="33100" spans="38:49">
      <c r="AL33100" s="5"/>
      <c r="AM33100" s="5"/>
      <c r="AW33100" s="5"/>
    </row>
    <row r="33101" spans="38:49">
      <c r="AL33101" s="5"/>
      <c r="AM33101" s="5"/>
      <c r="AW33101" s="5"/>
    </row>
    <row r="33102" spans="38:49">
      <c r="AL33102" s="5"/>
      <c r="AM33102" s="5"/>
      <c r="AW33102" s="5"/>
    </row>
    <row r="33103" spans="38:49">
      <c r="AL33103" s="5"/>
      <c r="AM33103" s="5"/>
      <c r="AW33103" s="5"/>
    </row>
    <row r="33104" spans="38:49">
      <c r="AL33104" s="5"/>
      <c r="AM33104" s="5"/>
      <c r="AW33104" s="5"/>
    </row>
    <row r="33105" spans="38:49">
      <c r="AL33105" s="5"/>
      <c r="AM33105" s="5"/>
      <c r="AW33105" s="5"/>
    </row>
    <row r="33106" spans="38:49">
      <c r="AL33106" s="5"/>
      <c r="AM33106" s="5"/>
      <c r="AW33106" s="5"/>
    </row>
    <row r="33107" spans="38:49">
      <c r="AL33107" s="5"/>
      <c r="AM33107" s="5"/>
      <c r="AW33107" s="5"/>
    </row>
    <row r="33108" spans="38:49">
      <c r="AL33108" s="5"/>
      <c r="AM33108" s="5"/>
      <c r="AW33108" s="5"/>
    </row>
    <row r="33109" spans="38:49">
      <c r="AL33109" s="5"/>
      <c r="AM33109" s="5"/>
      <c r="AW33109" s="5"/>
    </row>
    <row r="33110" spans="38:49">
      <c r="AL33110" s="5"/>
      <c r="AM33110" s="5"/>
      <c r="AW33110" s="5"/>
    </row>
    <row r="33111" spans="38:49">
      <c r="AL33111" s="5"/>
      <c r="AM33111" s="5"/>
      <c r="AW33111" s="5"/>
    </row>
    <row r="33112" spans="38:49">
      <c r="AL33112" s="5"/>
      <c r="AM33112" s="5"/>
      <c r="AW33112" s="5"/>
    </row>
    <row r="33113" spans="38:49">
      <c r="AL33113" s="5"/>
      <c r="AM33113" s="5"/>
      <c r="AW33113" s="5"/>
    </row>
    <row r="33114" spans="38:49">
      <c r="AL33114" s="5"/>
      <c r="AM33114" s="5"/>
      <c r="AW33114" s="5"/>
    </row>
    <row r="33115" spans="38:49">
      <c r="AL33115" s="5"/>
      <c r="AM33115" s="5"/>
      <c r="AW33115" s="5"/>
    </row>
    <row r="33116" spans="38:49">
      <c r="AL33116" s="5"/>
      <c r="AM33116" s="5"/>
      <c r="AW33116" s="5"/>
    </row>
    <row r="33117" spans="38:49">
      <c r="AL33117" s="5"/>
      <c r="AM33117" s="5"/>
      <c r="AW33117" s="5"/>
    </row>
    <row r="33118" spans="38:49">
      <c r="AL33118" s="5"/>
      <c r="AM33118" s="5"/>
      <c r="AW33118" s="5"/>
    </row>
    <row r="33119" spans="38:49">
      <c r="AL33119" s="5"/>
      <c r="AM33119" s="5"/>
      <c r="AW33119" s="5"/>
    </row>
    <row r="33120" spans="38:49">
      <c r="AL33120" s="5"/>
      <c r="AM33120" s="5"/>
      <c r="AW33120" s="5"/>
    </row>
    <row r="33121" spans="38:49">
      <c r="AL33121" s="5"/>
      <c r="AM33121" s="5"/>
      <c r="AW33121" s="5"/>
    </row>
    <row r="33122" spans="38:49">
      <c r="AL33122" s="5"/>
      <c r="AM33122" s="5"/>
      <c r="AW33122" s="5"/>
    </row>
    <row r="33123" spans="38:49">
      <c r="AL33123" s="5"/>
      <c r="AM33123" s="5"/>
      <c r="AW33123" s="5"/>
    </row>
    <row r="33124" spans="38:49">
      <c r="AL33124" s="5"/>
      <c r="AM33124" s="5"/>
      <c r="AW33124" s="5"/>
    </row>
    <row r="33125" spans="38:49">
      <c r="AL33125" s="5"/>
      <c r="AM33125" s="5"/>
      <c r="AW33125" s="5"/>
    </row>
    <row r="33126" spans="38:49">
      <c r="AL33126" s="5"/>
      <c r="AM33126" s="5"/>
      <c r="AW33126" s="5"/>
    </row>
    <row r="33127" spans="38:49">
      <c r="AL33127" s="5"/>
      <c r="AM33127" s="5"/>
      <c r="AW33127" s="5"/>
    </row>
    <row r="33128" spans="38:49">
      <c r="AL33128" s="5"/>
      <c r="AM33128" s="5"/>
      <c r="AW33128" s="5"/>
    </row>
    <row r="33129" spans="38:49">
      <c r="AL33129" s="5"/>
      <c r="AM33129" s="5"/>
      <c r="AW33129" s="5"/>
    </row>
    <row r="33130" spans="38:49">
      <c r="AL33130" s="5"/>
      <c r="AM33130" s="5"/>
      <c r="AW33130" s="5"/>
    </row>
    <row r="33131" spans="38:49">
      <c r="AL33131" s="5"/>
      <c r="AM33131" s="5"/>
      <c r="AW33131" s="5"/>
    </row>
    <row r="33132" spans="38:49">
      <c r="AL33132" s="5"/>
      <c r="AM33132" s="5"/>
      <c r="AW33132" s="5"/>
    </row>
    <row r="33133" spans="38:49">
      <c r="AL33133" s="5"/>
      <c r="AM33133" s="5"/>
      <c r="AW33133" s="5"/>
    </row>
    <row r="33134" spans="38:49">
      <c r="AL33134" s="5"/>
      <c r="AM33134" s="5"/>
      <c r="AW33134" s="5"/>
    </row>
    <row r="33135" spans="38:49">
      <c r="AL33135" s="5"/>
      <c r="AM33135" s="5"/>
      <c r="AW33135" s="5"/>
    </row>
    <row r="33136" spans="38:49">
      <c r="AL33136" s="5"/>
      <c r="AM33136" s="5"/>
      <c r="AW33136" s="5"/>
    </row>
    <row r="33137" spans="38:49">
      <c r="AL33137" s="5"/>
      <c r="AM33137" s="5"/>
      <c r="AW33137" s="5"/>
    </row>
    <row r="33138" spans="38:49">
      <c r="AL33138" s="5"/>
      <c r="AM33138" s="5"/>
      <c r="AW33138" s="5"/>
    </row>
    <row r="33139" spans="38:49">
      <c r="AL33139" s="5"/>
      <c r="AM33139" s="5"/>
      <c r="AW33139" s="5"/>
    </row>
    <row r="33140" spans="38:49">
      <c r="AL33140" s="5"/>
      <c r="AM33140" s="5"/>
      <c r="AW33140" s="5"/>
    </row>
    <row r="33141" spans="38:49">
      <c r="AL33141" s="5"/>
      <c r="AM33141" s="5"/>
      <c r="AW33141" s="5"/>
    </row>
    <row r="33142" spans="38:49">
      <c r="AL33142" s="5"/>
      <c r="AM33142" s="5"/>
      <c r="AW33142" s="5"/>
    </row>
    <row r="33143" spans="38:49">
      <c r="AL33143" s="5"/>
      <c r="AM33143" s="5"/>
      <c r="AW33143" s="5"/>
    </row>
    <row r="33144" spans="38:49">
      <c r="AL33144" s="5"/>
      <c r="AM33144" s="5"/>
      <c r="AW33144" s="5"/>
    </row>
    <row r="33145" spans="38:49">
      <c r="AL33145" s="5"/>
      <c r="AM33145" s="5"/>
      <c r="AW33145" s="5"/>
    </row>
    <row r="33146" spans="38:49">
      <c r="AL33146" s="5"/>
      <c r="AM33146" s="5"/>
      <c r="AW33146" s="5"/>
    </row>
    <row r="33147" spans="38:49">
      <c r="AL33147" s="5"/>
      <c r="AM33147" s="5"/>
      <c r="AW33147" s="5"/>
    </row>
    <row r="33148" spans="38:49">
      <c r="AL33148" s="5"/>
      <c r="AM33148" s="5"/>
      <c r="AW33148" s="5"/>
    </row>
    <row r="33149" spans="38:49">
      <c r="AL33149" s="5"/>
      <c r="AM33149" s="5"/>
      <c r="AW33149" s="5"/>
    </row>
    <row r="33150" spans="38:49">
      <c r="AL33150" s="5"/>
      <c r="AM33150" s="5"/>
      <c r="AW33150" s="5"/>
    </row>
    <row r="33151" spans="38:49">
      <c r="AL33151" s="5"/>
      <c r="AM33151" s="5"/>
      <c r="AW33151" s="5"/>
    </row>
    <row r="33152" spans="38:49">
      <c r="AL33152" s="5"/>
      <c r="AM33152" s="5"/>
      <c r="AW33152" s="5"/>
    </row>
    <row r="33153" spans="38:49">
      <c r="AL33153" s="5"/>
      <c r="AM33153" s="5"/>
      <c r="AW33153" s="5"/>
    </row>
    <row r="33154" spans="38:49">
      <c r="AL33154" s="5"/>
      <c r="AM33154" s="5"/>
      <c r="AW33154" s="5"/>
    </row>
    <row r="33155" spans="38:49">
      <c r="AL33155" s="5"/>
      <c r="AM33155" s="5"/>
      <c r="AW33155" s="5"/>
    </row>
    <row r="33156" spans="38:49">
      <c r="AL33156" s="5"/>
      <c r="AM33156" s="5"/>
      <c r="AW33156" s="5"/>
    </row>
    <row r="33157" spans="38:49">
      <c r="AL33157" s="5"/>
      <c r="AM33157" s="5"/>
      <c r="AW33157" s="5"/>
    </row>
    <row r="33158" spans="38:49">
      <c r="AL33158" s="5"/>
      <c r="AM33158" s="5"/>
      <c r="AW33158" s="5"/>
    </row>
    <row r="33159" spans="38:49">
      <c r="AL33159" s="5"/>
      <c r="AM33159" s="5"/>
      <c r="AW33159" s="5"/>
    </row>
    <row r="33160" spans="38:49">
      <c r="AL33160" s="5"/>
      <c r="AM33160" s="5"/>
      <c r="AW33160" s="5"/>
    </row>
    <row r="33161" spans="38:49">
      <c r="AL33161" s="5"/>
      <c r="AM33161" s="5"/>
      <c r="AW33161" s="5"/>
    </row>
    <row r="33162" spans="38:49">
      <c r="AL33162" s="5"/>
      <c r="AM33162" s="5"/>
      <c r="AW33162" s="5"/>
    </row>
    <row r="33163" spans="38:49">
      <c r="AL33163" s="5"/>
      <c r="AM33163" s="5"/>
      <c r="AW33163" s="5"/>
    </row>
    <row r="33164" spans="38:49">
      <c r="AL33164" s="5"/>
      <c r="AM33164" s="5"/>
      <c r="AW33164" s="5"/>
    </row>
    <row r="33165" spans="38:49">
      <c r="AL33165" s="5"/>
      <c r="AM33165" s="5"/>
      <c r="AW33165" s="5"/>
    </row>
    <row r="33166" spans="38:49">
      <c r="AL33166" s="5"/>
      <c r="AM33166" s="5"/>
      <c r="AW33166" s="5"/>
    </row>
    <row r="33167" spans="38:49">
      <c r="AL33167" s="5"/>
      <c r="AM33167" s="5"/>
      <c r="AW33167" s="5"/>
    </row>
    <row r="33168" spans="38:49">
      <c r="AL33168" s="5"/>
      <c r="AM33168" s="5"/>
      <c r="AW33168" s="5"/>
    </row>
    <row r="33169" spans="38:49">
      <c r="AL33169" s="5"/>
      <c r="AM33169" s="5"/>
      <c r="AW33169" s="5"/>
    </row>
    <row r="33170" spans="38:49">
      <c r="AL33170" s="5"/>
      <c r="AM33170" s="5"/>
      <c r="AW33170" s="5"/>
    </row>
    <row r="33171" spans="38:49">
      <c r="AL33171" s="5"/>
      <c r="AM33171" s="5"/>
      <c r="AW33171" s="5"/>
    </row>
    <row r="33172" spans="38:49">
      <c r="AL33172" s="5"/>
      <c r="AM33172" s="5"/>
      <c r="AW33172" s="5"/>
    </row>
    <row r="33173" spans="38:49">
      <c r="AL33173" s="5"/>
      <c r="AM33173" s="5"/>
      <c r="AW33173" s="5"/>
    </row>
    <row r="33174" spans="38:49">
      <c r="AL33174" s="5"/>
      <c r="AM33174" s="5"/>
      <c r="AW33174" s="5"/>
    </row>
    <row r="33175" spans="38:49">
      <c r="AL33175" s="5"/>
      <c r="AM33175" s="5"/>
      <c r="AW33175" s="5"/>
    </row>
    <row r="33176" spans="38:49">
      <c r="AL33176" s="5"/>
      <c r="AM33176" s="5"/>
      <c r="AW33176" s="5"/>
    </row>
    <row r="33177" spans="38:49">
      <c r="AL33177" s="5"/>
      <c r="AM33177" s="5"/>
      <c r="AW33177" s="5"/>
    </row>
    <row r="33178" spans="38:49">
      <c r="AL33178" s="5"/>
      <c r="AM33178" s="5"/>
      <c r="AW33178" s="5"/>
    </row>
    <row r="33179" spans="38:49">
      <c r="AL33179" s="5"/>
      <c r="AM33179" s="5"/>
      <c r="AW33179" s="5"/>
    </row>
    <row r="33180" spans="38:49">
      <c r="AL33180" s="5"/>
      <c r="AM33180" s="5"/>
      <c r="AW33180" s="5"/>
    </row>
    <row r="33181" spans="38:49">
      <c r="AL33181" s="5"/>
      <c r="AM33181" s="5"/>
      <c r="AW33181" s="5"/>
    </row>
    <row r="33182" spans="38:49">
      <c r="AL33182" s="5"/>
      <c r="AM33182" s="5"/>
      <c r="AW33182" s="5"/>
    </row>
    <row r="33183" spans="38:49">
      <c r="AL33183" s="5"/>
      <c r="AM33183" s="5"/>
      <c r="AW33183" s="5"/>
    </row>
    <row r="33184" spans="38:49">
      <c r="AL33184" s="5"/>
      <c r="AM33184" s="5"/>
      <c r="AW33184" s="5"/>
    </row>
    <row r="33185" spans="38:49">
      <c r="AL33185" s="5"/>
      <c r="AM33185" s="5"/>
      <c r="AW33185" s="5"/>
    </row>
    <row r="33186" spans="38:49">
      <c r="AL33186" s="5"/>
      <c r="AM33186" s="5"/>
      <c r="AW33186" s="5"/>
    </row>
    <row r="33187" spans="38:49">
      <c r="AL33187" s="5"/>
      <c r="AM33187" s="5"/>
      <c r="AW33187" s="5"/>
    </row>
    <row r="33188" spans="38:49">
      <c r="AL33188" s="5"/>
      <c r="AM33188" s="5"/>
      <c r="AW33188" s="5"/>
    </row>
    <row r="33189" spans="38:49">
      <c r="AL33189" s="5"/>
      <c r="AM33189" s="5"/>
      <c r="AW33189" s="5"/>
    </row>
    <row r="33190" spans="38:49">
      <c r="AL33190" s="5"/>
      <c r="AM33190" s="5"/>
      <c r="AW33190" s="5"/>
    </row>
    <row r="33191" spans="38:49">
      <c r="AL33191" s="5"/>
      <c r="AM33191" s="5"/>
      <c r="AW33191" s="5"/>
    </row>
    <row r="33192" spans="38:49">
      <c r="AL33192" s="5"/>
      <c r="AM33192" s="5"/>
      <c r="AW33192" s="5"/>
    </row>
    <row r="33193" spans="38:49">
      <c r="AL33193" s="5"/>
      <c r="AM33193" s="5"/>
      <c r="AW33193" s="5"/>
    </row>
    <row r="33194" spans="38:49">
      <c r="AL33194" s="5"/>
      <c r="AM33194" s="5"/>
      <c r="AW33194" s="5"/>
    </row>
    <row r="33195" spans="38:49">
      <c r="AL33195" s="5"/>
      <c r="AM33195" s="5"/>
      <c r="AW33195" s="5"/>
    </row>
    <row r="33196" spans="38:49">
      <c r="AL33196" s="5"/>
      <c r="AM33196" s="5"/>
      <c r="AW33196" s="5"/>
    </row>
    <row r="33197" spans="38:49">
      <c r="AL33197" s="5"/>
      <c r="AM33197" s="5"/>
      <c r="AW33197" s="5"/>
    </row>
    <row r="33198" spans="38:49">
      <c r="AL33198" s="5"/>
      <c r="AM33198" s="5"/>
      <c r="AW33198" s="5"/>
    </row>
    <row r="33199" spans="38:49">
      <c r="AL33199" s="5"/>
      <c r="AM33199" s="5"/>
      <c r="AW33199" s="5"/>
    </row>
    <row r="33200" spans="38:49">
      <c r="AL33200" s="5"/>
      <c r="AM33200" s="5"/>
      <c r="AW33200" s="5"/>
    </row>
    <row r="33201" spans="38:49">
      <c r="AL33201" s="5"/>
      <c r="AM33201" s="5"/>
      <c r="AW33201" s="5"/>
    </row>
    <row r="33202" spans="38:49">
      <c r="AL33202" s="5"/>
      <c r="AM33202" s="5"/>
      <c r="AW33202" s="5"/>
    </row>
    <row r="33203" spans="38:49">
      <c r="AL33203" s="5"/>
      <c r="AM33203" s="5"/>
      <c r="AW33203" s="5"/>
    </row>
    <row r="33204" spans="38:49">
      <c r="AL33204" s="5"/>
      <c r="AM33204" s="5"/>
      <c r="AW33204" s="5"/>
    </row>
    <row r="33205" spans="38:49">
      <c r="AL33205" s="5"/>
      <c r="AM33205" s="5"/>
      <c r="AW33205" s="5"/>
    </row>
    <row r="33206" spans="38:49">
      <c r="AL33206" s="5"/>
      <c r="AM33206" s="5"/>
      <c r="AW33206" s="5"/>
    </row>
    <row r="33207" spans="38:49">
      <c r="AL33207" s="5"/>
      <c r="AM33207" s="5"/>
      <c r="AW33207" s="5"/>
    </row>
    <row r="33208" spans="38:49">
      <c r="AL33208" s="5"/>
      <c r="AM33208" s="5"/>
      <c r="AW33208" s="5"/>
    </row>
    <row r="33209" spans="38:49">
      <c r="AL33209" s="5"/>
      <c r="AM33209" s="5"/>
      <c r="AW33209" s="5"/>
    </row>
    <row r="33210" spans="38:49">
      <c r="AL33210" s="5"/>
      <c r="AM33210" s="5"/>
      <c r="AW33210" s="5"/>
    </row>
    <row r="33211" spans="38:49">
      <c r="AL33211" s="5"/>
      <c r="AM33211" s="5"/>
      <c r="AW33211" s="5"/>
    </row>
    <row r="33212" spans="38:49">
      <c r="AL33212" s="5"/>
      <c r="AM33212" s="5"/>
      <c r="AW33212" s="5"/>
    </row>
    <row r="33213" spans="38:49">
      <c r="AL33213" s="5"/>
      <c r="AM33213" s="5"/>
      <c r="AW33213" s="5"/>
    </row>
    <row r="33214" spans="38:49">
      <c r="AL33214" s="5"/>
      <c r="AM33214" s="5"/>
      <c r="AW33214" s="5"/>
    </row>
    <row r="33215" spans="38:49">
      <c r="AL33215" s="5"/>
      <c r="AM33215" s="5"/>
      <c r="AW33215" s="5"/>
    </row>
    <row r="33216" spans="38:49">
      <c r="AL33216" s="5"/>
      <c r="AM33216" s="5"/>
      <c r="AW33216" s="5"/>
    </row>
    <row r="33217" spans="38:49">
      <c r="AL33217" s="5"/>
      <c r="AM33217" s="5"/>
      <c r="AW33217" s="5"/>
    </row>
    <row r="33218" spans="38:49">
      <c r="AL33218" s="5"/>
      <c r="AM33218" s="5"/>
      <c r="AW33218" s="5"/>
    </row>
    <row r="33219" spans="38:49">
      <c r="AL33219" s="5"/>
      <c r="AM33219" s="5"/>
      <c r="AW33219" s="5"/>
    </row>
    <row r="33220" spans="38:49">
      <c r="AL33220" s="5"/>
      <c r="AM33220" s="5"/>
      <c r="AW33220" s="5"/>
    </row>
    <row r="33221" spans="38:49">
      <c r="AL33221" s="5"/>
      <c r="AM33221" s="5"/>
      <c r="AW33221" s="5"/>
    </row>
    <row r="33222" spans="38:49">
      <c r="AL33222" s="5"/>
      <c r="AM33222" s="5"/>
      <c r="AW33222" s="5"/>
    </row>
    <row r="33223" spans="38:49">
      <c r="AL33223" s="5"/>
      <c r="AM33223" s="5"/>
      <c r="AW33223" s="5"/>
    </row>
    <row r="33224" spans="38:49">
      <c r="AL33224" s="5"/>
      <c r="AM33224" s="5"/>
      <c r="AW33224" s="5"/>
    </row>
    <row r="33225" spans="38:49">
      <c r="AL33225" s="5"/>
      <c r="AM33225" s="5"/>
      <c r="AW33225" s="5"/>
    </row>
    <row r="33226" spans="38:49">
      <c r="AL33226" s="5"/>
      <c r="AM33226" s="5"/>
      <c r="AW33226" s="5"/>
    </row>
    <row r="33227" spans="38:49">
      <c r="AL33227" s="5"/>
      <c r="AM33227" s="5"/>
      <c r="AW33227" s="5"/>
    </row>
    <row r="33228" spans="38:49">
      <c r="AL33228" s="5"/>
      <c r="AM33228" s="5"/>
      <c r="AW33228" s="5"/>
    </row>
    <row r="33229" spans="38:49">
      <c r="AL33229" s="5"/>
      <c r="AM33229" s="5"/>
      <c r="AW33229" s="5"/>
    </row>
    <row r="33230" spans="38:49">
      <c r="AL33230" s="5"/>
      <c r="AM33230" s="5"/>
      <c r="AW33230" s="5"/>
    </row>
    <row r="33231" spans="38:49">
      <c r="AL33231" s="5"/>
      <c r="AM33231" s="5"/>
      <c r="AW33231" s="5"/>
    </row>
    <row r="33232" spans="38:49">
      <c r="AL33232" s="5"/>
      <c r="AM33232" s="5"/>
      <c r="AW33232" s="5"/>
    </row>
    <row r="33233" spans="38:49">
      <c r="AL33233" s="5"/>
      <c r="AM33233" s="5"/>
      <c r="AW33233" s="5"/>
    </row>
    <row r="33234" spans="38:49">
      <c r="AL33234" s="5"/>
      <c r="AM33234" s="5"/>
      <c r="AW33234" s="5"/>
    </row>
    <row r="33235" spans="38:49">
      <c r="AL33235" s="5"/>
      <c r="AM33235" s="5"/>
      <c r="AW33235" s="5"/>
    </row>
    <row r="33236" spans="38:49">
      <c r="AL33236" s="5"/>
      <c r="AM33236" s="5"/>
      <c r="AW33236" s="5"/>
    </row>
    <row r="33237" spans="38:49">
      <c r="AL33237" s="5"/>
      <c r="AM33237" s="5"/>
      <c r="AW33237" s="5"/>
    </row>
    <row r="33238" spans="38:49">
      <c r="AL33238" s="5"/>
      <c r="AM33238" s="5"/>
      <c r="AW33238" s="5"/>
    </row>
    <row r="33239" spans="38:49">
      <c r="AL33239" s="5"/>
      <c r="AM33239" s="5"/>
      <c r="AW33239" s="5"/>
    </row>
    <row r="33240" spans="38:49">
      <c r="AL33240" s="5"/>
      <c r="AM33240" s="5"/>
      <c r="AW33240" s="5"/>
    </row>
    <row r="33241" spans="38:49">
      <c r="AL33241" s="5"/>
      <c r="AM33241" s="5"/>
      <c r="AW33241" s="5"/>
    </row>
    <row r="33242" spans="38:49">
      <c r="AL33242" s="5"/>
      <c r="AM33242" s="5"/>
      <c r="AW33242" s="5"/>
    </row>
    <row r="33243" spans="38:49">
      <c r="AL33243" s="5"/>
      <c r="AM33243" s="5"/>
      <c r="AW33243" s="5"/>
    </row>
    <row r="33244" spans="38:49">
      <c r="AL33244" s="5"/>
      <c r="AM33244" s="5"/>
      <c r="AW33244" s="5"/>
    </row>
    <row r="33245" spans="38:49">
      <c r="AL33245" s="5"/>
      <c r="AM33245" s="5"/>
      <c r="AW33245" s="5"/>
    </row>
    <row r="33246" spans="38:49">
      <c r="AL33246" s="5"/>
      <c r="AM33246" s="5"/>
      <c r="AW33246" s="5"/>
    </row>
    <row r="33247" spans="38:49">
      <c r="AL33247" s="5"/>
      <c r="AM33247" s="5"/>
      <c r="AW33247" s="5"/>
    </row>
    <row r="33248" spans="38:49">
      <c r="AL33248" s="5"/>
      <c r="AM33248" s="5"/>
      <c r="AW33248" s="5"/>
    </row>
    <row r="33249" spans="38:49">
      <c r="AL33249" s="5"/>
      <c r="AM33249" s="5"/>
      <c r="AW33249" s="5"/>
    </row>
    <row r="33250" spans="38:49">
      <c r="AL33250" s="5"/>
      <c r="AM33250" s="5"/>
      <c r="AW33250" s="5"/>
    </row>
    <row r="33251" spans="38:49">
      <c r="AL33251" s="5"/>
      <c r="AM33251" s="5"/>
      <c r="AW33251" s="5"/>
    </row>
    <row r="33252" spans="38:49">
      <c r="AL33252" s="5"/>
      <c r="AM33252" s="5"/>
      <c r="AW33252" s="5"/>
    </row>
    <row r="33253" spans="38:49">
      <c r="AL33253" s="5"/>
      <c r="AM33253" s="5"/>
      <c r="AW33253" s="5"/>
    </row>
    <row r="33254" spans="38:49">
      <c r="AL33254" s="5"/>
      <c r="AM33254" s="5"/>
      <c r="AW33254" s="5"/>
    </row>
    <row r="33255" spans="38:49">
      <c r="AL33255" s="5"/>
      <c r="AM33255" s="5"/>
      <c r="AW33255" s="5"/>
    </row>
    <row r="33256" spans="38:49">
      <c r="AL33256" s="5"/>
      <c r="AM33256" s="5"/>
      <c r="AW33256" s="5"/>
    </row>
    <row r="33257" spans="38:49">
      <c r="AL33257" s="5"/>
      <c r="AM33257" s="5"/>
      <c r="AW33257" s="5"/>
    </row>
    <row r="33258" spans="38:49">
      <c r="AL33258" s="5"/>
      <c r="AM33258" s="5"/>
      <c r="AW33258" s="5"/>
    </row>
    <row r="33259" spans="38:49">
      <c r="AL33259" s="5"/>
      <c r="AM33259" s="5"/>
      <c r="AW33259" s="5"/>
    </row>
    <row r="33260" spans="38:49">
      <c r="AL33260" s="5"/>
      <c r="AM33260" s="5"/>
      <c r="AW33260" s="5"/>
    </row>
    <row r="33261" spans="38:49">
      <c r="AL33261" s="5"/>
      <c r="AM33261" s="5"/>
      <c r="AW33261" s="5"/>
    </row>
    <row r="33262" spans="38:49">
      <c r="AL33262" s="5"/>
      <c r="AM33262" s="5"/>
      <c r="AW33262" s="5"/>
    </row>
    <row r="33263" spans="38:49">
      <c r="AL33263" s="5"/>
      <c r="AM33263" s="5"/>
      <c r="AW33263" s="5"/>
    </row>
    <row r="33264" spans="38:49">
      <c r="AL33264" s="5"/>
      <c r="AM33264" s="5"/>
      <c r="AW33264" s="5"/>
    </row>
    <row r="33265" spans="38:49">
      <c r="AL33265" s="5"/>
      <c r="AM33265" s="5"/>
      <c r="AW33265" s="5"/>
    </row>
    <row r="33266" spans="38:49">
      <c r="AL33266" s="5"/>
      <c r="AM33266" s="5"/>
      <c r="AW33266" s="5"/>
    </row>
    <row r="33267" spans="38:49">
      <c r="AL33267" s="5"/>
      <c r="AM33267" s="5"/>
      <c r="AW33267" s="5"/>
    </row>
    <row r="33268" spans="38:49">
      <c r="AL33268" s="5"/>
      <c r="AM33268" s="5"/>
      <c r="AW33268" s="5"/>
    </row>
    <row r="33269" spans="38:49">
      <c r="AL33269" s="5"/>
      <c r="AM33269" s="5"/>
      <c r="AW33269" s="5"/>
    </row>
    <row r="33270" spans="38:49">
      <c r="AL33270" s="5"/>
      <c r="AM33270" s="5"/>
      <c r="AW33270" s="5"/>
    </row>
    <row r="33271" spans="38:49">
      <c r="AL33271" s="5"/>
      <c r="AM33271" s="5"/>
      <c r="AW33271" s="5"/>
    </row>
    <row r="33272" spans="38:49">
      <c r="AL33272" s="5"/>
      <c r="AM33272" s="5"/>
      <c r="AW33272" s="5"/>
    </row>
    <row r="33273" spans="38:49">
      <c r="AL33273" s="5"/>
      <c r="AM33273" s="5"/>
      <c r="AW33273" s="5"/>
    </row>
    <row r="33274" spans="38:49">
      <c r="AL33274" s="5"/>
      <c r="AM33274" s="5"/>
      <c r="AW33274" s="5"/>
    </row>
    <row r="33275" spans="38:49">
      <c r="AL33275" s="5"/>
      <c r="AM33275" s="5"/>
      <c r="AW33275" s="5"/>
    </row>
    <row r="33276" spans="38:49">
      <c r="AL33276" s="5"/>
      <c r="AM33276" s="5"/>
      <c r="AW33276" s="5"/>
    </row>
    <row r="33277" spans="38:49">
      <c r="AL33277" s="5"/>
      <c r="AM33277" s="5"/>
      <c r="AW33277" s="5"/>
    </row>
    <row r="33278" spans="38:49">
      <c r="AL33278" s="5"/>
      <c r="AM33278" s="5"/>
      <c r="AW33278" s="5"/>
    </row>
    <row r="33279" spans="38:49">
      <c r="AL33279" s="5"/>
      <c r="AM33279" s="5"/>
      <c r="AW33279" s="5"/>
    </row>
    <row r="33280" spans="38:49">
      <c r="AL33280" s="5"/>
      <c r="AM33280" s="5"/>
      <c r="AW33280" s="5"/>
    </row>
    <row r="33281" spans="38:49">
      <c r="AL33281" s="5"/>
      <c r="AM33281" s="5"/>
      <c r="AW33281" s="5"/>
    </row>
    <row r="33282" spans="38:49">
      <c r="AL33282" s="5"/>
      <c r="AM33282" s="5"/>
      <c r="AW33282" s="5"/>
    </row>
    <row r="33283" spans="38:49">
      <c r="AL33283" s="5"/>
      <c r="AM33283" s="5"/>
      <c r="AW33283" s="5"/>
    </row>
    <row r="33284" spans="38:49">
      <c r="AL33284" s="5"/>
      <c r="AM33284" s="5"/>
      <c r="AW33284" s="5"/>
    </row>
    <row r="33285" spans="38:49">
      <c r="AL33285" s="5"/>
      <c r="AM33285" s="5"/>
      <c r="AW33285" s="5"/>
    </row>
    <row r="33286" spans="38:49">
      <c r="AL33286" s="5"/>
      <c r="AM33286" s="5"/>
      <c r="AW33286" s="5"/>
    </row>
    <row r="33287" spans="38:49">
      <c r="AL33287" s="5"/>
      <c r="AM33287" s="5"/>
      <c r="AW33287" s="5"/>
    </row>
    <row r="33288" spans="38:49">
      <c r="AL33288" s="5"/>
      <c r="AM33288" s="5"/>
      <c r="AW33288" s="5"/>
    </row>
    <row r="33289" spans="38:49">
      <c r="AL33289" s="5"/>
      <c r="AM33289" s="5"/>
      <c r="AW33289" s="5"/>
    </row>
    <row r="33290" spans="38:49">
      <c r="AL33290" s="5"/>
      <c r="AM33290" s="5"/>
      <c r="AW33290" s="5"/>
    </row>
    <row r="33291" spans="38:49">
      <c r="AL33291" s="5"/>
      <c r="AM33291" s="5"/>
      <c r="AW33291" s="5"/>
    </row>
    <row r="33292" spans="38:49">
      <c r="AL33292" s="5"/>
      <c r="AM33292" s="5"/>
      <c r="AW33292" s="5"/>
    </row>
    <row r="33293" spans="38:49">
      <c r="AL33293" s="5"/>
      <c r="AM33293" s="5"/>
      <c r="AW33293" s="5"/>
    </row>
    <row r="33294" spans="38:49">
      <c r="AL33294" s="5"/>
      <c r="AM33294" s="5"/>
      <c r="AW33294" s="5"/>
    </row>
    <row r="33295" spans="38:49">
      <c r="AL33295" s="5"/>
      <c r="AM33295" s="5"/>
      <c r="AW33295" s="5"/>
    </row>
    <row r="33296" spans="38:49">
      <c r="AL33296" s="5"/>
      <c r="AM33296" s="5"/>
      <c r="AW33296" s="5"/>
    </row>
    <row r="33297" spans="38:49">
      <c r="AL33297" s="5"/>
      <c r="AM33297" s="5"/>
      <c r="AW33297" s="5"/>
    </row>
    <row r="33298" spans="38:49">
      <c r="AL33298" s="5"/>
      <c r="AM33298" s="5"/>
      <c r="AW33298" s="5"/>
    </row>
    <row r="33299" spans="38:49">
      <c r="AL33299" s="5"/>
      <c r="AM33299" s="5"/>
      <c r="AW33299" s="5"/>
    </row>
    <row r="33300" spans="38:49">
      <c r="AL33300" s="5"/>
      <c r="AM33300" s="5"/>
      <c r="AW33300" s="5"/>
    </row>
    <row r="33301" spans="38:49">
      <c r="AL33301" s="5"/>
      <c r="AM33301" s="5"/>
      <c r="AW33301" s="5"/>
    </row>
    <row r="33302" spans="38:49">
      <c r="AL33302" s="5"/>
      <c r="AM33302" s="5"/>
      <c r="AW33302" s="5"/>
    </row>
    <row r="33303" spans="38:49">
      <c r="AL33303" s="5"/>
      <c r="AM33303" s="5"/>
      <c r="AW33303" s="5"/>
    </row>
    <row r="33304" spans="38:49">
      <c r="AL33304" s="5"/>
      <c r="AM33304" s="5"/>
      <c r="AW33304" s="5"/>
    </row>
    <row r="33305" spans="38:49">
      <c r="AL33305" s="5"/>
      <c r="AM33305" s="5"/>
      <c r="AW33305" s="5"/>
    </row>
    <row r="33306" spans="38:49">
      <c r="AL33306" s="5"/>
      <c r="AM33306" s="5"/>
      <c r="AW33306" s="5"/>
    </row>
    <row r="33307" spans="38:49">
      <c r="AL33307" s="5"/>
      <c r="AM33307" s="5"/>
      <c r="AW33307" s="5"/>
    </row>
    <row r="33308" spans="38:49">
      <c r="AL33308" s="5"/>
      <c r="AM33308" s="5"/>
      <c r="AW33308" s="5"/>
    </row>
    <row r="33309" spans="38:49">
      <c r="AL33309" s="5"/>
      <c r="AM33309" s="5"/>
      <c r="AW33309" s="5"/>
    </row>
    <row r="33310" spans="38:49">
      <c r="AL33310" s="5"/>
      <c r="AM33310" s="5"/>
      <c r="AW33310" s="5"/>
    </row>
    <row r="33311" spans="38:49">
      <c r="AL33311" s="5"/>
      <c r="AM33311" s="5"/>
      <c r="AW33311" s="5"/>
    </row>
    <row r="33312" spans="38:49">
      <c r="AL33312" s="5"/>
      <c r="AM33312" s="5"/>
      <c r="AW33312" s="5"/>
    </row>
    <row r="33313" spans="38:49">
      <c r="AL33313" s="5"/>
      <c r="AM33313" s="5"/>
      <c r="AW33313" s="5"/>
    </row>
    <row r="33314" spans="38:49">
      <c r="AL33314" s="5"/>
      <c r="AM33314" s="5"/>
      <c r="AW33314" s="5"/>
    </row>
    <row r="33315" spans="38:49">
      <c r="AL33315" s="5"/>
      <c r="AM33315" s="5"/>
      <c r="AW33315" s="5"/>
    </row>
    <row r="33316" spans="38:49">
      <c r="AL33316" s="5"/>
      <c r="AM33316" s="5"/>
      <c r="AW33316" s="5"/>
    </row>
    <row r="33317" spans="38:49">
      <c r="AL33317" s="5"/>
      <c r="AM33317" s="5"/>
      <c r="AW33317" s="5"/>
    </row>
    <row r="33318" spans="38:49">
      <c r="AL33318" s="5"/>
      <c r="AM33318" s="5"/>
      <c r="AW33318" s="5"/>
    </row>
    <row r="33319" spans="38:49">
      <c r="AL33319" s="5"/>
      <c r="AM33319" s="5"/>
      <c r="AW33319" s="5"/>
    </row>
    <row r="33320" spans="38:49">
      <c r="AL33320" s="5"/>
      <c r="AM33320" s="5"/>
      <c r="AW33320" s="5"/>
    </row>
    <row r="33321" spans="38:49">
      <c r="AL33321" s="5"/>
      <c r="AM33321" s="5"/>
      <c r="AW33321" s="5"/>
    </row>
    <row r="33322" spans="38:49">
      <c r="AL33322" s="5"/>
      <c r="AM33322" s="5"/>
      <c r="AW33322" s="5"/>
    </row>
    <row r="33323" spans="38:49">
      <c r="AL33323" s="5"/>
      <c r="AM33323" s="5"/>
      <c r="AW33323" s="5"/>
    </row>
    <row r="33324" spans="38:49">
      <c r="AL33324" s="5"/>
      <c r="AM33324" s="5"/>
      <c r="AW33324" s="5"/>
    </row>
    <row r="33325" spans="38:49">
      <c r="AL33325" s="5"/>
      <c r="AM33325" s="5"/>
      <c r="AW33325" s="5"/>
    </row>
    <row r="33326" spans="38:49">
      <c r="AL33326" s="5"/>
      <c r="AM33326" s="5"/>
      <c r="AW33326" s="5"/>
    </row>
    <row r="33327" spans="38:49">
      <c r="AL33327" s="5"/>
      <c r="AM33327" s="5"/>
      <c r="AW33327" s="5"/>
    </row>
    <row r="33328" spans="38:49">
      <c r="AL33328" s="5"/>
      <c r="AM33328" s="5"/>
      <c r="AW33328" s="5"/>
    </row>
    <row r="33329" spans="38:49">
      <c r="AL33329" s="5"/>
      <c r="AM33329" s="5"/>
      <c r="AW33329" s="5"/>
    </row>
    <row r="33330" spans="38:49">
      <c r="AL33330" s="5"/>
      <c r="AM33330" s="5"/>
      <c r="AW33330" s="5"/>
    </row>
    <row r="33331" spans="38:49">
      <c r="AL33331" s="5"/>
      <c r="AM33331" s="5"/>
      <c r="AW33331" s="5"/>
    </row>
    <row r="33332" spans="38:49">
      <c r="AL33332" s="5"/>
      <c r="AM33332" s="5"/>
      <c r="AW33332" s="5"/>
    </row>
    <row r="33333" spans="38:49">
      <c r="AL33333" s="5"/>
      <c r="AM33333" s="5"/>
      <c r="AW33333" s="5"/>
    </row>
    <row r="33334" spans="38:49">
      <c r="AL33334" s="5"/>
      <c r="AM33334" s="5"/>
      <c r="AW33334" s="5"/>
    </row>
    <row r="33335" spans="38:49">
      <c r="AL33335" s="5"/>
      <c r="AM33335" s="5"/>
      <c r="AW33335" s="5"/>
    </row>
    <row r="33336" spans="38:49">
      <c r="AL33336" s="5"/>
      <c r="AM33336" s="5"/>
      <c r="AW33336" s="5"/>
    </row>
    <row r="33337" spans="38:49">
      <c r="AL33337" s="5"/>
      <c r="AM33337" s="5"/>
      <c r="AW33337" s="5"/>
    </row>
    <row r="33338" spans="38:49">
      <c r="AL33338" s="5"/>
      <c r="AM33338" s="5"/>
      <c r="AW33338" s="5"/>
    </row>
    <row r="33339" spans="38:49">
      <c r="AL33339" s="5"/>
      <c r="AM33339" s="5"/>
      <c r="AW33339" s="5"/>
    </row>
    <row r="33340" spans="38:49">
      <c r="AL33340" s="5"/>
      <c r="AM33340" s="5"/>
      <c r="AW33340" s="5"/>
    </row>
    <row r="33341" spans="38:49">
      <c r="AL33341" s="5"/>
      <c r="AM33341" s="5"/>
      <c r="AW33341" s="5"/>
    </row>
    <row r="33342" spans="38:49">
      <c r="AL33342" s="5"/>
      <c r="AM33342" s="5"/>
      <c r="AW33342" s="5"/>
    </row>
    <row r="33343" spans="38:49">
      <c r="AL33343" s="5"/>
      <c r="AM33343" s="5"/>
      <c r="AW33343" s="5"/>
    </row>
    <row r="33344" spans="38:49">
      <c r="AL33344" s="5"/>
      <c r="AM33344" s="5"/>
      <c r="AW33344" s="5"/>
    </row>
    <row r="33345" spans="38:49">
      <c r="AL33345" s="5"/>
      <c r="AM33345" s="5"/>
      <c r="AW33345" s="5"/>
    </row>
    <row r="33346" spans="38:49">
      <c r="AL33346" s="5"/>
      <c r="AM33346" s="5"/>
      <c r="AW33346" s="5"/>
    </row>
    <row r="33347" spans="38:49">
      <c r="AL33347" s="5"/>
      <c r="AM33347" s="5"/>
      <c r="AW33347" s="5"/>
    </row>
    <row r="33348" spans="38:49">
      <c r="AL33348" s="5"/>
      <c r="AM33348" s="5"/>
      <c r="AW33348" s="5"/>
    </row>
    <row r="33349" spans="38:49">
      <c r="AL33349" s="5"/>
      <c r="AM33349" s="5"/>
      <c r="AW33349" s="5"/>
    </row>
    <row r="33350" spans="38:49">
      <c r="AL33350" s="5"/>
      <c r="AM33350" s="5"/>
      <c r="AW33350" s="5"/>
    </row>
    <row r="33351" spans="38:49">
      <c r="AL33351" s="5"/>
      <c r="AM33351" s="5"/>
      <c r="AW33351" s="5"/>
    </row>
    <row r="33352" spans="38:49">
      <c r="AL33352" s="5"/>
      <c r="AM33352" s="5"/>
      <c r="AW33352" s="5"/>
    </row>
    <row r="33353" spans="38:49">
      <c r="AL33353" s="5"/>
      <c r="AM33353" s="5"/>
      <c r="AW33353" s="5"/>
    </row>
    <row r="33354" spans="38:49">
      <c r="AL33354" s="5"/>
      <c r="AM33354" s="5"/>
      <c r="AW33354" s="5"/>
    </row>
    <row r="33355" spans="38:49">
      <c r="AL33355" s="5"/>
      <c r="AM33355" s="5"/>
      <c r="AW33355" s="5"/>
    </row>
    <row r="33356" spans="38:49">
      <c r="AL33356" s="5"/>
      <c r="AM33356" s="5"/>
      <c r="AW33356" s="5"/>
    </row>
    <row r="33357" spans="38:49">
      <c r="AL33357" s="5"/>
      <c r="AM33357" s="5"/>
      <c r="AW33357" s="5"/>
    </row>
    <row r="33358" spans="38:49">
      <c r="AL33358" s="5"/>
      <c r="AM33358" s="5"/>
      <c r="AW33358" s="5"/>
    </row>
    <row r="33359" spans="38:49">
      <c r="AL33359" s="5"/>
      <c r="AM33359" s="5"/>
      <c r="AW33359" s="5"/>
    </row>
    <row r="33360" spans="38:49">
      <c r="AL33360" s="5"/>
      <c r="AM33360" s="5"/>
      <c r="AW33360" s="5"/>
    </row>
    <row r="33361" spans="38:49">
      <c r="AL33361" s="5"/>
      <c r="AM33361" s="5"/>
      <c r="AW33361" s="5"/>
    </row>
    <row r="33362" spans="38:49">
      <c r="AL33362" s="5"/>
      <c r="AM33362" s="5"/>
      <c r="AW33362" s="5"/>
    </row>
    <row r="33363" spans="38:49">
      <c r="AL33363" s="5"/>
      <c r="AM33363" s="5"/>
      <c r="AW33363" s="5"/>
    </row>
    <row r="33364" spans="38:49">
      <c r="AL33364" s="5"/>
      <c r="AM33364" s="5"/>
      <c r="AW33364" s="5"/>
    </row>
    <row r="33365" spans="38:49">
      <c r="AL33365" s="5"/>
      <c r="AM33365" s="5"/>
      <c r="AW33365" s="5"/>
    </row>
    <row r="33366" spans="38:49">
      <c r="AL33366" s="5"/>
      <c r="AM33366" s="5"/>
      <c r="AW33366" s="5"/>
    </row>
    <row r="33367" spans="38:49">
      <c r="AL33367" s="5"/>
      <c r="AM33367" s="5"/>
      <c r="AW33367" s="5"/>
    </row>
    <row r="33368" spans="38:49">
      <c r="AL33368" s="5"/>
      <c r="AM33368" s="5"/>
      <c r="AW33368" s="5"/>
    </row>
    <row r="33369" spans="38:49">
      <c r="AL33369" s="5"/>
      <c r="AM33369" s="5"/>
      <c r="AW33369" s="5"/>
    </row>
    <row r="33370" spans="38:49">
      <c r="AL33370" s="5"/>
      <c r="AM33370" s="5"/>
      <c r="AW33370" s="5"/>
    </row>
    <row r="33371" spans="38:49">
      <c r="AL33371" s="5"/>
      <c r="AM33371" s="5"/>
      <c r="AW33371" s="5"/>
    </row>
    <row r="33372" spans="38:49">
      <c r="AL33372" s="5"/>
      <c r="AM33372" s="5"/>
      <c r="AW33372" s="5"/>
    </row>
    <row r="33373" spans="38:49">
      <c r="AL33373" s="5"/>
      <c r="AM33373" s="5"/>
      <c r="AW33373" s="5"/>
    </row>
    <row r="33374" spans="38:49">
      <c r="AL33374" s="5"/>
      <c r="AM33374" s="5"/>
      <c r="AW33374" s="5"/>
    </row>
    <row r="33375" spans="38:49">
      <c r="AL33375" s="5"/>
      <c r="AM33375" s="5"/>
      <c r="AW33375" s="5"/>
    </row>
    <row r="33376" spans="38:49">
      <c r="AL33376" s="5"/>
      <c r="AM33376" s="5"/>
      <c r="AW33376" s="5"/>
    </row>
    <row r="33377" spans="38:49">
      <c r="AL33377" s="5"/>
      <c r="AM33377" s="5"/>
      <c r="AW33377" s="5"/>
    </row>
    <row r="33378" spans="38:49">
      <c r="AL33378" s="5"/>
      <c r="AM33378" s="5"/>
      <c r="AW33378" s="5"/>
    </row>
    <row r="33379" spans="38:49">
      <c r="AL33379" s="5"/>
      <c r="AM33379" s="5"/>
      <c r="AW33379" s="5"/>
    </row>
    <row r="33380" spans="38:49">
      <c r="AL33380" s="5"/>
      <c r="AM33380" s="5"/>
      <c r="AW33380" s="5"/>
    </row>
    <row r="33381" spans="38:49">
      <c r="AL33381" s="5"/>
      <c r="AM33381" s="5"/>
      <c r="AW33381" s="5"/>
    </row>
    <row r="33382" spans="38:49">
      <c r="AL33382" s="5"/>
      <c r="AM33382" s="5"/>
      <c r="AW33382" s="5"/>
    </row>
    <row r="33383" spans="38:49">
      <c r="AL33383" s="5"/>
      <c r="AM33383" s="5"/>
      <c r="AW33383" s="5"/>
    </row>
    <row r="33384" spans="38:49">
      <c r="AL33384" s="5"/>
      <c r="AM33384" s="5"/>
      <c r="AW33384" s="5"/>
    </row>
    <row r="33385" spans="38:49">
      <c r="AL33385" s="5"/>
      <c r="AM33385" s="5"/>
      <c r="AW33385" s="5"/>
    </row>
    <row r="33386" spans="38:49">
      <c r="AL33386" s="5"/>
      <c r="AM33386" s="5"/>
      <c r="AW33386" s="5"/>
    </row>
    <row r="33387" spans="38:49">
      <c r="AL33387" s="5"/>
      <c r="AM33387" s="5"/>
      <c r="AW33387" s="5"/>
    </row>
    <row r="33388" spans="38:49">
      <c r="AL33388" s="5"/>
      <c r="AM33388" s="5"/>
      <c r="AW33388" s="5"/>
    </row>
    <row r="33389" spans="38:49">
      <c r="AL33389" s="5"/>
      <c r="AM33389" s="5"/>
      <c r="AW33389" s="5"/>
    </row>
    <row r="33390" spans="38:49">
      <c r="AL33390" s="5"/>
      <c r="AM33390" s="5"/>
      <c r="AW33390" s="5"/>
    </row>
    <row r="33391" spans="38:49">
      <c r="AL33391" s="5"/>
      <c r="AM33391" s="5"/>
      <c r="AW33391" s="5"/>
    </row>
    <row r="33392" spans="38:49">
      <c r="AL33392" s="5"/>
      <c r="AM33392" s="5"/>
      <c r="AW33392" s="5"/>
    </row>
    <row r="33393" spans="38:49">
      <c r="AL33393" s="5"/>
      <c r="AM33393" s="5"/>
      <c r="AW33393" s="5"/>
    </row>
    <row r="33394" spans="38:49">
      <c r="AL33394" s="5"/>
      <c r="AM33394" s="5"/>
      <c r="AW33394" s="5"/>
    </row>
    <row r="33395" spans="38:49">
      <c r="AL33395" s="5"/>
      <c r="AM33395" s="5"/>
      <c r="AW33395" s="5"/>
    </row>
    <row r="33396" spans="38:49">
      <c r="AL33396" s="5"/>
      <c r="AM33396" s="5"/>
      <c r="AW33396" s="5"/>
    </row>
    <row r="33397" spans="38:49">
      <c r="AL33397" s="5"/>
      <c r="AM33397" s="5"/>
      <c r="AW33397" s="5"/>
    </row>
    <row r="33398" spans="38:49">
      <c r="AL33398" s="5"/>
      <c r="AM33398" s="5"/>
      <c r="AW33398" s="5"/>
    </row>
    <row r="33399" spans="38:49">
      <c r="AL33399" s="5"/>
      <c r="AM33399" s="5"/>
      <c r="AW33399" s="5"/>
    </row>
    <row r="33400" spans="38:49">
      <c r="AL33400" s="5"/>
      <c r="AM33400" s="5"/>
      <c r="AW33400" s="5"/>
    </row>
    <row r="33401" spans="38:49">
      <c r="AL33401" s="5"/>
      <c r="AM33401" s="5"/>
      <c r="AW33401" s="5"/>
    </row>
    <row r="33402" spans="38:49">
      <c r="AL33402" s="5"/>
      <c r="AM33402" s="5"/>
      <c r="AW33402" s="5"/>
    </row>
    <row r="33403" spans="38:49">
      <c r="AL33403" s="5"/>
      <c r="AM33403" s="5"/>
      <c r="AW33403" s="5"/>
    </row>
    <row r="33404" spans="38:49">
      <c r="AL33404" s="5"/>
      <c r="AM33404" s="5"/>
      <c r="AW33404" s="5"/>
    </row>
    <row r="33405" spans="38:49">
      <c r="AL33405" s="5"/>
      <c r="AM33405" s="5"/>
      <c r="AW33405" s="5"/>
    </row>
    <row r="33406" spans="38:49">
      <c r="AL33406" s="5"/>
      <c r="AM33406" s="5"/>
      <c r="AW33406" s="5"/>
    </row>
    <row r="33407" spans="38:49">
      <c r="AL33407" s="5"/>
      <c r="AM33407" s="5"/>
      <c r="AW33407" s="5"/>
    </row>
    <row r="33408" spans="38:49">
      <c r="AL33408" s="5"/>
      <c r="AM33408" s="5"/>
      <c r="AW33408" s="5"/>
    </row>
    <row r="33409" spans="38:49">
      <c r="AL33409" s="5"/>
      <c r="AM33409" s="5"/>
      <c r="AW33409" s="5"/>
    </row>
    <row r="33410" spans="38:49">
      <c r="AL33410" s="5"/>
      <c r="AM33410" s="5"/>
      <c r="AW33410" s="5"/>
    </row>
    <row r="33411" spans="38:49">
      <c r="AL33411" s="5"/>
      <c r="AM33411" s="5"/>
      <c r="AW33411" s="5"/>
    </row>
    <row r="33412" spans="38:49">
      <c r="AL33412" s="5"/>
      <c r="AM33412" s="5"/>
      <c r="AW33412" s="5"/>
    </row>
    <row r="33413" spans="38:49">
      <c r="AL33413" s="5"/>
      <c r="AM33413" s="5"/>
      <c r="AW33413" s="5"/>
    </row>
    <row r="33414" spans="38:49">
      <c r="AL33414" s="5"/>
      <c r="AM33414" s="5"/>
      <c r="AW33414" s="5"/>
    </row>
    <row r="33415" spans="38:49">
      <c r="AL33415" s="5"/>
      <c r="AM33415" s="5"/>
      <c r="AW33415" s="5"/>
    </row>
    <row r="33416" spans="38:49">
      <c r="AL33416" s="5"/>
      <c r="AM33416" s="5"/>
      <c r="AW33416" s="5"/>
    </row>
    <row r="33417" spans="38:49">
      <c r="AL33417" s="5"/>
      <c r="AM33417" s="5"/>
      <c r="AW33417" s="5"/>
    </row>
    <row r="33418" spans="38:49">
      <c r="AL33418" s="5"/>
      <c r="AM33418" s="5"/>
      <c r="AW33418" s="5"/>
    </row>
    <row r="33419" spans="38:49">
      <c r="AL33419" s="5"/>
      <c r="AM33419" s="5"/>
      <c r="AW33419" s="5"/>
    </row>
    <row r="33420" spans="38:49">
      <c r="AL33420" s="5"/>
      <c r="AM33420" s="5"/>
      <c r="AW33420" s="5"/>
    </row>
    <row r="33421" spans="38:49">
      <c r="AL33421" s="5"/>
      <c r="AM33421" s="5"/>
      <c r="AW33421" s="5"/>
    </row>
    <row r="33422" spans="38:49">
      <c r="AL33422" s="5"/>
      <c r="AM33422" s="5"/>
      <c r="AW33422" s="5"/>
    </row>
    <row r="33423" spans="38:49">
      <c r="AL33423" s="5"/>
      <c r="AM33423" s="5"/>
      <c r="AW33423" s="5"/>
    </row>
    <row r="33424" spans="38:49">
      <c r="AL33424" s="5"/>
      <c r="AM33424" s="5"/>
      <c r="AW33424" s="5"/>
    </row>
    <row r="33425" spans="38:49">
      <c r="AL33425" s="5"/>
      <c r="AM33425" s="5"/>
      <c r="AW33425" s="5"/>
    </row>
    <row r="33426" spans="38:49">
      <c r="AL33426" s="5"/>
      <c r="AM33426" s="5"/>
      <c r="AW33426" s="5"/>
    </row>
    <row r="33427" spans="38:49">
      <c r="AL33427" s="5"/>
      <c r="AM33427" s="5"/>
      <c r="AW33427" s="5"/>
    </row>
    <row r="33428" spans="38:49">
      <c r="AL33428" s="5"/>
      <c r="AM33428" s="5"/>
      <c r="AW33428" s="5"/>
    </row>
    <row r="33429" spans="38:49">
      <c r="AL33429" s="5"/>
      <c r="AM33429" s="5"/>
      <c r="AW33429" s="5"/>
    </row>
    <row r="33430" spans="38:49">
      <c r="AL33430" s="5"/>
      <c r="AM33430" s="5"/>
      <c r="AW33430" s="5"/>
    </row>
    <row r="33431" spans="38:49">
      <c r="AL33431" s="5"/>
      <c r="AM33431" s="5"/>
      <c r="AW33431" s="5"/>
    </row>
    <row r="33432" spans="38:49">
      <c r="AL33432" s="5"/>
      <c r="AM33432" s="5"/>
      <c r="AW33432" s="5"/>
    </row>
    <row r="33433" spans="38:49">
      <c r="AL33433" s="5"/>
      <c r="AM33433" s="5"/>
      <c r="AW33433" s="5"/>
    </row>
    <row r="33434" spans="38:49">
      <c r="AL33434" s="5"/>
      <c r="AM33434" s="5"/>
      <c r="AW33434" s="5"/>
    </row>
    <row r="33435" spans="38:49">
      <c r="AL33435" s="5"/>
      <c r="AM33435" s="5"/>
      <c r="AW33435" s="5"/>
    </row>
    <row r="33436" spans="38:49">
      <c r="AL33436" s="5"/>
      <c r="AM33436" s="5"/>
      <c r="AW33436" s="5"/>
    </row>
    <row r="33437" spans="38:49">
      <c r="AL33437" s="5"/>
      <c r="AM33437" s="5"/>
      <c r="AW33437" s="5"/>
    </row>
    <row r="33438" spans="38:49">
      <c r="AL33438" s="5"/>
      <c r="AM33438" s="5"/>
      <c r="AW33438" s="5"/>
    </row>
    <row r="33439" spans="38:49">
      <c r="AL33439" s="5"/>
      <c r="AM33439" s="5"/>
      <c r="AW33439" s="5"/>
    </row>
    <row r="33440" spans="38:49">
      <c r="AL33440" s="5"/>
      <c r="AM33440" s="5"/>
      <c r="AW33440" s="5"/>
    </row>
    <row r="33441" spans="38:49">
      <c r="AL33441" s="5"/>
      <c r="AM33441" s="5"/>
      <c r="AW33441" s="5"/>
    </row>
    <row r="33442" spans="38:49">
      <c r="AL33442" s="5"/>
      <c r="AM33442" s="5"/>
      <c r="AW33442" s="5"/>
    </row>
    <row r="33443" spans="38:49">
      <c r="AL33443" s="5"/>
      <c r="AM33443" s="5"/>
      <c r="AW33443" s="5"/>
    </row>
    <row r="33444" spans="38:49">
      <c r="AL33444" s="5"/>
      <c r="AM33444" s="5"/>
      <c r="AW33444" s="5"/>
    </row>
    <row r="33445" spans="38:49">
      <c r="AL33445" s="5"/>
      <c r="AM33445" s="5"/>
      <c r="AW33445" s="5"/>
    </row>
    <row r="33446" spans="38:49">
      <c r="AL33446" s="5"/>
      <c r="AM33446" s="5"/>
      <c r="AW33446" s="5"/>
    </row>
    <row r="33447" spans="38:49">
      <c r="AL33447" s="5"/>
      <c r="AM33447" s="5"/>
      <c r="AW33447" s="5"/>
    </row>
    <row r="33448" spans="38:49">
      <c r="AL33448" s="5"/>
      <c r="AM33448" s="5"/>
      <c r="AW33448" s="5"/>
    </row>
    <row r="33449" spans="38:49">
      <c r="AL33449" s="5"/>
      <c r="AM33449" s="5"/>
      <c r="AW33449" s="5"/>
    </row>
    <row r="33450" spans="38:49">
      <c r="AL33450" s="5"/>
      <c r="AM33450" s="5"/>
      <c r="AW33450" s="5"/>
    </row>
    <row r="33451" spans="38:49">
      <c r="AL33451" s="5"/>
      <c r="AM33451" s="5"/>
      <c r="AW33451" s="5"/>
    </row>
    <row r="33452" spans="38:49">
      <c r="AL33452" s="5"/>
      <c r="AM33452" s="5"/>
      <c r="AW33452" s="5"/>
    </row>
    <row r="33453" spans="38:49">
      <c r="AL33453" s="5"/>
      <c r="AM33453" s="5"/>
      <c r="AW33453" s="5"/>
    </row>
    <row r="33454" spans="38:49">
      <c r="AL33454" s="5"/>
      <c r="AM33454" s="5"/>
      <c r="AW33454" s="5"/>
    </row>
    <row r="33455" spans="38:49">
      <c r="AL33455" s="5"/>
      <c r="AM33455" s="5"/>
      <c r="AW33455" s="5"/>
    </row>
    <row r="33456" spans="38:49">
      <c r="AL33456" s="5"/>
      <c r="AM33456" s="5"/>
      <c r="AW33456" s="5"/>
    </row>
    <row r="33457" spans="38:49">
      <c r="AL33457" s="5"/>
      <c r="AM33457" s="5"/>
      <c r="AW33457" s="5"/>
    </row>
    <row r="33458" spans="38:49">
      <c r="AL33458" s="5"/>
      <c r="AM33458" s="5"/>
      <c r="AW33458" s="5"/>
    </row>
    <row r="33459" spans="38:49">
      <c r="AL33459" s="5"/>
      <c r="AM33459" s="5"/>
      <c r="AW33459" s="5"/>
    </row>
    <row r="33460" spans="38:49">
      <c r="AL33460" s="5"/>
      <c r="AM33460" s="5"/>
      <c r="AW33460" s="5"/>
    </row>
    <row r="33461" spans="38:49">
      <c r="AL33461" s="5"/>
      <c r="AM33461" s="5"/>
      <c r="AW33461" s="5"/>
    </row>
    <row r="33462" spans="38:49">
      <c r="AL33462" s="5"/>
      <c r="AM33462" s="5"/>
      <c r="AW33462" s="5"/>
    </row>
    <row r="33463" spans="38:49">
      <c r="AL33463" s="5"/>
      <c r="AM33463" s="5"/>
      <c r="AW33463" s="5"/>
    </row>
    <row r="33464" spans="38:49">
      <c r="AL33464" s="5"/>
      <c r="AM33464" s="5"/>
      <c r="AW33464" s="5"/>
    </row>
    <row r="33465" spans="38:49">
      <c r="AL33465" s="5"/>
      <c r="AM33465" s="5"/>
      <c r="AW33465" s="5"/>
    </row>
    <row r="33466" spans="38:49">
      <c r="AL33466" s="5"/>
      <c r="AM33466" s="5"/>
      <c r="AW33466" s="5"/>
    </row>
    <row r="33467" spans="38:49">
      <c r="AL33467" s="5"/>
      <c r="AM33467" s="5"/>
      <c r="AW33467" s="5"/>
    </row>
    <row r="33468" spans="38:49">
      <c r="AL33468" s="5"/>
      <c r="AM33468" s="5"/>
      <c r="AW33468" s="5"/>
    </row>
    <row r="33469" spans="38:49">
      <c r="AL33469" s="5"/>
      <c r="AM33469" s="5"/>
      <c r="AW33469" s="5"/>
    </row>
    <row r="33470" spans="38:49">
      <c r="AL33470" s="5"/>
      <c r="AM33470" s="5"/>
      <c r="AW33470" s="5"/>
    </row>
    <row r="33471" spans="38:49">
      <c r="AL33471" s="5"/>
      <c r="AM33471" s="5"/>
      <c r="AW33471" s="5"/>
    </row>
    <row r="33472" spans="38:49">
      <c r="AL33472" s="5"/>
      <c r="AM33472" s="5"/>
      <c r="AW33472" s="5"/>
    </row>
    <row r="33473" spans="38:49">
      <c r="AL33473" s="5"/>
      <c r="AM33473" s="5"/>
      <c r="AW33473" s="5"/>
    </row>
    <row r="33474" spans="38:49">
      <c r="AL33474" s="5"/>
      <c r="AM33474" s="5"/>
      <c r="AW33474" s="5"/>
    </row>
    <row r="33475" spans="38:49">
      <c r="AL33475" s="5"/>
      <c r="AM33475" s="5"/>
      <c r="AW33475" s="5"/>
    </row>
    <row r="33476" spans="38:49">
      <c r="AL33476" s="5"/>
      <c r="AM33476" s="5"/>
      <c r="AW33476" s="5"/>
    </row>
    <row r="33477" spans="38:49">
      <c r="AL33477" s="5"/>
      <c r="AM33477" s="5"/>
      <c r="AW33477" s="5"/>
    </row>
    <row r="33478" spans="38:49">
      <c r="AL33478" s="5"/>
      <c r="AM33478" s="5"/>
      <c r="AW33478" s="5"/>
    </row>
    <row r="33479" spans="38:49">
      <c r="AL33479" s="5"/>
      <c r="AM33479" s="5"/>
      <c r="AW33479" s="5"/>
    </row>
    <row r="33480" spans="38:49">
      <c r="AL33480" s="5"/>
      <c r="AM33480" s="5"/>
      <c r="AW33480" s="5"/>
    </row>
    <row r="33481" spans="38:49">
      <c r="AL33481" s="5"/>
      <c r="AM33481" s="5"/>
      <c r="AW33481" s="5"/>
    </row>
    <row r="33482" spans="38:49">
      <c r="AL33482" s="5"/>
      <c r="AM33482" s="5"/>
      <c r="AW33482" s="5"/>
    </row>
    <row r="33483" spans="38:49">
      <c r="AL33483" s="5"/>
      <c r="AM33483" s="5"/>
      <c r="AW33483" s="5"/>
    </row>
    <row r="33484" spans="38:49">
      <c r="AL33484" s="5"/>
      <c r="AM33484" s="5"/>
      <c r="AW33484" s="5"/>
    </row>
    <row r="33485" spans="38:49">
      <c r="AL33485" s="5"/>
      <c r="AM33485" s="5"/>
      <c r="AW33485" s="5"/>
    </row>
    <row r="33486" spans="38:49">
      <c r="AL33486" s="5"/>
      <c r="AM33486" s="5"/>
      <c r="AW33486" s="5"/>
    </row>
    <row r="33487" spans="38:49">
      <c r="AL33487" s="5"/>
      <c r="AM33487" s="5"/>
      <c r="AW33487" s="5"/>
    </row>
    <row r="33488" spans="38:49">
      <c r="AL33488" s="5"/>
      <c r="AM33488" s="5"/>
      <c r="AW33488" s="5"/>
    </row>
    <row r="33489" spans="38:49">
      <c r="AL33489" s="5"/>
      <c r="AM33489" s="5"/>
      <c r="AW33489" s="5"/>
    </row>
    <row r="33490" spans="38:49">
      <c r="AL33490" s="5"/>
      <c r="AM33490" s="5"/>
      <c r="AW33490" s="5"/>
    </row>
    <row r="33491" spans="38:49">
      <c r="AL33491" s="5"/>
      <c r="AM33491" s="5"/>
      <c r="AW33491" s="5"/>
    </row>
    <row r="33492" spans="38:49">
      <c r="AL33492" s="5"/>
      <c r="AM33492" s="5"/>
      <c r="AW33492" s="5"/>
    </row>
    <row r="33493" spans="38:49">
      <c r="AL33493" s="5"/>
      <c r="AM33493" s="5"/>
      <c r="AW33493" s="5"/>
    </row>
    <row r="33494" spans="38:49">
      <c r="AL33494" s="5"/>
      <c r="AM33494" s="5"/>
      <c r="AW33494" s="5"/>
    </row>
    <row r="33495" spans="38:49">
      <c r="AL33495" s="5"/>
      <c r="AM33495" s="5"/>
      <c r="AW33495" s="5"/>
    </row>
    <row r="33496" spans="38:49">
      <c r="AL33496" s="5"/>
      <c r="AM33496" s="5"/>
      <c r="AW33496" s="5"/>
    </row>
    <row r="33497" spans="38:49">
      <c r="AL33497" s="5"/>
      <c r="AM33497" s="5"/>
      <c r="AW33497" s="5"/>
    </row>
    <row r="33498" spans="38:49">
      <c r="AL33498" s="5"/>
      <c r="AM33498" s="5"/>
      <c r="AW33498" s="5"/>
    </row>
    <row r="33499" spans="38:49">
      <c r="AL33499" s="5"/>
      <c r="AM33499" s="5"/>
      <c r="AW33499" s="5"/>
    </row>
    <row r="33500" spans="38:49">
      <c r="AL33500" s="5"/>
      <c r="AM33500" s="5"/>
      <c r="AW33500" s="5"/>
    </row>
    <row r="33501" spans="38:49">
      <c r="AL33501" s="5"/>
      <c r="AM33501" s="5"/>
      <c r="AW33501" s="5"/>
    </row>
    <row r="33502" spans="38:49">
      <c r="AL33502" s="5"/>
      <c r="AM33502" s="5"/>
      <c r="AW33502" s="5"/>
    </row>
    <row r="33503" spans="38:49">
      <c r="AL33503" s="5"/>
      <c r="AM33503" s="5"/>
      <c r="AW33503" s="5"/>
    </row>
    <row r="33504" spans="38:49">
      <c r="AL33504" s="5"/>
      <c r="AM33504" s="5"/>
      <c r="AW33504" s="5"/>
    </row>
    <row r="33505" spans="38:49">
      <c r="AL33505" s="5"/>
      <c r="AM33505" s="5"/>
      <c r="AW33505" s="5"/>
    </row>
    <row r="33506" spans="38:49">
      <c r="AL33506" s="5"/>
      <c r="AM33506" s="5"/>
      <c r="AW33506" s="5"/>
    </row>
    <row r="33507" spans="38:49">
      <c r="AL33507" s="5"/>
      <c r="AM33507" s="5"/>
      <c r="AW33507" s="5"/>
    </row>
    <row r="33508" spans="38:49">
      <c r="AL33508" s="5"/>
      <c r="AM33508" s="5"/>
      <c r="AW33508" s="5"/>
    </row>
    <row r="33509" spans="38:49">
      <c r="AL33509" s="5"/>
      <c r="AM33509" s="5"/>
      <c r="AW33509" s="5"/>
    </row>
    <row r="33510" spans="38:49">
      <c r="AL33510" s="5"/>
      <c r="AM33510" s="5"/>
      <c r="AW33510" s="5"/>
    </row>
    <row r="33511" spans="38:49">
      <c r="AL33511" s="5"/>
      <c r="AM33511" s="5"/>
      <c r="AW33511" s="5"/>
    </row>
    <row r="33512" spans="38:49">
      <c r="AL33512" s="5"/>
      <c r="AM33512" s="5"/>
      <c r="AW33512" s="5"/>
    </row>
    <row r="33513" spans="38:49">
      <c r="AL33513" s="5"/>
      <c r="AM33513" s="5"/>
      <c r="AW33513" s="5"/>
    </row>
    <row r="33514" spans="38:49">
      <c r="AL33514" s="5"/>
      <c r="AM33514" s="5"/>
      <c r="AW33514" s="5"/>
    </row>
    <row r="33515" spans="38:49">
      <c r="AL33515" s="5"/>
      <c r="AM33515" s="5"/>
      <c r="AW33515" s="5"/>
    </row>
    <row r="33516" spans="38:49">
      <c r="AL33516" s="5"/>
      <c r="AM33516" s="5"/>
      <c r="AW33516" s="5"/>
    </row>
    <row r="33517" spans="38:49">
      <c r="AL33517" s="5"/>
      <c r="AM33517" s="5"/>
      <c r="AW33517" s="5"/>
    </row>
    <row r="33518" spans="38:49">
      <c r="AL33518" s="5"/>
      <c r="AM33518" s="5"/>
      <c r="AW33518" s="5"/>
    </row>
    <row r="33519" spans="38:49">
      <c r="AL33519" s="5"/>
      <c r="AM33519" s="5"/>
      <c r="AW33519" s="5"/>
    </row>
    <row r="33520" spans="38:49">
      <c r="AL33520" s="5"/>
      <c r="AM33520" s="5"/>
      <c r="AW33520" s="5"/>
    </row>
    <row r="33521" spans="38:49">
      <c r="AL33521" s="5"/>
      <c r="AM33521" s="5"/>
      <c r="AW33521" s="5"/>
    </row>
    <row r="33522" spans="38:49">
      <c r="AL33522" s="5"/>
      <c r="AM33522" s="5"/>
      <c r="AW33522" s="5"/>
    </row>
    <row r="33523" spans="38:49">
      <c r="AL33523" s="5"/>
      <c r="AM33523" s="5"/>
      <c r="AW33523" s="5"/>
    </row>
    <row r="33524" spans="38:49">
      <c r="AL33524" s="5"/>
      <c r="AM33524" s="5"/>
      <c r="AW33524" s="5"/>
    </row>
    <row r="33525" spans="38:49">
      <c r="AL33525" s="5"/>
      <c r="AM33525" s="5"/>
      <c r="AW33525" s="5"/>
    </row>
    <row r="33526" spans="38:49">
      <c r="AL33526" s="5"/>
      <c r="AM33526" s="5"/>
      <c r="AW33526" s="5"/>
    </row>
    <row r="33527" spans="38:49">
      <c r="AL33527" s="5"/>
      <c r="AM33527" s="5"/>
      <c r="AW33527" s="5"/>
    </row>
    <row r="33528" spans="38:49">
      <c r="AL33528" s="5"/>
      <c r="AM33528" s="5"/>
      <c r="AW33528" s="5"/>
    </row>
    <row r="33529" spans="38:49">
      <c r="AL33529" s="5"/>
      <c r="AM33529" s="5"/>
      <c r="AW33529" s="5"/>
    </row>
    <row r="33530" spans="38:49">
      <c r="AL33530" s="5"/>
      <c r="AM33530" s="5"/>
      <c r="AW33530" s="5"/>
    </row>
    <row r="33531" spans="38:49">
      <c r="AL33531" s="5"/>
      <c r="AM33531" s="5"/>
      <c r="AW33531" s="5"/>
    </row>
    <row r="33532" spans="38:49">
      <c r="AL33532" s="5"/>
      <c r="AM33532" s="5"/>
      <c r="AW33532" s="5"/>
    </row>
    <row r="33533" spans="38:49">
      <c r="AL33533" s="5"/>
      <c r="AM33533" s="5"/>
      <c r="AW33533" s="5"/>
    </row>
    <row r="33534" spans="38:49">
      <c r="AL33534" s="5"/>
      <c r="AM33534" s="5"/>
      <c r="AW33534" s="5"/>
    </row>
    <row r="33535" spans="38:49">
      <c r="AL33535" s="5"/>
      <c r="AM33535" s="5"/>
      <c r="AW33535" s="5"/>
    </row>
    <row r="33536" spans="38:49">
      <c r="AL33536" s="5"/>
      <c r="AM33536" s="5"/>
      <c r="AW33536" s="5"/>
    </row>
    <row r="33537" spans="38:49">
      <c r="AL33537" s="5"/>
      <c r="AM33537" s="5"/>
      <c r="AW33537" s="5"/>
    </row>
    <row r="33538" spans="38:49">
      <c r="AL33538" s="5"/>
      <c r="AM33538" s="5"/>
      <c r="AW33538" s="5"/>
    </row>
    <row r="33539" spans="38:49">
      <c r="AL33539" s="5"/>
      <c r="AM33539" s="5"/>
      <c r="AW33539" s="5"/>
    </row>
    <row r="33540" spans="38:49">
      <c r="AL33540" s="5"/>
      <c r="AM33540" s="5"/>
      <c r="AW33540" s="5"/>
    </row>
    <row r="33541" spans="38:49">
      <c r="AL33541" s="5"/>
      <c r="AM33541" s="5"/>
      <c r="AW33541" s="5"/>
    </row>
    <row r="33542" spans="38:49">
      <c r="AL33542" s="5"/>
      <c r="AM33542" s="5"/>
      <c r="AW33542" s="5"/>
    </row>
    <row r="33543" spans="38:49">
      <c r="AL33543" s="5"/>
      <c r="AM33543" s="5"/>
      <c r="AW33543" s="5"/>
    </row>
    <row r="33544" spans="38:49">
      <c r="AL33544" s="5"/>
      <c r="AM33544" s="5"/>
      <c r="AW33544" s="5"/>
    </row>
    <row r="33545" spans="38:49">
      <c r="AL33545" s="5"/>
      <c r="AM33545" s="5"/>
      <c r="AW33545" s="5"/>
    </row>
    <row r="33546" spans="38:49">
      <c r="AL33546" s="5"/>
      <c r="AM33546" s="5"/>
      <c r="AW33546" s="5"/>
    </row>
    <row r="33547" spans="38:49">
      <c r="AL33547" s="5"/>
      <c r="AM33547" s="5"/>
      <c r="AW33547" s="5"/>
    </row>
    <row r="33548" spans="38:49">
      <c r="AL33548" s="5"/>
      <c r="AM33548" s="5"/>
      <c r="AW33548" s="5"/>
    </row>
    <row r="33549" spans="38:49">
      <c r="AL33549" s="5"/>
      <c r="AM33549" s="5"/>
      <c r="AW33549" s="5"/>
    </row>
    <row r="33550" spans="38:49">
      <c r="AL33550" s="5"/>
      <c r="AM33550" s="5"/>
      <c r="AW33550" s="5"/>
    </row>
    <row r="33551" spans="38:49">
      <c r="AL33551" s="5"/>
      <c r="AM33551" s="5"/>
      <c r="AW33551" s="5"/>
    </row>
    <row r="33552" spans="38:49">
      <c r="AL33552" s="5"/>
      <c r="AM33552" s="5"/>
      <c r="AW33552" s="5"/>
    </row>
    <row r="33553" spans="38:49">
      <c r="AL33553" s="5"/>
      <c r="AM33553" s="5"/>
      <c r="AW33553" s="5"/>
    </row>
    <row r="33554" spans="38:49">
      <c r="AL33554" s="5"/>
      <c r="AM33554" s="5"/>
      <c r="AW33554" s="5"/>
    </row>
    <row r="33555" spans="38:49">
      <c r="AL33555" s="5"/>
      <c r="AM33555" s="5"/>
      <c r="AW33555" s="5"/>
    </row>
    <row r="33556" spans="38:49">
      <c r="AL33556" s="5"/>
      <c r="AM33556" s="5"/>
      <c r="AW33556" s="5"/>
    </row>
    <row r="33557" spans="38:49">
      <c r="AL33557" s="5"/>
      <c r="AM33557" s="5"/>
      <c r="AW33557" s="5"/>
    </row>
    <row r="33558" spans="38:49">
      <c r="AL33558" s="5"/>
      <c r="AM33558" s="5"/>
      <c r="AW33558" s="5"/>
    </row>
    <row r="33559" spans="38:49">
      <c r="AL33559" s="5"/>
      <c r="AM33559" s="5"/>
      <c r="AW33559" s="5"/>
    </row>
    <row r="33560" spans="38:49">
      <c r="AL33560" s="5"/>
      <c r="AM33560" s="5"/>
      <c r="AW33560" s="5"/>
    </row>
    <row r="33561" spans="38:49">
      <c r="AL33561" s="5"/>
      <c r="AM33561" s="5"/>
      <c r="AW33561" s="5"/>
    </row>
    <row r="33562" spans="38:49">
      <c r="AL33562" s="5"/>
      <c r="AM33562" s="5"/>
      <c r="AW33562" s="5"/>
    </row>
    <row r="33563" spans="38:49">
      <c r="AL33563" s="5"/>
      <c r="AM33563" s="5"/>
      <c r="AW33563" s="5"/>
    </row>
    <row r="33564" spans="38:49">
      <c r="AL33564" s="5"/>
      <c r="AM33564" s="5"/>
      <c r="AW33564" s="5"/>
    </row>
    <row r="33565" spans="38:49">
      <c r="AL33565" s="5"/>
      <c r="AM33565" s="5"/>
      <c r="AW33565" s="5"/>
    </row>
    <row r="33566" spans="38:49">
      <c r="AL33566" s="5"/>
      <c r="AM33566" s="5"/>
      <c r="AW33566" s="5"/>
    </row>
    <row r="33567" spans="38:49">
      <c r="AL33567" s="5"/>
      <c r="AM33567" s="5"/>
      <c r="AW33567" s="5"/>
    </row>
    <row r="33568" spans="38:49">
      <c r="AL33568" s="5"/>
      <c r="AM33568" s="5"/>
      <c r="AW33568" s="5"/>
    </row>
    <row r="33569" spans="38:49">
      <c r="AL33569" s="5"/>
      <c r="AM33569" s="5"/>
      <c r="AW33569" s="5"/>
    </row>
    <row r="33570" spans="38:49">
      <c r="AL33570" s="5"/>
      <c r="AM33570" s="5"/>
      <c r="AW33570" s="5"/>
    </row>
    <row r="33571" spans="38:49">
      <c r="AL33571" s="5"/>
      <c r="AM33571" s="5"/>
      <c r="AW33571" s="5"/>
    </row>
    <row r="33572" spans="38:49">
      <c r="AL33572" s="5"/>
      <c r="AM33572" s="5"/>
      <c r="AW33572" s="5"/>
    </row>
    <row r="33573" spans="38:49">
      <c r="AL33573" s="5"/>
      <c r="AM33573" s="5"/>
      <c r="AW33573" s="5"/>
    </row>
    <row r="33574" spans="38:49">
      <c r="AL33574" s="5"/>
      <c r="AM33574" s="5"/>
      <c r="AW33574" s="5"/>
    </row>
    <row r="33575" spans="38:49">
      <c r="AL33575" s="5"/>
      <c r="AM33575" s="5"/>
      <c r="AW33575" s="5"/>
    </row>
    <row r="33576" spans="38:49">
      <c r="AL33576" s="5"/>
      <c r="AM33576" s="5"/>
      <c r="AW33576" s="5"/>
    </row>
    <row r="33577" spans="38:49">
      <c r="AL33577" s="5"/>
      <c r="AM33577" s="5"/>
      <c r="AW33577" s="5"/>
    </row>
    <row r="33578" spans="38:49">
      <c r="AL33578" s="5"/>
      <c r="AM33578" s="5"/>
      <c r="AW33578" s="5"/>
    </row>
    <row r="33579" spans="38:49">
      <c r="AL33579" s="5"/>
      <c r="AM33579" s="5"/>
      <c r="AW33579" s="5"/>
    </row>
    <row r="33580" spans="38:49">
      <c r="AL33580" s="5"/>
      <c r="AM33580" s="5"/>
      <c r="AW33580" s="5"/>
    </row>
    <row r="33581" spans="38:49">
      <c r="AL33581" s="5"/>
      <c r="AM33581" s="5"/>
      <c r="AW33581" s="5"/>
    </row>
    <row r="33582" spans="38:49">
      <c r="AL33582" s="5"/>
      <c r="AM33582" s="5"/>
      <c r="AW33582" s="5"/>
    </row>
    <row r="33583" spans="38:49">
      <c r="AL33583" s="5"/>
      <c r="AM33583" s="5"/>
      <c r="AW33583" s="5"/>
    </row>
    <row r="33584" spans="38:49">
      <c r="AL33584" s="5"/>
      <c r="AM33584" s="5"/>
      <c r="AW33584" s="5"/>
    </row>
    <row r="33585" spans="38:49">
      <c r="AL33585" s="5"/>
      <c r="AM33585" s="5"/>
      <c r="AW33585" s="5"/>
    </row>
    <row r="33586" spans="38:49">
      <c r="AL33586" s="5"/>
      <c r="AM33586" s="5"/>
      <c r="AW33586" s="5"/>
    </row>
    <row r="33587" spans="38:49">
      <c r="AL33587" s="5"/>
      <c r="AM33587" s="5"/>
      <c r="AW33587" s="5"/>
    </row>
    <row r="33588" spans="38:49">
      <c r="AL33588" s="5"/>
      <c r="AM33588" s="5"/>
      <c r="AW33588" s="5"/>
    </row>
    <row r="33589" spans="38:49">
      <c r="AL33589" s="5"/>
      <c r="AM33589" s="5"/>
      <c r="AW33589" s="5"/>
    </row>
    <row r="33590" spans="38:49">
      <c r="AL33590" s="5"/>
      <c r="AM33590" s="5"/>
      <c r="AW33590" s="5"/>
    </row>
    <row r="33591" spans="38:49">
      <c r="AL33591" s="5"/>
      <c r="AM33591" s="5"/>
      <c r="AW33591" s="5"/>
    </row>
    <row r="33592" spans="38:49">
      <c r="AL33592" s="5"/>
      <c r="AM33592" s="5"/>
      <c r="AW33592" s="5"/>
    </row>
    <row r="33593" spans="38:49">
      <c r="AL33593" s="5"/>
      <c r="AM33593" s="5"/>
      <c r="AW33593" s="5"/>
    </row>
    <row r="33594" spans="38:49">
      <c r="AL33594" s="5"/>
      <c r="AM33594" s="5"/>
      <c r="AW33594" s="5"/>
    </row>
    <row r="33595" spans="38:49">
      <c r="AL33595" s="5"/>
      <c r="AM33595" s="5"/>
      <c r="AW33595" s="5"/>
    </row>
    <row r="33596" spans="38:49">
      <c r="AL33596" s="5"/>
      <c r="AM33596" s="5"/>
      <c r="AW33596" s="5"/>
    </row>
    <row r="33597" spans="38:49">
      <c r="AL33597" s="5"/>
      <c r="AM33597" s="5"/>
      <c r="AW33597" s="5"/>
    </row>
    <row r="33598" spans="38:49">
      <c r="AL33598" s="5"/>
      <c r="AM33598" s="5"/>
      <c r="AW33598" s="5"/>
    </row>
    <row r="33599" spans="38:49">
      <c r="AL33599" s="5"/>
      <c r="AM33599" s="5"/>
      <c r="AW33599" s="5"/>
    </row>
    <row r="33600" spans="38:49">
      <c r="AL33600" s="5"/>
      <c r="AM33600" s="5"/>
      <c r="AW33600" s="5"/>
    </row>
    <row r="33601" spans="38:49">
      <c r="AL33601" s="5"/>
      <c r="AM33601" s="5"/>
      <c r="AW33601" s="5"/>
    </row>
    <row r="33602" spans="38:49">
      <c r="AL33602" s="5"/>
      <c r="AM33602" s="5"/>
      <c r="AW33602" s="5"/>
    </row>
    <row r="33603" spans="38:49">
      <c r="AL33603" s="5"/>
      <c r="AM33603" s="5"/>
      <c r="AW33603" s="5"/>
    </row>
    <row r="33604" spans="38:49">
      <c r="AL33604" s="5"/>
      <c r="AM33604" s="5"/>
      <c r="AW33604" s="5"/>
    </row>
    <row r="33605" spans="38:49">
      <c r="AL33605" s="5"/>
      <c r="AM33605" s="5"/>
      <c r="AW33605" s="5"/>
    </row>
    <row r="33606" spans="38:49">
      <c r="AL33606" s="5"/>
      <c r="AM33606" s="5"/>
      <c r="AW33606" s="5"/>
    </row>
    <row r="33607" spans="38:49">
      <c r="AL33607" s="5"/>
      <c r="AM33607" s="5"/>
      <c r="AW33607" s="5"/>
    </row>
    <row r="33608" spans="38:49">
      <c r="AL33608" s="5"/>
      <c r="AM33608" s="5"/>
      <c r="AW33608" s="5"/>
    </row>
    <row r="33609" spans="38:49">
      <c r="AL33609" s="5"/>
      <c r="AM33609" s="5"/>
      <c r="AW33609" s="5"/>
    </row>
    <row r="33610" spans="38:49">
      <c r="AL33610" s="5"/>
      <c r="AM33610" s="5"/>
      <c r="AW33610" s="5"/>
    </row>
    <row r="33611" spans="38:49">
      <c r="AL33611" s="5"/>
      <c r="AM33611" s="5"/>
      <c r="AW33611" s="5"/>
    </row>
    <row r="33612" spans="38:49">
      <c r="AL33612" s="5"/>
      <c r="AM33612" s="5"/>
      <c r="AW33612" s="5"/>
    </row>
    <row r="33613" spans="38:49">
      <c r="AL33613" s="5"/>
      <c r="AM33613" s="5"/>
      <c r="AW33613" s="5"/>
    </row>
    <row r="33614" spans="38:49">
      <c r="AL33614" s="5"/>
      <c r="AM33614" s="5"/>
      <c r="AW33614" s="5"/>
    </row>
    <row r="33615" spans="38:49">
      <c r="AL33615" s="5"/>
      <c r="AM33615" s="5"/>
      <c r="AW33615" s="5"/>
    </row>
    <row r="33616" spans="38:49">
      <c r="AL33616" s="5"/>
      <c r="AM33616" s="5"/>
      <c r="AW33616" s="5"/>
    </row>
    <row r="33617" spans="38:49">
      <c r="AL33617" s="5"/>
      <c r="AM33617" s="5"/>
      <c r="AW33617" s="5"/>
    </row>
    <row r="33618" spans="38:49">
      <c r="AL33618" s="5"/>
      <c r="AM33618" s="5"/>
      <c r="AW33618" s="5"/>
    </row>
    <row r="33619" spans="38:49">
      <c r="AL33619" s="5"/>
      <c r="AM33619" s="5"/>
      <c r="AW33619" s="5"/>
    </row>
    <row r="33620" spans="38:49">
      <c r="AL33620" s="5"/>
      <c r="AM33620" s="5"/>
      <c r="AW33620" s="5"/>
    </row>
    <row r="33621" spans="38:49">
      <c r="AL33621" s="5"/>
      <c r="AM33621" s="5"/>
      <c r="AW33621" s="5"/>
    </row>
    <row r="33622" spans="38:49">
      <c r="AL33622" s="5"/>
      <c r="AM33622" s="5"/>
      <c r="AW33622" s="5"/>
    </row>
    <row r="33623" spans="38:49">
      <c r="AL33623" s="5"/>
      <c r="AM33623" s="5"/>
      <c r="AW33623" s="5"/>
    </row>
    <row r="33624" spans="38:49">
      <c r="AL33624" s="5"/>
      <c r="AM33624" s="5"/>
      <c r="AW33624" s="5"/>
    </row>
    <row r="33625" spans="38:49">
      <c r="AL33625" s="5"/>
      <c r="AM33625" s="5"/>
      <c r="AW33625" s="5"/>
    </row>
    <row r="33626" spans="38:49">
      <c r="AL33626" s="5"/>
      <c r="AM33626" s="5"/>
      <c r="AW33626" s="5"/>
    </row>
    <row r="33627" spans="38:49">
      <c r="AL33627" s="5"/>
      <c r="AM33627" s="5"/>
      <c r="AW33627" s="5"/>
    </row>
    <row r="33628" spans="38:49">
      <c r="AL33628" s="5"/>
      <c r="AM33628" s="5"/>
      <c r="AW33628" s="5"/>
    </row>
    <row r="33629" spans="38:49">
      <c r="AL33629" s="5"/>
      <c r="AM33629" s="5"/>
      <c r="AW33629" s="5"/>
    </row>
    <row r="33630" spans="38:49">
      <c r="AL33630" s="5"/>
      <c r="AM33630" s="5"/>
      <c r="AW33630" s="5"/>
    </row>
    <row r="33631" spans="38:49">
      <c r="AL33631" s="5"/>
      <c r="AM33631" s="5"/>
      <c r="AW33631" s="5"/>
    </row>
    <row r="33632" spans="38:49">
      <c r="AL33632" s="5"/>
      <c r="AM33632" s="5"/>
      <c r="AW33632" s="5"/>
    </row>
    <row r="33633" spans="38:49">
      <c r="AL33633" s="5"/>
      <c r="AM33633" s="5"/>
      <c r="AW33633" s="5"/>
    </row>
    <row r="33634" spans="38:49">
      <c r="AL33634" s="5"/>
      <c r="AM33634" s="5"/>
      <c r="AW33634" s="5"/>
    </row>
    <row r="33635" spans="38:49">
      <c r="AL33635" s="5"/>
      <c r="AM33635" s="5"/>
      <c r="AW33635" s="5"/>
    </row>
    <row r="33636" spans="38:49">
      <c r="AL33636" s="5"/>
      <c r="AM33636" s="5"/>
      <c r="AW33636" s="5"/>
    </row>
    <row r="33637" spans="38:49">
      <c r="AL33637" s="5"/>
      <c r="AM33637" s="5"/>
      <c r="AW33637" s="5"/>
    </row>
    <row r="33638" spans="38:49">
      <c r="AL33638" s="5"/>
      <c r="AM33638" s="5"/>
      <c r="AW33638" s="5"/>
    </row>
    <row r="33639" spans="38:49">
      <c r="AL33639" s="5"/>
      <c r="AM33639" s="5"/>
      <c r="AW33639" s="5"/>
    </row>
    <row r="33640" spans="38:49">
      <c r="AL33640" s="5"/>
      <c r="AM33640" s="5"/>
      <c r="AW33640" s="5"/>
    </row>
    <row r="33641" spans="38:49">
      <c r="AL33641" s="5"/>
      <c r="AM33641" s="5"/>
      <c r="AW33641" s="5"/>
    </row>
    <row r="33642" spans="38:49">
      <c r="AL33642" s="5"/>
      <c r="AM33642" s="5"/>
      <c r="AW33642" s="5"/>
    </row>
    <row r="33643" spans="38:49">
      <c r="AL33643" s="5"/>
      <c r="AM33643" s="5"/>
      <c r="AW33643" s="5"/>
    </row>
    <row r="33644" spans="38:49">
      <c r="AL33644" s="5"/>
      <c r="AM33644" s="5"/>
      <c r="AW33644" s="5"/>
    </row>
    <row r="33645" spans="38:49">
      <c r="AL33645" s="5"/>
      <c r="AM33645" s="5"/>
      <c r="AW33645" s="5"/>
    </row>
    <row r="33646" spans="38:49">
      <c r="AL33646" s="5"/>
      <c r="AM33646" s="5"/>
      <c r="AW33646" s="5"/>
    </row>
    <row r="33647" spans="38:49">
      <c r="AL33647" s="5"/>
      <c r="AM33647" s="5"/>
      <c r="AW33647" s="5"/>
    </row>
    <row r="33648" spans="38:49">
      <c r="AL33648" s="5"/>
      <c r="AM33648" s="5"/>
      <c r="AW33648" s="5"/>
    </row>
    <row r="33649" spans="38:49">
      <c r="AL33649" s="5"/>
      <c r="AM33649" s="5"/>
      <c r="AW33649" s="5"/>
    </row>
    <row r="33650" spans="38:49">
      <c r="AL33650" s="5"/>
      <c r="AM33650" s="5"/>
      <c r="AW33650" s="5"/>
    </row>
    <row r="33651" spans="38:49">
      <c r="AL33651" s="5"/>
      <c r="AM33651" s="5"/>
      <c r="AW33651" s="5"/>
    </row>
    <row r="33652" spans="38:49">
      <c r="AL33652" s="5"/>
      <c r="AM33652" s="5"/>
      <c r="AW33652" s="5"/>
    </row>
    <row r="33653" spans="38:49">
      <c r="AL33653" s="5"/>
      <c r="AM33653" s="5"/>
      <c r="AW33653" s="5"/>
    </row>
    <row r="33654" spans="38:49">
      <c r="AL33654" s="5"/>
      <c r="AM33654" s="5"/>
      <c r="AW33654" s="5"/>
    </row>
    <row r="33655" spans="38:49">
      <c r="AL33655" s="5"/>
      <c r="AM33655" s="5"/>
      <c r="AW33655" s="5"/>
    </row>
    <row r="33656" spans="38:49">
      <c r="AL33656" s="5"/>
      <c r="AM33656" s="5"/>
      <c r="AW33656" s="5"/>
    </row>
    <row r="33657" spans="38:49">
      <c r="AL33657" s="5"/>
      <c r="AM33657" s="5"/>
      <c r="AW33657" s="5"/>
    </row>
    <row r="33658" spans="38:49">
      <c r="AL33658" s="5"/>
      <c r="AM33658" s="5"/>
      <c r="AW33658" s="5"/>
    </row>
    <row r="33659" spans="38:49">
      <c r="AL33659" s="5"/>
      <c r="AM33659" s="5"/>
      <c r="AW33659" s="5"/>
    </row>
    <row r="33660" spans="38:49">
      <c r="AL33660" s="5"/>
      <c r="AM33660" s="5"/>
      <c r="AW33660" s="5"/>
    </row>
    <row r="33661" spans="38:49">
      <c r="AL33661" s="5"/>
      <c r="AM33661" s="5"/>
      <c r="AW33661" s="5"/>
    </row>
    <row r="33662" spans="38:49">
      <c r="AL33662" s="5"/>
      <c r="AM33662" s="5"/>
      <c r="AW33662" s="5"/>
    </row>
    <row r="33663" spans="38:49">
      <c r="AL33663" s="5"/>
      <c r="AM33663" s="5"/>
      <c r="AW33663" s="5"/>
    </row>
    <row r="33664" spans="38:49">
      <c r="AL33664" s="5"/>
      <c r="AM33664" s="5"/>
      <c r="AW33664" s="5"/>
    </row>
    <row r="33665" spans="38:49">
      <c r="AL33665" s="5"/>
      <c r="AM33665" s="5"/>
      <c r="AW33665" s="5"/>
    </row>
    <row r="33666" spans="38:49">
      <c r="AL33666" s="5"/>
      <c r="AM33666" s="5"/>
      <c r="AW33666" s="5"/>
    </row>
    <row r="33667" spans="38:49">
      <c r="AL33667" s="5"/>
      <c r="AM33667" s="5"/>
      <c r="AW33667" s="5"/>
    </row>
    <row r="33668" spans="38:49">
      <c r="AL33668" s="5"/>
      <c r="AM33668" s="5"/>
      <c r="AW33668" s="5"/>
    </row>
    <row r="33669" spans="38:49">
      <c r="AL33669" s="5"/>
      <c r="AM33669" s="5"/>
      <c r="AW33669" s="5"/>
    </row>
    <row r="33670" spans="38:49">
      <c r="AL33670" s="5"/>
      <c r="AM33670" s="5"/>
      <c r="AW33670" s="5"/>
    </row>
    <row r="33671" spans="38:49">
      <c r="AL33671" s="5"/>
      <c r="AM33671" s="5"/>
      <c r="AW33671" s="5"/>
    </row>
    <row r="33672" spans="38:49">
      <c r="AL33672" s="5"/>
      <c r="AM33672" s="5"/>
      <c r="AW33672" s="5"/>
    </row>
    <row r="33673" spans="38:49">
      <c r="AL33673" s="5"/>
      <c r="AM33673" s="5"/>
      <c r="AW33673" s="5"/>
    </row>
    <row r="33674" spans="38:49">
      <c r="AL33674" s="5"/>
      <c r="AM33674" s="5"/>
      <c r="AW33674" s="5"/>
    </row>
    <row r="33675" spans="38:49">
      <c r="AL33675" s="5"/>
      <c r="AM33675" s="5"/>
      <c r="AW33675" s="5"/>
    </row>
    <row r="33676" spans="38:49">
      <c r="AL33676" s="5"/>
      <c r="AM33676" s="5"/>
      <c r="AW33676" s="5"/>
    </row>
    <row r="33677" spans="38:49">
      <c r="AL33677" s="5"/>
      <c r="AM33677" s="5"/>
      <c r="AW33677" s="5"/>
    </row>
    <row r="33678" spans="38:49">
      <c r="AL33678" s="5"/>
      <c r="AM33678" s="5"/>
      <c r="AW33678" s="5"/>
    </row>
    <row r="33679" spans="38:49">
      <c r="AL33679" s="5"/>
      <c r="AM33679" s="5"/>
      <c r="AW33679" s="5"/>
    </row>
    <row r="33680" spans="38:49">
      <c r="AL33680" s="5"/>
      <c r="AM33680" s="5"/>
      <c r="AW33680" s="5"/>
    </row>
    <row r="33681" spans="38:49">
      <c r="AL33681" s="5"/>
      <c r="AM33681" s="5"/>
      <c r="AW33681" s="5"/>
    </row>
    <row r="33682" spans="38:49">
      <c r="AL33682" s="5"/>
      <c r="AM33682" s="5"/>
      <c r="AW33682" s="5"/>
    </row>
    <row r="33683" spans="38:49">
      <c r="AL33683" s="5"/>
      <c r="AM33683" s="5"/>
      <c r="AW33683" s="5"/>
    </row>
    <row r="33684" spans="38:49">
      <c r="AL33684" s="5"/>
      <c r="AM33684" s="5"/>
      <c r="AW33684" s="5"/>
    </row>
    <row r="33685" spans="38:49">
      <c r="AL33685" s="5"/>
      <c r="AM33685" s="5"/>
      <c r="AW33685" s="5"/>
    </row>
    <row r="33686" spans="38:49">
      <c r="AL33686" s="5"/>
      <c r="AM33686" s="5"/>
      <c r="AW33686" s="5"/>
    </row>
    <row r="33687" spans="38:49">
      <c r="AL33687" s="5"/>
      <c r="AM33687" s="5"/>
      <c r="AW33687" s="5"/>
    </row>
    <row r="33688" spans="38:49">
      <c r="AL33688" s="5"/>
      <c r="AM33688" s="5"/>
      <c r="AW33688" s="5"/>
    </row>
    <row r="33689" spans="38:49">
      <c r="AL33689" s="5"/>
      <c r="AM33689" s="5"/>
      <c r="AW33689" s="5"/>
    </row>
    <row r="33690" spans="38:49">
      <c r="AL33690" s="5"/>
      <c r="AM33690" s="5"/>
      <c r="AW33690" s="5"/>
    </row>
    <row r="33691" spans="38:49">
      <c r="AL33691" s="5"/>
      <c r="AM33691" s="5"/>
      <c r="AW33691" s="5"/>
    </row>
    <row r="33692" spans="38:49">
      <c r="AL33692" s="5"/>
      <c r="AM33692" s="5"/>
      <c r="AW33692" s="5"/>
    </row>
    <row r="33693" spans="38:49">
      <c r="AL33693" s="5"/>
      <c r="AM33693" s="5"/>
      <c r="AW33693" s="5"/>
    </row>
    <row r="33694" spans="38:49">
      <c r="AL33694" s="5"/>
      <c r="AM33694" s="5"/>
      <c r="AW33694" s="5"/>
    </row>
    <row r="33695" spans="38:49">
      <c r="AL33695" s="5"/>
      <c r="AM33695" s="5"/>
      <c r="AW33695" s="5"/>
    </row>
    <row r="33696" spans="38:49">
      <c r="AL33696" s="5"/>
      <c r="AM33696" s="5"/>
      <c r="AW33696" s="5"/>
    </row>
    <row r="33697" spans="38:49">
      <c r="AL33697" s="5"/>
      <c r="AM33697" s="5"/>
      <c r="AW33697" s="5"/>
    </row>
    <row r="33698" spans="38:49">
      <c r="AL33698" s="5"/>
      <c r="AM33698" s="5"/>
      <c r="AW33698" s="5"/>
    </row>
    <row r="33699" spans="38:49">
      <c r="AL33699" s="5"/>
      <c r="AM33699" s="5"/>
      <c r="AW33699" s="5"/>
    </row>
    <row r="33700" spans="38:49">
      <c r="AL33700" s="5"/>
      <c r="AM33700" s="5"/>
      <c r="AW33700" s="5"/>
    </row>
    <row r="33701" spans="38:49">
      <c r="AL33701" s="5"/>
      <c r="AM33701" s="5"/>
      <c r="AW33701" s="5"/>
    </row>
    <row r="33702" spans="38:49">
      <c r="AL33702" s="5"/>
      <c r="AM33702" s="5"/>
      <c r="AW33702" s="5"/>
    </row>
    <row r="33703" spans="38:49">
      <c r="AL33703" s="5"/>
      <c r="AM33703" s="5"/>
      <c r="AW33703" s="5"/>
    </row>
    <row r="33704" spans="38:49">
      <c r="AL33704" s="5"/>
      <c r="AM33704" s="5"/>
      <c r="AW33704" s="5"/>
    </row>
    <row r="33705" spans="38:49">
      <c r="AL33705" s="5"/>
      <c r="AM33705" s="5"/>
      <c r="AW33705" s="5"/>
    </row>
    <row r="33706" spans="38:49">
      <c r="AL33706" s="5"/>
      <c r="AM33706" s="5"/>
      <c r="AW33706" s="5"/>
    </row>
    <row r="33707" spans="38:49">
      <c r="AL33707" s="5"/>
      <c r="AM33707" s="5"/>
      <c r="AW33707" s="5"/>
    </row>
    <row r="33708" spans="38:49">
      <c r="AL33708" s="5"/>
      <c r="AM33708" s="5"/>
      <c r="AW33708" s="5"/>
    </row>
    <row r="33709" spans="38:49">
      <c r="AL33709" s="5"/>
      <c r="AM33709" s="5"/>
      <c r="AW33709" s="5"/>
    </row>
    <row r="33710" spans="38:49">
      <c r="AL33710" s="5"/>
      <c r="AM33710" s="5"/>
      <c r="AW33710" s="5"/>
    </row>
    <row r="33711" spans="38:49">
      <c r="AL33711" s="5"/>
      <c r="AM33711" s="5"/>
      <c r="AW33711" s="5"/>
    </row>
    <row r="33712" spans="38:49">
      <c r="AL33712" s="5"/>
      <c r="AM33712" s="5"/>
      <c r="AW33712" s="5"/>
    </row>
    <row r="33713" spans="38:49">
      <c r="AL33713" s="5"/>
      <c r="AM33713" s="5"/>
      <c r="AW33713" s="5"/>
    </row>
    <row r="33714" spans="38:49">
      <c r="AL33714" s="5"/>
      <c r="AM33714" s="5"/>
      <c r="AW33714" s="5"/>
    </row>
    <row r="33715" spans="38:49">
      <c r="AL33715" s="5"/>
      <c r="AM33715" s="5"/>
      <c r="AW33715" s="5"/>
    </row>
    <row r="33716" spans="38:49">
      <c r="AL33716" s="5"/>
      <c r="AM33716" s="5"/>
      <c r="AW33716" s="5"/>
    </row>
    <row r="33717" spans="38:49">
      <c r="AL33717" s="5"/>
      <c r="AM33717" s="5"/>
      <c r="AW33717" s="5"/>
    </row>
    <row r="33718" spans="38:49">
      <c r="AL33718" s="5"/>
      <c r="AM33718" s="5"/>
      <c r="AW33718" s="5"/>
    </row>
    <row r="33719" spans="38:49">
      <c r="AL33719" s="5"/>
      <c r="AM33719" s="5"/>
      <c r="AW33719" s="5"/>
    </row>
    <row r="33720" spans="38:49">
      <c r="AL33720" s="5"/>
      <c r="AM33720" s="5"/>
      <c r="AW33720" s="5"/>
    </row>
    <row r="33721" spans="38:49">
      <c r="AL33721" s="5"/>
      <c r="AM33721" s="5"/>
      <c r="AW33721" s="5"/>
    </row>
    <row r="33722" spans="38:49">
      <c r="AL33722" s="5"/>
      <c r="AM33722" s="5"/>
      <c r="AW33722" s="5"/>
    </row>
    <row r="33723" spans="38:49">
      <c r="AL33723" s="5"/>
      <c r="AM33723" s="5"/>
      <c r="AW33723" s="5"/>
    </row>
    <row r="33724" spans="38:49">
      <c r="AL33724" s="5"/>
      <c r="AM33724" s="5"/>
      <c r="AW33724" s="5"/>
    </row>
    <row r="33725" spans="38:49">
      <c r="AL33725" s="5"/>
      <c r="AM33725" s="5"/>
      <c r="AW33725" s="5"/>
    </row>
    <row r="33726" spans="38:49">
      <c r="AL33726" s="5"/>
      <c r="AM33726" s="5"/>
      <c r="AW33726" s="5"/>
    </row>
    <row r="33727" spans="38:49">
      <c r="AL33727" s="5"/>
      <c r="AM33727" s="5"/>
      <c r="AW33727" s="5"/>
    </row>
    <row r="33728" spans="38:49">
      <c r="AL33728" s="5"/>
      <c r="AM33728" s="5"/>
      <c r="AW33728" s="5"/>
    </row>
    <row r="33729" spans="38:49">
      <c r="AL33729" s="5"/>
      <c r="AM33729" s="5"/>
      <c r="AW33729" s="5"/>
    </row>
    <row r="33730" spans="38:49">
      <c r="AL33730" s="5"/>
      <c r="AM33730" s="5"/>
      <c r="AW33730" s="5"/>
    </row>
    <row r="33731" spans="38:49">
      <c r="AL33731" s="5"/>
      <c r="AM33731" s="5"/>
      <c r="AW33731" s="5"/>
    </row>
    <row r="33732" spans="38:49">
      <c r="AL33732" s="5"/>
      <c r="AM33732" s="5"/>
      <c r="AW33732" s="5"/>
    </row>
    <row r="33733" spans="38:49">
      <c r="AL33733" s="5"/>
      <c r="AM33733" s="5"/>
      <c r="AW33733" s="5"/>
    </row>
    <row r="33734" spans="38:49">
      <c r="AL33734" s="5"/>
      <c r="AM33734" s="5"/>
      <c r="AW33734" s="5"/>
    </row>
    <row r="33735" spans="38:49">
      <c r="AL33735" s="5"/>
      <c r="AM33735" s="5"/>
      <c r="AW33735" s="5"/>
    </row>
    <row r="33736" spans="38:49">
      <c r="AL33736" s="5"/>
      <c r="AM33736" s="5"/>
      <c r="AW33736" s="5"/>
    </row>
    <row r="33737" spans="38:49">
      <c r="AL33737" s="5"/>
      <c r="AM33737" s="5"/>
      <c r="AW33737" s="5"/>
    </row>
    <row r="33738" spans="38:49">
      <c r="AL33738" s="5"/>
      <c r="AM33738" s="5"/>
      <c r="AW33738" s="5"/>
    </row>
    <row r="33739" spans="38:49">
      <c r="AL33739" s="5"/>
      <c r="AM33739" s="5"/>
      <c r="AW33739" s="5"/>
    </row>
    <row r="33740" spans="38:49">
      <c r="AL33740" s="5"/>
      <c r="AM33740" s="5"/>
      <c r="AW33740" s="5"/>
    </row>
    <row r="33741" spans="38:49">
      <c r="AL33741" s="5"/>
      <c r="AM33741" s="5"/>
      <c r="AW33741" s="5"/>
    </row>
    <row r="33742" spans="38:49">
      <c r="AL33742" s="5"/>
      <c r="AM33742" s="5"/>
      <c r="AW33742" s="5"/>
    </row>
    <row r="33743" spans="38:49">
      <c r="AL33743" s="5"/>
      <c r="AM33743" s="5"/>
      <c r="AW33743" s="5"/>
    </row>
    <row r="33744" spans="38:49">
      <c r="AL33744" s="5"/>
      <c r="AM33744" s="5"/>
      <c r="AW33744" s="5"/>
    </row>
    <row r="33745" spans="38:49">
      <c r="AL33745" s="5"/>
      <c r="AM33745" s="5"/>
      <c r="AW33745" s="5"/>
    </row>
    <row r="33746" spans="38:49">
      <c r="AL33746" s="5"/>
      <c r="AM33746" s="5"/>
      <c r="AW33746" s="5"/>
    </row>
    <row r="33747" spans="38:49">
      <c r="AL33747" s="5"/>
      <c r="AM33747" s="5"/>
      <c r="AW33747" s="5"/>
    </row>
    <row r="33748" spans="38:49">
      <c r="AL33748" s="5"/>
      <c r="AM33748" s="5"/>
      <c r="AW33748" s="5"/>
    </row>
    <row r="33749" spans="38:49">
      <c r="AL33749" s="5"/>
      <c r="AM33749" s="5"/>
      <c r="AW33749" s="5"/>
    </row>
    <row r="33750" spans="38:49">
      <c r="AL33750" s="5"/>
      <c r="AM33750" s="5"/>
      <c r="AW33750" s="5"/>
    </row>
    <row r="33751" spans="38:49">
      <c r="AL33751" s="5"/>
      <c r="AM33751" s="5"/>
      <c r="AW33751" s="5"/>
    </row>
    <row r="33752" spans="38:49">
      <c r="AL33752" s="5"/>
      <c r="AM33752" s="5"/>
      <c r="AW33752" s="5"/>
    </row>
    <row r="33753" spans="38:49">
      <c r="AL33753" s="5"/>
      <c r="AM33753" s="5"/>
      <c r="AW33753" s="5"/>
    </row>
    <row r="33754" spans="38:49">
      <c r="AL33754" s="5"/>
      <c r="AM33754" s="5"/>
      <c r="AW33754" s="5"/>
    </row>
    <row r="33755" spans="38:49">
      <c r="AL33755" s="5"/>
      <c r="AM33755" s="5"/>
      <c r="AW33755" s="5"/>
    </row>
    <row r="33756" spans="38:49">
      <c r="AL33756" s="5"/>
      <c r="AM33756" s="5"/>
      <c r="AW33756" s="5"/>
    </row>
    <row r="33757" spans="38:49">
      <c r="AL33757" s="5"/>
      <c r="AM33757" s="5"/>
      <c r="AW33757" s="5"/>
    </row>
    <row r="33758" spans="38:49">
      <c r="AL33758" s="5"/>
      <c r="AM33758" s="5"/>
      <c r="AW33758" s="5"/>
    </row>
    <row r="33759" spans="38:49">
      <c r="AL33759" s="5"/>
      <c r="AM33759" s="5"/>
      <c r="AW33759" s="5"/>
    </row>
    <row r="33760" spans="38:49">
      <c r="AL33760" s="5"/>
      <c r="AM33760" s="5"/>
      <c r="AW33760" s="5"/>
    </row>
    <row r="33761" spans="38:49">
      <c r="AL33761" s="5"/>
      <c r="AM33761" s="5"/>
      <c r="AW33761" s="5"/>
    </row>
    <row r="33762" spans="38:49">
      <c r="AL33762" s="5"/>
      <c r="AM33762" s="5"/>
      <c r="AW33762" s="5"/>
    </row>
    <row r="33763" spans="38:49">
      <c r="AL33763" s="5"/>
      <c r="AM33763" s="5"/>
      <c r="AW33763" s="5"/>
    </row>
    <row r="33764" spans="38:49">
      <c r="AL33764" s="5"/>
      <c r="AM33764" s="5"/>
      <c r="AW33764" s="5"/>
    </row>
    <row r="33765" spans="38:49">
      <c r="AL33765" s="5"/>
      <c r="AM33765" s="5"/>
      <c r="AW33765" s="5"/>
    </row>
    <row r="33766" spans="38:49">
      <c r="AL33766" s="5"/>
      <c r="AM33766" s="5"/>
      <c r="AW33766" s="5"/>
    </row>
    <row r="33767" spans="38:49">
      <c r="AL33767" s="5"/>
      <c r="AM33767" s="5"/>
      <c r="AW33767" s="5"/>
    </row>
    <row r="33768" spans="38:49">
      <c r="AL33768" s="5"/>
      <c r="AM33768" s="5"/>
      <c r="AW33768" s="5"/>
    </row>
    <row r="33769" spans="38:49">
      <c r="AL33769" s="5"/>
      <c r="AM33769" s="5"/>
      <c r="AW33769" s="5"/>
    </row>
    <row r="33770" spans="38:49">
      <c r="AL33770" s="5"/>
      <c r="AM33770" s="5"/>
      <c r="AW33770" s="5"/>
    </row>
    <row r="33771" spans="38:49">
      <c r="AL33771" s="5"/>
      <c r="AM33771" s="5"/>
      <c r="AW33771" s="5"/>
    </row>
    <row r="33772" spans="38:49">
      <c r="AL33772" s="5"/>
      <c r="AM33772" s="5"/>
      <c r="AW33772" s="5"/>
    </row>
    <row r="33773" spans="38:49">
      <c r="AL33773" s="5"/>
      <c r="AM33773" s="5"/>
      <c r="AW33773" s="5"/>
    </row>
    <row r="33774" spans="38:49">
      <c r="AL33774" s="5"/>
      <c r="AM33774" s="5"/>
      <c r="AW33774" s="5"/>
    </row>
    <row r="33775" spans="38:49">
      <c r="AL33775" s="5"/>
      <c r="AM33775" s="5"/>
      <c r="AW33775" s="5"/>
    </row>
    <row r="33776" spans="38:49">
      <c r="AL33776" s="5"/>
      <c r="AM33776" s="5"/>
      <c r="AW33776" s="5"/>
    </row>
    <row r="33777" spans="38:49">
      <c r="AL33777" s="5"/>
      <c r="AM33777" s="5"/>
      <c r="AW33777" s="5"/>
    </row>
    <row r="33778" spans="38:49">
      <c r="AL33778" s="5"/>
      <c r="AM33778" s="5"/>
      <c r="AW33778" s="5"/>
    </row>
    <row r="33779" spans="38:49">
      <c r="AL33779" s="5"/>
      <c r="AM33779" s="5"/>
      <c r="AW33779" s="5"/>
    </row>
    <row r="33780" spans="38:49">
      <c r="AL33780" s="5"/>
      <c r="AM33780" s="5"/>
      <c r="AW33780" s="5"/>
    </row>
    <row r="33781" spans="38:49">
      <c r="AL33781" s="5"/>
      <c r="AM33781" s="5"/>
      <c r="AW33781" s="5"/>
    </row>
    <row r="33782" spans="38:49">
      <c r="AL33782" s="5"/>
      <c r="AM33782" s="5"/>
      <c r="AW33782" s="5"/>
    </row>
    <row r="33783" spans="38:49">
      <c r="AL33783" s="5"/>
      <c r="AM33783" s="5"/>
      <c r="AW33783" s="5"/>
    </row>
    <row r="33784" spans="38:49">
      <c r="AL33784" s="5"/>
      <c r="AM33784" s="5"/>
      <c r="AW33784" s="5"/>
    </row>
    <row r="33785" spans="38:49">
      <c r="AL33785" s="5"/>
      <c r="AM33785" s="5"/>
      <c r="AW33785" s="5"/>
    </row>
    <row r="33786" spans="38:49">
      <c r="AL33786" s="5"/>
      <c r="AM33786" s="5"/>
      <c r="AW33786" s="5"/>
    </row>
    <row r="33787" spans="38:49">
      <c r="AL33787" s="5"/>
      <c r="AM33787" s="5"/>
      <c r="AW33787" s="5"/>
    </row>
    <row r="33788" spans="38:49">
      <c r="AL33788" s="5"/>
      <c r="AM33788" s="5"/>
      <c r="AW33788" s="5"/>
    </row>
    <row r="33789" spans="38:49">
      <c r="AL33789" s="5"/>
      <c r="AM33789" s="5"/>
      <c r="AW33789" s="5"/>
    </row>
    <row r="33790" spans="38:49">
      <c r="AL33790" s="5"/>
      <c r="AM33790" s="5"/>
      <c r="AW33790" s="5"/>
    </row>
    <row r="33791" spans="38:49">
      <c r="AL33791" s="5"/>
      <c r="AM33791" s="5"/>
      <c r="AW33791" s="5"/>
    </row>
    <row r="33792" spans="38:49">
      <c r="AL33792" s="5"/>
      <c r="AM33792" s="5"/>
      <c r="AW33792" s="5"/>
    </row>
    <row r="33793" spans="38:49">
      <c r="AL33793" s="5"/>
      <c r="AM33793" s="5"/>
      <c r="AW33793" s="5"/>
    </row>
    <row r="33794" spans="38:49">
      <c r="AL33794" s="5"/>
      <c r="AM33794" s="5"/>
      <c r="AW33794" s="5"/>
    </row>
    <row r="33795" spans="38:49">
      <c r="AL33795" s="5"/>
      <c r="AM33795" s="5"/>
      <c r="AW33795" s="5"/>
    </row>
    <row r="33796" spans="38:49">
      <c r="AL33796" s="5"/>
      <c r="AM33796" s="5"/>
      <c r="AW33796" s="5"/>
    </row>
    <row r="33797" spans="38:49">
      <c r="AL33797" s="5"/>
      <c r="AM33797" s="5"/>
      <c r="AW33797" s="5"/>
    </row>
    <row r="33798" spans="38:49">
      <c r="AL33798" s="5"/>
      <c r="AM33798" s="5"/>
      <c r="AW33798" s="5"/>
    </row>
    <row r="33799" spans="38:49">
      <c r="AL33799" s="5"/>
      <c r="AM33799" s="5"/>
      <c r="AW33799" s="5"/>
    </row>
    <row r="33800" spans="38:49">
      <c r="AL33800" s="5"/>
      <c r="AM33800" s="5"/>
      <c r="AW33800" s="5"/>
    </row>
    <row r="33801" spans="38:49">
      <c r="AL33801" s="5"/>
      <c r="AM33801" s="5"/>
      <c r="AW33801" s="5"/>
    </row>
    <row r="33802" spans="38:49">
      <c r="AL33802" s="5"/>
      <c r="AM33802" s="5"/>
      <c r="AW33802" s="5"/>
    </row>
    <row r="33803" spans="38:49">
      <c r="AL33803" s="5"/>
      <c r="AM33803" s="5"/>
      <c r="AW33803" s="5"/>
    </row>
    <row r="33804" spans="38:49">
      <c r="AL33804" s="5"/>
      <c r="AM33804" s="5"/>
      <c r="AW33804" s="5"/>
    </row>
    <row r="33805" spans="38:49">
      <c r="AL33805" s="5"/>
      <c r="AM33805" s="5"/>
      <c r="AW33805" s="5"/>
    </row>
    <row r="33806" spans="38:49">
      <c r="AL33806" s="5"/>
      <c r="AM33806" s="5"/>
      <c r="AW33806" s="5"/>
    </row>
    <row r="33807" spans="38:49">
      <c r="AL33807" s="5"/>
      <c r="AM33807" s="5"/>
      <c r="AW33807" s="5"/>
    </row>
    <row r="33808" spans="38:49">
      <c r="AL33808" s="5"/>
      <c r="AM33808" s="5"/>
      <c r="AW33808" s="5"/>
    </row>
    <row r="33809" spans="38:49">
      <c r="AL33809" s="5"/>
      <c r="AM33809" s="5"/>
      <c r="AW33809" s="5"/>
    </row>
    <row r="33810" spans="38:49">
      <c r="AL33810" s="5"/>
      <c r="AM33810" s="5"/>
      <c r="AW33810" s="5"/>
    </row>
    <row r="33811" spans="38:49">
      <c r="AL33811" s="5"/>
      <c r="AM33811" s="5"/>
      <c r="AW33811" s="5"/>
    </row>
    <row r="33812" spans="38:49">
      <c r="AL33812" s="5"/>
      <c r="AM33812" s="5"/>
      <c r="AW33812" s="5"/>
    </row>
    <row r="33813" spans="38:49">
      <c r="AL33813" s="5"/>
      <c r="AM33813" s="5"/>
      <c r="AW33813" s="5"/>
    </row>
    <row r="33814" spans="38:49">
      <c r="AL33814" s="5"/>
      <c r="AM33814" s="5"/>
      <c r="AW33814" s="5"/>
    </row>
    <row r="33815" spans="38:49">
      <c r="AL33815" s="5"/>
      <c r="AM33815" s="5"/>
      <c r="AW33815" s="5"/>
    </row>
    <row r="33816" spans="38:49">
      <c r="AL33816" s="5"/>
      <c r="AM33816" s="5"/>
      <c r="AW33816" s="5"/>
    </row>
    <row r="33817" spans="38:49">
      <c r="AL33817" s="5"/>
      <c r="AM33817" s="5"/>
      <c r="AW33817" s="5"/>
    </row>
    <row r="33818" spans="38:49">
      <c r="AL33818" s="5"/>
      <c r="AM33818" s="5"/>
      <c r="AW33818" s="5"/>
    </row>
    <row r="33819" spans="38:49">
      <c r="AL33819" s="5"/>
      <c r="AM33819" s="5"/>
      <c r="AW33819" s="5"/>
    </row>
    <row r="33820" spans="38:49">
      <c r="AL33820" s="5"/>
      <c r="AM33820" s="5"/>
      <c r="AW33820" s="5"/>
    </row>
    <row r="33821" spans="38:49">
      <c r="AL33821" s="5"/>
      <c r="AM33821" s="5"/>
      <c r="AW33821" s="5"/>
    </row>
    <row r="33822" spans="38:49">
      <c r="AL33822" s="5"/>
      <c r="AM33822" s="5"/>
      <c r="AW33822" s="5"/>
    </row>
    <row r="33823" spans="38:49">
      <c r="AL33823" s="5"/>
      <c r="AM33823" s="5"/>
      <c r="AW33823" s="5"/>
    </row>
    <row r="33824" spans="38:49">
      <c r="AL33824" s="5"/>
      <c r="AM33824" s="5"/>
      <c r="AW33824" s="5"/>
    </row>
    <row r="33825" spans="38:49">
      <c r="AL33825" s="5"/>
      <c r="AM33825" s="5"/>
      <c r="AW33825" s="5"/>
    </row>
    <row r="33826" spans="38:49">
      <c r="AL33826" s="5"/>
      <c r="AM33826" s="5"/>
      <c r="AW33826" s="5"/>
    </row>
    <row r="33827" spans="38:49">
      <c r="AL33827" s="5"/>
      <c r="AM33827" s="5"/>
      <c r="AW33827" s="5"/>
    </row>
    <row r="33828" spans="38:49">
      <c r="AL33828" s="5"/>
      <c r="AM33828" s="5"/>
      <c r="AW33828" s="5"/>
    </row>
    <row r="33829" spans="38:49">
      <c r="AL33829" s="5"/>
      <c r="AM33829" s="5"/>
      <c r="AW33829" s="5"/>
    </row>
    <row r="33830" spans="38:49">
      <c r="AL33830" s="5"/>
      <c r="AM33830" s="5"/>
      <c r="AW33830" s="5"/>
    </row>
    <row r="33831" spans="38:49">
      <c r="AL33831" s="5"/>
      <c r="AM33831" s="5"/>
      <c r="AW33831" s="5"/>
    </row>
    <row r="33832" spans="38:49">
      <c r="AL33832" s="5"/>
      <c r="AM33832" s="5"/>
      <c r="AW33832" s="5"/>
    </row>
    <row r="33833" spans="38:49">
      <c r="AL33833" s="5"/>
      <c r="AM33833" s="5"/>
      <c r="AW33833" s="5"/>
    </row>
    <row r="33834" spans="38:49">
      <c r="AL33834" s="5"/>
      <c r="AM33834" s="5"/>
      <c r="AW33834" s="5"/>
    </row>
    <row r="33835" spans="38:49">
      <c r="AL33835" s="5"/>
      <c r="AM33835" s="5"/>
      <c r="AW33835" s="5"/>
    </row>
    <row r="33836" spans="38:49">
      <c r="AL33836" s="5"/>
      <c r="AM33836" s="5"/>
      <c r="AW33836" s="5"/>
    </row>
    <row r="33837" spans="38:49">
      <c r="AL33837" s="5"/>
      <c r="AM33837" s="5"/>
      <c r="AW33837" s="5"/>
    </row>
    <row r="33838" spans="38:49">
      <c r="AL33838" s="5"/>
      <c r="AM33838" s="5"/>
      <c r="AW33838" s="5"/>
    </row>
    <row r="33839" spans="38:49">
      <c r="AL33839" s="5"/>
      <c r="AM33839" s="5"/>
      <c r="AW33839" s="5"/>
    </row>
    <row r="33840" spans="38:49">
      <c r="AL33840" s="5"/>
      <c r="AM33840" s="5"/>
      <c r="AW33840" s="5"/>
    </row>
    <row r="33841" spans="38:49">
      <c r="AL33841" s="5"/>
      <c r="AM33841" s="5"/>
      <c r="AW33841" s="5"/>
    </row>
    <row r="33842" spans="38:49">
      <c r="AL33842" s="5"/>
      <c r="AM33842" s="5"/>
      <c r="AW33842" s="5"/>
    </row>
    <row r="33843" spans="38:49">
      <c r="AL33843" s="5"/>
      <c r="AM33843" s="5"/>
      <c r="AW33843" s="5"/>
    </row>
    <row r="33844" spans="38:49">
      <c r="AL33844" s="5"/>
      <c r="AM33844" s="5"/>
      <c r="AW33844" s="5"/>
    </row>
    <row r="33845" spans="38:49">
      <c r="AL33845" s="5"/>
      <c r="AM33845" s="5"/>
      <c r="AW33845" s="5"/>
    </row>
    <row r="33846" spans="38:49">
      <c r="AL33846" s="5"/>
      <c r="AM33846" s="5"/>
      <c r="AW33846" s="5"/>
    </row>
    <row r="33847" spans="38:49">
      <c r="AL33847" s="5"/>
      <c r="AM33847" s="5"/>
      <c r="AW33847" s="5"/>
    </row>
    <row r="33848" spans="38:49">
      <c r="AL33848" s="5"/>
      <c r="AM33848" s="5"/>
      <c r="AW33848" s="5"/>
    </row>
    <row r="33849" spans="38:49">
      <c r="AL33849" s="5"/>
      <c r="AM33849" s="5"/>
      <c r="AW33849" s="5"/>
    </row>
    <row r="33850" spans="38:49">
      <c r="AL33850" s="5"/>
      <c r="AM33850" s="5"/>
      <c r="AW33850" s="5"/>
    </row>
    <row r="33851" spans="38:49">
      <c r="AL33851" s="5"/>
      <c r="AM33851" s="5"/>
      <c r="AW33851" s="5"/>
    </row>
    <row r="33852" spans="38:49">
      <c r="AL33852" s="5"/>
      <c r="AM33852" s="5"/>
      <c r="AW33852" s="5"/>
    </row>
    <row r="33853" spans="38:49">
      <c r="AL33853" s="5"/>
      <c r="AM33853" s="5"/>
      <c r="AW33853" s="5"/>
    </row>
    <row r="33854" spans="38:49">
      <c r="AL33854" s="5"/>
      <c r="AM33854" s="5"/>
      <c r="AW33854" s="5"/>
    </row>
    <row r="33855" spans="38:49">
      <c r="AL33855" s="5"/>
      <c r="AM33855" s="5"/>
      <c r="AW33855" s="5"/>
    </row>
    <row r="33856" spans="38:49">
      <c r="AL33856" s="5"/>
      <c r="AM33856" s="5"/>
      <c r="AW33856" s="5"/>
    </row>
    <row r="33857" spans="38:49">
      <c r="AL33857" s="5"/>
      <c r="AM33857" s="5"/>
      <c r="AW33857" s="5"/>
    </row>
    <row r="33858" spans="38:49">
      <c r="AL33858" s="5"/>
      <c r="AM33858" s="5"/>
      <c r="AW33858" s="5"/>
    </row>
    <row r="33859" spans="38:49">
      <c r="AL33859" s="5"/>
      <c r="AM33859" s="5"/>
      <c r="AW33859" s="5"/>
    </row>
    <row r="33860" spans="38:49">
      <c r="AL33860" s="5"/>
      <c r="AM33860" s="5"/>
      <c r="AW33860" s="5"/>
    </row>
    <row r="33861" spans="38:49">
      <c r="AL33861" s="5"/>
      <c r="AM33861" s="5"/>
      <c r="AW33861" s="5"/>
    </row>
    <row r="33862" spans="38:49">
      <c r="AL33862" s="5"/>
      <c r="AM33862" s="5"/>
      <c r="AW33862" s="5"/>
    </row>
    <row r="33863" spans="38:49">
      <c r="AL33863" s="5"/>
      <c r="AM33863" s="5"/>
      <c r="AW33863" s="5"/>
    </row>
    <row r="33864" spans="38:49">
      <c r="AL33864" s="5"/>
      <c r="AM33864" s="5"/>
      <c r="AW33864" s="5"/>
    </row>
    <row r="33865" spans="38:49">
      <c r="AL33865" s="5"/>
      <c r="AM33865" s="5"/>
      <c r="AW33865" s="5"/>
    </row>
    <row r="33866" spans="38:49">
      <c r="AL33866" s="5"/>
      <c r="AM33866" s="5"/>
      <c r="AW33866" s="5"/>
    </row>
    <row r="33867" spans="38:49">
      <c r="AL33867" s="5"/>
      <c r="AM33867" s="5"/>
      <c r="AW33867" s="5"/>
    </row>
    <row r="33868" spans="38:49">
      <c r="AL33868" s="5"/>
      <c r="AM33868" s="5"/>
      <c r="AW33868" s="5"/>
    </row>
    <row r="33869" spans="38:49">
      <c r="AL33869" s="5"/>
      <c r="AM33869" s="5"/>
      <c r="AW33869" s="5"/>
    </row>
    <row r="33870" spans="38:49">
      <c r="AL33870" s="5"/>
      <c r="AM33870" s="5"/>
      <c r="AW33870" s="5"/>
    </row>
    <row r="33871" spans="38:49">
      <c r="AL33871" s="5"/>
      <c r="AM33871" s="5"/>
      <c r="AW33871" s="5"/>
    </row>
    <row r="33872" spans="38:49">
      <c r="AL33872" s="5"/>
      <c r="AM33872" s="5"/>
      <c r="AW33872" s="5"/>
    </row>
    <row r="33873" spans="38:49">
      <c r="AL33873" s="5"/>
      <c r="AM33873" s="5"/>
      <c r="AW33873" s="5"/>
    </row>
    <row r="33874" spans="38:49">
      <c r="AL33874" s="5"/>
      <c r="AM33874" s="5"/>
      <c r="AW33874" s="5"/>
    </row>
    <row r="33875" spans="38:49">
      <c r="AL33875" s="5"/>
      <c r="AM33875" s="5"/>
      <c r="AW33875" s="5"/>
    </row>
    <row r="33876" spans="38:49">
      <c r="AL33876" s="5"/>
      <c r="AM33876" s="5"/>
      <c r="AW33876" s="5"/>
    </row>
    <row r="33877" spans="38:49">
      <c r="AL33877" s="5"/>
      <c r="AM33877" s="5"/>
      <c r="AW33877" s="5"/>
    </row>
    <row r="33878" spans="38:49">
      <c r="AL33878" s="5"/>
      <c r="AM33878" s="5"/>
      <c r="AW33878" s="5"/>
    </row>
    <row r="33879" spans="38:49">
      <c r="AL33879" s="5"/>
      <c r="AM33879" s="5"/>
      <c r="AW33879" s="5"/>
    </row>
    <row r="33880" spans="38:49">
      <c r="AL33880" s="5"/>
      <c r="AM33880" s="5"/>
      <c r="AW33880" s="5"/>
    </row>
    <row r="33881" spans="38:49">
      <c r="AL33881" s="5"/>
      <c r="AM33881" s="5"/>
      <c r="AW33881" s="5"/>
    </row>
    <row r="33882" spans="38:49">
      <c r="AL33882" s="5"/>
      <c r="AM33882" s="5"/>
      <c r="AW33882" s="5"/>
    </row>
    <row r="33883" spans="38:49">
      <c r="AL33883" s="5"/>
      <c r="AM33883" s="5"/>
      <c r="AW33883" s="5"/>
    </row>
    <row r="33884" spans="38:49">
      <c r="AL33884" s="5"/>
      <c r="AM33884" s="5"/>
      <c r="AW33884" s="5"/>
    </row>
    <row r="33885" spans="38:49">
      <c r="AL33885" s="5"/>
      <c r="AM33885" s="5"/>
      <c r="AW33885" s="5"/>
    </row>
    <row r="33886" spans="38:49">
      <c r="AL33886" s="5"/>
      <c r="AM33886" s="5"/>
      <c r="AW33886" s="5"/>
    </row>
    <row r="33887" spans="38:49">
      <c r="AL33887" s="5"/>
      <c r="AM33887" s="5"/>
      <c r="AW33887" s="5"/>
    </row>
    <row r="33888" spans="38:49">
      <c r="AL33888" s="5"/>
      <c r="AM33888" s="5"/>
      <c r="AW33888" s="5"/>
    </row>
    <row r="33889" spans="38:49">
      <c r="AL33889" s="5"/>
      <c r="AM33889" s="5"/>
      <c r="AW33889" s="5"/>
    </row>
    <row r="33890" spans="38:49">
      <c r="AL33890" s="5"/>
      <c r="AM33890" s="5"/>
      <c r="AW33890" s="5"/>
    </row>
    <row r="33891" spans="38:49">
      <c r="AL33891" s="5"/>
      <c r="AM33891" s="5"/>
      <c r="AW33891" s="5"/>
    </row>
    <row r="33892" spans="38:49">
      <c r="AL33892" s="5"/>
      <c r="AM33892" s="5"/>
      <c r="AW33892" s="5"/>
    </row>
    <row r="33893" spans="38:49">
      <c r="AL33893" s="5"/>
      <c r="AM33893" s="5"/>
      <c r="AW33893" s="5"/>
    </row>
    <row r="33894" spans="38:49">
      <c r="AL33894" s="5"/>
      <c r="AM33894" s="5"/>
      <c r="AW33894" s="5"/>
    </row>
    <row r="33895" spans="38:49">
      <c r="AL33895" s="5"/>
      <c r="AM33895" s="5"/>
      <c r="AW33895" s="5"/>
    </row>
    <row r="33896" spans="38:49">
      <c r="AL33896" s="5"/>
      <c r="AM33896" s="5"/>
      <c r="AW33896" s="5"/>
    </row>
    <row r="33897" spans="38:49">
      <c r="AL33897" s="5"/>
      <c r="AM33897" s="5"/>
      <c r="AW33897" s="5"/>
    </row>
    <row r="33898" spans="38:49">
      <c r="AL33898" s="5"/>
      <c r="AM33898" s="5"/>
      <c r="AW33898" s="5"/>
    </row>
    <row r="33899" spans="38:49">
      <c r="AL33899" s="5"/>
      <c r="AM33899" s="5"/>
      <c r="AW33899" s="5"/>
    </row>
    <row r="33900" spans="38:49">
      <c r="AL33900" s="5"/>
      <c r="AM33900" s="5"/>
      <c r="AW33900" s="5"/>
    </row>
    <row r="33901" spans="38:49">
      <c r="AL33901" s="5"/>
      <c r="AM33901" s="5"/>
      <c r="AW33901" s="5"/>
    </row>
    <row r="33902" spans="38:49">
      <c r="AL33902" s="5"/>
      <c r="AM33902" s="5"/>
      <c r="AW33902" s="5"/>
    </row>
    <row r="33903" spans="38:49">
      <c r="AL33903" s="5"/>
      <c r="AM33903" s="5"/>
      <c r="AW33903" s="5"/>
    </row>
    <row r="33904" spans="38:49">
      <c r="AL33904" s="5"/>
      <c r="AM33904" s="5"/>
      <c r="AW33904" s="5"/>
    </row>
    <row r="33905" spans="38:49">
      <c r="AL33905" s="5"/>
      <c r="AM33905" s="5"/>
      <c r="AW33905" s="5"/>
    </row>
    <row r="33906" spans="38:49">
      <c r="AL33906" s="5"/>
      <c r="AM33906" s="5"/>
      <c r="AW33906" s="5"/>
    </row>
    <row r="33907" spans="38:49">
      <c r="AL33907" s="5"/>
      <c r="AM33907" s="5"/>
      <c r="AW33907" s="5"/>
    </row>
    <row r="33908" spans="38:49">
      <c r="AL33908" s="5"/>
      <c r="AM33908" s="5"/>
      <c r="AW33908" s="5"/>
    </row>
    <row r="33909" spans="38:49">
      <c r="AL33909" s="5"/>
      <c r="AM33909" s="5"/>
      <c r="AW33909" s="5"/>
    </row>
    <row r="33910" spans="38:49">
      <c r="AL33910" s="5"/>
      <c r="AM33910" s="5"/>
      <c r="AW33910" s="5"/>
    </row>
    <row r="33911" spans="38:49">
      <c r="AL33911" s="5"/>
      <c r="AM33911" s="5"/>
      <c r="AW33911" s="5"/>
    </row>
    <row r="33912" spans="38:49">
      <c r="AL33912" s="5"/>
      <c r="AM33912" s="5"/>
      <c r="AW33912" s="5"/>
    </row>
    <row r="33913" spans="38:49">
      <c r="AL33913" s="5"/>
      <c r="AM33913" s="5"/>
      <c r="AW33913" s="5"/>
    </row>
    <row r="33914" spans="38:49">
      <c r="AL33914" s="5"/>
      <c r="AM33914" s="5"/>
      <c r="AW33914" s="5"/>
    </row>
    <row r="33915" spans="38:49">
      <c r="AL33915" s="5"/>
      <c r="AM33915" s="5"/>
      <c r="AW33915" s="5"/>
    </row>
    <row r="33916" spans="38:49">
      <c r="AL33916" s="5"/>
      <c r="AM33916" s="5"/>
      <c r="AW33916" s="5"/>
    </row>
    <row r="33917" spans="38:49">
      <c r="AL33917" s="5"/>
      <c r="AM33917" s="5"/>
      <c r="AW33917" s="5"/>
    </row>
    <row r="33918" spans="38:49">
      <c r="AL33918" s="5"/>
      <c r="AM33918" s="5"/>
      <c r="AW33918" s="5"/>
    </row>
    <row r="33919" spans="38:49">
      <c r="AL33919" s="5"/>
      <c r="AM33919" s="5"/>
      <c r="AW33919" s="5"/>
    </row>
    <row r="33920" spans="38:49">
      <c r="AL33920" s="5"/>
      <c r="AM33920" s="5"/>
      <c r="AW33920" s="5"/>
    </row>
    <row r="33921" spans="38:49">
      <c r="AL33921" s="5"/>
      <c r="AM33921" s="5"/>
      <c r="AW33921" s="5"/>
    </row>
    <row r="33922" spans="38:49">
      <c r="AL33922" s="5"/>
      <c r="AM33922" s="5"/>
      <c r="AW33922" s="5"/>
    </row>
    <row r="33923" spans="38:49">
      <c r="AL33923" s="5"/>
      <c r="AM33923" s="5"/>
      <c r="AW33923" s="5"/>
    </row>
    <row r="33924" spans="38:49">
      <c r="AL33924" s="5"/>
      <c r="AM33924" s="5"/>
      <c r="AW33924" s="5"/>
    </row>
    <row r="33925" spans="38:49">
      <c r="AL33925" s="5"/>
      <c r="AM33925" s="5"/>
      <c r="AW33925" s="5"/>
    </row>
    <row r="33926" spans="38:49">
      <c r="AL33926" s="5"/>
      <c r="AM33926" s="5"/>
      <c r="AW33926" s="5"/>
    </row>
    <row r="33927" spans="38:49">
      <c r="AL33927" s="5"/>
      <c r="AM33927" s="5"/>
      <c r="AW33927" s="5"/>
    </row>
    <row r="33928" spans="38:49">
      <c r="AL33928" s="5"/>
      <c r="AM33928" s="5"/>
      <c r="AW33928" s="5"/>
    </row>
    <row r="33929" spans="38:49">
      <c r="AL33929" s="5"/>
      <c r="AM33929" s="5"/>
      <c r="AW33929" s="5"/>
    </row>
    <row r="33930" spans="38:49">
      <c r="AL33930" s="5"/>
      <c r="AM33930" s="5"/>
      <c r="AW33930" s="5"/>
    </row>
    <row r="33931" spans="38:49">
      <c r="AL33931" s="5"/>
      <c r="AM33931" s="5"/>
      <c r="AW33931" s="5"/>
    </row>
    <row r="33932" spans="38:49">
      <c r="AL33932" s="5"/>
      <c r="AM33932" s="5"/>
      <c r="AW33932" s="5"/>
    </row>
    <row r="33933" spans="38:49">
      <c r="AL33933" s="5"/>
      <c r="AM33933" s="5"/>
      <c r="AW33933" s="5"/>
    </row>
    <row r="33934" spans="38:49">
      <c r="AL33934" s="5"/>
      <c r="AM33934" s="5"/>
      <c r="AW33934" s="5"/>
    </row>
    <row r="33935" spans="38:49">
      <c r="AL33935" s="5"/>
      <c r="AM33935" s="5"/>
      <c r="AW33935" s="5"/>
    </row>
    <row r="33936" spans="38:49">
      <c r="AL33936" s="5"/>
      <c r="AM33936" s="5"/>
      <c r="AW33936" s="5"/>
    </row>
    <row r="33937" spans="38:49">
      <c r="AL33937" s="5"/>
      <c r="AM33937" s="5"/>
      <c r="AW33937" s="5"/>
    </row>
    <row r="33938" spans="38:49">
      <c r="AL33938" s="5"/>
      <c r="AM33938" s="5"/>
      <c r="AW33938" s="5"/>
    </row>
    <row r="33939" spans="38:49">
      <c r="AL33939" s="5"/>
      <c r="AM33939" s="5"/>
      <c r="AW33939" s="5"/>
    </row>
    <row r="33940" spans="38:49">
      <c r="AL33940" s="5"/>
      <c r="AM33940" s="5"/>
      <c r="AW33940" s="5"/>
    </row>
    <row r="33941" spans="38:49">
      <c r="AL33941" s="5"/>
      <c r="AM33941" s="5"/>
      <c r="AW33941" s="5"/>
    </row>
    <row r="33942" spans="38:49">
      <c r="AL33942" s="5"/>
      <c r="AM33942" s="5"/>
      <c r="AW33942" s="5"/>
    </row>
    <row r="33943" spans="38:49">
      <c r="AL33943" s="5"/>
      <c r="AM33943" s="5"/>
      <c r="AW33943" s="5"/>
    </row>
    <row r="33944" spans="38:49">
      <c r="AL33944" s="5"/>
      <c r="AM33944" s="5"/>
      <c r="AW33944" s="5"/>
    </row>
    <row r="33945" spans="38:49">
      <c r="AL33945" s="5"/>
      <c r="AM33945" s="5"/>
      <c r="AW33945" s="5"/>
    </row>
    <row r="33946" spans="38:49">
      <c r="AL33946" s="5"/>
      <c r="AM33946" s="5"/>
      <c r="AW33946" s="5"/>
    </row>
    <row r="33947" spans="38:49">
      <c r="AL33947" s="5"/>
      <c r="AM33947" s="5"/>
      <c r="AW33947" s="5"/>
    </row>
    <row r="33948" spans="38:49">
      <c r="AL33948" s="5"/>
      <c r="AM33948" s="5"/>
      <c r="AW33948" s="5"/>
    </row>
    <row r="33949" spans="38:49">
      <c r="AL33949" s="5"/>
      <c r="AM33949" s="5"/>
      <c r="AW33949" s="5"/>
    </row>
    <row r="33950" spans="38:49">
      <c r="AL33950" s="5"/>
      <c r="AM33950" s="5"/>
      <c r="AW33950" s="5"/>
    </row>
    <row r="33951" spans="38:49">
      <c r="AL33951" s="5"/>
      <c r="AM33951" s="5"/>
      <c r="AW33951" s="5"/>
    </row>
    <row r="33952" spans="38:49">
      <c r="AL33952" s="5"/>
      <c r="AM33952" s="5"/>
      <c r="AW33952" s="5"/>
    </row>
    <row r="33953" spans="38:49">
      <c r="AL33953" s="5"/>
      <c r="AM33953" s="5"/>
      <c r="AW33953" s="5"/>
    </row>
    <row r="33954" spans="38:49">
      <c r="AL33954" s="5"/>
      <c r="AM33954" s="5"/>
      <c r="AW33954" s="5"/>
    </row>
    <row r="33955" spans="38:49">
      <c r="AL33955" s="5"/>
      <c r="AM33955" s="5"/>
      <c r="AW33955" s="5"/>
    </row>
    <row r="33956" spans="38:49">
      <c r="AL33956" s="5"/>
      <c r="AM33956" s="5"/>
      <c r="AW33956" s="5"/>
    </row>
    <row r="33957" spans="38:49">
      <c r="AL33957" s="5"/>
      <c r="AM33957" s="5"/>
      <c r="AW33957" s="5"/>
    </row>
    <row r="33958" spans="38:49">
      <c r="AL33958" s="5"/>
      <c r="AM33958" s="5"/>
      <c r="AW33958" s="5"/>
    </row>
    <row r="33959" spans="38:49">
      <c r="AL33959" s="5"/>
      <c r="AM33959" s="5"/>
      <c r="AW33959" s="5"/>
    </row>
    <row r="33960" spans="38:49">
      <c r="AL33960" s="5"/>
      <c r="AM33960" s="5"/>
      <c r="AW33960" s="5"/>
    </row>
    <row r="33961" spans="38:49">
      <c r="AL33961" s="5"/>
      <c r="AM33961" s="5"/>
      <c r="AW33961" s="5"/>
    </row>
    <row r="33962" spans="38:49">
      <c r="AL33962" s="5"/>
      <c r="AM33962" s="5"/>
      <c r="AW33962" s="5"/>
    </row>
    <row r="33963" spans="38:49">
      <c r="AL33963" s="5"/>
      <c r="AM33963" s="5"/>
      <c r="AW33963" s="5"/>
    </row>
    <row r="33964" spans="38:49">
      <c r="AL33964" s="5"/>
      <c r="AM33964" s="5"/>
      <c r="AW33964" s="5"/>
    </row>
    <row r="33965" spans="38:49">
      <c r="AL33965" s="5"/>
      <c r="AM33965" s="5"/>
      <c r="AW33965" s="5"/>
    </row>
    <row r="33966" spans="38:49">
      <c r="AL33966" s="5"/>
      <c r="AM33966" s="5"/>
      <c r="AW33966" s="5"/>
    </row>
    <row r="33967" spans="38:49">
      <c r="AL33967" s="5"/>
      <c r="AM33967" s="5"/>
      <c r="AW33967" s="5"/>
    </row>
    <row r="33968" spans="38:49">
      <c r="AL33968" s="5"/>
      <c r="AM33968" s="5"/>
      <c r="AW33968" s="5"/>
    </row>
    <row r="33969" spans="38:49">
      <c r="AL33969" s="5"/>
      <c r="AM33969" s="5"/>
      <c r="AW33969" s="5"/>
    </row>
    <row r="33970" spans="38:49">
      <c r="AL33970" s="5"/>
      <c r="AM33970" s="5"/>
      <c r="AW33970" s="5"/>
    </row>
    <row r="33971" spans="38:49">
      <c r="AL33971" s="5"/>
      <c r="AM33971" s="5"/>
      <c r="AW33971" s="5"/>
    </row>
    <row r="33972" spans="38:49">
      <c r="AL33972" s="5"/>
      <c r="AM33972" s="5"/>
      <c r="AW33972" s="5"/>
    </row>
    <row r="33973" spans="38:49">
      <c r="AL33973" s="5"/>
      <c r="AM33973" s="5"/>
      <c r="AW33973" s="5"/>
    </row>
    <row r="33974" spans="38:49">
      <c r="AL33974" s="5"/>
      <c r="AM33974" s="5"/>
      <c r="AW33974" s="5"/>
    </row>
    <row r="33975" spans="38:49">
      <c r="AL33975" s="5"/>
      <c r="AM33975" s="5"/>
      <c r="AW33975" s="5"/>
    </row>
    <row r="33976" spans="38:49">
      <c r="AL33976" s="5"/>
      <c r="AM33976" s="5"/>
      <c r="AW33976" s="5"/>
    </row>
    <row r="33977" spans="38:49">
      <c r="AL33977" s="5"/>
      <c r="AM33977" s="5"/>
      <c r="AW33977" s="5"/>
    </row>
    <row r="33978" spans="38:49">
      <c r="AL33978" s="5"/>
      <c r="AM33978" s="5"/>
      <c r="AW33978" s="5"/>
    </row>
    <row r="33979" spans="38:49">
      <c r="AL33979" s="5"/>
      <c r="AM33979" s="5"/>
      <c r="AW33979" s="5"/>
    </row>
    <row r="33980" spans="38:49">
      <c r="AL33980" s="5"/>
      <c r="AM33980" s="5"/>
      <c r="AW33980" s="5"/>
    </row>
    <row r="33981" spans="38:49">
      <c r="AL33981" s="5"/>
      <c r="AM33981" s="5"/>
      <c r="AW33981" s="5"/>
    </row>
    <row r="33982" spans="38:49">
      <c r="AL33982" s="5"/>
      <c r="AM33982" s="5"/>
      <c r="AW33982" s="5"/>
    </row>
    <row r="33983" spans="38:49">
      <c r="AL33983" s="5"/>
      <c r="AM33983" s="5"/>
      <c r="AW33983" s="5"/>
    </row>
    <row r="33984" spans="38:49">
      <c r="AL33984" s="5"/>
      <c r="AM33984" s="5"/>
      <c r="AW33984" s="5"/>
    </row>
    <row r="33985" spans="38:49">
      <c r="AL33985" s="5"/>
      <c r="AM33985" s="5"/>
      <c r="AW33985" s="5"/>
    </row>
    <row r="33986" spans="38:49">
      <c r="AL33986" s="5"/>
      <c r="AM33986" s="5"/>
      <c r="AW33986" s="5"/>
    </row>
    <row r="33987" spans="38:49">
      <c r="AL33987" s="5"/>
      <c r="AM33987" s="5"/>
      <c r="AW33987" s="5"/>
    </row>
    <row r="33988" spans="38:49">
      <c r="AL33988" s="5"/>
      <c r="AM33988" s="5"/>
      <c r="AW33988" s="5"/>
    </row>
    <row r="33989" spans="38:49">
      <c r="AL33989" s="5"/>
      <c r="AM33989" s="5"/>
      <c r="AW33989" s="5"/>
    </row>
    <row r="33990" spans="38:49">
      <c r="AL33990" s="5"/>
      <c r="AM33990" s="5"/>
      <c r="AW33990" s="5"/>
    </row>
    <row r="33991" spans="38:49">
      <c r="AL33991" s="5"/>
      <c r="AM33991" s="5"/>
      <c r="AW33991" s="5"/>
    </row>
    <row r="33992" spans="38:49">
      <c r="AL33992" s="5"/>
      <c r="AM33992" s="5"/>
      <c r="AW33992" s="5"/>
    </row>
    <row r="33993" spans="38:49">
      <c r="AL33993" s="5"/>
      <c r="AM33993" s="5"/>
      <c r="AW33993" s="5"/>
    </row>
    <row r="33994" spans="38:49">
      <c r="AL33994" s="5"/>
      <c r="AM33994" s="5"/>
      <c r="AW33994" s="5"/>
    </row>
    <row r="33995" spans="38:49">
      <c r="AL33995" s="5"/>
      <c r="AM33995" s="5"/>
      <c r="AW33995" s="5"/>
    </row>
    <row r="33996" spans="38:49">
      <c r="AL33996" s="5"/>
      <c r="AM33996" s="5"/>
      <c r="AW33996" s="5"/>
    </row>
    <row r="33997" spans="38:49">
      <c r="AL33997" s="5"/>
      <c r="AM33997" s="5"/>
      <c r="AW33997" s="5"/>
    </row>
    <row r="33998" spans="38:49">
      <c r="AL33998" s="5"/>
      <c r="AM33998" s="5"/>
      <c r="AW33998" s="5"/>
    </row>
    <row r="33999" spans="38:49">
      <c r="AL33999" s="5"/>
      <c r="AM33999" s="5"/>
      <c r="AW33999" s="5"/>
    </row>
    <row r="34000" spans="38:49">
      <c r="AL34000" s="5"/>
      <c r="AM34000" s="5"/>
      <c r="AW34000" s="5"/>
    </row>
    <row r="34001" spans="38:49">
      <c r="AL34001" s="5"/>
      <c r="AM34001" s="5"/>
      <c r="AW34001" s="5"/>
    </row>
    <row r="34002" spans="38:49">
      <c r="AL34002" s="5"/>
      <c r="AM34002" s="5"/>
      <c r="AW34002" s="5"/>
    </row>
    <row r="34003" spans="38:49">
      <c r="AL34003" s="5"/>
      <c r="AM34003" s="5"/>
      <c r="AW34003" s="5"/>
    </row>
    <row r="34004" spans="38:49">
      <c r="AL34004" s="5"/>
      <c r="AM34004" s="5"/>
      <c r="AW34004" s="5"/>
    </row>
    <row r="34005" spans="38:49">
      <c r="AL34005" s="5"/>
      <c r="AM34005" s="5"/>
      <c r="AW34005" s="5"/>
    </row>
    <row r="34006" spans="38:49">
      <c r="AL34006" s="5"/>
      <c r="AM34006" s="5"/>
      <c r="AW34006" s="5"/>
    </row>
    <row r="34007" spans="38:49">
      <c r="AL34007" s="5"/>
      <c r="AM34007" s="5"/>
      <c r="AW34007" s="5"/>
    </row>
    <row r="34008" spans="38:49">
      <c r="AL34008" s="5"/>
      <c r="AM34008" s="5"/>
      <c r="AW34008" s="5"/>
    </row>
    <row r="34009" spans="38:49">
      <c r="AL34009" s="5"/>
      <c r="AM34009" s="5"/>
      <c r="AW34009" s="5"/>
    </row>
    <row r="34010" spans="38:49">
      <c r="AL34010" s="5"/>
      <c r="AM34010" s="5"/>
      <c r="AW34010" s="5"/>
    </row>
    <row r="34011" spans="38:49">
      <c r="AL34011" s="5"/>
      <c r="AM34011" s="5"/>
      <c r="AW34011" s="5"/>
    </row>
    <row r="34012" spans="38:49">
      <c r="AL34012" s="5"/>
      <c r="AM34012" s="5"/>
      <c r="AW34012" s="5"/>
    </row>
    <row r="34013" spans="38:49">
      <c r="AL34013" s="5"/>
      <c r="AM34013" s="5"/>
      <c r="AW34013" s="5"/>
    </row>
    <row r="34014" spans="38:49">
      <c r="AL34014" s="5"/>
      <c r="AM34014" s="5"/>
      <c r="AW34014" s="5"/>
    </row>
    <row r="34015" spans="38:49">
      <c r="AL34015" s="5"/>
      <c r="AM34015" s="5"/>
      <c r="AW34015" s="5"/>
    </row>
    <row r="34016" spans="38:49">
      <c r="AL34016" s="5"/>
      <c r="AM34016" s="5"/>
      <c r="AW34016" s="5"/>
    </row>
    <row r="34017" spans="38:49">
      <c r="AL34017" s="5"/>
      <c r="AM34017" s="5"/>
      <c r="AW34017" s="5"/>
    </row>
    <row r="34018" spans="38:49">
      <c r="AL34018" s="5"/>
      <c r="AM34018" s="5"/>
      <c r="AW34018" s="5"/>
    </row>
    <row r="34019" spans="38:49">
      <c r="AL34019" s="5"/>
      <c r="AM34019" s="5"/>
      <c r="AW34019" s="5"/>
    </row>
    <row r="34020" spans="38:49">
      <c r="AL34020" s="5"/>
      <c r="AM34020" s="5"/>
      <c r="AW34020" s="5"/>
    </row>
    <row r="34021" spans="38:49">
      <c r="AL34021" s="5"/>
      <c r="AM34021" s="5"/>
      <c r="AW34021" s="5"/>
    </row>
    <row r="34022" spans="38:49">
      <c r="AL34022" s="5"/>
      <c r="AM34022" s="5"/>
      <c r="AW34022" s="5"/>
    </row>
    <row r="34023" spans="38:49">
      <c r="AL34023" s="5"/>
      <c r="AM34023" s="5"/>
      <c r="AW34023" s="5"/>
    </row>
    <row r="34024" spans="38:49">
      <c r="AL34024" s="5"/>
      <c r="AM34024" s="5"/>
      <c r="AW34024" s="5"/>
    </row>
    <row r="34025" spans="38:49">
      <c r="AL34025" s="5"/>
      <c r="AM34025" s="5"/>
      <c r="AW34025" s="5"/>
    </row>
    <row r="34026" spans="38:49">
      <c r="AL34026" s="5"/>
      <c r="AM34026" s="5"/>
      <c r="AW34026" s="5"/>
    </row>
    <row r="34027" spans="38:49">
      <c r="AL34027" s="5"/>
      <c r="AM34027" s="5"/>
      <c r="AW34027" s="5"/>
    </row>
    <row r="34028" spans="38:49">
      <c r="AL34028" s="5"/>
      <c r="AM34028" s="5"/>
      <c r="AW34028" s="5"/>
    </row>
    <row r="34029" spans="38:49">
      <c r="AL34029" s="5"/>
      <c r="AM34029" s="5"/>
      <c r="AW34029" s="5"/>
    </row>
    <row r="34030" spans="38:49">
      <c r="AL34030" s="5"/>
      <c r="AM34030" s="5"/>
      <c r="AW34030" s="5"/>
    </row>
    <row r="34031" spans="38:49">
      <c r="AL34031" s="5"/>
      <c r="AM34031" s="5"/>
      <c r="AW34031" s="5"/>
    </row>
    <row r="34032" spans="38:49">
      <c r="AL34032" s="5"/>
      <c r="AM34032" s="5"/>
      <c r="AW34032" s="5"/>
    </row>
    <row r="34033" spans="38:49">
      <c r="AL34033" s="5"/>
      <c r="AM34033" s="5"/>
      <c r="AW34033" s="5"/>
    </row>
    <row r="34034" spans="38:49">
      <c r="AL34034" s="5"/>
      <c r="AM34034" s="5"/>
      <c r="AW34034" s="5"/>
    </row>
    <row r="34035" spans="38:49">
      <c r="AL34035" s="5"/>
      <c r="AM34035" s="5"/>
      <c r="AW34035" s="5"/>
    </row>
    <row r="34036" spans="38:49">
      <c r="AL34036" s="5"/>
      <c r="AM34036" s="5"/>
      <c r="AW34036" s="5"/>
    </row>
    <row r="34037" spans="38:49">
      <c r="AL34037" s="5"/>
      <c r="AM34037" s="5"/>
      <c r="AW34037" s="5"/>
    </row>
    <row r="34038" spans="38:49">
      <c r="AL34038" s="5"/>
      <c r="AM34038" s="5"/>
      <c r="AW34038" s="5"/>
    </row>
    <row r="34039" spans="38:49">
      <c r="AL34039" s="5"/>
      <c r="AM34039" s="5"/>
      <c r="AW34039" s="5"/>
    </row>
    <row r="34040" spans="38:49">
      <c r="AL34040" s="5"/>
      <c r="AM34040" s="5"/>
      <c r="AW34040" s="5"/>
    </row>
    <row r="34041" spans="38:49">
      <c r="AL34041" s="5"/>
      <c r="AM34041" s="5"/>
      <c r="AW34041" s="5"/>
    </row>
    <row r="34042" spans="38:49">
      <c r="AL34042" s="5"/>
      <c r="AM34042" s="5"/>
      <c r="AW34042" s="5"/>
    </row>
    <row r="34043" spans="38:49">
      <c r="AL34043" s="5"/>
      <c r="AM34043" s="5"/>
      <c r="AW34043" s="5"/>
    </row>
    <row r="34044" spans="38:49">
      <c r="AL34044" s="5"/>
      <c r="AM34044" s="5"/>
      <c r="AW34044" s="5"/>
    </row>
    <row r="34045" spans="38:49">
      <c r="AL34045" s="5"/>
      <c r="AM34045" s="5"/>
      <c r="AW34045" s="5"/>
    </row>
    <row r="34046" spans="38:49">
      <c r="AL34046" s="5"/>
      <c r="AM34046" s="5"/>
      <c r="AW34046" s="5"/>
    </row>
    <row r="34047" spans="38:49">
      <c r="AL34047" s="5"/>
      <c r="AM34047" s="5"/>
      <c r="AW34047" s="5"/>
    </row>
    <row r="34048" spans="38:49">
      <c r="AL34048" s="5"/>
      <c r="AM34048" s="5"/>
      <c r="AW34048" s="5"/>
    </row>
    <row r="34049" spans="38:49">
      <c r="AL34049" s="5"/>
      <c r="AM34049" s="5"/>
      <c r="AW34049" s="5"/>
    </row>
    <row r="34050" spans="38:49">
      <c r="AL34050" s="5"/>
      <c r="AM34050" s="5"/>
      <c r="AW34050" s="5"/>
    </row>
    <row r="34051" spans="38:49">
      <c r="AL34051" s="5"/>
      <c r="AM34051" s="5"/>
      <c r="AW34051" s="5"/>
    </row>
    <row r="34052" spans="38:49">
      <c r="AL34052" s="5"/>
      <c r="AM34052" s="5"/>
      <c r="AW34052" s="5"/>
    </row>
    <row r="34053" spans="38:49">
      <c r="AL34053" s="5"/>
      <c r="AM34053" s="5"/>
      <c r="AW34053" s="5"/>
    </row>
    <row r="34054" spans="38:49">
      <c r="AL34054" s="5"/>
      <c r="AM34054" s="5"/>
      <c r="AW34054" s="5"/>
    </row>
    <row r="34055" spans="38:49">
      <c r="AL34055" s="5"/>
      <c r="AM34055" s="5"/>
      <c r="AW34055" s="5"/>
    </row>
    <row r="34056" spans="38:49">
      <c r="AL34056" s="5"/>
      <c r="AM34056" s="5"/>
      <c r="AW34056" s="5"/>
    </row>
    <row r="34057" spans="38:49">
      <c r="AL34057" s="5"/>
      <c r="AM34057" s="5"/>
      <c r="AW34057" s="5"/>
    </row>
    <row r="34058" spans="38:49">
      <c r="AL34058" s="5"/>
      <c r="AM34058" s="5"/>
      <c r="AW34058" s="5"/>
    </row>
    <row r="34059" spans="38:49">
      <c r="AL34059" s="5"/>
      <c r="AM34059" s="5"/>
      <c r="AW34059" s="5"/>
    </row>
    <row r="34060" spans="38:49">
      <c r="AL34060" s="5"/>
      <c r="AM34060" s="5"/>
      <c r="AW34060" s="5"/>
    </row>
    <row r="34061" spans="38:49">
      <c r="AL34061" s="5"/>
      <c r="AM34061" s="5"/>
      <c r="AW34061" s="5"/>
    </row>
    <row r="34062" spans="38:49">
      <c r="AL34062" s="5"/>
      <c r="AM34062" s="5"/>
      <c r="AW34062" s="5"/>
    </row>
    <row r="34063" spans="38:49">
      <c r="AL34063" s="5"/>
      <c r="AM34063" s="5"/>
      <c r="AW34063" s="5"/>
    </row>
    <row r="34064" spans="38:49">
      <c r="AL34064" s="5"/>
      <c r="AM34064" s="5"/>
      <c r="AW34064" s="5"/>
    </row>
    <row r="34065" spans="38:49">
      <c r="AL34065" s="5"/>
      <c r="AM34065" s="5"/>
      <c r="AW34065" s="5"/>
    </row>
    <row r="34066" spans="38:49">
      <c r="AL34066" s="5"/>
      <c r="AM34066" s="5"/>
      <c r="AW34066" s="5"/>
    </row>
    <row r="34067" spans="38:49">
      <c r="AL34067" s="5"/>
      <c r="AM34067" s="5"/>
      <c r="AW34067" s="5"/>
    </row>
    <row r="34068" spans="38:49">
      <c r="AL34068" s="5"/>
      <c r="AM34068" s="5"/>
      <c r="AW34068" s="5"/>
    </row>
    <row r="34069" spans="38:49">
      <c r="AL34069" s="5"/>
      <c r="AM34069" s="5"/>
      <c r="AW34069" s="5"/>
    </row>
    <row r="34070" spans="38:49">
      <c r="AL34070" s="5"/>
      <c r="AM34070" s="5"/>
      <c r="AW34070" s="5"/>
    </row>
    <row r="34071" spans="38:49">
      <c r="AL34071" s="5"/>
      <c r="AM34071" s="5"/>
      <c r="AW34071" s="5"/>
    </row>
    <row r="34072" spans="38:49">
      <c r="AL34072" s="5"/>
      <c r="AM34072" s="5"/>
      <c r="AW34072" s="5"/>
    </row>
    <row r="34073" spans="38:49">
      <c r="AL34073" s="5"/>
      <c r="AM34073" s="5"/>
      <c r="AW34073" s="5"/>
    </row>
    <row r="34074" spans="38:49">
      <c r="AL34074" s="5"/>
      <c r="AM34074" s="5"/>
      <c r="AW34074" s="5"/>
    </row>
    <row r="34075" spans="38:49">
      <c r="AL34075" s="5"/>
      <c r="AM34075" s="5"/>
      <c r="AW34075" s="5"/>
    </row>
    <row r="34076" spans="38:49">
      <c r="AL34076" s="5"/>
      <c r="AM34076" s="5"/>
      <c r="AW34076" s="5"/>
    </row>
    <row r="34077" spans="38:49">
      <c r="AL34077" s="5"/>
      <c r="AM34077" s="5"/>
      <c r="AW34077" s="5"/>
    </row>
    <row r="34078" spans="38:49">
      <c r="AL34078" s="5"/>
      <c r="AM34078" s="5"/>
      <c r="AW34078" s="5"/>
    </row>
    <row r="34079" spans="38:49">
      <c r="AL34079" s="5"/>
      <c r="AM34079" s="5"/>
      <c r="AW34079" s="5"/>
    </row>
    <row r="34080" spans="38:49">
      <c r="AL34080" s="5"/>
      <c r="AM34080" s="5"/>
      <c r="AW34080" s="5"/>
    </row>
    <row r="34081" spans="38:49">
      <c r="AL34081" s="5"/>
      <c r="AM34081" s="5"/>
      <c r="AW34081" s="5"/>
    </row>
    <row r="34082" spans="38:49">
      <c r="AL34082" s="5"/>
      <c r="AM34082" s="5"/>
      <c r="AW34082" s="5"/>
    </row>
    <row r="34083" spans="38:49">
      <c r="AL34083" s="5"/>
      <c r="AM34083" s="5"/>
      <c r="AW34083" s="5"/>
    </row>
    <row r="34084" spans="38:49">
      <c r="AL34084" s="5"/>
      <c r="AM34084" s="5"/>
      <c r="AW34084" s="5"/>
    </row>
    <row r="34085" spans="38:49">
      <c r="AL34085" s="5"/>
      <c r="AM34085" s="5"/>
      <c r="AW34085" s="5"/>
    </row>
    <row r="34086" spans="38:49">
      <c r="AL34086" s="5"/>
      <c r="AM34086" s="5"/>
      <c r="AW34086" s="5"/>
    </row>
    <row r="34087" spans="38:49">
      <c r="AL34087" s="5"/>
      <c r="AM34087" s="5"/>
      <c r="AW34087" s="5"/>
    </row>
    <row r="34088" spans="38:49">
      <c r="AL34088" s="5"/>
      <c r="AM34088" s="5"/>
      <c r="AW34088" s="5"/>
    </row>
    <row r="34089" spans="38:49">
      <c r="AL34089" s="5"/>
      <c r="AM34089" s="5"/>
      <c r="AW34089" s="5"/>
    </row>
    <row r="34090" spans="38:49">
      <c r="AL34090" s="5"/>
      <c r="AM34090" s="5"/>
      <c r="AW34090" s="5"/>
    </row>
    <row r="34091" spans="38:49">
      <c r="AL34091" s="5"/>
      <c r="AM34091" s="5"/>
      <c r="AW34091" s="5"/>
    </row>
    <row r="34092" spans="38:49">
      <c r="AL34092" s="5"/>
      <c r="AM34092" s="5"/>
      <c r="AW34092" s="5"/>
    </row>
    <row r="34093" spans="38:49">
      <c r="AL34093" s="5"/>
      <c r="AM34093" s="5"/>
      <c r="AW34093" s="5"/>
    </row>
    <row r="34094" spans="38:49">
      <c r="AL34094" s="5"/>
      <c r="AM34094" s="5"/>
      <c r="AW34094" s="5"/>
    </row>
    <row r="34095" spans="38:49">
      <c r="AL34095" s="5"/>
      <c r="AM34095" s="5"/>
      <c r="AW34095" s="5"/>
    </row>
    <row r="34096" spans="38:49">
      <c r="AL34096" s="5"/>
      <c r="AM34096" s="5"/>
      <c r="AW34096" s="5"/>
    </row>
    <row r="34097" spans="38:49">
      <c r="AL34097" s="5"/>
      <c r="AM34097" s="5"/>
      <c r="AW34097" s="5"/>
    </row>
    <row r="34098" spans="38:49">
      <c r="AL34098" s="5"/>
      <c r="AM34098" s="5"/>
      <c r="AW34098" s="5"/>
    </row>
    <row r="34099" spans="38:49">
      <c r="AL34099" s="5"/>
      <c r="AM34099" s="5"/>
      <c r="AW34099" s="5"/>
    </row>
    <row r="34100" spans="38:49">
      <c r="AL34100" s="5"/>
      <c r="AM34100" s="5"/>
      <c r="AW34100" s="5"/>
    </row>
    <row r="34101" spans="38:49">
      <c r="AL34101" s="5"/>
      <c r="AM34101" s="5"/>
      <c r="AW34101" s="5"/>
    </row>
    <row r="34102" spans="38:49">
      <c r="AL34102" s="5"/>
      <c r="AM34102" s="5"/>
      <c r="AW34102" s="5"/>
    </row>
    <row r="34103" spans="38:49">
      <c r="AL34103" s="5"/>
      <c r="AM34103" s="5"/>
      <c r="AW34103" s="5"/>
    </row>
    <row r="34104" spans="38:49">
      <c r="AL34104" s="5"/>
      <c r="AM34104" s="5"/>
      <c r="AW34104" s="5"/>
    </row>
    <row r="34105" spans="38:49">
      <c r="AL34105" s="5"/>
      <c r="AM34105" s="5"/>
      <c r="AW34105" s="5"/>
    </row>
    <row r="34106" spans="38:49">
      <c r="AL34106" s="5"/>
      <c r="AM34106" s="5"/>
      <c r="AW34106" s="5"/>
    </row>
    <row r="34107" spans="38:49">
      <c r="AL34107" s="5"/>
      <c r="AM34107" s="5"/>
      <c r="AW34107" s="5"/>
    </row>
    <row r="34108" spans="38:49">
      <c r="AL34108" s="5"/>
      <c r="AM34108" s="5"/>
      <c r="AW34108" s="5"/>
    </row>
    <row r="34109" spans="38:49">
      <c r="AL34109" s="5"/>
      <c r="AM34109" s="5"/>
      <c r="AW34109" s="5"/>
    </row>
    <row r="34110" spans="38:49">
      <c r="AL34110" s="5"/>
      <c r="AM34110" s="5"/>
      <c r="AW34110" s="5"/>
    </row>
    <row r="34111" spans="38:49">
      <c r="AL34111" s="5"/>
      <c r="AM34111" s="5"/>
      <c r="AW34111" s="5"/>
    </row>
    <row r="34112" spans="38:49">
      <c r="AL34112" s="5"/>
      <c r="AM34112" s="5"/>
      <c r="AW34112" s="5"/>
    </row>
    <row r="34113" spans="38:49">
      <c r="AL34113" s="5"/>
      <c r="AM34113" s="5"/>
      <c r="AW34113" s="5"/>
    </row>
    <row r="34114" spans="38:49">
      <c r="AL34114" s="5"/>
      <c r="AM34114" s="5"/>
      <c r="AW34114" s="5"/>
    </row>
    <row r="34115" spans="38:49">
      <c r="AL34115" s="5"/>
      <c r="AM34115" s="5"/>
      <c r="AW34115" s="5"/>
    </row>
    <row r="34116" spans="38:49">
      <c r="AL34116" s="5"/>
      <c r="AM34116" s="5"/>
      <c r="AW34116" s="5"/>
    </row>
    <row r="34117" spans="38:49">
      <c r="AL34117" s="5"/>
      <c r="AM34117" s="5"/>
      <c r="AW34117" s="5"/>
    </row>
    <row r="34118" spans="38:49">
      <c r="AL34118" s="5"/>
      <c r="AM34118" s="5"/>
      <c r="AW34118" s="5"/>
    </row>
    <row r="34119" spans="38:49">
      <c r="AL34119" s="5"/>
      <c r="AM34119" s="5"/>
      <c r="AW34119" s="5"/>
    </row>
    <row r="34120" spans="38:49">
      <c r="AL34120" s="5"/>
      <c r="AM34120" s="5"/>
      <c r="AW34120" s="5"/>
    </row>
    <row r="34121" spans="38:49">
      <c r="AL34121" s="5"/>
      <c r="AM34121" s="5"/>
      <c r="AW34121" s="5"/>
    </row>
    <row r="34122" spans="38:49">
      <c r="AL34122" s="5"/>
      <c r="AM34122" s="5"/>
      <c r="AW34122" s="5"/>
    </row>
    <row r="34123" spans="38:49">
      <c r="AL34123" s="5"/>
      <c r="AM34123" s="5"/>
      <c r="AW34123" s="5"/>
    </row>
    <row r="34124" spans="38:49">
      <c r="AL34124" s="5"/>
      <c r="AM34124" s="5"/>
      <c r="AW34124" s="5"/>
    </row>
    <row r="34125" spans="38:49">
      <c r="AL34125" s="5"/>
      <c r="AM34125" s="5"/>
      <c r="AW34125" s="5"/>
    </row>
    <row r="34126" spans="38:49">
      <c r="AL34126" s="5"/>
      <c r="AM34126" s="5"/>
      <c r="AW34126" s="5"/>
    </row>
    <row r="34127" spans="38:49">
      <c r="AL34127" s="5"/>
      <c r="AM34127" s="5"/>
      <c r="AW34127" s="5"/>
    </row>
    <row r="34128" spans="38:49">
      <c r="AL34128" s="5"/>
      <c r="AM34128" s="5"/>
      <c r="AW34128" s="5"/>
    </row>
    <row r="34129" spans="38:49">
      <c r="AL34129" s="5"/>
      <c r="AM34129" s="5"/>
      <c r="AW34129" s="5"/>
    </row>
    <row r="34130" spans="38:49">
      <c r="AL34130" s="5"/>
      <c r="AM34130" s="5"/>
      <c r="AW34130" s="5"/>
    </row>
    <row r="34131" spans="38:49">
      <c r="AL34131" s="5"/>
      <c r="AM34131" s="5"/>
      <c r="AW34131" s="5"/>
    </row>
    <row r="34132" spans="38:49">
      <c r="AL34132" s="5"/>
      <c r="AM34132" s="5"/>
      <c r="AW34132" s="5"/>
    </row>
    <row r="34133" spans="38:49">
      <c r="AL34133" s="5"/>
      <c r="AM34133" s="5"/>
      <c r="AW34133" s="5"/>
    </row>
    <row r="34134" spans="38:49">
      <c r="AL34134" s="5"/>
      <c r="AM34134" s="5"/>
      <c r="AW34134" s="5"/>
    </row>
    <row r="34135" spans="38:49">
      <c r="AL34135" s="5"/>
      <c r="AM34135" s="5"/>
      <c r="AW34135" s="5"/>
    </row>
    <row r="34136" spans="38:49">
      <c r="AL34136" s="5"/>
      <c r="AM34136" s="5"/>
      <c r="AW34136" s="5"/>
    </row>
    <row r="34137" spans="38:49">
      <c r="AL34137" s="5"/>
      <c r="AM34137" s="5"/>
      <c r="AW34137" s="5"/>
    </row>
    <row r="34138" spans="38:49">
      <c r="AL34138" s="5"/>
      <c r="AM34138" s="5"/>
      <c r="AW34138" s="5"/>
    </row>
    <row r="34139" spans="38:49">
      <c r="AL34139" s="5"/>
      <c r="AM34139" s="5"/>
      <c r="AW34139" s="5"/>
    </row>
    <row r="34140" spans="38:49">
      <c r="AL34140" s="5"/>
      <c r="AM34140" s="5"/>
      <c r="AW34140" s="5"/>
    </row>
    <row r="34141" spans="38:49">
      <c r="AL34141" s="5"/>
      <c r="AM34141" s="5"/>
      <c r="AW34141" s="5"/>
    </row>
    <row r="34142" spans="38:49">
      <c r="AL34142" s="5"/>
      <c r="AM34142" s="5"/>
      <c r="AW34142" s="5"/>
    </row>
    <row r="34143" spans="38:49">
      <c r="AL34143" s="5"/>
      <c r="AM34143" s="5"/>
      <c r="AW34143" s="5"/>
    </row>
    <row r="34144" spans="38:49">
      <c r="AL34144" s="5"/>
      <c r="AM34144" s="5"/>
      <c r="AW34144" s="5"/>
    </row>
    <row r="34145" spans="38:49">
      <c r="AL34145" s="5"/>
      <c r="AM34145" s="5"/>
      <c r="AW34145" s="5"/>
    </row>
    <row r="34146" spans="38:49">
      <c r="AL34146" s="5"/>
      <c r="AM34146" s="5"/>
      <c r="AW34146" s="5"/>
    </row>
    <row r="34147" spans="38:49">
      <c r="AL34147" s="5"/>
      <c r="AM34147" s="5"/>
      <c r="AW34147" s="5"/>
    </row>
    <row r="34148" spans="38:49">
      <c r="AL34148" s="5"/>
      <c r="AM34148" s="5"/>
      <c r="AW34148" s="5"/>
    </row>
    <row r="34149" spans="38:49">
      <c r="AL34149" s="5"/>
      <c r="AM34149" s="5"/>
      <c r="AW34149" s="5"/>
    </row>
    <row r="34150" spans="38:49">
      <c r="AL34150" s="5"/>
      <c r="AM34150" s="5"/>
      <c r="AW34150" s="5"/>
    </row>
    <row r="34151" spans="38:49">
      <c r="AL34151" s="5"/>
      <c r="AM34151" s="5"/>
      <c r="AW34151" s="5"/>
    </row>
    <row r="34152" spans="38:49">
      <c r="AL34152" s="5"/>
      <c r="AM34152" s="5"/>
      <c r="AW34152" s="5"/>
    </row>
    <row r="34153" spans="38:49">
      <c r="AL34153" s="5"/>
      <c r="AM34153" s="5"/>
      <c r="AW34153" s="5"/>
    </row>
    <row r="34154" spans="38:49">
      <c r="AL34154" s="5"/>
      <c r="AM34154" s="5"/>
      <c r="AW34154" s="5"/>
    </row>
    <row r="34155" spans="38:49">
      <c r="AL34155" s="5"/>
      <c r="AM34155" s="5"/>
      <c r="AW34155" s="5"/>
    </row>
    <row r="34156" spans="38:49">
      <c r="AL34156" s="5"/>
      <c r="AM34156" s="5"/>
      <c r="AW34156" s="5"/>
    </row>
    <row r="34157" spans="38:49">
      <c r="AL34157" s="5"/>
      <c r="AM34157" s="5"/>
      <c r="AW34157" s="5"/>
    </row>
    <row r="34158" spans="38:49">
      <c r="AL34158" s="5"/>
      <c r="AM34158" s="5"/>
      <c r="AW34158" s="5"/>
    </row>
    <row r="34159" spans="38:49">
      <c r="AL34159" s="5"/>
      <c r="AM34159" s="5"/>
      <c r="AW34159" s="5"/>
    </row>
    <row r="34160" spans="38:49">
      <c r="AL34160" s="5"/>
      <c r="AM34160" s="5"/>
      <c r="AW34160" s="5"/>
    </row>
    <row r="34161" spans="38:49">
      <c r="AL34161" s="5"/>
      <c r="AM34161" s="5"/>
      <c r="AW34161" s="5"/>
    </row>
    <row r="34162" spans="38:49">
      <c r="AL34162" s="5"/>
      <c r="AM34162" s="5"/>
      <c r="AW34162" s="5"/>
    </row>
    <row r="34163" spans="38:49">
      <c r="AL34163" s="5"/>
      <c r="AM34163" s="5"/>
      <c r="AW34163" s="5"/>
    </row>
    <row r="34164" spans="38:49">
      <c r="AL34164" s="5"/>
      <c r="AM34164" s="5"/>
      <c r="AW34164" s="5"/>
    </row>
    <row r="34165" spans="38:49">
      <c r="AL34165" s="5"/>
      <c r="AM34165" s="5"/>
      <c r="AW34165" s="5"/>
    </row>
    <row r="34166" spans="38:49">
      <c r="AL34166" s="5"/>
      <c r="AM34166" s="5"/>
      <c r="AW34166" s="5"/>
    </row>
    <row r="34167" spans="38:49">
      <c r="AL34167" s="5"/>
      <c r="AM34167" s="5"/>
      <c r="AW34167" s="5"/>
    </row>
    <row r="34168" spans="38:49">
      <c r="AL34168" s="5"/>
      <c r="AM34168" s="5"/>
      <c r="AW34168" s="5"/>
    </row>
    <row r="34169" spans="38:49">
      <c r="AL34169" s="5"/>
      <c r="AM34169" s="5"/>
      <c r="AW34169" s="5"/>
    </row>
    <row r="34170" spans="38:49">
      <c r="AL34170" s="5"/>
      <c r="AM34170" s="5"/>
      <c r="AW34170" s="5"/>
    </row>
    <row r="34171" spans="38:49">
      <c r="AL34171" s="5"/>
      <c r="AM34171" s="5"/>
      <c r="AW34171" s="5"/>
    </row>
    <row r="34172" spans="38:49">
      <c r="AL34172" s="5"/>
      <c r="AM34172" s="5"/>
      <c r="AW34172" s="5"/>
    </row>
    <row r="34173" spans="38:49">
      <c r="AL34173" s="5"/>
      <c r="AM34173" s="5"/>
      <c r="AW34173" s="5"/>
    </row>
    <row r="34174" spans="38:49">
      <c r="AL34174" s="5"/>
      <c r="AM34174" s="5"/>
      <c r="AW34174" s="5"/>
    </row>
    <row r="34175" spans="38:49">
      <c r="AL34175" s="5"/>
      <c r="AM34175" s="5"/>
      <c r="AW34175" s="5"/>
    </row>
    <row r="34176" spans="38:49">
      <c r="AL34176" s="5"/>
      <c r="AM34176" s="5"/>
      <c r="AW34176" s="5"/>
    </row>
    <row r="34177" spans="38:49">
      <c r="AL34177" s="5"/>
      <c r="AM34177" s="5"/>
      <c r="AW34177" s="5"/>
    </row>
    <row r="34178" spans="38:49">
      <c r="AL34178" s="5"/>
      <c r="AM34178" s="5"/>
      <c r="AW34178" s="5"/>
    </row>
    <row r="34179" spans="38:49">
      <c r="AL34179" s="5"/>
      <c r="AM34179" s="5"/>
      <c r="AW34179" s="5"/>
    </row>
    <row r="34180" spans="38:49">
      <c r="AL34180" s="5"/>
      <c r="AM34180" s="5"/>
      <c r="AW34180" s="5"/>
    </row>
    <row r="34181" spans="38:49">
      <c r="AL34181" s="5"/>
      <c r="AM34181" s="5"/>
      <c r="AW34181" s="5"/>
    </row>
    <row r="34182" spans="38:49">
      <c r="AL34182" s="5"/>
      <c r="AM34182" s="5"/>
      <c r="AW34182" s="5"/>
    </row>
    <row r="34183" spans="38:49">
      <c r="AL34183" s="5"/>
      <c r="AM34183" s="5"/>
      <c r="AW34183" s="5"/>
    </row>
    <row r="34184" spans="38:49">
      <c r="AL34184" s="5"/>
      <c r="AM34184" s="5"/>
      <c r="AW34184" s="5"/>
    </row>
    <row r="34185" spans="38:49">
      <c r="AL34185" s="5"/>
      <c r="AM34185" s="5"/>
      <c r="AW34185" s="5"/>
    </row>
    <row r="34186" spans="38:49">
      <c r="AL34186" s="5"/>
      <c r="AM34186" s="5"/>
      <c r="AW34186" s="5"/>
    </row>
    <row r="34187" spans="38:49">
      <c r="AL34187" s="5"/>
      <c r="AM34187" s="5"/>
      <c r="AW34187" s="5"/>
    </row>
    <row r="34188" spans="38:49">
      <c r="AL34188" s="5"/>
      <c r="AM34188" s="5"/>
      <c r="AW34188" s="5"/>
    </row>
    <row r="34189" spans="38:49">
      <c r="AL34189" s="5"/>
      <c r="AM34189" s="5"/>
      <c r="AW34189" s="5"/>
    </row>
    <row r="34190" spans="38:49">
      <c r="AL34190" s="5"/>
      <c r="AM34190" s="5"/>
      <c r="AW34190" s="5"/>
    </row>
    <row r="34191" spans="38:49">
      <c r="AL34191" s="5"/>
      <c r="AM34191" s="5"/>
      <c r="AW34191" s="5"/>
    </row>
    <row r="34192" spans="38:49">
      <c r="AL34192" s="5"/>
      <c r="AM34192" s="5"/>
      <c r="AW34192" s="5"/>
    </row>
    <row r="34193" spans="38:49">
      <c r="AL34193" s="5"/>
      <c r="AM34193" s="5"/>
      <c r="AW34193" s="5"/>
    </row>
    <row r="34194" spans="38:49">
      <c r="AL34194" s="5"/>
      <c r="AM34194" s="5"/>
      <c r="AW34194" s="5"/>
    </row>
    <row r="34195" spans="38:49">
      <c r="AL34195" s="5"/>
      <c r="AM34195" s="5"/>
      <c r="AW34195" s="5"/>
    </row>
    <row r="34196" spans="38:49">
      <c r="AL34196" s="5"/>
      <c r="AM34196" s="5"/>
      <c r="AW34196" s="5"/>
    </row>
    <row r="34197" spans="38:49">
      <c r="AL34197" s="5"/>
      <c r="AM34197" s="5"/>
      <c r="AW34197" s="5"/>
    </row>
    <row r="34198" spans="38:49">
      <c r="AL34198" s="5"/>
      <c r="AM34198" s="5"/>
      <c r="AW34198" s="5"/>
    </row>
    <row r="34199" spans="38:49">
      <c r="AL34199" s="5"/>
      <c r="AM34199" s="5"/>
      <c r="AW34199" s="5"/>
    </row>
    <row r="34200" spans="38:49">
      <c r="AL34200" s="5"/>
      <c r="AM34200" s="5"/>
      <c r="AW34200" s="5"/>
    </row>
    <row r="34201" spans="38:49">
      <c r="AL34201" s="5"/>
      <c r="AM34201" s="5"/>
      <c r="AW34201" s="5"/>
    </row>
    <row r="34202" spans="38:49">
      <c r="AL34202" s="5"/>
      <c r="AM34202" s="5"/>
      <c r="AW34202" s="5"/>
    </row>
    <row r="34203" spans="38:49">
      <c r="AL34203" s="5"/>
      <c r="AM34203" s="5"/>
      <c r="AW34203" s="5"/>
    </row>
    <row r="34204" spans="38:49">
      <c r="AL34204" s="5"/>
      <c r="AM34204" s="5"/>
      <c r="AW34204" s="5"/>
    </row>
    <row r="34205" spans="38:49">
      <c r="AL34205" s="5"/>
      <c r="AM34205" s="5"/>
      <c r="AW34205" s="5"/>
    </row>
    <row r="34206" spans="38:49">
      <c r="AL34206" s="5"/>
      <c r="AM34206" s="5"/>
      <c r="AW34206" s="5"/>
    </row>
    <row r="34207" spans="38:49">
      <c r="AL34207" s="5"/>
      <c r="AM34207" s="5"/>
      <c r="AW34207" s="5"/>
    </row>
    <row r="34208" spans="38:49">
      <c r="AL34208" s="5"/>
      <c r="AM34208" s="5"/>
      <c r="AW34208" s="5"/>
    </row>
    <row r="34209" spans="38:49">
      <c r="AL34209" s="5"/>
      <c r="AM34209" s="5"/>
      <c r="AW34209" s="5"/>
    </row>
    <row r="34210" spans="38:49">
      <c r="AL34210" s="5"/>
      <c r="AM34210" s="5"/>
      <c r="AW34210" s="5"/>
    </row>
    <row r="34211" spans="38:49">
      <c r="AL34211" s="5"/>
      <c r="AM34211" s="5"/>
      <c r="AW34211" s="5"/>
    </row>
    <row r="34212" spans="38:49">
      <c r="AL34212" s="5"/>
      <c r="AM34212" s="5"/>
      <c r="AW34212" s="5"/>
    </row>
    <row r="34213" spans="38:49">
      <c r="AL34213" s="5"/>
      <c r="AM34213" s="5"/>
      <c r="AW34213" s="5"/>
    </row>
    <row r="34214" spans="38:49">
      <c r="AL34214" s="5"/>
      <c r="AM34214" s="5"/>
      <c r="AW34214" s="5"/>
    </row>
    <row r="34215" spans="38:49">
      <c r="AL34215" s="5"/>
      <c r="AM34215" s="5"/>
      <c r="AW34215" s="5"/>
    </row>
    <row r="34216" spans="38:49">
      <c r="AL34216" s="5"/>
      <c r="AM34216" s="5"/>
      <c r="AW34216" s="5"/>
    </row>
    <row r="34217" spans="38:49">
      <c r="AL34217" s="5"/>
      <c r="AM34217" s="5"/>
      <c r="AW34217" s="5"/>
    </row>
    <row r="34218" spans="38:49">
      <c r="AL34218" s="5"/>
      <c r="AM34218" s="5"/>
      <c r="AW34218" s="5"/>
    </row>
    <row r="34219" spans="38:49">
      <c r="AL34219" s="5"/>
      <c r="AM34219" s="5"/>
      <c r="AW34219" s="5"/>
    </row>
    <row r="34220" spans="38:49">
      <c r="AL34220" s="5"/>
      <c r="AM34220" s="5"/>
      <c r="AW34220" s="5"/>
    </row>
    <row r="34221" spans="38:49">
      <c r="AL34221" s="5"/>
      <c r="AM34221" s="5"/>
      <c r="AW34221" s="5"/>
    </row>
    <row r="34222" spans="38:49">
      <c r="AL34222" s="5"/>
      <c r="AM34222" s="5"/>
      <c r="AW34222" s="5"/>
    </row>
    <row r="34223" spans="38:49">
      <c r="AL34223" s="5"/>
      <c r="AM34223" s="5"/>
      <c r="AW34223" s="5"/>
    </row>
    <row r="34224" spans="38:49">
      <c r="AL34224" s="5"/>
      <c r="AM34224" s="5"/>
      <c r="AW34224" s="5"/>
    </row>
    <row r="34225" spans="38:49">
      <c r="AL34225" s="5"/>
      <c r="AM34225" s="5"/>
      <c r="AW34225" s="5"/>
    </row>
    <row r="34226" spans="38:49">
      <c r="AL34226" s="5"/>
      <c r="AM34226" s="5"/>
      <c r="AW34226" s="5"/>
    </row>
    <row r="34227" spans="38:49">
      <c r="AL34227" s="5"/>
      <c r="AM34227" s="5"/>
      <c r="AW34227" s="5"/>
    </row>
    <row r="34228" spans="38:49">
      <c r="AL34228" s="5"/>
      <c r="AM34228" s="5"/>
      <c r="AW34228" s="5"/>
    </row>
    <row r="34229" spans="38:49">
      <c r="AL34229" s="5"/>
      <c r="AM34229" s="5"/>
      <c r="AW34229" s="5"/>
    </row>
    <row r="34230" spans="38:49">
      <c r="AL34230" s="5"/>
      <c r="AM34230" s="5"/>
      <c r="AW34230" s="5"/>
    </row>
    <row r="34231" spans="38:49">
      <c r="AL34231" s="5"/>
      <c r="AM34231" s="5"/>
      <c r="AW34231" s="5"/>
    </row>
    <row r="34232" spans="38:49">
      <c r="AL34232" s="5"/>
      <c r="AM34232" s="5"/>
      <c r="AW34232" s="5"/>
    </row>
    <row r="34233" spans="38:49">
      <c r="AL34233" s="5"/>
      <c r="AM34233" s="5"/>
      <c r="AW34233" s="5"/>
    </row>
    <row r="34234" spans="38:49">
      <c r="AL34234" s="5"/>
      <c r="AM34234" s="5"/>
      <c r="AW34234" s="5"/>
    </row>
    <row r="34235" spans="38:49">
      <c r="AL34235" s="5"/>
      <c r="AM34235" s="5"/>
      <c r="AW34235" s="5"/>
    </row>
    <row r="34236" spans="38:49">
      <c r="AL34236" s="5"/>
      <c r="AM34236" s="5"/>
      <c r="AW34236" s="5"/>
    </row>
    <row r="34237" spans="38:49">
      <c r="AL34237" s="5"/>
      <c r="AM34237" s="5"/>
      <c r="AW34237" s="5"/>
    </row>
    <row r="34238" spans="38:49">
      <c r="AL34238" s="5"/>
      <c r="AM34238" s="5"/>
      <c r="AW34238" s="5"/>
    </row>
    <row r="34239" spans="38:49">
      <c r="AL34239" s="5"/>
      <c r="AM34239" s="5"/>
      <c r="AW34239" s="5"/>
    </row>
    <row r="34240" spans="38:49">
      <c r="AL34240" s="5"/>
      <c r="AM34240" s="5"/>
      <c r="AW34240" s="5"/>
    </row>
    <row r="34241" spans="38:49">
      <c r="AL34241" s="5"/>
      <c r="AM34241" s="5"/>
      <c r="AW34241" s="5"/>
    </row>
    <row r="34242" spans="38:49">
      <c r="AL34242" s="5"/>
      <c r="AM34242" s="5"/>
      <c r="AW34242" s="5"/>
    </row>
    <row r="34243" spans="38:49">
      <c r="AL34243" s="5"/>
      <c r="AM34243" s="5"/>
      <c r="AW34243" s="5"/>
    </row>
    <row r="34244" spans="38:49">
      <c r="AL34244" s="5"/>
      <c r="AM34244" s="5"/>
      <c r="AW34244" s="5"/>
    </row>
    <row r="34245" spans="38:49">
      <c r="AL34245" s="5"/>
      <c r="AM34245" s="5"/>
      <c r="AW34245" s="5"/>
    </row>
    <row r="34246" spans="38:49">
      <c r="AL34246" s="5"/>
      <c r="AM34246" s="5"/>
      <c r="AW34246" s="5"/>
    </row>
    <row r="34247" spans="38:49">
      <c r="AL34247" s="5"/>
      <c r="AM34247" s="5"/>
      <c r="AW34247" s="5"/>
    </row>
    <row r="34248" spans="38:49">
      <c r="AL34248" s="5"/>
      <c r="AM34248" s="5"/>
      <c r="AW34248" s="5"/>
    </row>
    <row r="34249" spans="38:49">
      <c r="AL34249" s="5"/>
      <c r="AM34249" s="5"/>
      <c r="AW34249" s="5"/>
    </row>
    <row r="34250" spans="38:49">
      <c r="AL34250" s="5"/>
      <c r="AM34250" s="5"/>
      <c r="AW34250" s="5"/>
    </row>
    <row r="34251" spans="38:49">
      <c r="AL34251" s="5"/>
      <c r="AM34251" s="5"/>
      <c r="AW34251" s="5"/>
    </row>
    <row r="34252" spans="38:49">
      <c r="AL34252" s="5"/>
      <c r="AM34252" s="5"/>
      <c r="AW34252" s="5"/>
    </row>
    <row r="34253" spans="38:49">
      <c r="AL34253" s="5"/>
      <c r="AM34253" s="5"/>
      <c r="AW34253" s="5"/>
    </row>
    <row r="34254" spans="38:49">
      <c r="AL34254" s="5"/>
      <c r="AM34254" s="5"/>
      <c r="AW34254" s="5"/>
    </row>
    <row r="34255" spans="38:49">
      <c r="AL34255" s="5"/>
      <c r="AM34255" s="5"/>
      <c r="AW34255" s="5"/>
    </row>
    <row r="34256" spans="38:49">
      <c r="AL34256" s="5"/>
      <c r="AM34256" s="5"/>
      <c r="AW34256" s="5"/>
    </row>
    <row r="34257" spans="38:49">
      <c r="AL34257" s="5"/>
      <c r="AM34257" s="5"/>
      <c r="AW34257" s="5"/>
    </row>
    <row r="34258" spans="38:49">
      <c r="AL34258" s="5"/>
      <c r="AM34258" s="5"/>
      <c r="AW34258" s="5"/>
    </row>
    <row r="34259" spans="38:49">
      <c r="AL34259" s="5"/>
      <c r="AM34259" s="5"/>
      <c r="AW34259" s="5"/>
    </row>
    <row r="34260" spans="38:49">
      <c r="AL34260" s="5"/>
      <c r="AM34260" s="5"/>
      <c r="AW34260" s="5"/>
    </row>
    <row r="34261" spans="38:49">
      <c r="AL34261" s="5"/>
      <c r="AM34261" s="5"/>
      <c r="AW34261" s="5"/>
    </row>
    <row r="34262" spans="38:49">
      <c r="AL34262" s="5"/>
      <c r="AM34262" s="5"/>
      <c r="AW34262" s="5"/>
    </row>
    <row r="34263" spans="38:49">
      <c r="AL34263" s="5"/>
      <c r="AM34263" s="5"/>
      <c r="AW34263" s="5"/>
    </row>
    <row r="34264" spans="38:49">
      <c r="AL34264" s="5"/>
      <c r="AM34264" s="5"/>
      <c r="AW34264" s="5"/>
    </row>
    <row r="34265" spans="38:49">
      <c r="AL34265" s="5"/>
      <c r="AM34265" s="5"/>
      <c r="AW34265" s="5"/>
    </row>
    <row r="34266" spans="38:49">
      <c r="AL34266" s="5"/>
      <c r="AM34266" s="5"/>
      <c r="AW34266" s="5"/>
    </row>
    <row r="34267" spans="38:49">
      <c r="AL34267" s="5"/>
      <c r="AM34267" s="5"/>
      <c r="AW34267" s="5"/>
    </row>
    <row r="34268" spans="38:49">
      <c r="AL34268" s="5"/>
      <c r="AM34268" s="5"/>
      <c r="AW34268" s="5"/>
    </row>
    <row r="34269" spans="38:49">
      <c r="AL34269" s="5"/>
      <c r="AM34269" s="5"/>
      <c r="AW34269" s="5"/>
    </row>
    <row r="34270" spans="38:49">
      <c r="AL34270" s="5"/>
      <c r="AM34270" s="5"/>
      <c r="AW34270" s="5"/>
    </row>
    <row r="34271" spans="38:49">
      <c r="AL34271" s="5"/>
      <c r="AM34271" s="5"/>
      <c r="AW34271" s="5"/>
    </row>
    <row r="34272" spans="38:49">
      <c r="AL34272" s="5"/>
      <c r="AM34272" s="5"/>
      <c r="AW34272" s="5"/>
    </row>
    <row r="34273" spans="38:49">
      <c r="AL34273" s="5"/>
      <c r="AM34273" s="5"/>
      <c r="AW34273" s="5"/>
    </row>
    <row r="34274" spans="38:49">
      <c r="AL34274" s="5"/>
      <c r="AM34274" s="5"/>
      <c r="AW34274" s="5"/>
    </row>
    <row r="34275" spans="38:49">
      <c r="AL34275" s="5"/>
      <c r="AM34275" s="5"/>
      <c r="AW34275" s="5"/>
    </row>
    <row r="34276" spans="38:49">
      <c r="AL34276" s="5"/>
      <c r="AM34276" s="5"/>
      <c r="AW34276" s="5"/>
    </row>
    <row r="34277" spans="38:49">
      <c r="AL34277" s="5"/>
      <c r="AM34277" s="5"/>
      <c r="AW34277" s="5"/>
    </row>
    <row r="34278" spans="38:49">
      <c r="AL34278" s="5"/>
      <c r="AM34278" s="5"/>
      <c r="AW34278" s="5"/>
    </row>
    <row r="34279" spans="38:49">
      <c r="AL34279" s="5"/>
      <c r="AM34279" s="5"/>
      <c r="AW34279" s="5"/>
    </row>
    <row r="34280" spans="38:49">
      <c r="AL34280" s="5"/>
      <c r="AM34280" s="5"/>
      <c r="AW34280" s="5"/>
    </row>
    <row r="34281" spans="38:49">
      <c r="AL34281" s="5"/>
      <c r="AM34281" s="5"/>
      <c r="AW34281" s="5"/>
    </row>
    <row r="34282" spans="38:49">
      <c r="AL34282" s="5"/>
      <c r="AM34282" s="5"/>
      <c r="AW34282" s="5"/>
    </row>
    <row r="34283" spans="38:49">
      <c r="AL34283" s="5"/>
      <c r="AM34283" s="5"/>
      <c r="AW34283" s="5"/>
    </row>
    <row r="34284" spans="38:49">
      <c r="AL34284" s="5"/>
      <c r="AM34284" s="5"/>
      <c r="AW34284" s="5"/>
    </row>
    <row r="34285" spans="38:49">
      <c r="AL34285" s="5"/>
      <c r="AM34285" s="5"/>
      <c r="AW34285" s="5"/>
    </row>
    <row r="34286" spans="38:49">
      <c r="AL34286" s="5"/>
      <c r="AM34286" s="5"/>
      <c r="AW34286" s="5"/>
    </row>
    <row r="34287" spans="38:49">
      <c r="AL34287" s="5"/>
      <c r="AM34287" s="5"/>
      <c r="AW34287" s="5"/>
    </row>
    <row r="34288" spans="38:49">
      <c r="AL34288" s="5"/>
      <c r="AM34288" s="5"/>
      <c r="AW34288" s="5"/>
    </row>
    <row r="34289" spans="38:49">
      <c r="AL34289" s="5"/>
      <c r="AM34289" s="5"/>
      <c r="AW34289" s="5"/>
    </row>
    <row r="34290" spans="38:49">
      <c r="AL34290" s="5"/>
      <c r="AM34290" s="5"/>
      <c r="AW34290" s="5"/>
    </row>
    <row r="34291" spans="38:49">
      <c r="AL34291" s="5"/>
      <c r="AM34291" s="5"/>
      <c r="AW34291" s="5"/>
    </row>
    <row r="34292" spans="38:49">
      <c r="AL34292" s="5"/>
      <c r="AM34292" s="5"/>
      <c r="AW34292" s="5"/>
    </row>
    <row r="34293" spans="38:49">
      <c r="AL34293" s="5"/>
      <c r="AM34293" s="5"/>
      <c r="AW34293" s="5"/>
    </row>
    <row r="34294" spans="38:49">
      <c r="AL34294" s="5"/>
      <c r="AM34294" s="5"/>
      <c r="AW34294" s="5"/>
    </row>
    <row r="34295" spans="38:49">
      <c r="AL34295" s="5"/>
      <c r="AM34295" s="5"/>
      <c r="AW34295" s="5"/>
    </row>
    <row r="34296" spans="38:49">
      <c r="AL34296" s="5"/>
      <c r="AM34296" s="5"/>
      <c r="AW34296" s="5"/>
    </row>
    <row r="34297" spans="38:49">
      <c r="AL34297" s="5"/>
      <c r="AM34297" s="5"/>
      <c r="AW34297" s="5"/>
    </row>
    <row r="34298" spans="38:49">
      <c r="AL34298" s="5"/>
      <c r="AM34298" s="5"/>
      <c r="AW34298" s="5"/>
    </row>
    <row r="34299" spans="38:49">
      <c r="AL34299" s="5"/>
      <c r="AM34299" s="5"/>
      <c r="AW34299" s="5"/>
    </row>
    <row r="34300" spans="38:49">
      <c r="AL34300" s="5"/>
      <c r="AM34300" s="5"/>
      <c r="AW34300" s="5"/>
    </row>
    <row r="34301" spans="38:49">
      <c r="AL34301" s="5"/>
      <c r="AM34301" s="5"/>
      <c r="AW34301" s="5"/>
    </row>
    <row r="34302" spans="38:49">
      <c r="AL34302" s="5"/>
      <c r="AM34302" s="5"/>
      <c r="AW34302" s="5"/>
    </row>
    <row r="34303" spans="38:49">
      <c r="AL34303" s="5"/>
      <c r="AM34303" s="5"/>
      <c r="AW34303" s="5"/>
    </row>
    <row r="34304" spans="38:49">
      <c r="AL34304" s="5"/>
      <c r="AM34304" s="5"/>
      <c r="AW34304" s="5"/>
    </row>
    <row r="34305" spans="38:49">
      <c r="AL34305" s="5"/>
      <c r="AM34305" s="5"/>
      <c r="AW34305" s="5"/>
    </row>
    <row r="34306" spans="38:49">
      <c r="AL34306" s="5"/>
      <c r="AM34306" s="5"/>
      <c r="AW34306" s="5"/>
    </row>
    <row r="34307" spans="38:49">
      <c r="AL34307" s="5"/>
      <c r="AM34307" s="5"/>
      <c r="AW34307" s="5"/>
    </row>
    <row r="34308" spans="38:49">
      <c r="AL34308" s="5"/>
      <c r="AM34308" s="5"/>
      <c r="AW34308" s="5"/>
    </row>
    <row r="34309" spans="38:49">
      <c r="AL34309" s="5"/>
      <c r="AM34309" s="5"/>
      <c r="AW34309" s="5"/>
    </row>
    <row r="34310" spans="38:49">
      <c r="AL34310" s="5"/>
      <c r="AM34310" s="5"/>
      <c r="AW34310" s="5"/>
    </row>
    <row r="34311" spans="38:49">
      <c r="AL34311" s="5"/>
      <c r="AM34311" s="5"/>
      <c r="AW34311" s="5"/>
    </row>
    <row r="34312" spans="38:49">
      <c r="AL34312" s="5"/>
      <c r="AM34312" s="5"/>
      <c r="AW34312" s="5"/>
    </row>
    <row r="34313" spans="38:49">
      <c r="AL34313" s="5"/>
      <c r="AM34313" s="5"/>
      <c r="AW34313" s="5"/>
    </row>
    <row r="34314" spans="38:49">
      <c r="AL34314" s="5"/>
      <c r="AM34314" s="5"/>
      <c r="AW34314" s="5"/>
    </row>
    <row r="34315" spans="38:49">
      <c r="AL34315" s="5"/>
      <c r="AM34315" s="5"/>
      <c r="AW34315" s="5"/>
    </row>
    <row r="34316" spans="38:49">
      <c r="AL34316" s="5"/>
      <c r="AM34316" s="5"/>
      <c r="AW34316" s="5"/>
    </row>
    <row r="34317" spans="38:49">
      <c r="AL34317" s="5"/>
      <c r="AM34317" s="5"/>
      <c r="AW34317" s="5"/>
    </row>
    <row r="34318" spans="38:49">
      <c r="AL34318" s="5"/>
      <c r="AM34318" s="5"/>
      <c r="AW34318" s="5"/>
    </row>
    <row r="34319" spans="38:49">
      <c r="AL34319" s="5"/>
      <c r="AM34319" s="5"/>
      <c r="AW34319" s="5"/>
    </row>
    <row r="34320" spans="38:49">
      <c r="AL34320" s="5"/>
      <c r="AM34320" s="5"/>
      <c r="AW34320" s="5"/>
    </row>
    <row r="34321" spans="38:49">
      <c r="AL34321" s="5"/>
      <c r="AM34321" s="5"/>
      <c r="AW34321" s="5"/>
    </row>
    <row r="34322" spans="38:49">
      <c r="AL34322" s="5"/>
      <c r="AM34322" s="5"/>
      <c r="AW34322" s="5"/>
    </row>
    <row r="34323" spans="38:49">
      <c r="AL34323" s="5"/>
      <c r="AM34323" s="5"/>
      <c r="AW34323" s="5"/>
    </row>
    <row r="34324" spans="38:49">
      <c r="AL34324" s="5"/>
      <c r="AM34324" s="5"/>
      <c r="AW34324" s="5"/>
    </row>
    <row r="34325" spans="38:49">
      <c r="AL34325" s="5"/>
      <c r="AM34325" s="5"/>
      <c r="AW34325" s="5"/>
    </row>
    <row r="34326" spans="38:49">
      <c r="AL34326" s="5"/>
      <c r="AM34326" s="5"/>
      <c r="AW34326" s="5"/>
    </row>
    <row r="34327" spans="38:49">
      <c r="AL34327" s="5"/>
      <c r="AM34327" s="5"/>
      <c r="AW34327" s="5"/>
    </row>
    <row r="34328" spans="38:49">
      <c r="AL34328" s="5"/>
      <c r="AM34328" s="5"/>
      <c r="AW34328" s="5"/>
    </row>
    <row r="34329" spans="38:49">
      <c r="AL34329" s="5"/>
      <c r="AM34329" s="5"/>
      <c r="AW34329" s="5"/>
    </row>
    <row r="34330" spans="38:49">
      <c r="AL34330" s="5"/>
      <c r="AM34330" s="5"/>
      <c r="AW34330" s="5"/>
    </row>
    <row r="34331" spans="38:49">
      <c r="AL34331" s="5"/>
      <c r="AM34331" s="5"/>
      <c r="AW34331" s="5"/>
    </row>
    <row r="34332" spans="38:49">
      <c r="AL34332" s="5"/>
      <c r="AM34332" s="5"/>
      <c r="AW34332" s="5"/>
    </row>
    <row r="34333" spans="38:49">
      <c r="AL34333" s="5"/>
      <c r="AM34333" s="5"/>
      <c r="AW34333" s="5"/>
    </row>
    <row r="34334" spans="38:49">
      <c r="AL34334" s="5"/>
      <c r="AM34334" s="5"/>
      <c r="AW34334" s="5"/>
    </row>
    <row r="34335" spans="38:49">
      <c r="AL34335" s="5"/>
      <c r="AM34335" s="5"/>
      <c r="AW34335" s="5"/>
    </row>
    <row r="34336" spans="38:49">
      <c r="AL34336" s="5"/>
      <c r="AM34336" s="5"/>
      <c r="AW34336" s="5"/>
    </row>
    <row r="34337" spans="38:49">
      <c r="AL34337" s="5"/>
      <c r="AM34337" s="5"/>
      <c r="AW34337" s="5"/>
    </row>
    <row r="34338" spans="38:49">
      <c r="AL34338" s="5"/>
      <c r="AM34338" s="5"/>
      <c r="AW34338" s="5"/>
    </row>
    <row r="34339" spans="38:49">
      <c r="AL34339" s="5"/>
      <c r="AM34339" s="5"/>
      <c r="AW34339" s="5"/>
    </row>
    <row r="34340" spans="38:49">
      <c r="AL34340" s="5"/>
      <c r="AM34340" s="5"/>
      <c r="AW34340" s="5"/>
    </row>
    <row r="34341" spans="38:49">
      <c r="AL34341" s="5"/>
      <c r="AM34341" s="5"/>
      <c r="AW34341" s="5"/>
    </row>
    <row r="34342" spans="38:49">
      <c r="AL34342" s="5"/>
      <c r="AM34342" s="5"/>
      <c r="AW34342" s="5"/>
    </row>
    <row r="34343" spans="38:49">
      <c r="AL34343" s="5"/>
      <c r="AM34343" s="5"/>
      <c r="AW34343" s="5"/>
    </row>
    <row r="34344" spans="38:49">
      <c r="AL34344" s="5"/>
      <c r="AM34344" s="5"/>
      <c r="AW34344" s="5"/>
    </row>
    <row r="34345" spans="38:49">
      <c r="AL34345" s="5"/>
      <c r="AM34345" s="5"/>
      <c r="AW34345" s="5"/>
    </row>
    <row r="34346" spans="38:49">
      <c r="AL34346" s="5"/>
      <c r="AM34346" s="5"/>
      <c r="AW34346" s="5"/>
    </row>
    <row r="34347" spans="38:49">
      <c r="AL34347" s="5"/>
      <c r="AM34347" s="5"/>
      <c r="AW34347" s="5"/>
    </row>
    <row r="34348" spans="38:49">
      <c r="AL34348" s="5"/>
      <c r="AM34348" s="5"/>
      <c r="AW34348" s="5"/>
    </row>
    <row r="34349" spans="38:49">
      <c r="AL34349" s="5"/>
      <c r="AM34349" s="5"/>
      <c r="AW34349" s="5"/>
    </row>
    <row r="34350" spans="38:49">
      <c r="AL34350" s="5"/>
      <c r="AM34350" s="5"/>
      <c r="AW34350" s="5"/>
    </row>
    <row r="34351" spans="38:49">
      <c r="AL34351" s="5"/>
      <c r="AM34351" s="5"/>
      <c r="AW34351" s="5"/>
    </row>
    <row r="34352" spans="38:49">
      <c r="AL34352" s="5"/>
      <c r="AM34352" s="5"/>
      <c r="AW34352" s="5"/>
    </row>
    <row r="34353" spans="38:49">
      <c r="AL34353" s="5"/>
      <c r="AM34353" s="5"/>
      <c r="AW34353" s="5"/>
    </row>
    <row r="34354" spans="38:49">
      <c r="AL34354" s="5"/>
      <c r="AM34354" s="5"/>
      <c r="AW34354" s="5"/>
    </row>
    <row r="34355" spans="38:49">
      <c r="AL34355" s="5"/>
      <c r="AM34355" s="5"/>
      <c r="AW34355" s="5"/>
    </row>
    <row r="34356" spans="38:49">
      <c r="AL34356" s="5"/>
      <c r="AM34356" s="5"/>
      <c r="AW34356" s="5"/>
    </row>
    <row r="34357" spans="38:49">
      <c r="AL34357" s="5"/>
      <c r="AM34357" s="5"/>
      <c r="AW34357" s="5"/>
    </row>
    <row r="34358" spans="38:49">
      <c r="AL34358" s="5"/>
      <c r="AM34358" s="5"/>
      <c r="AW34358" s="5"/>
    </row>
    <row r="34359" spans="38:49">
      <c r="AL34359" s="5"/>
      <c r="AM34359" s="5"/>
      <c r="AW34359" s="5"/>
    </row>
    <row r="34360" spans="38:49">
      <c r="AL34360" s="5"/>
      <c r="AM34360" s="5"/>
      <c r="AW34360" s="5"/>
    </row>
    <row r="34361" spans="38:49">
      <c r="AL34361" s="5"/>
      <c r="AM34361" s="5"/>
      <c r="AW34361" s="5"/>
    </row>
    <row r="34362" spans="38:49">
      <c r="AL34362" s="5"/>
      <c r="AM34362" s="5"/>
      <c r="AW34362" s="5"/>
    </row>
    <row r="34363" spans="38:49">
      <c r="AL34363" s="5"/>
      <c r="AM34363" s="5"/>
      <c r="AW34363" s="5"/>
    </row>
    <row r="34364" spans="38:49">
      <c r="AL34364" s="5"/>
      <c r="AM34364" s="5"/>
      <c r="AW34364" s="5"/>
    </row>
    <row r="34365" spans="38:49">
      <c r="AL34365" s="5"/>
      <c r="AM34365" s="5"/>
      <c r="AW34365" s="5"/>
    </row>
    <row r="34366" spans="38:49">
      <c r="AL34366" s="5"/>
      <c r="AM34366" s="5"/>
      <c r="AW34366" s="5"/>
    </row>
    <row r="34367" spans="38:49">
      <c r="AL34367" s="5"/>
      <c r="AM34367" s="5"/>
      <c r="AW34367" s="5"/>
    </row>
    <row r="34368" spans="38:49">
      <c r="AL34368" s="5"/>
      <c r="AM34368" s="5"/>
      <c r="AW34368" s="5"/>
    </row>
    <row r="34369" spans="38:49">
      <c r="AL34369" s="5"/>
      <c r="AM34369" s="5"/>
      <c r="AW34369" s="5"/>
    </row>
    <row r="34370" spans="38:49">
      <c r="AL34370" s="5"/>
      <c r="AM34370" s="5"/>
      <c r="AW34370" s="5"/>
    </row>
    <row r="34371" spans="38:49">
      <c r="AL34371" s="5"/>
      <c r="AM34371" s="5"/>
      <c r="AW34371" s="5"/>
    </row>
    <row r="34372" spans="38:49">
      <c r="AL34372" s="5"/>
      <c r="AM34372" s="5"/>
      <c r="AW34372" s="5"/>
    </row>
    <row r="34373" spans="38:49">
      <c r="AL34373" s="5"/>
      <c r="AM34373" s="5"/>
      <c r="AW34373" s="5"/>
    </row>
    <row r="34374" spans="38:49">
      <c r="AL34374" s="5"/>
      <c r="AM34374" s="5"/>
      <c r="AW34374" s="5"/>
    </row>
    <row r="34375" spans="38:49">
      <c r="AL34375" s="5"/>
      <c r="AM34375" s="5"/>
      <c r="AW34375" s="5"/>
    </row>
    <row r="34376" spans="38:49">
      <c r="AL34376" s="5"/>
      <c r="AM34376" s="5"/>
      <c r="AW34376" s="5"/>
    </row>
    <row r="34377" spans="38:49">
      <c r="AL34377" s="5"/>
      <c r="AM34377" s="5"/>
      <c r="AW34377" s="5"/>
    </row>
    <row r="34378" spans="38:49">
      <c r="AL34378" s="5"/>
      <c r="AM34378" s="5"/>
      <c r="AW34378" s="5"/>
    </row>
    <row r="34379" spans="38:49">
      <c r="AL34379" s="5"/>
      <c r="AM34379" s="5"/>
      <c r="AW34379" s="5"/>
    </row>
    <row r="34380" spans="38:49">
      <c r="AL34380" s="5"/>
      <c r="AM34380" s="5"/>
      <c r="AW34380" s="5"/>
    </row>
    <row r="34381" spans="38:49">
      <c r="AL34381" s="5"/>
      <c r="AM34381" s="5"/>
      <c r="AW34381" s="5"/>
    </row>
    <row r="34382" spans="38:49">
      <c r="AL34382" s="5"/>
      <c r="AM34382" s="5"/>
      <c r="AW34382" s="5"/>
    </row>
    <row r="34383" spans="38:49">
      <c r="AL34383" s="5"/>
      <c r="AM34383" s="5"/>
      <c r="AW34383" s="5"/>
    </row>
    <row r="34384" spans="38:49">
      <c r="AL34384" s="5"/>
      <c r="AM34384" s="5"/>
      <c r="AW34384" s="5"/>
    </row>
    <row r="34385" spans="38:49">
      <c r="AL34385" s="5"/>
      <c r="AM34385" s="5"/>
      <c r="AW34385" s="5"/>
    </row>
    <row r="34386" spans="38:49">
      <c r="AL34386" s="5"/>
      <c r="AM34386" s="5"/>
      <c r="AW34386" s="5"/>
    </row>
    <row r="34387" spans="38:49">
      <c r="AL34387" s="5"/>
      <c r="AM34387" s="5"/>
      <c r="AW34387" s="5"/>
    </row>
    <row r="34388" spans="38:49">
      <c r="AL34388" s="5"/>
      <c r="AM34388" s="5"/>
      <c r="AW34388" s="5"/>
    </row>
    <row r="34389" spans="38:49">
      <c r="AL34389" s="5"/>
      <c r="AM34389" s="5"/>
      <c r="AW34389" s="5"/>
    </row>
    <row r="34390" spans="38:49">
      <c r="AL34390" s="5"/>
      <c r="AM34390" s="5"/>
      <c r="AW34390" s="5"/>
    </row>
    <row r="34391" spans="38:49">
      <c r="AL34391" s="5"/>
      <c r="AM34391" s="5"/>
      <c r="AW34391" s="5"/>
    </row>
    <row r="34392" spans="38:49">
      <c r="AL34392" s="5"/>
      <c r="AM34392" s="5"/>
      <c r="AW34392" s="5"/>
    </row>
    <row r="34393" spans="38:49">
      <c r="AL34393" s="5"/>
      <c r="AM34393" s="5"/>
      <c r="AW34393" s="5"/>
    </row>
    <row r="34394" spans="38:49">
      <c r="AL34394" s="5"/>
      <c r="AM34394" s="5"/>
      <c r="AW34394" s="5"/>
    </row>
    <row r="34395" spans="38:49">
      <c r="AL34395" s="5"/>
      <c r="AM34395" s="5"/>
      <c r="AW34395" s="5"/>
    </row>
    <row r="34396" spans="38:49">
      <c r="AL34396" s="5"/>
      <c r="AM34396" s="5"/>
      <c r="AW34396" s="5"/>
    </row>
    <row r="34397" spans="38:49">
      <c r="AL34397" s="5"/>
      <c r="AM34397" s="5"/>
      <c r="AW34397" s="5"/>
    </row>
    <row r="34398" spans="38:49">
      <c r="AL34398" s="5"/>
      <c r="AM34398" s="5"/>
      <c r="AW34398" s="5"/>
    </row>
    <row r="34399" spans="38:49">
      <c r="AL34399" s="5"/>
      <c r="AM34399" s="5"/>
      <c r="AW34399" s="5"/>
    </row>
    <row r="34400" spans="38:49">
      <c r="AL34400" s="5"/>
      <c r="AM34400" s="5"/>
      <c r="AW34400" s="5"/>
    </row>
    <row r="34401" spans="38:49">
      <c r="AL34401" s="5"/>
      <c r="AM34401" s="5"/>
      <c r="AW34401" s="5"/>
    </row>
    <row r="34402" spans="38:49">
      <c r="AL34402" s="5"/>
      <c r="AM34402" s="5"/>
      <c r="AW34402" s="5"/>
    </row>
    <row r="34403" spans="38:49">
      <c r="AL34403" s="5"/>
      <c r="AM34403" s="5"/>
      <c r="AW34403" s="5"/>
    </row>
    <row r="34404" spans="38:49">
      <c r="AL34404" s="5"/>
      <c r="AM34404" s="5"/>
      <c r="AW34404" s="5"/>
    </row>
    <row r="34405" spans="38:49">
      <c r="AL34405" s="5"/>
      <c r="AM34405" s="5"/>
      <c r="AW34405" s="5"/>
    </row>
    <row r="34406" spans="38:49">
      <c r="AL34406" s="5"/>
      <c r="AM34406" s="5"/>
      <c r="AW34406" s="5"/>
    </row>
    <row r="34407" spans="38:49">
      <c r="AL34407" s="5"/>
      <c r="AM34407" s="5"/>
      <c r="AW34407" s="5"/>
    </row>
    <row r="34408" spans="38:49">
      <c r="AL34408" s="5"/>
      <c r="AM34408" s="5"/>
      <c r="AW34408" s="5"/>
    </row>
    <row r="34409" spans="38:49">
      <c r="AL34409" s="5"/>
      <c r="AM34409" s="5"/>
      <c r="AW34409" s="5"/>
    </row>
    <row r="34410" spans="38:49">
      <c r="AL34410" s="5"/>
      <c r="AM34410" s="5"/>
      <c r="AW34410" s="5"/>
    </row>
    <row r="34411" spans="38:49">
      <c r="AL34411" s="5"/>
      <c r="AM34411" s="5"/>
      <c r="AW34411" s="5"/>
    </row>
    <row r="34412" spans="38:49">
      <c r="AL34412" s="5"/>
      <c r="AM34412" s="5"/>
      <c r="AW34412" s="5"/>
    </row>
    <row r="34413" spans="38:49">
      <c r="AL34413" s="5"/>
      <c r="AM34413" s="5"/>
      <c r="AW34413" s="5"/>
    </row>
    <row r="34414" spans="38:49">
      <c r="AL34414" s="5"/>
      <c r="AM34414" s="5"/>
      <c r="AW34414" s="5"/>
    </row>
    <row r="34415" spans="38:49">
      <c r="AL34415" s="5"/>
      <c r="AM34415" s="5"/>
      <c r="AW34415" s="5"/>
    </row>
    <row r="34416" spans="38:49">
      <c r="AL34416" s="5"/>
      <c r="AM34416" s="5"/>
      <c r="AW34416" s="5"/>
    </row>
    <row r="34417" spans="38:49">
      <c r="AL34417" s="5"/>
      <c r="AM34417" s="5"/>
      <c r="AW34417" s="5"/>
    </row>
    <row r="34418" spans="38:49">
      <c r="AL34418" s="5"/>
      <c r="AM34418" s="5"/>
      <c r="AW34418" s="5"/>
    </row>
    <row r="34419" spans="38:49">
      <c r="AL34419" s="5"/>
      <c r="AM34419" s="5"/>
      <c r="AW34419" s="5"/>
    </row>
    <row r="34420" spans="38:49">
      <c r="AL34420" s="5"/>
      <c r="AM34420" s="5"/>
      <c r="AW34420" s="5"/>
    </row>
    <row r="34421" spans="38:49">
      <c r="AL34421" s="5"/>
      <c r="AM34421" s="5"/>
      <c r="AW34421" s="5"/>
    </row>
    <row r="34422" spans="38:49">
      <c r="AL34422" s="5"/>
      <c r="AM34422" s="5"/>
      <c r="AW34422" s="5"/>
    </row>
    <row r="34423" spans="38:49">
      <c r="AL34423" s="5"/>
      <c r="AM34423" s="5"/>
      <c r="AW34423" s="5"/>
    </row>
    <row r="34424" spans="38:49">
      <c r="AL34424" s="5"/>
      <c r="AM34424" s="5"/>
      <c r="AW34424" s="5"/>
    </row>
    <row r="34425" spans="38:49">
      <c r="AL34425" s="5"/>
      <c r="AM34425" s="5"/>
      <c r="AW34425" s="5"/>
    </row>
    <row r="34426" spans="38:49">
      <c r="AL34426" s="5"/>
      <c r="AM34426" s="5"/>
      <c r="AW34426" s="5"/>
    </row>
    <row r="34427" spans="38:49">
      <c r="AL34427" s="5"/>
      <c r="AM34427" s="5"/>
      <c r="AW34427" s="5"/>
    </row>
    <row r="34428" spans="38:49">
      <c r="AL34428" s="5"/>
      <c r="AM34428" s="5"/>
      <c r="AW34428" s="5"/>
    </row>
    <row r="34429" spans="38:49">
      <c r="AL34429" s="5"/>
      <c r="AM34429" s="5"/>
      <c r="AW34429" s="5"/>
    </row>
    <row r="34430" spans="38:49">
      <c r="AL34430" s="5"/>
      <c r="AM34430" s="5"/>
      <c r="AW34430" s="5"/>
    </row>
    <row r="34431" spans="38:49">
      <c r="AL34431" s="5"/>
      <c r="AM34431" s="5"/>
      <c r="AW34431" s="5"/>
    </row>
    <row r="34432" spans="38:49">
      <c r="AL34432" s="5"/>
      <c r="AM34432" s="5"/>
      <c r="AW34432" s="5"/>
    </row>
    <row r="34433" spans="38:49">
      <c r="AL34433" s="5"/>
      <c r="AM34433" s="5"/>
      <c r="AW34433" s="5"/>
    </row>
    <row r="34434" spans="38:49">
      <c r="AL34434" s="5"/>
      <c r="AM34434" s="5"/>
      <c r="AW34434" s="5"/>
    </row>
    <row r="34435" spans="38:49">
      <c r="AL34435" s="5"/>
      <c r="AM34435" s="5"/>
      <c r="AW34435" s="5"/>
    </row>
    <row r="34436" spans="38:49">
      <c r="AL34436" s="5"/>
      <c r="AM34436" s="5"/>
      <c r="AW34436" s="5"/>
    </row>
    <row r="34437" spans="38:49">
      <c r="AL34437" s="5"/>
      <c r="AM34437" s="5"/>
      <c r="AW34437" s="5"/>
    </row>
    <row r="34438" spans="38:49">
      <c r="AL34438" s="5"/>
      <c r="AM34438" s="5"/>
      <c r="AW34438" s="5"/>
    </row>
    <row r="34439" spans="38:49">
      <c r="AL34439" s="5"/>
      <c r="AM34439" s="5"/>
      <c r="AW34439" s="5"/>
    </row>
    <row r="34440" spans="38:49">
      <c r="AL34440" s="5"/>
      <c r="AM34440" s="5"/>
      <c r="AW34440" s="5"/>
    </row>
    <row r="34441" spans="38:49">
      <c r="AL34441" s="5"/>
      <c r="AM34441" s="5"/>
      <c r="AW34441" s="5"/>
    </row>
    <row r="34442" spans="38:49">
      <c r="AL34442" s="5"/>
      <c r="AM34442" s="5"/>
      <c r="AW34442" s="5"/>
    </row>
    <row r="34443" spans="38:49">
      <c r="AL34443" s="5"/>
      <c r="AM34443" s="5"/>
      <c r="AW34443" s="5"/>
    </row>
    <row r="34444" spans="38:49">
      <c r="AL34444" s="5"/>
      <c r="AM34444" s="5"/>
      <c r="AW34444" s="5"/>
    </row>
    <row r="34445" spans="38:49">
      <c r="AL34445" s="5"/>
      <c r="AM34445" s="5"/>
      <c r="AW34445" s="5"/>
    </row>
    <row r="34446" spans="38:49">
      <c r="AL34446" s="5"/>
      <c r="AM34446" s="5"/>
      <c r="AW34446" s="5"/>
    </row>
    <row r="34447" spans="38:49">
      <c r="AL34447" s="5"/>
      <c r="AM34447" s="5"/>
      <c r="AW34447" s="5"/>
    </row>
    <row r="34448" spans="38:49">
      <c r="AL34448" s="5"/>
      <c r="AM34448" s="5"/>
      <c r="AW34448" s="5"/>
    </row>
    <row r="34449" spans="38:49">
      <c r="AL34449" s="5"/>
      <c r="AM34449" s="5"/>
      <c r="AW34449" s="5"/>
    </row>
    <row r="34450" spans="38:49">
      <c r="AL34450" s="5"/>
      <c r="AM34450" s="5"/>
      <c r="AW34450" s="5"/>
    </row>
    <row r="34451" spans="38:49">
      <c r="AL34451" s="5"/>
      <c r="AM34451" s="5"/>
      <c r="AW34451" s="5"/>
    </row>
    <row r="34452" spans="38:49">
      <c r="AL34452" s="5"/>
      <c r="AM34452" s="5"/>
      <c r="AW34452" s="5"/>
    </row>
    <row r="34453" spans="38:49">
      <c r="AL34453" s="5"/>
      <c r="AM34453" s="5"/>
      <c r="AW34453" s="5"/>
    </row>
    <row r="34454" spans="38:49">
      <c r="AL34454" s="5"/>
      <c r="AM34454" s="5"/>
      <c r="AW34454" s="5"/>
    </row>
    <row r="34455" spans="38:49">
      <c r="AL34455" s="5"/>
      <c r="AM34455" s="5"/>
      <c r="AW34455" s="5"/>
    </row>
    <row r="34456" spans="38:49">
      <c r="AL34456" s="5"/>
      <c r="AM34456" s="5"/>
      <c r="AW34456" s="5"/>
    </row>
    <row r="34457" spans="38:49">
      <c r="AL34457" s="5"/>
      <c r="AM34457" s="5"/>
      <c r="AW34457" s="5"/>
    </row>
    <row r="34458" spans="38:49">
      <c r="AL34458" s="5"/>
      <c r="AM34458" s="5"/>
      <c r="AW34458" s="5"/>
    </row>
    <row r="34459" spans="38:49">
      <c r="AL34459" s="5"/>
      <c r="AM34459" s="5"/>
      <c r="AW34459" s="5"/>
    </row>
    <row r="34460" spans="38:49">
      <c r="AL34460" s="5"/>
      <c r="AM34460" s="5"/>
      <c r="AW34460" s="5"/>
    </row>
    <row r="34461" spans="38:49">
      <c r="AL34461" s="5"/>
      <c r="AM34461" s="5"/>
      <c r="AW34461" s="5"/>
    </row>
    <row r="34462" spans="38:49">
      <c r="AL34462" s="5"/>
      <c r="AM34462" s="5"/>
      <c r="AW34462" s="5"/>
    </row>
    <row r="34463" spans="38:49">
      <c r="AL34463" s="5"/>
      <c r="AM34463" s="5"/>
      <c r="AW34463" s="5"/>
    </row>
    <row r="34464" spans="38:49">
      <c r="AL34464" s="5"/>
      <c r="AM34464" s="5"/>
      <c r="AW34464" s="5"/>
    </row>
    <row r="34465" spans="38:49">
      <c r="AL34465" s="5"/>
      <c r="AM34465" s="5"/>
      <c r="AW34465" s="5"/>
    </row>
    <row r="34466" spans="38:49">
      <c r="AL34466" s="5"/>
      <c r="AM34466" s="5"/>
      <c r="AW34466" s="5"/>
    </row>
    <row r="34467" spans="38:49">
      <c r="AL34467" s="5"/>
      <c r="AM34467" s="5"/>
      <c r="AW34467" s="5"/>
    </row>
    <row r="34468" spans="38:49">
      <c r="AL34468" s="5"/>
      <c r="AM34468" s="5"/>
      <c r="AW34468" s="5"/>
    </row>
    <row r="34469" spans="38:49">
      <c r="AL34469" s="5"/>
      <c r="AM34469" s="5"/>
      <c r="AW34469" s="5"/>
    </row>
    <row r="34470" spans="38:49">
      <c r="AL34470" s="5"/>
      <c r="AM34470" s="5"/>
      <c r="AW34470" s="5"/>
    </row>
    <row r="34471" spans="38:49">
      <c r="AL34471" s="5"/>
      <c r="AM34471" s="5"/>
      <c r="AW34471" s="5"/>
    </row>
    <row r="34472" spans="38:49">
      <c r="AL34472" s="5"/>
      <c r="AM34472" s="5"/>
      <c r="AW34472" s="5"/>
    </row>
    <row r="34473" spans="38:49">
      <c r="AL34473" s="5"/>
      <c r="AM34473" s="5"/>
      <c r="AW34473" s="5"/>
    </row>
    <row r="34474" spans="38:49">
      <c r="AL34474" s="5"/>
      <c r="AM34474" s="5"/>
      <c r="AW34474" s="5"/>
    </row>
    <row r="34475" spans="38:49">
      <c r="AL34475" s="5"/>
      <c r="AM34475" s="5"/>
      <c r="AW34475" s="5"/>
    </row>
    <row r="34476" spans="38:49">
      <c r="AL34476" s="5"/>
      <c r="AM34476" s="5"/>
      <c r="AW34476" s="5"/>
    </row>
    <row r="34477" spans="38:49">
      <c r="AL34477" s="5"/>
      <c r="AM34477" s="5"/>
      <c r="AW34477" s="5"/>
    </row>
    <row r="34478" spans="38:49">
      <c r="AL34478" s="5"/>
      <c r="AM34478" s="5"/>
      <c r="AW34478" s="5"/>
    </row>
    <row r="34479" spans="38:49">
      <c r="AL34479" s="5"/>
      <c r="AM34479" s="5"/>
      <c r="AW34479" s="5"/>
    </row>
    <row r="34480" spans="38:49">
      <c r="AL34480" s="5"/>
      <c r="AM34480" s="5"/>
      <c r="AW34480" s="5"/>
    </row>
    <row r="34481" spans="38:49">
      <c r="AL34481" s="5"/>
      <c r="AM34481" s="5"/>
      <c r="AW34481" s="5"/>
    </row>
    <row r="34482" spans="38:49">
      <c r="AL34482" s="5"/>
      <c r="AM34482" s="5"/>
      <c r="AW34482" s="5"/>
    </row>
    <row r="34483" spans="38:49">
      <c r="AL34483" s="5"/>
      <c r="AM34483" s="5"/>
      <c r="AW34483" s="5"/>
    </row>
    <row r="34484" spans="38:49">
      <c r="AL34484" s="5"/>
      <c r="AM34484" s="5"/>
      <c r="AW34484" s="5"/>
    </row>
    <row r="34485" spans="38:49">
      <c r="AL34485" s="5"/>
      <c r="AM34485" s="5"/>
      <c r="AW34485" s="5"/>
    </row>
    <row r="34486" spans="38:49">
      <c r="AL34486" s="5"/>
      <c r="AM34486" s="5"/>
      <c r="AW34486" s="5"/>
    </row>
    <row r="34487" spans="38:49">
      <c r="AL34487" s="5"/>
      <c r="AM34487" s="5"/>
      <c r="AW34487" s="5"/>
    </row>
    <row r="34488" spans="38:49">
      <c r="AL34488" s="5"/>
      <c r="AM34488" s="5"/>
      <c r="AW34488" s="5"/>
    </row>
    <row r="34489" spans="38:49">
      <c r="AL34489" s="5"/>
      <c r="AM34489" s="5"/>
      <c r="AW34489" s="5"/>
    </row>
    <row r="34490" spans="38:49">
      <c r="AL34490" s="5"/>
      <c r="AM34490" s="5"/>
      <c r="AW34490" s="5"/>
    </row>
    <row r="34491" spans="38:49">
      <c r="AL34491" s="5"/>
      <c r="AM34491" s="5"/>
      <c r="AW34491" s="5"/>
    </row>
    <row r="34492" spans="38:49">
      <c r="AL34492" s="5"/>
      <c r="AM34492" s="5"/>
      <c r="AW34492" s="5"/>
    </row>
    <row r="34493" spans="38:49">
      <c r="AL34493" s="5"/>
      <c r="AM34493" s="5"/>
      <c r="AW34493" s="5"/>
    </row>
    <row r="34494" spans="38:49">
      <c r="AL34494" s="5"/>
      <c r="AM34494" s="5"/>
      <c r="AW34494" s="5"/>
    </row>
    <row r="34495" spans="38:49">
      <c r="AL34495" s="5"/>
      <c r="AM34495" s="5"/>
      <c r="AW34495" s="5"/>
    </row>
    <row r="34496" spans="38:49">
      <c r="AL34496" s="5"/>
      <c r="AM34496" s="5"/>
      <c r="AW34496" s="5"/>
    </row>
    <row r="34497" spans="38:49">
      <c r="AL34497" s="5"/>
      <c r="AM34497" s="5"/>
      <c r="AW34497" s="5"/>
    </row>
    <row r="34498" spans="38:49">
      <c r="AL34498" s="5"/>
      <c r="AM34498" s="5"/>
      <c r="AW34498" s="5"/>
    </row>
    <row r="34499" spans="38:49">
      <c r="AL34499" s="5"/>
      <c r="AM34499" s="5"/>
      <c r="AW34499" s="5"/>
    </row>
    <row r="34500" spans="38:49">
      <c r="AL34500" s="5"/>
      <c r="AM34500" s="5"/>
      <c r="AW34500" s="5"/>
    </row>
    <row r="34501" spans="38:49">
      <c r="AL34501" s="5"/>
      <c r="AM34501" s="5"/>
      <c r="AW34501" s="5"/>
    </row>
    <row r="34502" spans="38:49">
      <c r="AL34502" s="5"/>
      <c r="AM34502" s="5"/>
      <c r="AW34502" s="5"/>
    </row>
    <row r="34503" spans="38:49">
      <c r="AL34503" s="5"/>
      <c r="AM34503" s="5"/>
      <c r="AW34503" s="5"/>
    </row>
    <row r="34504" spans="38:49">
      <c r="AL34504" s="5"/>
      <c r="AM34504" s="5"/>
      <c r="AW34504" s="5"/>
    </row>
    <row r="34505" spans="38:49">
      <c r="AL34505" s="5"/>
      <c r="AM34505" s="5"/>
      <c r="AW34505" s="5"/>
    </row>
    <row r="34506" spans="38:49">
      <c r="AL34506" s="5"/>
      <c r="AM34506" s="5"/>
      <c r="AW34506" s="5"/>
    </row>
    <row r="34507" spans="38:49">
      <c r="AL34507" s="5"/>
      <c r="AM34507" s="5"/>
      <c r="AW34507" s="5"/>
    </row>
    <row r="34508" spans="38:49">
      <c r="AL34508" s="5"/>
      <c r="AM34508" s="5"/>
      <c r="AW34508" s="5"/>
    </row>
    <row r="34509" spans="38:49">
      <c r="AL34509" s="5"/>
      <c r="AM34509" s="5"/>
      <c r="AW34509" s="5"/>
    </row>
    <row r="34510" spans="38:49">
      <c r="AL34510" s="5"/>
      <c r="AM34510" s="5"/>
      <c r="AW34510" s="5"/>
    </row>
    <row r="34511" spans="38:49">
      <c r="AL34511" s="5"/>
      <c r="AM34511" s="5"/>
      <c r="AW34511" s="5"/>
    </row>
    <row r="34512" spans="38:49">
      <c r="AL34512" s="5"/>
      <c r="AM34512" s="5"/>
      <c r="AW34512" s="5"/>
    </row>
    <row r="34513" spans="38:49">
      <c r="AL34513" s="5"/>
      <c r="AM34513" s="5"/>
      <c r="AW34513" s="5"/>
    </row>
    <row r="34514" spans="38:49">
      <c r="AL34514" s="5"/>
      <c r="AM34514" s="5"/>
      <c r="AW34514" s="5"/>
    </row>
    <row r="34515" spans="38:49">
      <c r="AL34515" s="5"/>
      <c r="AM34515" s="5"/>
      <c r="AW34515" s="5"/>
    </row>
    <row r="34516" spans="38:49">
      <c r="AL34516" s="5"/>
      <c r="AM34516" s="5"/>
      <c r="AW34516" s="5"/>
    </row>
    <row r="34517" spans="38:49">
      <c r="AL34517" s="5"/>
      <c r="AM34517" s="5"/>
      <c r="AW34517" s="5"/>
    </row>
    <row r="34518" spans="38:49">
      <c r="AL34518" s="5"/>
      <c r="AM34518" s="5"/>
      <c r="AW34518" s="5"/>
    </row>
    <row r="34519" spans="38:49">
      <c r="AL34519" s="5"/>
      <c r="AM34519" s="5"/>
      <c r="AW34519" s="5"/>
    </row>
    <row r="34520" spans="38:49">
      <c r="AL34520" s="5"/>
      <c r="AM34520" s="5"/>
      <c r="AW34520" s="5"/>
    </row>
    <row r="34521" spans="38:49">
      <c r="AL34521" s="5"/>
      <c r="AM34521" s="5"/>
      <c r="AW34521" s="5"/>
    </row>
    <row r="34522" spans="38:49">
      <c r="AL34522" s="5"/>
      <c r="AM34522" s="5"/>
      <c r="AW34522" s="5"/>
    </row>
    <row r="34523" spans="38:49">
      <c r="AL34523" s="5"/>
      <c r="AM34523" s="5"/>
      <c r="AW34523" s="5"/>
    </row>
    <row r="34524" spans="38:49">
      <c r="AL34524" s="5"/>
      <c r="AM34524" s="5"/>
      <c r="AW34524" s="5"/>
    </row>
    <row r="34525" spans="38:49">
      <c r="AL34525" s="5"/>
      <c r="AM34525" s="5"/>
      <c r="AW34525" s="5"/>
    </row>
    <row r="34526" spans="38:49">
      <c r="AL34526" s="5"/>
      <c r="AM34526" s="5"/>
      <c r="AW34526" s="5"/>
    </row>
    <row r="34527" spans="38:49">
      <c r="AL34527" s="5"/>
      <c r="AM34527" s="5"/>
      <c r="AW34527" s="5"/>
    </row>
    <row r="34528" spans="38:49">
      <c r="AL34528" s="5"/>
      <c r="AM34528" s="5"/>
      <c r="AW34528" s="5"/>
    </row>
    <row r="34529" spans="38:49">
      <c r="AL34529" s="5"/>
      <c r="AM34529" s="5"/>
      <c r="AW34529" s="5"/>
    </row>
    <row r="34530" spans="38:49">
      <c r="AL34530" s="5"/>
      <c r="AM34530" s="5"/>
      <c r="AW34530" s="5"/>
    </row>
    <row r="34531" spans="38:49">
      <c r="AL34531" s="5"/>
      <c r="AM34531" s="5"/>
      <c r="AW34531" s="5"/>
    </row>
    <row r="34532" spans="38:49">
      <c r="AL34532" s="5"/>
      <c r="AM34532" s="5"/>
      <c r="AW34532" s="5"/>
    </row>
    <row r="34533" spans="38:49">
      <c r="AL34533" s="5"/>
      <c r="AM34533" s="5"/>
      <c r="AW34533" s="5"/>
    </row>
    <row r="34534" spans="38:49">
      <c r="AL34534" s="5"/>
      <c r="AM34534" s="5"/>
      <c r="AW34534" s="5"/>
    </row>
    <row r="34535" spans="38:49">
      <c r="AL34535" s="5"/>
      <c r="AM34535" s="5"/>
      <c r="AW34535" s="5"/>
    </row>
    <row r="34536" spans="38:49">
      <c r="AL34536" s="5"/>
      <c r="AM34536" s="5"/>
      <c r="AW34536" s="5"/>
    </row>
    <row r="34537" spans="38:49">
      <c r="AL34537" s="5"/>
      <c r="AM34537" s="5"/>
      <c r="AW34537" s="5"/>
    </row>
    <row r="34538" spans="38:49">
      <c r="AL34538" s="5"/>
      <c r="AM34538" s="5"/>
      <c r="AW34538" s="5"/>
    </row>
    <row r="34539" spans="38:49">
      <c r="AL34539" s="5"/>
      <c r="AM34539" s="5"/>
      <c r="AW34539" s="5"/>
    </row>
    <row r="34540" spans="38:49">
      <c r="AL34540" s="5"/>
      <c r="AM34540" s="5"/>
      <c r="AW34540" s="5"/>
    </row>
    <row r="34541" spans="38:49">
      <c r="AL34541" s="5"/>
      <c r="AM34541" s="5"/>
      <c r="AW34541" s="5"/>
    </row>
    <row r="34542" spans="38:49">
      <c r="AL34542" s="5"/>
      <c r="AM34542" s="5"/>
      <c r="AW34542" s="5"/>
    </row>
    <row r="34543" spans="38:49">
      <c r="AL34543" s="5"/>
      <c r="AM34543" s="5"/>
      <c r="AW34543" s="5"/>
    </row>
    <row r="34544" spans="38:49">
      <c r="AL34544" s="5"/>
      <c r="AM34544" s="5"/>
      <c r="AW34544" s="5"/>
    </row>
    <row r="34545" spans="38:49">
      <c r="AL34545" s="5"/>
      <c r="AM34545" s="5"/>
      <c r="AW34545" s="5"/>
    </row>
    <row r="34546" spans="38:49">
      <c r="AL34546" s="5"/>
      <c r="AM34546" s="5"/>
      <c r="AW34546" s="5"/>
    </row>
    <row r="34547" spans="38:49">
      <c r="AL34547" s="5"/>
      <c r="AM34547" s="5"/>
      <c r="AW34547" s="5"/>
    </row>
    <row r="34548" spans="38:49">
      <c r="AL34548" s="5"/>
      <c r="AM34548" s="5"/>
      <c r="AW34548" s="5"/>
    </row>
    <row r="34549" spans="38:49">
      <c r="AL34549" s="5"/>
      <c r="AM34549" s="5"/>
      <c r="AW34549" s="5"/>
    </row>
    <row r="34550" spans="38:49">
      <c r="AL34550" s="5"/>
      <c r="AM34550" s="5"/>
      <c r="AW34550" s="5"/>
    </row>
    <row r="34551" spans="38:49">
      <c r="AL34551" s="5"/>
      <c r="AM34551" s="5"/>
      <c r="AW34551" s="5"/>
    </row>
    <row r="34552" spans="38:49">
      <c r="AL34552" s="5"/>
      <c r="AM34552" s="5"/>
      <c r="AW34552" s="5"/>
    </row>
    <row r="34553" spans="38:49">
      <c r="AL34553" s="5"/>
      <c r="AM34553" s="5"/>
      <c r="AW34553" s="5"/>
    </row>
    <row r="34554" spans="38:49">
      <c r="AL34554" s="5"/>
      <c r="AM34554" s="5"/>
      <c r="AW34554" s="5"/>
    </row>
    <row r="34555" spans="38:49">
      <c r="AL34555" s="5"/>
      <c r="AM34555" s="5"/>
      <c r="AW34555" s="5"/>
    </row>
    <row r="34556" spans="38:49">
      <c r="AL34556" s="5"/>
      <c r="AM34556" s="5"/>
      <c r="AW34556" s="5"/>
    </row>
    <row r="34557" spans="38:49">
      <c r="AL34557" s="5"/>
      <c r="AM34557" s="5"/>
      <c r="AW34557" s="5"/>
    </row>
    <row r="34558" spans="38:49">
      <c r="AL34558" s="5"/>
      <c r="AM34558" s="5"/>
      <c r="AW34558" s="5"/>
    </row>
    <row r="34559" spans="38:49">
      <c r="AL34559" s="5"/>
      <c r="AM34559" s="5"/>
      <c r="AW34559" s="5"/>
    </row>
    <row r="34560" spans="38:49">
      <c r="AL34560" s="5"/>
      <c r="AM34560" s="5"/>
      <c r="AW34560" s="5"/>
    </row>
    <row r="34561" spans="38:49">
      <c r="AL34561" s="5"/>
      <c r="AM34561" s="5"/>
      <c r="AW34561" s="5"/>
    </row>
    <row r="34562" spans="38:49">
      <c r="AL34562" s="5"/>
      <c r="AM34562" s="5"/>
      <c r="AW34562" s="5"/>
    </row>
    <row r="34563" spans="38:49">
      <c r="AL34563" s="5"/>
      <c r="AM34563" s="5"/>
      <c r="AW34563" s="5"/>
    </row>
    <row r="34564" spans="38:49">
      <c r="AL34564" s="5"/>
      <c r="AM34564" s="5"/>
      <c r="AW34564" s="5"/>
    </row>
    <row r="34565" spans="38:49">
      <c r="AL34565" s="5"/>
      <c r="AM34565" s="5"/>
      <c r="AW34565" s="5"/>
    </row>
    <row r="34566" spans="38:49">
      <c r="AL34566" s="5"/>
      <c r="AM34566" s="5"/>
      <c r="AW34566" s="5"/>
    </row>
    <row r="34567" spans="38:49">
      <c r="AL34567" s="5"/>
      <c r="AM34567" s="5"/>
      <c r="AW34567" s="5"/>
    </row>
    <row r="34568" spans="38:49">
      <c r="AL34568" s="5"/>
      <c r="AM34568" s="5"/>
      <c r="AW34568" s="5"/>
    </row>
    <row r="34569" spans="38:49">
      <c r="AL34569" s="5"/>
      <c r="AM34569" s="5"/>
      <c r="AW34569" s="5"/>
    </row>
    <row r="34570" spans="38:49">
      <c r="AL34570" s="5"/>
      <c r="AM34570" s="5"/>
      <c r="AW34570" s="5"/>
    </row>
    <row r="34571" spans="38:49">
      <c r="AL34571" s="5"/>
      <c r="AM34571" s="5"/>
      <c r="AW34571" s="5"/>
    </row>
    <row r="34572" spans="38:49">
      <c r="AL34572" s="5"/>
      <c r="AM34572" s="5"/>
      <c r="AW34572" s="5"/>
    </row>
    <row r="34573" spans="38:49">
      <c r="AL34573" s="5"/>
      <c r="AM34573" s="5"/>
      <c r="AW34573" s="5"/>
    </row>
    <row r="34574" spans="38:49">
      <c r="AL34574" s="5"/>
      <c r="AM34574" s="5"/>
      <c r="AW34574" s="5"/>
    </row>
    <row r="34575" spans="38:49">
      <c r="AL34575" s="5"/>
      <c r="AM34575" s="5"/>
      <c r="AW34575" s="5"/>
    </row>
    <row r="34576" spans="38:49">
      <c r="AL34576" s="5"/>
      <c r="AM34576" s="5"/>
      <c r="AW34576" s="5"/>
    </row>
    <row r="34577" spans="38:49">
      <c r="AL34577" s="5"/>
      <c r="AM34577" s="5"/>
      <c r="AW34577" s="5"/>
    </row>
    <row r="34578" spans="38:49">
      <c r="AL34578" s="5"/>
      <c r="AM34578" s="5"/>
      <c r="AW34578" s="5"/>
    </row>
    <row r="34579" spans="38:49">
      <c r="AL34579" s="5"/>
      <c r="AM34579" s="5"/>
      <c r="AW34579" s="5"/>
    </row>
    <row r="34580" spans="38:49">
      <c r="AL34580" s="5"/>
      <c r="AM34580" s="5"/>
      <c r="AW34580" s="5"/>
    </row>
    <row r="34581" spans="38:49">
      <c r="AL34581" s="5"/>
      <c r="AM34581" s="5"/>
      <c r="AW34581" s="5"/>
    </row>
    <row r="34582" spans="38:49">
      <c r="AL34582" s="5"/>
      <c r="AM34582" s="5"/>
      <c r="AW34582" s="5"/>
    </row>
    <row r="34583" spans="38:49">
      <c r="AL34583" s="5"/>
      <c r="AM34583" s="5"/>
      <c r="AW34583" s="5"/>
    </row>
    <row r="34584" spans="38:49">
      <c r="AL34584" s="5"/>
      <c r="AM34584" s="5"/>
      <c r="AW34584" s="5"/>
    </row>
    <row r="34585" spans="38:49">
      <c r="AL34585" s="5"/>
      <c r="AM34585" s="5"/>
      <c r="AW34585" s="5"/>
    </row>
    <row r="34586" spans="38:49">
      <c r="AL34586" s="5"/>
      <c r="AM34586" s="5"/>
      <c r="AW34586" s="5"/>
    </row>
    <row r="34587" spans="38:49">
      <c r="AL34587" s="5"/>
      <c r="AM34587" s="5"/>
      <c r="AW34587" s="5"/>
    </row>
    <row r="34588" spans="38:49">
      <c r="AL34588" s="5"/>
      <c r="AM34588" s="5"/>
      <c r="AW34588" s="5"/>
    </row>
    <row r="34589" spans="38:49">
      <c r="AL34589" s="5"/>
      <c r="AM34589" s="5"/>
      <c r="AW34589" s="5"/>
    </row>
    <row r="34590" spans="38:49">
      <c r="AL34590" s="5"/>
      <c r="AM34590" s="5"/>
      <c r="AW34590" s="5"/>
    </row>
    <row r="34591" spans="38:49">
      <c r="AL34591" s="5"/>
      <c r="AM34591" s="5"/>
      <c r="AW34591" s="5"/>
    </row>
    <row r="34592" spans="38:49">
      <c r="AL34592" s="5"/>
      <c r="AM34592" s="5"/>
      <c r="AW34592" s="5"/>
    </row>
    <row r="34593" spans="38:49">
      <c r="AL34593" s="5"/>
      <c r="AM34593" s="5"/>
      <c r="AW34593" s="5"/>
    </row>
    <row r="34594" spans="38:49">
      <c r="AL34594" s="5"/>
      <c r="AM34594" s="5"/>
      <c r="AW34594" s="5"/>
    </row>
    <row r="34595" spans="38:49">
      <c r="AL34595" s="5"/>
      <c r="AM34595" s="5"/>
      <c r="AW34595" s="5"/>
    </row>
    <row r="34596" spans="38:49">
      <c r="AL34596" s="5"/>
      <c r="AM34596" s="5"/>
      <c r="AW34596" s="5"/>
    </row>
    <row r="34597" spans="38:49">
      <c r="AL34597" s="5"/>
      <c r="AM34597" s="5"/>
      <c r="AW34597" s="5"/>
    </row>
    <row r="34598" spans="38:49">
      <c r="AL34598" s="5"/>
      <c r="AM34598" s="5"/>
      <c r="AW34598" s="5"/>
    </row>
    <row r="34599" spans="38:49">
      <c r="AL34599" s="5"/>
      <c r="AM34599" s="5"/>
      <c r="AW34599" s="5"/>
    </row>
    <row r="34600" spans="38:49">
      <c r="AL34600" s="5"/>
      <c r="AM34600" s="5"/>
      <c r="AW34600" s="5"/>
    </row>
    <row r="34601" spans="38:49">
      <c r="AL34601" s="5"/>
      <c r="AM34601" s="5"/>
      <c r="AW34601" s="5"/>
    </row>
    <row r="34602" spans="38:49">
      <c r="AL34602" s="5"/>
      <c r="AM34602" s="5"/>
      <c r="AW34602" s="5"/>
    </row>
    <row r="34603" spans="38:49">
      <c r="AL34603" s="5"/>
      <c r="AM34603" s="5"/>
      <c r="AW34603" s="5"/>
    </row>
    <row r="34604" spans="38:49">
      <c r="AL34604" s="5"/>
      <c r="AM34604" s="5"/>
      <c r="AW34604" s="5"/>
    </row>
    <row r="34605" spans="38:49">
      <c r="AL34605" s="5"/>
      <c r="AM34605" s="5"/>
      <c r="AW34605" s="5"/>
    </row>
    <row r="34606" spans="38:49">
      <c r="AL34606" s="5"/>
      <c r="AM34606" s="5"/>
      <c r="AW34606" s="5"/>
    </row>
    <row r="34607" spans="38:49">
      <c r="AL34607" s="5"/>
      <c r="AM34607" s="5"/>
      <c r="AW34607" s="5"/>
    </row>
    <row r="34608" spans="38:49">
      <c r="AL34608" s="5"/>
      <c r="AM34608" s="5"/>
      <c r="AW34608" s="5"/>
    </row>
    <row r="34609" spans="38:49">
      <c r="AL34609" s="5"/>
      <c r="AM34609" s="5"/>
      <c r="AW34609" s="5"/>
    </row>
    <row r="34610" spans="38:49">
      <c r="AL34610" s="5"/>
      <c r="AM34610" s="5"/>
      <c r="AW34610" s="5"/>
    </row>
    <row r="34611" spans="38:49">
      <c r="AL34611" s="5"/>
      <c r="AM34611" s="5"/>
      <c r="AW34611" s="5"/>
    </row>
    <row r="34612" spans="38:49">
      <c r="AL34612" s="5"/>
      <c r="AM34612" s="5"/>
      <c r="AW34612" s="5"/>
    </row>
    <row r="34613" spans="38:49">
      <c r="AL34613" s="5"/>
      <c r="AM34613" s="5"/>
      <c r="AW34613" s="5"/>
    </row>
    <row r="34614" spans="38:49">
      <c r="AL34614" s="5"/>
      <c r="AM34614" s="5"/>
      <c r="AW34614" s="5"/>
    </row>
    <row r="34615" spans="38:49">
      <c r="AL34615" s="5"/>
      <c r="AM34615" s="5"/>
      <c r="AW34615" s="5"/>
    </row>
    <row r="34616" spans="38:49">
      <c r="AL34616" s="5"/>
      <c r="AM34616" s="5"/>
      <c r="AW34616" s="5"/>
    </row>
    <row r="34617" spans="38:49">
      <c r="AL34617" s="5"/>
      <c r="AM34617" s="5"/>
      <c r="AW34617" s="5"/>
    </row>
    <row r="34618" spans="38:49">
      <c r="AL34618" s="5"/>
      <c r="AM34618" s="5"/>
      <c r="AW34618" s="5"/>
    </row>
    <row r="34619" spans="38:49">
      <c r="AL34619" s="5"/>
      <c r="AM34619" s="5"/>
      <c r="AW34619" s="5"/>
    </row>
    <row r="34620" spans="38:49">
      <c r="AL34620" s="5"/>
      <c r="AM34620" s="5"/>
      <c r="AW34620" s="5"/>
    </row>
    <row r="34621" spans="38:49">
      <c r="AL34621" s="5"/>
      <c r="AM34621" s="5"/>
      <c r="AW34621" s="5"/>
    </row>
    <row r="34622" spans="38:49">
      <c r="AL34622" s="5"/>
      <c r="AM34622" s="5"/>
      <c r="AW34622" s="5"/>
    </row>
    <row r="34623" spans="38:49">
      <c r="AL34623" s="5"/>
      <c r="AM34623" s="5"/>
      <c r="AW34623" s="5"/>
    </row>
    <row r="34624" spans="38:49">
      <c r="AL34624" s="5"/>
      <c r="AM34624" s="5"/>
      <c r="AW34624" s="5"/>
    </row>
    <row r="34625" spans="38:49">
      <c r="AL34625" s="5"/>
      <c r="AM34625" s="5"/>
      <c r="AW34625" s="5"/>
    </row>
    <row r="34626" spans="38:49">
      <c r="AL34626" s="5"/>
      <c r="AM34626" s="5"/>
      <c r="AW34626" s="5"/>
    </row>
    <row r="34627" spans="38:49">
      <c r="AL34627" s="5"/>
      <c r="AM34627" s="5"/>
      <c r="AW34627" s="5"/>
    </row>
    <row r="34628" spans="38:49">
      <c r="AL34628" s="5"/>
      <c r="AM34628" s="5"/>
      <c r="AW34628" s="5"/>
    </row>
    <row r="34629" spans="38:49">
      <c r="AL34629" s="5"/>
      <c r="AM34629" s="5"/>
      <c r="AW34629" s="5"/>
    </row>
    <row r="34630" spans="38:49">
      <c r="AL34630" s="5"/>
      <c r="AM34630" s="5"/>
      <c r="AW34630" s="5"/>
    </row>
    <row r="34631" spans="38:49">
      <c r="AL34631" s="5"/>
      <c r="AM34631" s="5"/>
      <c r="AW34631" s="5"/>
    </row>
    <row r="34632" spans="38:49">
      <c r="AL34632" s="5"/>
      <c r="AM34632" s="5"/>
      <c r="AW34632" s="5"/>
    </row>
    <row r="34633" spans="38:49">
      <c r="AL34633" s="5"/>
      <c r="AM34633" s="5"/>
      <c r="AW34633" s="5"/>
    </row>
    <row r="34634" spans="38:49">
      <c r="AL34634" s="5"/>
      <c r="AM34634" s="5"/>
      <c r="AW34634" s="5"/>
    </row>
    <row r="34635" spans="38:49">
      <c r="AL34635" s="5"/>
      <c r="AM34635" s="5"/>
      <c r="AW34635" s="5"/>
    </row>
    <row r="34636" spans="38:49">
      <c r="AL34636" s="5"/>
      <c r="AM34636" s="5"/>
      <c r="AW34636" s="5"/>
    </row>
    <row r="34637" spans="38:49">
      <c r="AL34637" s="5"/>
      <c r="AM34637" s="5"/>
      <c r="AW34637" s="5"/>
    </row>
    <row r="34638" spans="38:49">
      <c r="AL34638" s="5"/>
      <c r="AM34638" s="5"/>
      <c r="AW34638" s="5"/>
    </row>
    <row r="34639" spans="38:49">
      <c r="AL34639" s="5"/>
      <c r="AM34639" s="5"/>
      <c r="AW34639" s="5"/>
    </row>
    <row r="34640" spans="38:49">
      <c r="AL34640" s="5"/>
      <c r="AM34640" s="5"/>
      <c r="AW34640" s="5"/>
    </row>
    <row r="34641" spans="38:49">
      <c r="AL34641" s="5"/>
      <c r="AM34641" s="5"/>
      <c r="AW34641" s="5"/>
    </row>
    <row r="34642" spans="38:49">
      <c r="AL34642" s="5"/>
      <c r="AM34642" s="5"/>
      <c r="AW34642" s="5"/>
    </row>
    <row r="34643" spans="38:49">
      <c r="AL34643" s="5"/>
      <c r="AM34643" s="5"/>
      <c r="AW34643" s="5"/>
    </row>
    <row r="34644" spans="38:49">
      <c r="AL34644" s="5"/>
      <c r="AM34644" s="5"/>
      <c r="AW34644" s="5"/>
    </row>
    <row r="34645" spans="38:49">
      <c r="AL34645" s="5"/>
      <c r="AM34645" s="5"/>
      <c r="AW34645" s="5"/>
    </row>
    <row r="34646" spans="38:49">
      <c r="AL34646" s="5"/>
      <c r="AM34646" s="5"/>
      <c r="AW34646" s="5"/>
    </row>
    <row r="34647" spans="38:49">
      <c r="AL34647" s="5"/>
      <c r="AM34647" s="5"/>
      <c r="AW34647" s="5"/>
    </row>
    <row r="34648" spans="38:49">
      <c r="AL34648" s="5"/>
      <c r="AM34648" s="5"/>
      <c r="AW34648" s="5"/>
    </row>
    <row r="34649" spans="38:49">
      <c r="AL34649" s="5"/>
      <c r="AM34649" s="5"/>
      <c r="AW34649" s="5"/>
    </row>
    <row r="34650" spans="38:49">
      <c r="AL34650" s="5"/>
      <c r="AM34650" s="5"/>
      <c r="AW34650" s="5"/>
    </row>
    <row r="34651" spans="38:49">
      <c r="AL34651" s="5"/>
      <c r="AM34651" s="5"/>
      <c r="AW34651" s="5"/>
    </row>
    <row r="34652" spans="38:49">
      <c r="AL34652" s="5"/>
      <c r="AM34652" s="5"/>
      <c r="AW34652" s="5"/>
    </row>
    <row r="34653" spans="38:49">
      <c r="AL34653" s="5"/>
      <c r="AM34653" s="5"/>
      <c r="AW34653" s="5"/>
    </row>
    <row r="34654" spans="38:49">
      <c r="AL34654" s="5"/>
      <c r="AM34654" s="5"/>
      <c r="AW34654" s="5"/>
    </row>
    <row r="34655" spans="38:49">
      <c r="AL34655" s="5"/>
      <c r="AM34655" s="5"/>
      <c r="AW34655" s="5"/>
    </row>
    <row r="34656" spans="38:49">
      <c r="AL34656" s="5"/>
      <c r="AM34656" s="5"/>
      <c r="AW34656" s="5"/>
    </row>
    <row r="34657" spans="38:49">
      <c r="AL34657" s="5"/>
      <c r="AM34657" s="5"/>
      <c r="AW34657" s="5"/>
    </row>
    <row r="34658" spans="38:49">
      <c r="AL34658" s="5"/>
      <c r="AM34658" s="5"/>
      <c r="AW34658" s="5"/>
    </row>
    <row r="34659" spans="38:49">
      <c r="AL34659" s="5"/>
      <c r="AM34659" s="5"/>
      <c r="AW34659" s="5"/>
    </row>
    <row r="34660" spans="38:49">
      <c r="AL34660" s="5"/>
      <c r="AM34660" s="5"/>
      <c r="AW34660" s="5"/>
    </row>
    <row r="34661" spans="38:49">
      <c r="AL34661" s="5"/>
      <c r="AM34661" s="5"/>
      <c r="AW34661" s="5"/>
    </row>
    <row r="34662" spans="38:49">
      <c r="AL34662" s="5"/>
      <c r="AM34662" s="5"/>
      <c r="AW34662" s="5"/>
    </row>
    <row r="34663" spans="38:49">
      <c r="AL34663" s="5"/>
      <c r="AM34663" s="5"/>
      <c r="AW34663" s="5"/>
    </row>
    <row r="34664" spans="38:49">
      <c r="AL34664" s="5"/>
      <c r="AM34664" s="5"/>
      <c r="AW34664" s="5"/>
    </row>
    <row r="34665" spans="38:49">
      <c r="AL34665" s="5"/>
      <c r="AM34665" s="5"/>
      <c r="AW34665" s="5"/>
    </row>
    <row r="34666" spans="38:49">
      <c r="AL34666" s="5"/>
      <c r="AM34666" s="5"/>
      <c r="AW34666" s="5"/>
    </row>
    <row r="34667" spans="38:49">
      <c r="AL34667" s="5"/>
      <c r="AM34667" s="5"/>
      <c r="AW34667" s="5"/>
    </row>
    <row r="34668" spans="38:49">
      <c r="AL34668" s="5"/>
      <c r="AM34668" s="5"/>
      <c r="AW34668" s="5"/>
    </row>
    <row r="34669" spans="38:49">
      <c r="AL34669" s="5"/>
      <c r="AM34669" s="5"/>
      <c r="AW34669" s="5"/>
    </row>
    <row r="34670" spans="38:49">
      <c r="AL34670" s="5"/>
      <c r="AM34670" s="5"/>
      <c r="AW34670" s="5"/>
    </row>
    <row r="34671" spans="38:49">
      <c r="AL34671" s="5"/>
      <c r="AM34671" s="5"/>
      <c r="AW34671" s="5"/>
    </row>
    <row r="34672" spans="38:49">
      <c r="AL34672" s="5"/>
      <c r="AM34672" s="5"/>
      <c r="AW34672" s="5"/>
    </row>
    <row r="34673" spans="38:49">
      <c r="AL34673" s="5"/>
      <c r="AM34673" s="5"/>
      <c r="AW34673" s="5"/>
    </row>
    <row r="34674" spans="38:49">
      <c r="AL34674" s="5"/>
      <c r="AM34674" s="5"/>
      <c r="AW34674" s="5"/>
    </row>
    <row r="34675" spans="38:49">
      <c r="AL34675" s="5"/>
      <c r="AM34675" s="5"/>
      <c r="AW34675" s="5"/>
    </row>
    <row r="34676" spans="38:49">
      <c r="AL34676" s="5"/>
      <c r="AM34676" s="5"/>
      <c r="AW34676" s="5"/>
    </row>
    <row r="34677" spans="38:49">
      <c r="AL34677" s="5"/>
      <c r="AM34677" s="5"/>
      <c r="AW34677" s="5"/>
    </row>
    <row r="34678" spans="38:49">
      <c r="AL34678" s="5"/>
      <c r="AM34678" s="5"/>
      <c r="AW34678" s="5"/>
    </row>
    <row r="34679" spans="38:49">
      <c r="AL34679" s="5"/>
      <c r="AM34679" s="5"/>
      <c r="AW34679" s="5"/>
    </row>
    <row r="34680" spans="38:49">
      <c r="AL34680" s="5"/>
      <c r="AM34680" s="5"/>
      <c r="AW34680" s="5"/>
    </row>
    <row r="34681" spans="38:49">
      <c r="AL34681" s="5"/>
      <c r="AM34681" s="5"/>
      <c r="AW34681" s="5"/>
    </row>
    <row r="34682" spans="38:49">
      <c r="AL34682" s="5"/>
      <c r="AM34682" s="5"/>
      <c r="AW34682" s="5"/>
    </row>
    <row r="34683" spans="38:49">
      <c r="AL34683" s="5"/>
      <c r="AM34683" s="5"/>
      <c r="AW34683" s="5"/>
    </row>
    <row r="34684" spans="38:49">
      <c r="AL34684" s="5"/>
      <c r="AM34684" s="5"/>
      <c r="AW34684" s="5"/>
    </row>
    <row r="34685" spans="38:49">
      <c r="AL34685" s="5"/>
      <c r="AM34685" s="5"/>
      <c r="AW34685" s="5"/>
    </row>
    <row r="34686" spans="38:49">
      <c r="AL34686" s="5"/>
      <c r="AM34686" s="5"/>
      <c r="AW34686" s="5"/>
    </row>
    <row r="34687" spans="38:49">
      <c r="AL34687" s="5"/>
      <c r="AM34687" s="5"/>
      <c r="AW34687" s="5"/>
    </row>
    <row r="34688" spans="38:49">
      <c r="AL34688" s="5"/>
      <c r="AM34688" s="5"/>
      <c r="AW34688" s="5"/>
    </row>
    <row r="34689" spans="38:49">
      <c r="AL34689" s="5"/>
      <c r="AM34689" s="5"/>
      <c r="AW34689" s="5"/>
    </row>
    <row r="34690" spans="38:49">
      <c r="AL34690" s="5"/>
      <c r="AM34690" s="5"/>
      <c r="AW34690" s="5"/>
    </row>
    <row r="34691" spans="38:49">
      <c r="AL34691" s="5"/>
      <c r="AM34691" s="5"/>
      <c r="AW34691" s="5"/>
    </row>
    <row r="34692" spans="38:49">
      <c r="AL34692" s="5"/>
      <c r="AM34692" s="5"/>
      <c r="AW34692" s="5"/>
    </row>
    <row r="34693" spans="38:49">
      <c r="AL34693" s="5"/>
      <c r="AM34693" s="5"/>
      <c r="AW34693" s="5"/>
    </row>
    <row r="34694" spans="38:49">
      <c r="AL34694" s="5"/>
      <c r="AM34694" s="5"/>
      <c r="AW34694" s="5"/>
    </row>
    <row r="34695" spans="38:49">
      <c r="AL34695" s="5"/>
      <c r="AM34695" s="5"/>
      <c r="AW34695" s="5"/>
    </row>
    <row r="34696" spans="38:49">
      <c r="AL34696" s="5"/>
      <c r="AM34696" s="5"/>
      <c r="AW34696" s="5"/>
    </row>
    <row r="34697" spans="38:49">
      <c r="AL34697" s="5"/>
      <c r="AM34697" s="5"/>
      <c r="AW34697" s="5"/>
    </row>
    <row r="34698" spans="38:49">
      <c r="AL34698" s="5"/>
      <c r="AM34698" s="5"/>
      <c r="AW34698" s="5"/>
    </row>
    <row r="34699" spans="38:49">
      <c r="AL34699" s="5"/>
      <c r="AM34699" s="5"/>
      <c r="AW34699" s="5"/>
    </row>
    <row r="34700" spans="38:49">
      <c r="AL34700" s="5"/>
      <c r="AM34700" s="5"/>
      <c r="AW34700" s="5"/>
    </row>
    <row r="34701" spans="38:49">
      <c r="AL34701" s="5"/>
      <c r="AM34701" s="5"/>
      <c r="AW34701" s="5"/>
    </row>
    <row r="34702" spans="38:49">
      <c r="AL34702" s="5"/>
      <c r="AM34702" s="5"/>
      <c r="AW34702" s="5"/>
    </row>
    <row r="34703" spans="38:49">
      <c r="AL34703" s="5"/>
      <c r="AM34703" s="5"/>
      <c r="AW34703" s="5"/>
    </row>
    <row r="34704" spans="38:49">
      <c r="AL34704" s="5"/>
      <c r="AM34704" s="5"/>
      <c r="AW34704" s="5"/>
    </row>
    <row r="34705" spans="38:49">
      <c r="AL34705" s="5"/>
      <c r="AM34705" s="5"/>
      <c r="AW34705" s="5"/>
    </row>
    <row r="34706" spans="38:49">
      <c r="AL34706" s="5"/>
      <c r="AM34706" s="5"/>
      <c r="AW34706" s="5"/>
    </row>
    <row r="34707" spans="38:49">
      <c r="AL34707" s="5"/>
      <c r="AM34707" s="5"/>
      <c r="AW34707" s="5"/>
    </row>
    <row r="34708" spans="38:49">
      <c r="AL34708" s="5"/>
      <c r="AM34708" s="5"/>
      <c r="AW34708" s="5"/>
    </row>
    <row r="34709" spans="38:49">
      <c r="AL34709" s="5"/>
      <c r="AM34709" s="5"/>
      <c r="AW34709" s="5"/>
    </row>
    <row r="34710" spans="38:49">
      <c r="AL34710" s="5"/>
      <c r="AM34710" s="5"/>
      <c r="AW34710" s="5"/>
    </row>
    <row r="34711" spans="38:49">
      <c r="AL34711" s="5"/>
      <c r="AM34711" s="5"/>
      <c r="AW34711" s="5"/>
    </row>
    <row r="34712" spans="38:49">
      <c r="AL34712" s="5"/>
      <c r="AM34712" s="5"/>
      <c r="AW34712" s="5"/>
    </row>
    <row r="34713" spans="38:49">
      <c r="AL34713" s="5"/>
      <c r="AM34713" s="5"/>
      <c r="AW34713" s="5"/>
    </row>
    <row r="34714" spans="38:49">
      <c r="AL34714" s="5"/>
      <c r="AM34714" s="5"/>
      <c r="AW34714" s="5"/>
    </row>
    <row r="34715" spans="38:49">
      <c r="AL34715" s="5"/>
      <c r="AM34715" s="5"/>
      <c r="AW34715" s="5"/>
    </row>
    <row r="34716" spans="38:49">
      <c r="AL34716" s="5"/>
      <c r="AM34716" s="5"/>
      <c r="AW34716" s="5"/>
    </row>
    <row r="34717" spans="38:49">
      <c r="AL34717" s="5"/>
      <c r="AM34717" s="5"/>
      <c r="AW34717" s="5"/>
    </row>
    <row r="34718" spans="38:49">
      <c r="AL34718" s="5"/>
      <c r="AM34718" s="5"/>
      <c r="AW34718" s="5"/>
    </row>
    <row r="34719" spans="38:49">
      <c r="AL34719" s="5"/>
      <c r="AM34719" s="5"/>
      <c r="AW34719" s="5"/>
    </row>
    <row r="34720" spans="38:49">
      <c r="AL34720" s="5"/>
      <c r="AM34720" s="5"/>
      <c r="AW34720" s="5"/>
    </row>
    <row r="34721" spans="38:49">
      <c r="AL34721" s="5"/>
      <c r="AM34721" s="5"/>
      <c r="AW34721" s="5"/>
    </row>
    <row r="34722" spans="38:49">
      <c r="AL34722" s="5"/>
      <c r="AM34722" s="5"/>
      <c r="AW34722" s="5"/>
    </row>
    <row r="34723" spans="38:49">
      <c r="AL34723" s="5"/>
      <c r="AM34723" s="5"/>
      <c r="AW34723" s="5"/>
    </row>
    <row r="34724" spans="38:49">
      <c r="AL34724" s="5"/>
      <c r="AM34724" s="5"/>
      <c r="AW34724" s="5"/>
    </row>
    <row r="34725" spans="38:49">
      <c r="AL34725" s="5"/>
      <c r="AM34725" s="5"/>
      <c r="AW34725" s="5"/>
    </row>
    <row r="34726" spans="38:49">
      <c r="AL34726" s="5"/>
      <c r="AM34726" s="5"/>
      <c r="AW34726" s="5"/>
    </row>
    <row r="34727" spans="38:49">
      <c r="AL34727" s="5"/>
      <c r="AM34727" s="5"/>
      <c r="AW34727" s="5"/>
    </row>
    <row r="34728" spans="38:49">
      <c r="AL34728" s="5"/>
      <c r="AM34728" s="5"/>
      <c r="AW34728" s="5"/>
    </row>
    <row r="34729" spans="38:49">
      <c r="AL34729" s="5"/>
      <c r="AM34729" s="5"/>
      <c r="AW34729" s="5"/>
    </row>
    <row r="34730" spans="38:49">
      <c r="AL34730" s="5"/>
      <c r="AM34730" s="5"/>
      <c r="AW34730" s="5"/>
    </row>
    <row r="34731" spans="38:49">
      <c r="AL34731" s="5"/>
      <c r="AM34731" s="5"/>
      <c r="AW34731" s="5"/>
    </row>
    <row r="34732" spans="38:49">
      <c r="AL34732" s="5"/>
      <c r="AM34732" s="5"/>
      <c r="AW34732" s="5"/>
    </row>
    <row r="34733" spans="38:49">
      <c r="AL34733" s="5"/>
      <c r="AM34733" s="5"/>
      <c r="AW34733" s="5"/>
    </row>
    <row r="34734" spans="38:49">
      <c r="AL34734" s="5"/>
      <c r="AM34734" s="5"/>
      <c r="AW34734" s="5"/>
    </row>
    <row r="34735" spans="38:49">
      <c r="AL34735" s="5"/>
      <c r="AM34735" s="5"/>
      <c r="AW34735" s="5"/>
    </row>
    <row r="34736" spans="38:49">
      <c r="AL34736" s="5"/>
      <c r="AM34736" s="5"/>
      <c r="AW34736" s="5"/>
    </row>
    <row r="34737" spans="38:49">
      <c r="AL34737" s="5"/>
      <c r="AM34737" s="5"/>
      <c r="AW34737" s="5"/>
    </row>
    <row r="34738" spans="38:49">
      <c r="AL34738" s="5"/>
      <c r="AM34738" s="5"/>
      <c r="AW34738" s="5"/>
    </row>
    <row r="34739" spans="38:49">
      <c r="AL34739" s="5"/>
      <c r="AM34739" s="5"/>
      <c r="AW34739" s="5"/>
    </row>
    <row r="34740" spans="38:49">
      <c r="AL34740" s="5"/>
      <c r="AM34740" s="5"/>
      <c r="AW34740" s="5"/>
    </row>
    <row r="34741" spans="38:49">
      <c r="AL34741" s="5"/>
      <c r="AM34741" s="5"/>
      <c r="AW34741" s="5"/>
    </row>
    <row r="34742" spans="38:49">
      <c r="AL34742" s="5"/>
      <c r="AM34742" s="5"/>
      <c r="AW34742" s="5"/>
    </row>
    <row r="34743" spans="38:49">
      <c r="AL34743" s="5"/>
      <c r="AM34743" s="5"/>
      <c r="AW34743" s="5"/>
    </row>
    <row r="34744" spans="38:49">
      <c r="AL34744" s="5"/>
      <c r="AM34744" s="5"/>
      <c r="AW34744" s="5"/>
    </row>
    <row r="34745" spans="38:49">
      <c r="AL34745" s="5"/>
      <c r="AM34745" s="5"/>
      <c r="AW34745" s="5"/>
    </row>
    <row r="34746" spans="38:49">
      <c r="AL34746" s="5"/>
      <c r="AM34746" s="5"/>
      <c r="AW34746" s="5"/>
    </row>
    <row r="34747" spans="38:49">
      <c r="AL34747" s="5"/>
      <c r="AM34747" s="5"/>
      <c r="AW34747" s="5"/>
    </row>
    <row r="34748" spans="38:49">
      <c r="AL34748" s="5"/>
      <c r="AM34748" s="5"/>
      <c r="AW34748" s="5"/>
    </row>
    <row r="34749" spans="38:49">
      <c r="AL34749" s="5"/>
      <c r="AM34749" s="5"/>
      <c r="AW34749" s="5"/>
    </row>
    <row r="34750" spans="38:49">
      <c r="AL34750" s="5"/>
      <c r="AM34750" s="5"/>
      <c r="AW34750" s="5"/>
    </row>
    <row r="34751" spans="38:49">
      <c r="AL34751" s="5"/>
      <c r="AM34751" s="5"/>
      <c r="AW34751" s="5"/>
    </row>
    <row r="34752" spans="38:49">
      <c r="AL34752" s="5"/>
      <c r="AM34752" s="5"/>
      <c r="AW34752" s="5"/>
    </row>
    <row r="34753" spans="38:49">
      <c r="AL34753" s="5"/>
      <c r="AM34753" s="5"/>
      <c r="AW34753" s="5"/>
    </row>
    <row r="34754" spans="38:49">
      <c r="AL34754" s="5"/>
      <c r="AM34754" s="5"/>
      <c r="AW34754" s="5"/>
    </row>
    <row r="34755" spans="38:49">
      <c r="AL34755" s="5"/>
      <c r="AM34755" s="5"/>
      <c r="AW34755" s="5"/>
    </row>
    <row r="34756" spans="38:49">
      <c r="AL34756" s="5"/>
      <c r="AM34756" s="5"/>
      <c r="AW34756" s="5"/>
    </row>
    <row r="34757" spans="38:49">
      <c r="AL34757" s="5"/>
      <c r="AM34757" s="5"/>
      <c r="AW34757" s="5"/>
    </row>
    <row r="34758" spans="38:49">
      <c r="AL34758" s="5"/>
      <c r="AM34758" s="5"/>
      <c r="AW34758" s="5"/>
    </row>
    <row r="34759" spans="38:49">
      <c r="AL34759" s="5"/>
      <c r="AM34759" s="5"/>
      <c r="AW34759" s="5"/>
    </row>
    <row r="34760" spans="38:49">
      <c r="AL34760" s="5"/>
      <c r="AM34760" s="5"/>
      <c r="AW34760" s="5"/>
    </row>
    <row r="34761" spans="38:49">
      <c r="AL34761" s="5"/>
      <c r="AM34761" s="5"/>
      <c r="AW34761" s="5"/>
    </row>
    <row r="34762" spans="38:49">
      <c r="AL34762" s="5"/>
      <c r="AM34762" s="5"/>
      <c r="AW34762" s="5"/>
    </row>
    <row r="34763" spans="38:49">
      <c r="AL34763" s="5"/>
      <c r="AM34763" s="5"/>
      <c r="AW34763" s="5"/>
    </row>
    <row r="34764" spans="38:49">
      <c r="AL34764" s="5"/>
      <c r="AM34764" s="5"/>
      <c r="AW34764" s="5"/>
    </row>
    <row r="34765" spans="38:49">
      <c r="AL34765" s="5"/>
      <c r="AM34765" s="5"/>
      <c r="AW34765" s="5"/>
    </row>
    <row r="34766" spans="38:49">
      <c r="AL34766" s="5"/>
      <c r="AM34766" s="5"/>
      <c r="AW34766" s="5"/>
    </row>
    <row r="34767" spans="38:49">
      <c r="AL34767" s="5"/>
      <c r="AM34767" s="5"/>
      <c r="AW34767" s="5"/>
    </row>
    <row r="34768" spans="38:49">
      <c r="AL34768" s="5"/>
      <c r="AM34768" s="5"/>
      <c r="AW34768" s="5"/>
    </row>
    <row r="34769" spans="38:49">
      <c r="AL34769" s="5"/>
      <c r="AM34769" s="5"/>
      <c r="AW34769" s="5"/>
    </row>
    <row r="34770" spans="38:49">
      <c r="AL34770" s="5"/>
      <c r="AM34770" s="5"/>
      <c r="AW34770" s="5"/>
    </row>
    <row r="34771" spans="38:49">
      <c r="AL34771" s="5"/>
      <c r="AM34771" s="5"/>
      <c r="AW34771" s="5"/>
    </row>
    <row r="34772" spans="38:49">
      <c r="AL34772" s="5"/>
      <c r="AM34772" s="5"/>
      <c r="AW34772" s="5"/>
    </row>
    <row r="34773" spans="38:49">
      <c r="AL34773" s="5"/>
      <c r="AM34773" s="5"/>
      <c r="AW34773" s="5"/>
    </row>
    <row r="34774" spans="38:49">
      <c r="AL34774" s="5"/>
      <c r="AM34774" s="5"/>
      <c r="AW34774" s="5"/>
    </row>
    <row r="34775" spans="38:49">
      <c r="AL34775" s="5"/>
      <c r="AM34775" s="5"/>
      <c r="AW34775" s="5"/>
    </row>
    <row r="34776" spans="38:49">
      <c r="AL34776" s="5"/>
      <c r="AM34776" s="5"/>
      <c r="AW34776" s="5"/>
    </row>
    <row r="34777" spans="38:49">
      <c r="AL34777" s="5"/>
      <c r="AM34777" s="5"/>
      <c r="AW34777" s="5"/>
    </row>
    <row r="34778" spans="38:49">
      <c r="AL34778" s="5"/>
      <c r="AM34778" s="5"/>
      <c r="AW34778" s="5"/>
    </row>
    <row r="34779" spans="38:49">
      <c r="AL34779" s="5"/>
      <c r="AM34779" s="5"/>
      <c r="AW34779" s="5"/>
    </row>
    <row r="34780" spans="38:49">
      <c r="AL34780" s="5"/>
      <c r="AM34780" s="5"/>
      <c r="AW34780" s="5"/>
    </row>
    <row r="34781" spans="38:49">
      <c r="AL34781" s="5"/>
      <c r="AM34781" s="5"/>
      <c r="AW34781" s="5"/>
    </row>
    <row r="34782" spans="38:49">
      <c r="AL34782" s="5"/>
      <c r="AM34782" s="5"/>
      <c r="AW34782" s="5"/>
    </row>
    <row r="34783" spans="38:49">
      <c r="AL34783" s="5"/>
      <c r="AM34783" s="5"/>
      <c r="AW34783" s="5"/>
    </row>
    <row r="34784" spans="38:49">
      <c r="AL34784" s="5"/>
      <c r="AM34784" s="5"/>
      <c r="AW34784" s="5"/>
    </row>
    <row r="34785" spans="38:49">
      <c r="AL34785" s="5"/>
      <c r="AM34785" s="5"/>
      <c r="AW34785" s="5"/>
    </row>
    <row r="34786" spans="38:49">
      <c r="AL34786" s="5"/>
      <c r="AM34786" s="5"/>
      <c r="AW34786" s="5"/>
    </row>
    <row r="34787" spans="38:49">
      <c r="AL34787" s="5"/>
      <c r="AM34787" s="5"/>
      <c r="AW34787" s="5"/>
    </row>
    <row r="34788" spans="38:49">
      <c r="AL34788" s="5"/>
      <c r="AM34788" s="5"/>
      <c r="AW34788" s="5"/>
    </row>
    <row r="34789" spans="38:49">
      <c r="AL34789" s="5"/>
      <c r="AM34789" s="5"/>
      <c r="AW34789" s="5"/>
    </row>
    <row r="34790" spans="38:49">
      <c r="AL34790" s="5"/>
      <c r="AM34790" s="5"/>
      <c r="AW34790" s="5"/>
    </row>
    <row r="34791" spans="38:49">
      <c r="AL34791" s="5"/>
      <c r="AM34791" s="5"/>
      <c r="AW34791" s="5"/>
    </row>
    <row r="34792" spans="38:49">
      <c r="AL34792" s="5"/>
      <c r="AM34792" s="5"/>
      <c r="AW34792" s="5"/>
    </row>
    <row r="34793" spans="38:49">
      <c r="AL34793" s="5"/>
      <c r="AM34793" s="5"/>
      <c r="AW34793" s="5"/>
    </row>
    <row r="34794" spans="38:49">
      <c r="AL34794" s="5"/>
      <c r="AM34794" s="5"/>
      <c r="AW34794" s="5"/>
    </row>
    <row r="34795" spans="38:49">
      <c r="AL34795" s="5"/>
      <c r="AM34795" s="5"/>
      <c r="AW34795" s="5"/>
    </row>
    <row r="34796" spans="38:49">
      <c r="AL34796" s="5"/>
      <c r="AM34796" s="5"/>
      <c r="AW34796" s="5"/>
    </row>
    <row r="34797" spans="38:49">
      <c r="AL34797" s="5"/>
      <c r="AM34797" s="5"/>
      <c r="AW34797" s="5"/>
    </row>
    <row r="34798" spans="38:49">
      <c r="AL34798" s="5"/>
      <c r="AM34798" s="5"/>
      <c r="AW34798" s="5"/>
    </row>
    <row r="34799" spans="38:49">
      <c r="AL34799" s="5"/>
      <c r="AM34799" s="5"/>
      <c r="AW34799" s="5"/>
    </row>
    <row r="34800" spans="38:49">
      <c r="AL34800" s="5"/>
      <c r="AM34800" s="5"/>
      <c r="AW34800" s="5"/>
    </row>
    <row r="34801" spans="38:49">
      <c r="AL34801" s="5"/>
      <c r="AM34801" s="5"/>
      <c r="AW34801" s="5"/>
    </row>
    <row r="34802" spans="38:49">
      <c r="AL34802" s="5"/>
      <c r="AM34802" s="5"/>
      <c r="AW34802" s="5"/>
    </row>
    <row r="34803" spans="38:49">
      <c r="AL34803" s="5"/>
      <c r="AM34803" s="5"/>
      <c r="AW34803" s="5"/>
    </row>
    <row r="34804" spans="38:49">
      <c r="AL34804" s="5"/>
      <c r="AM34804" s="5"/>
      <c r="AW34804" s="5"/>
    </row>
    <row r="34805" spans="38:49">
      <c r="AL34805" s="5"/>
      <c r="AM34805" s="5"/>
      <c r="AW34805" s="5"/>
    </row>
    <row r="34806" spans="38:49">
      <c r="AL34806" s="5"/>
      <c r="AM34806" s="5"/>
      <c r="AW34806" s="5"/>
    </row>
    <row r="34807" spans="38:49">
      <c r="AL34807" s="5"/>
      <c r="AM34807" s="5"/>
      <c r="AW34807" s="5"/>
    </row>
    <row r="34808" spans="38:49">
      <c r="AL34808" s="5"/>
      <c r="AM34808" s="5"/>
      <c r="AW34808" s="5"/>
    </row>
    <row r="34809" spans="38:49">
      <c r="AL34809" s="5"/>
      <c r="AM34809" s="5"/>
      <c r="AW34809" s="5"/>
    </row>
    <row r="34810" spans="38:49">
      <c r="AL34810" s="5"/>
      <c r="AM34810" s="5"/>
      <c r="AW34810" s="5"/>
    </row>
    <row r="34811" spans="38:49">
      <c r="AL34811" s="5"/>
      <c r="AM34811" s="5"/>
      <c r="AW34811" s="5"/>
    </row>
    <row r="34812" spans="38:49">
      <c r="AL34812" s="5"/>
      <c r="AM34812" s="5"/>
      <c r="AW34812" s="5"/>
    </row>
    <row r="34813" spans="38:49">
      <c r="AL34813" s="5"/>
      <c r="AM34813" s="5"/>
      <c r="AW34813" s="5"/>
    </row>
    <row r="34814" spans="38:49">
      <c r="AL34814" s="5"/>
      <c r="AM34814" s="5"/>
      <c r="AW34814" s="5"/>
    </row>
    <row r="34815" spans="38:49">
      <c r="AL34815" s="5"/>
      <c r="AM34815" s="5"/>
      <c r="AW34815" s="5"/>
    </row>
    <row r="34816" spans="38:49">
      <c r="AL34816" s="5"/>
      <c r="AM34816" s="5"/>
      <c r="AW34816" s="5"/>
    </row>
    <row r="34817" spans="38:49">
      <c r="AL34817" s="5"/>
      <c r="AM34817" s="5"/>
      <c r="AW34817" s="5"/>
    </row>
    <row r="34818" spans="38:49">
      <c r="AL34818" s="5"/>
      <c r="AM34818" s="5"/>
      <c r="AW34818" s="5"/>
    </row>
    <row r="34819" spans="38:49">
      <c r="AL34819" s="5"/>
      <c r="AM34819" s="5"/>
      <c r="AW34819" s="5"/>
    </row>
    <row r="34820" spans="38:49">
      <c r="AL34820" s="5"/>
      <c r="AM34820" s="5"/>
      <c r="AW34820" s="5"/>
    </row>
    <row r="34821" spans="38:49">
      <c r="AL34821" s="5"/>
      <c r="AM34821" s="5"/>
      <c r="AW34821" s="5"/>
    </row>
    <row r="34822" spans="38:49">
      <c r="AL34822" s="5"/>
      <c r="AM34822" s="5"/>
      <c r="AW34822" s="5"/>
    </row>
    <row r="34823" spans="38:49">
      <c r="AL34823" s="5"/>
      <c r="AM34823" s="5"/>
      <c r="AW34823" s="5"/>
    </row>
    <row r="34824" spans="38:49">
      <c r="AL34824" s="5"/>
      <c r="AM34824" s="5"/>
      <c r="AW34824" s="5"/>
    </row>
    <row r="34825" spans="38:49">
      <c r="AL34825" s="5"/>
      <c r="AM34825" s="5"/>
      <c r="AW34825" s="5"/>
    </row>
    <row r="34826" spans="38:49">
      <c r="AL34826" s="5"/>
      <c r="AM34826" s="5"/>
      <c r="AW34826" s="5"/>
    </row>
    <row r="34827" spans="38:49">
      <c r="AL34827" s="5"/>
      <c r="AM34827" s="5"/>
      <c r="AW34827" s="5"/>
    </row>
    <row r="34828" spans="38:49">
      <c r="AL34828" s="5"/>
      <c r="AM34828" s="5"/>
      <c r="AW34828" s="5"/>
    </row>
    <row r="34829" spans="38:49">
      <c r="AL34829" s="5"/>
      <c r="AM34829" s="5"/>
      <c r="AW34829" s="5"/>
    </row>
    <row r="34830" spans="38:49">
      <c r="AL34830" s="5"/>
      <c r="AM34830" s="5"/>
      <c r="AW34830" s="5"/>
    </row>
    <row r="34831" spans="38:49">
      <c r="AL34831" s="5"/>
      <c r="AM34831" s="5"/>
      <c r="AW34831" s="5"/>
    </row>
    <row r="34832" spans="38:49">
      <c r="AL34832" s="5"/>
      <c r="AM34832" s="5"/>
      <c r="AW34832" s="5"/>
    </row>
    <row r="34833" spans="38:49">
      <c r="AL34833" s="5"/>
      <c r="AM34833" s="5"/>
      <c r="AW34833" s="5"/>
    </row>
    <row r="34834" spans="38:49">
      <c r="AL34834" s="5"/>
      <c r="AM34834" s="5"/>
      <c r="AW34834" s="5"/>
    </row>
    <row r="34835" spans="38:49">
      <c r="AL34835" s="5"/>
      <c r="AM34835" s="5"/>
      <c r="AW34835" s="5"/>
    </row>
    <row r="34836" spans="38:49">
      <c r="AL34836" s="5"/>
      <c r="AM34836" s="5"/>
      <c r="AW34836" s="5"/>
    </row>
    <row r="34837" spans="38:49">
      <c r="AL34837" s="5"/>
      <c r="AM34837" s="5"/>
      <c r="AW34837" s="5"/>
    </row>
    <row r="34838" spans="38:49">
      <c r="AL34838" s="5"/>
      <c r="AM34838" s="5"/>
      <c r="AW34838" s="5"/>
    </row>
    <row r="34839" spans="38:49">
      <c r="AL34839" s="5"/>
      <c r="AM34839" s="5"/>
      <c r="AW34839" s="5"/>
    </row>
    <row r="34840" spans="38:49">
      <c r="AL34840" s="5"/>
      <c r="AM34840" s="5"/>
      <c r="AW34840" s="5"/>
    </row>
    <row r="34841" spans="38:49">
      <c r="AL34841" s="5"/>
      <c r="AM34841" s="5"/>
      <c r="AW34841" s="5"/>
    </row>
    <row r="34842" spans="38:49">
      <c r="AL34842" s="5"/>
      <c r="AM34842" s="5"/>
      <c r="AW34842" s="5"/>
    </row>
    <row r="34843" spans="38:49">
      <c r="AL34843" s="5"/>
      <c r="AM34843" s="5"/>
      <c r="AW34843" s="5"/>
    </row>
    <row r="34844" spans="38:49">
      <c r="AL34844" s="5"/>
      <c r="AM34844" s="5"/>
      <c r="AW34844" s="5"/>
    </row>
    <row r="34845" spans="38:49">
      <c r="AL34845" s="5"/>
      <c r="AM34845" s="5"/>
      <c r="AW34845" s="5"/>
    </row>
    <row r="34846" spans="38:49">
      <c r="AL34846" s="5"/>
      <c r="AM34846" s="5"/>
      <c r="AW34846" s="5"/>
    </row>
    <row r="34847" spans="38:49">
      <c r="AL34847" s="5"/>
      <c r="AM34847" s="5"/>
      <c r="AW34847" s="5"/>
    </row>
    <row r="34848" spans="38:49">
      <c r="AL34848" s="5"/>
      <c r="AM34848" s="5"/>
      <c r="AW34848" s="5"/>
    </row>
    <row r="34849" spans="38:49">
      <c r="AL34849" s="5"/>
      <c r="AM34849" s="5"/>
      <c r="AW34849" s="5"/>
    </row>
    <row r="34850" spans="38:49">
      <c r="AL34850" s="5"/>
      <c r="AM34850" s="5"/>
      <c r="AW34850" s="5"/>
    </row>
    <row r="34851" spans="38:49">
      <c r="AL34851" s="5"/>
      <c r="AM34851" s="5"/>
      <c r="AW34851" s="5"/>
    </row>
    <row r="34852" spans="38:49">
      <c r="AL34852" s="5"/>
      <c r="AM34852" s="5"/>
      <c r="AW34852" s="5"/>
    </row>
    <row r="34853" spans="38:49">
      <c r="AL34853" s="5"/>
      <c r="AM34853" s="5"/>
      <c r="AW34853" s="5"/>
    </row>
    <row r="34854" spans="38:49">
      <c r="AL34854" s="5"/>
      <c r="AM34854" s="5"/>
      <c r="AW34854" s="5"/>
    </row>
    <row r="34855" spans="38:49">
      <c r="AL34855" s="5"/>
      <c r="AM34855" s="5"/>
      <c r="AW34855" s="5"/>
    </row>
    <row r="34856" spans="38:49">
      <c r="AL34856" s="5"/>
      <c r="AM34856" s="5"/>
      <c r="AW34856" s="5"/>
    </row>
    <row r="34857" spans="38:49">
      <c r="AL34857" s="5"/>
      <c r="AM34857" s="5"/>
      <c r="AW34857" s="5"/>
    </row>
    <row r="34858" spans="38:49">
      <c r="AL34858" s="5"/>
      <c r="AM34858" s="5"/>
      <c r="AW34858" s="5"/>
    </row>
    <row r="34859" spans="38:49">
      <c r="AL34859" s="5"/>
      <c r="AM34859" s="5"/>
      <c r="AW34859" s="5"/>
    </row>
    <row r="34860" spans="38:49">
      <c r="AL34860" s="5"/>
      <c r="AM34860" s="5"/>
      <c r="AW34860" s="5"/>
    </row>
    <row r="34861" spans="38:49">
      <c r="AL34861" s="5"/>
      <c r="AM34861" s="5"/>
      <c r="AW34861" s="5"/>
    </row>
    <row r="34862" spans="38:49">
      <c r="AL34862" s="5"/>
      <c r="AM34862" s="5"/>
      <c r="AW34862" s="5"/>
    </row>
    <row r="34863" spans="38:49">
      <c r="AL34863" s="5"/>
      <c r="AM34863" s="5"/>
      <c r="AW34863" s="5"/>
    </row>
    <row r="34864" spans="38:49">
      <c r="AL34864" s="5"/>
      <c r="AM34864" s="5"/>
      <c r="AW34864" s="5"/>
    </row>
    <row r="34865" spans="38:49">
      <c r="AL34865" s="5"/>
      <c r="AM34865" s="5"/>
      <c r="AW34865" s="5"/>
    </row>
    <row r="34866" spans="38:49">
      <c r="AL34866" s="5"/>
      <c r="AM34866" s="5"/>
      <c r="AW34866" s="5"/>
    </row>
    <row r="34867" spans="38:49">
      <c r="AL34867" s="5"/>
      <c r="AM34867" s="5"/>
      <c r="AW34867" s="5"/>
    </row>
    <row r="34868" spans="38:49">
      <c r="AL34868" s="5"/>
      <c r="AM34868" s="5"/>
      <c r="AW34868" s="5"/>
    </row>
    <row r="34869" spans="38:49">
      <c r="AL34869" s="5"/>
      <c r="AM34869" s="5"/>
      <c r="AW34869" s="5"/>
    </row>
    <row r="34870" spans="38:49">
      <c r="AL34870" s="5"/>
      <c r="AM34870" s="5"/>
      <c r="AW34870" s="5"/>
    </row>
    <row r="34871" spans="38:49">
      <c r="AL34871" s="5"/>
      <c r="AM34871" s="5"/>
      <c r="AW34871" s="5"/>
    </row>
    <row r="34872" spans="38:49">
      <c r="AL34872" s="5"/>
      <c r="AM34872" s="5"/>
      <c r="AW34872" s="5"/>
    </row>
    <row r="34873" spans="38:49">
      <c r="AL34873" s="5"/>
      <c r="AM34873" s="5"/>
      <c r="AW34873" s="5"/>
    </row>
    <row r="34874" spans="38:49">
      <c r="AL34874" s="5"/>
      <c r="AM34874" s="5"/>
      <c r="AW34874" s="5"/>
    </row>
    <row r="34875" spans="38:49">
      <c r="AL34875" s="5"/>
      <c r="AM34875" s="5"/>
      <c r="AW34875" s="5"/>
    </row>
    <row r="34876" spans="38:49">
      <c r="AL34876" s="5"/>
      <c r="AM34876" s="5"/>
      <c r="AW34876" s="5"/>
    </row>
    <row r="34877" spans="38:49">
      <c r="AL34877" s="5"/>
      <c r="AM34877" s="5"/>
      <c r="AW34877" s="5"/>
    </row>
    <row r="34878" spans="38:49">
      <c r="AL34878" s="5"/>
      <c r="AM34878" s="5"/>
      <c r="AW34878" s="5"/>
    </row>
    <row r="34879" spans="38:49">
      <c r="AL34879" s="5"/>
      <c r="AM34879" s="5"/>
      <c r="AW34879" s="5"/>
    </row>
    <row r="34880" spans="38:49">
      <c r="AL34880" s="5"/>
      <c r="AM34880" s="5"/>
      <c r="AW34880" s="5"/>
    </row>
    <row r="34881" spans="38:49">
      <c r="AL34881" s="5"/>
      <c r="AM34881" s="5"/>
      <c r="AW34881" s="5"/>
    </row>
    <row r="34882" spans="38:49">
      <c r="AL34882" s="5"/>
      <c r="AM34882" s="5"/>
      <c r="AW34882" s="5"/>
    </row>
    <row r="34883" spans="38:49">
      <c r="AL34883" s="5"/>
      <c r="AM34883" s="5"/>
      <c r="AW34883" s="5"/>
    </row>
    <row r="34884" spans="38:49">
      <c r="AL34884" s="5"/>
      <c r="AM34884" s="5"/>
      <c r="AW34884" s="5"/>
    </row>
    <row r="34885" spans="38:49">
      <c r="AL34885" s="5"/>
      <c r="AM34885" s="5"/>
      <c r="AW34885" s="5"/>
    </row>
    <row r="34886" spans="38:49">
      <c r="AL34886" s="5"/>
      <c r="AM34886" s="5"/>
      <c r="AW34886" s="5"/>
    </row>
    <row r="34887" spans="38:49">
      <c r="AL34887" s="5"/>
      <c r="AM34887" s="5"/>
      <c r="AW34887" s="5"/>
    </row>
    <row r="34888" spans="38:49">
      <c r="AL34888" s="5"/>
      <c r="AM34888" s="5"/>
      <c r="AW34888" s="5"/>
    </row>
    <row r="34889" spans="38:49">
      <c r="AL34889" s="5"/>
      <c r="AM34889" s="5"/>
      <c r="AW34889" s="5"/>
    </row>
    <row r="34890" spans="38:49">
      <c r="AL34890" s="5"/>
      <c r="AM34890" s="5"/>
      <c r="AW34890" s="5"/>
    </row>
    <row r="34891" spans="38:49">
      <c r="AL34891" s="5"/>
      <c r="AM34891" s="5"/>
      <c r="AW34891" s="5"/>
    </row>
    <row r="34892" spans="38:49">
      <c r="AL34892" s="5"/>
      <c r="AM34892" s="5"/>
      <c r="AW34892" s="5"/>
    </row>
    <row r="34893" spans="38:49">
      <c r="AL34893" s="5"/>
      <c r="AM34893" s="5"/>
      <c r="AW34893" s="5"/>
    </row>
    <row r="34894" spans="38:49">
      <c r="AL34894" s="5"/>
      <c r="AM34894" s="5"/>
      <c r="AW34894" s="5"/>
    </row>
    <row r="34895" spans="38:49">
      <c r="AL34895" s="5"/>
      <c r="AM34895" s="5"/>
      <c r="AW34895" s="5"/>
    </row>
    <row r="34896" spans="38:49">
      <c r="AL34896" s="5"/>
      <c r="AM34896" s="5"/>
      <c r="AW34896" s="5"/>
    </row>
    <row r="34897" spans="38:49">
      <c r="AL34897" s="5"/>
      <c r="AM34897" s="5"/>
      <c r="AW34897" s="5"/>
    </row>
    <row r="34898" spans="38:49">
      <c r="AL34898" s="5"/>
      <c r="AM34898" s="5"/>
      <c r="AW34898" s="5"/>
    </row>
    <row r="34899" spans="38:49">
      <c r="AL34899" s="5"/>
      <c r="AM34899" s="5"/>
      <c r="AW34899" s="5"/>
    </row>
    <row r="34900" spans="38:49">
      <c r="AL34900" s="5"/>
      <c r="AM34900" s="5"/>
      <c r="AW34900" s="5"/>
    </row>
    <row r="34901" spans="38:49">
      <c r="AL34901" s="5"/>
      <c r="AM34901" s="5"/>
      <c r="AW34901" s="5"/>
    </row>
    <row r="34902" spans="38:49">
      <c r="AL34902" s="5"/>
      <c r="AM34902" s="5"/>
      <c r="AW34902" s="5"/>
    </row>
    <row r="34903" spans="38:49">
      <c r="AL34903" s="5"/>
      <c r="AM34903" s="5"/>
      <c r="AW34903" s="5"/>
    </row>
    <row r="34904" spans="38:49">
      <c r="AL34904" s="5"/>
      <c r="AM34904" s="5"/>
      <c r="AW34904" s="5"/>
    </row>
    <row r="34905" spans="38:49">
      <c r="AL34905" s="5"/>
      <c r="AM34905" s="5"/>
      <c r="AW34905" s="5"/>
    </row>
    <row r="34906" spans="38:49">
      <c r="AL34906" s="5"/>
      <c r="AM34906" s="5"/>
      <c r="AW34906" s="5"/>
    </row>
    <row r="34907" spans="38:49">
      <c r="AL34907" s="5"/>
      <c r="AM34907" s="5"/>
      <c r="AW34907" s="5"/>
    </row>
    <row r="34908" spans="38:49">
      <c r="AL34908" s="5"/>
      <c r="AM34908" s="5"/>
      <c r="AW34908" s="5"/>
    </row>
    <row r="34909" spans="38:49">
      <c r="AL34909" s="5"/>
      <c r="AM34909" s="5"/>
      <c r="AW34909" s="5"/>
    </row>
    <row r="34910" spans="38:49">
      <c r="AL34910" s="5"/>
      <c r="AM34910" s="5"/>
      <c r="AW34910" s="5"/>
    </row>
    <row r="34911" spans="38:49">
      <c r="AL34911" s="5"/>
      <c r="AM34911" s="5"/>
      <c r="AW34911" s="5"/>
    </row>
    <row r="34912" spans="38:49">
      <c r="AL34912" s="5"/>
      <c r="AM34912" s="5"/>
      <c r="AW34912" s="5"/>
    </row>
    <row r="34913" spans="38:49">
      <c r="AL34913" s="5"/>
      <c r="AM34913" s="5"/>
      <c r="AW34913" s="5"/>
    </row>
    <row r="34914" spans="38:49">
      <c r="AL34914" s="5"/>
      <c r="AM34914" s="5"/>
      <c r="AW34914" s="5"/>
    </row>
    <row r="34915" spans="38:49">
      <c r="AL34915" s="5"/>
      <c r="AM34915" s="5"/>
      <c r="AW34915" s="5"/>
    </row>
    <row r="34916" spans="38:49">
      <c r="AL34916" s="5"/>
      <c r="AM34916" s="5"/>
      <c r="AW34916" s="5"/>
    </row>
    <row r="34917" spans="38:49">
      <c r="AL34917" s="5"/>
      <c r="AM34917" s="5"/>
      <c r="AW34917" s="5"/>
    </row>
    <row r="34918" spans="38:49">
      <c r="AL34918" s="5"/>
      <c r="AM34918" s="5"/>
      <c r="AW34918" s="5"/>
    </row>
    <row r="34919" spans="38:49">
      <c r="AL34919" s="5"/>
      <c r="AM34919" s="5"/>
      <c r="AW34919" s="5"/>
    </row>
    <row r="34920" spans="38:49">
      <c r="AL34920" s="5"/>
      <c r="AM34920" s="5"/>
      <c r="AW34920" s="5"/>
    </row>
    <row r="34921" spans="38:49">
      <c r="AL34921" s="5"/>
      <c r="AM34921" s="5"/>
      <c r="AW34921" s="5"/>
    </row>
    <row r="34922" spans="38:49">
      <c r="AL34922" s="5"/>
      <c r="AM34922" s="5"/>
      <c r="AW34922" s="5"/>
    </row>
    <row r="34923" spans="38:49">
      <c r="AL34923" s="5"/>
      <c r="AM34923" s="5"/>
      <c r="AW34923" s="5"/>
    </row>
    <row r="34924" spans="38:49">
      <c r="AL34924" s="5"/>
      <c r="AM34924" s="5"/>
      <c r="AW34924" s="5"/>
    </row>
    <row r="34925" spans="38:49">
      <c r="AL34925" s="5"/>
      <c r="AM34925" s="5"/>
      <c r="AW34925" s="5"/>
    </row>
    <row r="34926" spans="38:49">
      <c r="AL34926" s="5"/>
      <c r="AM34926" s="5"/>
      <c r="AW34926" s="5"/>
    </row>
    <row r="34927" spans="38:49">
      <c r="AL34927" s="5"/>
      <c r="AM34927" s="5"/>
      <c r="AW34927" s="5"/>
    </row>
    <row r="34928" spans="38:49">
      <c r="AL34928" s="5"/>
      <c r="AM34928" s="5"/>
      <c r="AW34928" s="5"/>
    </row>
    <row r="34929" spans="38:49">
      <c r="AL34929" s="5"/>
      <c r="AM34929" s="5"/>
      <c r="AW34929" s="5"/>
    </row>
    <row r="34930" spans="38:49">
      <c r="AL34930" s="5"/>
      <c r="AM34930" s="5"/>
      <c r="AW34930" s="5"/>
    </row>
    <row r="34931" spans="38:49">
      <c r="AL34931" s="5"/>
      <c r="AM34931" s="5"/>
      <c r="AW34931" s="5"/>
    </row>
    <row r="34932" spans="38:49">
      <c r="AL34932" s="5"/>
      <c r="AM34932" s="5"/>
      <c r="AW34932" s="5"/>
    </row>
    <row r="34933" spans="38:49">
      <c r="AL34933" s="5"/>
      <c r="AM34933" s="5"/>
      <c r="AW34933" s="5"/>
    </row>
    <row r="34934" spans="38:49">
      <c r="AL34934" s="5"/>
      <c r="AM34934" s="5"/>
      <c r="AW34934" s="5"/>
    </row>
    <row r="34935" spans="38:49">
      <c r="AL34935" s="5"/>
      <c r="AM34935" s="5"/>
      <c r="AW34935" s="5"/>
    </row>
    <row r="34936" spans="38:49">
      <c r="AL34936" s="5"/>
      <c r="AM34936" s="5"/>
      <c r="AW34936" s="5"/>
    </row>
    <row r="34937" spans="38:49">
      <c r="AL34937" s="5"/>
      <c r="AM34937" s="5"/>
      <c r="AW34937" s="5"/>
    </row>
    <row r="34938" spans="38:49">
      <c r="AL34938" s="5"/>
      <c r="AM34938" s="5"/>
      <c r="AW34938" s="5"/>
    </row>
    <row r="34939" spans="38:49">
      <c r="AL34939" s="5"/>
      <c r="AM34939" s="5"/>
      <c r="AW34939" s="5"/>
    </row>
    <row r="34940" spans="38:49">
      <c r="AL34940" s="5"/>
      <c r="AM34940" s="5"/>
      <c r="AW34940" s="5"/>
    </row>
    <row r="34941" spans="38:49">
      <c r="AL34941" s="5"/>
      <c r="AM34941" s="5"/>
      <c r="AW34941" s="5"/>
    </row>
    <row r="34942" spans="38:49">
      <c r="AL34942" s="5"/>
      <c r="AM34942" s="5"/>
      <c r="AW34942" s="5"/>
    </row>
    <row r="34943" spans="38:49">
      <c r="AL34943" s="5"/>
      <c r="AM34943" s="5"/>
      <c r="AW34943" s="5"/>
    </row>
    <row r="34944" spans="38:49">
      <c r="AL34944" s="5"/>
      <c r="AM34944" s="5"/>
      <c r="AW34944" s="5"/>
    </row>
    <row r="34945" spans="38:49">
      <c r="AL34945" s="5"/>
      <c r="AM34945" s="5"/>
      <c r="AW34945" s="5"/>
    </row>
    <row r="34946" spans="38:49">
      <c r="AL34946" s="5"/>
      <c r="AM34946" s="5"/>
      <c r="AW34946" s="5"/>
    </row>
    <row r="34947" spans="38:49">
      <c r="AL34947" s="5"/>
      <c r="AM34947" s="5"/>
      <c r="AW34947" s="5"/>
    </row>
    <row r="34948" spans="38:49">
      <c r="AL34948" s="5"/>
      <c r="AM34948" s="5"/>
      <c r="AW34948" s="5"/>
    </row>
    <row r="34949" spans="38:49">
      <c r="AL34949" s="5"/>
      <c r="AM34949" s="5"/>
      <c r="AW34949" s="5"/>
    </row>
    <row r="34950" spans="38:49">
      <c r="AL34950" s="5"/>
      <c r="AM34950" s="5"/>
      <c r="AW34950" s="5"/>
    </row>
    <row r="34951" spans="38:49">
      <c r="AL34951" s="5"/>
      <c r="AM34951" s="5"/>
      <c r="AW34951" s="5"/>
    </row>
    <row r="34952" spans="38:49">
      <c r="AL34952" s="5"/>
      <c r="AM34952" s="5"/>
      <c r="AW34952" s="5"/>
    </row>
    <row r="34953" spans="38:49">
      <c r="AL34953" s="5"/>
      <c r="AM34953" s="5"/>
      <c r="AW34953" s="5"/>
    </row>
    <row r="34954" spans="38:49">
      <c r="AL34954" s="5"/>
      <c r="AM34954" s="5"/>
      <c r="AW34954" s="5"/>
    </row>
    <row r="34955" spans="38:49">
      <c r="AL34955" s="5"/>
      <c r="AM34955" s="5"/>
      <c r="AW34955" s="5"/>
    </row>
    <row r="34956" spans="38:49">
      <c r="AL34956" s="5"/>
      <c r="AM34956" s="5"/>
      <c r="AW34956" s="5"/>
    </row>
    <row r="34957" spans="38:49">
      <c r="AL34957" s="5"/>
      <c r="AM34957" s="5"/>
      <c r="AW34957" s="5"/>
    </row>
    <row r="34958" spans="38:49">
      <c r="AL34958" s="5"/>
      <c r="AM34958" s="5"/>
      <c r="AW34958" s="5"/>
    </row>
    <row r="34959" spans="38:49">
      <c r="AL34959" s="5"/>
      <c r="AM34959" s="5"/>
      <c r="AW34959" s="5"/>
    </row>
    <row r="34960" spans="38:49">
      <c r="AL34960" s="5"/>
      <c r="AM34960" s="5"/>
      <c r="AW34960" s="5"/>
    </row>
    <row r="34961" spans="38:49">
      <c r="AL34961" s="5"/>
      <c r="AM34961" s="5"/>
      <c r="AW34961" s="5"/>
    </row>
    <row r="34962" spans="38:49">
      <c r="AL34962" s="5"/>
      <c r="AM34962" s="5"/>
      <c r="AW34962" s="5"/>
    </row>
    <row r="34963" spans="38:49">
      <c r="AL34963" s="5"/>
      <c r="AM34963" s="5"/>
      <c r="AW34963" s="5"/>
    </row>
    <row r="34964" spans="38:49">
      <c r="AL34964" s="5"/>
      <c r="AM34964" s="5"/>
      <c r="AW34964" s="5"/>
    </row>
    <row r="34965" spans="38:49">
      <c r="AL34965" s="5"/>
      <c r="AM34965" s="5"/>
      <c r="AW34965" s="5"/>
    </row>
    <row r="34966" spans="38:49">
      <c r="AL34966" s="5"/>
      <c r="AM34966" s="5"/>
      <c r="AW34966" s="5"/>
    </row>
    <row r="34967" spans="38:49">
      <c r="AL34967" s="5"/>
      <c r="AM34967" s="5"/>
      <c r="AW34967" s="5"/>
    </row>
    <row r="34968" spans="38:49">
      <c r="AL34968" s="5"/>
      <c r="AM34968" s="5"/>
      <c r="AW34968" s="5"/>
    </row>
    <row r="34969" spans="38:49">
      <c r="AL34969" s="5"/>
      <c r="AM34969" s="5"/>
      <c r="AW34969" s="5"/>
    </row>
    <row r="34970" spans="38:49">
      <c r="AL34970" s="5"/>
      <c r="AM34970" s="5"/>
      <c r="AW34970" s="5"/>
    </row>
    <row r="34971" spans="38:49">
      <c r="AL34971" s="5"/>
      <c r="AM34971" s="5"/>
      <c r="AW34971" s="5"/>
    </row>
    <row r="34972" spans="38:49">
      <c r="AL34972" s="5"/>
      <c r="AM34972" s="5"/>
      <c r="AW34972" s="5"/>
    </row>
    <row r="34973" spans="38:49">
      <c r="AL34973" s="5"/>
      <c r="AM34973" s="5"/>
      <c r="AW34973" s="5"/>
    </row>
    <row r="34974" spans="38:49">
      <c r="AL34974" s="5"/>
      <c r="AM34974" s="5"/>
      <c r="AW34974" s="5"/>
    </row>
    <row r="34975" spans="38:49">
      <c r="AL34975" s="5"/>
      <c r="AM34975" s="5"/>
      <c r="AW34975" s="5"/>
    </row>
    <row r="34976" spans="38:49">
      <c r="AL34976" s="5"/>
      <c r="AM34976" s="5"/>
      <c r="AW34976" s="5"/>
    </row>
    <row r="34977" spans="38:49">
      <c r="AL34977" s="5"/>
      <c r="AM34977" s="5"/>
      <c r="AW34977" s="5"/>
    </row>
    <row r="34978" spans="38:49">
      <c r="AL34978" s="5"/>
      <c r="AM34978" s="5"/>
      <c r="AW34978" s="5"/>
    </row>
    <row r="34979" spans="38:49">
      <c r="AL34979" s="5"/>
      <c r="AM34979" s="5"/>
      <c r="AW34979" s="5"/>
    </row>
    <row r="34980" spans="38:49">
      <c r="AL34980" s="5"/>
      <c r="AM34980" s="5"/>
      <c r="AW34980" s="5"/>
    </row>
    <row r="34981" spans="38:49">
      <c r="AL34981" s="5"/>
      <c r="AM34981" s="5"/>
      <c r="AW34981" s="5"/>
    </row>
    <row r="34982" spans="38:49">
      <c r="AL34982" s="5"/>
      <c r="AM34982" s="5"/>
      <c r="AW34982" s="5"/>
    </row>
    <row r="34983" spans="38:49">
      <c r="AL34983" s="5"/>
      <c r="AM34983" s="5"/>
      <c r="AW34983" s="5"/>
    </row>
    <row r="34984" spans="38:49">
      <c r="AL34984" s="5"/>
      <c r="AM34984" s="5"/>
      <c r="AW34984" s="5"/>
    </row>
    <row r="34985" spans="38:49">
      <c r="AL34985" s="5"/>
      <c r="AM34985" s="5"/>
      <c r="AW34985" s="5"/>
    </row>
    <row r="34986" spans="38:49">
      <c r="AL34986" s="5"/>
      <c r="AM34986" s="5"/>
      <c r="AW34986" s="5"/>
    </row>
    <row r="34987" spans="38:49">
      <c r="AL34987" s="5"/>
      <c r="AM34987" s="5"/>
      <c r="AW34987" s="5"/>
    </row>
    <row r="34988" spans="38:49">
      <c r="AL34988" s="5"/>
      <c r="AM34988" s="5"/>
      <c r="AW34988" s="5"/>
    </row>
    <row r="34989" spans="38:49">
      <c r="AL34989" s="5"/>
      <c r="AM34989" s="5"/>
      <c r="AW34989" s="5"/>
    </row>
    <row r="34990" spans="38:49">
      <c r="AL34990" s="5"/>
      <c r="AM34990" s="5"/>
      <c r="AW34990" s="5"/>
    </row>
    <row r="34991" spans="38:49">
      <c r="AL34991" s="5"/>
      <c r="AM34991" s="5"/>
      <c r="AW34991" s="5"/>
    </row>
    <row r="34992" spans="38:49">
      <c r="AL34992" s="5"/>
      <c r="AM34992" s="5"/>
      <c r="AW34992" s="5"/>
    </row>
    <row r="34993" spans="38:49">
      <c r="AL34993" s="5"/>
      <c r="AM34993" s="5"/>
      <c r="AW34993" s="5"/>
    </row>
    <row r="34994" spans="38:49">
      <c r="AL34994" s="5"/>
      <c r="AM34994" s="5"/>
      <c r="AW34994" s="5"/>
    </row>
    <row r="34995" spans="38:49">
      <c r="AL34995" s="5"/>
      <c r="AM34995" s="5"/>
      <c r="AW34995" s="5"/>
    </row>
    <row r="34996" spans="38:49">
      <c r="AL34996" s="5"/>
      <c r="AM34996" s="5"/>
      <c r="AW34996" s="5"/>
    </row>
    <row r="34997" spans="38:49">
      <c r="AL34997" s="5"/>
      <c r="AM34997" s="5"/>
      <c r="AW34997" s="5"/>
    </row>
    <row r="34998" spans="38:49">
      <c r="AL34998" s="5"/>
      <c r="AM34998" s="5"/>
      <c r="AW34998" s="5"/>
    </row>
    <row r="34999" spans="38:49">
      <c r="AL34999" s="5"/>
      <c r="AM34999" s="5"/>
      <c r="AW34999" s="5"/>
    </row>
    <row r="35000" spans="38:49">
      <c r="AL35000" s="5"/>
      <c r="AM35000" s="5"/>
      <c r="AW35000" s="5"/>
    </row>
    <row r="35001" spans="38:49">
      <c r="AL35001" s="5"/>
      <c r="AM35001" s="5"/>
      <c r="AW35001" s="5"/>
    </row>
    <row r="35002" spans="38:49">
      <c r="AL35002" s="5"/>
      <c r="AM35002" s="5"/>
      <c r="AW35002" s="5"/>
    </row>
    <row r="35003" spans="38:49">
      <c r="AL35003" s="5"/>
      <c r="AM35003" s="5"/>
      <c r="AW35003" s="5"/>
    </row>
    <row r="35004" spans="38:49">
      <c r="AL35004" s="5"/>
      <c r="AM35004" s="5"/>
      <c r="AW35004" s="5"/>
    </row>
    <row r="35005" spans="38:49">
      <c r="AL35005" s="5"/>
      <c r="AM35005" s="5"/>
      <c r="AW35005" s="5"/>
    </row>
    <row r="35006" spans="38:49">
      <c r="AL35006" s="5"/>
      <c r="AM35006" s="5"/>
      <c r="AW35006" s="5"/>
    </row>
    <row r="35007" spans="38:49">
      <c r="AL35007" s="5"/>
      <c r="AM35007" s="5"/>
      <c r="AW35007" s="5"/>
    </row>
    <row r="35008" spans="38:49">
      <c r="AL35008" s="5"/>
      <c r="AM35008" s="5"/>
      <c r="AW35008" s="5"/>
    </row>
    <row r="35009" spans="38:49">
      <c r="AL35009" s="5"/>
      <c r="AM35009" s="5"/>
      <c r="AW35009" s="5"/>
    </row>
    <row r="35010" spans="38:49">
      <c r="AL35010" s="5"/>
      <c r="AM35010" s="5"/>
      <c r="AW35010" s="5"/>
    </row>
    <row r="35011" spans="38:49">
      <c r="AL35011" s="5"/>
      <c r="AM35011" s="5"/>
      <c r="AW35011" s="5"/>
    </row>
    <row r="35012" spans="38:49">
      <c r="AL35012" s="5"/>
      <c r="AM35012" s="5"/>
      <c r="AW35012" s="5"/>
    </row>
    <row r="35013" spans="38:49">
      <c r="AL35013" s="5"/>
      <c r="AM35013" s="5"/>
      <c r="AW35013" s="5"/>
    </row>
    <row r="35014" spans="38:49">
      <c r="AL35014" s="5"/>
      <c r="AM35014" s="5"/>
      <c r="AW35014" s="5"/>
    </row>
    <row r="35015" spans="38:49">
      <c r="AL35015" s="5"/>
      <c r="AM35015" s="5"/>
      <c r="AW35015" s="5"/>
    </row>
    <row r="35016" spans="38:49">
      <c r="AL35016" s="5"/>
      <c r="AM35016" s="5"/>
      <c r="AW35016" s="5"/>
    </row>
    <row r="35017" spans="38:49">
      <c r="AL35017" s="5"/>
      <c r="AM35017" s="5"/>
      <c r="AW35017" s="5"/>
    </row>
    <row r="35018" spans="38:49">
      <c r="AL35018" s="5"/>
      <c r="AM35018" s="5"/>
      <c r="AW35018" s="5"/>
    </row>
    <row r="35019" spans="38:49">
      <c r="AL35019" s="5"/>
      <c r="AM35019" s="5"/>
      <c r="AW35019" s="5"/>
    </row>
    <row r="35020" spans="38:49">
      <c r="AL35020" s="5"/>
      <c r="AM35020" s="5"/>
      <c r="AW35020" s="5"/>
    </row>
    <row r="35021" spans="38:49">
      <c r="AL35021" s="5"/>
      <c r="AM35021" s="5"/>
      <c r="AW35021" s="5"/>
    </row>
    <row r="35022" spans="38:49">
      <c r="AL35022" s="5"/>
      <c r="AM35022" s="5"/>
      <c r="AW35022" s="5"/>
    </row>
    <row r="35023" spans="38:49">
      <c r="AL35023" s="5"/>
      <c r="AM35023" s="5"/>
      <c r="AW35023" s="5"/>
    </row>
    <row r="35024" spans="38:49">
      <c r="AL35024" s="5"/>
      <c r="AM35024" s="5"/>
      <c r="AW35024" s="5"/>
    </row>
    <row r="35025" spans="38:49">
      <c r="AL35025" s="5"/>
      <c r="AM35025" s="5"/>
      <c r="AW35025" s="5"/>
    </row>
    <row r="35026" spans="38:49">
      <c r="AL35026" s="5"/>
      <c r="AM35026" s="5"/>
      <c r="AW35026" s="5"/>
    </row>
    <row r="35027" spans="38:49">
      <c r="AL35027" s="5"/>
      <c r="AM35027" s="5"/>
      <c r="AW35027" s="5"/>
    </row>
    <row r="35028" spans="38:49">
      <c r="AL35028" s="5"/>
      <c r="AM35028" s="5"/>
      <c r="AW35028" s="5"/>
    </row>
    <row r="35029" spans="38:49">
      <c r="AL35029" s="5"/>
      <c r="AM35029" s="5"/>
      <c r="AW35029" s="5"/>
    </row>
    <row r="35030" spans="38:49">
      <c r="AL35030" s="5"/>
      <c r="AM35030" s="5"/>
      <c r="AW35030" s="5"/>
    </row>
    <row r="35031" spans="38:49">
      <c r="AL35031" s="5"/>
      <c r="AM35031" s="5"/>
      <c r="AW35031" s="5"/>
    </row>
    <row r="35032" spans="38:49">
      <c r="AL35032" s="5"/>
      <c r="AM35032" s="5"/>
      <c r="AW35032" s="5"/>
    </row>
    <row r="35033" spans="38:49">
      <c r="AL35033" s="5"/>
      <c r="AM35033" s="5"/>
      <c r="AW35033" s="5"/>
    </row>
    <row r="35034" spans="38:49">
      <c r="AL35034" s="5"/>
      <c r="AM35034" s="5"/>
      <c r="AW35034" s="5"/>
    </row>
    <row r="35035" spans="38:49">
      <c r="AL35035" s="5"/>
      <c r="AM35035" s="5"/>
      <c r="AW35035" s="5"/>
    </row>
    <row r="35036" spans="38:49">
      <c r="AL35036" s="5"/>
      <c r="AM35036" s="5"/>
      <c r="AW35036" s="5"/>
    </row>
    <row r="35037" spans="38:49">
      <c r="AL35037" s="5"/>
      <c r="AM35037" s="5"/>
      <c r="AW35037" s="5"/>
    </row>
    <row r="35038" spans="38:49">
      <c r="AL35038" s="5"/>
      <c r="AM35038" s="5"/>
      <c r="AW35038" s="5"/>
    </row>
    <row r="35039" spans="38:49">
      <c r="AL35039" s="5"/>
      <c r="AM35039" s="5"/>
      <c r="AW35039" s="5"/>
    </row>
    <row r="35040" spans="38:49">
      <c r="AL35040" s="5"/>
      <c r="AM35040" s="5"/>
      <c r="AW35040" s="5"/>
    </row>
    <row r="35041" spans="38:49">
      <c r="AL35041" s="5"/>
      <c r="AM35041" s="5"/>
      <c r="AW35041" s="5"/>
    </row>
    <row r="35042" spans="38:49">
      <c r="AL35042" s="5"/>
      <c r="AM35042" s="5"/>
      <c r="AW35042" s="5"/>
    </row>
    <row r="35043" spans="38:49">
      <c r="AL35043" s="5"/>
      <c r="AM35043" s="5"/>
      <c r="AW35043" s="5"/>
    </row>
    <row r="35044" spans="38:49">
      <c r="AL35044" s="5"/>
      <c r="AM35044" s="5"/>
      <c r="AW35044" s="5"/>
    </row>
    <row r="35045" spans="38:49">
      <c r="AL35045" s="5"/>
      <c r="AM35045" s="5"/>
      <c r="AW35045" s="5"/>
    </row>
    <row r="35046" spans="38:49">
      <c r="AL35046" s="5"/>
      <c r="AM35046" s="5"/>
      <c r="AW35046" s="5"/>
    </row>
    <row r="35047" spans="38:49">
      <c r="AL35047" s="5"/>
      <c r="AM35047" s="5"/>
      <c r="AW35047" s="5"/>
    </row>
    <row r="35048" spans="38:49">
      <c r="AL35048" s="5"/>
      <c r="AM35048" s="5"/>
      <c r="AW35048" s="5"/>
    </row>
    <row r="35049" spans="38:49">
      <c r="AL35049" s="5"/>
      <c r="AM35049" s="5"/>
      <c r="AW35049" s="5"/>
    </row>
    <row r="35050" spans="38:49">
      <c r="AL35050" s="5"/>
      <c r="AM35050" s="5"/>
      <c r="AW35050" s="5"/>
    </row>
    <row r="35051" spans="38:49">
      <c r="AL35051" s="5"/>
      <c r="AM35051" s="5"/>
      <c r="AW35051" s="5"/>
    </row>
    <row r="35052" spans="38:49">
      <c r="AL35052" s="5"/>
      <c r="AM35052" s="5"/>
      <c r="AW35052" s="5"/>
    </row>
    <row r="35053" spans="38:49">
      <c r="AL35053" s="5"/>
      <c r="AM35053" s="5"/>
      <c r="AW35053" s="5"/>
    </row>
    <row r="35054" spans="38:49">
      <c r="AL35054" s="5"/>
      <c r="AM35054" s="5"/>
      <c r="AW35054" s="5"/>
    </row>
    <row r="35055" spans="38:49">
      <c r="AL35055" s="5"/>
      <c r="AM35055" s="5"/>
      <c r="AW35055" s="5"/>
    </row>
    <row r="35056" spans="38:49">
      <c r="AL35056" s="5"/>
      <c r="AM35056" s="5"/>
      <c r="AW35056" s="5"/>
    </row>
    <row r="35057" spans="38:49">
      <c r="AL35057" s="5"/>
      <c r="AM35057" s="5"/>
      <c r="AW35057" s="5"/>
    </row>
    <row r="35058" spans="38:49">
      <c r="AL35058" s="5"/>
      <c r="AM35058" s="5"/>
      <c r="AW35058" s="5"/>
    </row>
    <row r="35059" spans="38:49">
      <c r="AL35059" s="5"/>
      <c r="AM35059" s="5"/>
      <c r="AW35059" s="5"/>
    </row>
    <row r="35060" spans="38:49">
      <c r="AL35060" s="5"/>
      <c r="AM35060" s="5"/>
      <c r="AW35060" s="5"/>
    </row>
    <row r="35061" spans="38:49">
      <c r="AL35061" s="5"/>
      <c r="AM35061" s="5"/>
      <c r="AW35061" s="5"/>
    </row>
    <row r="35062" spans="38:49">
      <c r="AL35062" s="5"/>
      <c r="AM35062" s="5"/>
      <c r="AW35062" s="5"/>
    </row>
    <row r="35063" spans="38:49">
      <c r="AL35063" s="5"/>
      <c r="AM35063" s="5"/>
      <c r="AW35063" s="5"/>
    </row>
    <row r="35064" spans="38:49">
      <c r="AL35064" s="5"/>
      <c r="AM35064" s="5"/>
      <c r="AW35064" s="5"/>
    </row>
    <row r="35065" spans="38:49">
      <c r="AL35065" s="5"/>
      <c r="AM35065" s="5"/>
      <c r="AW35065" s="5"/>
    </row>
    <row r="35066" spans="38:49">
      <c r="AL35066" s="5"/>
      <c r="AM35066" s="5"/>
      <c r="AW35066" s="5"/>
    </row>
    <row r="35067" spans="38:49">
      <c r="AL35067" s="5"/>
      <c r="AM35067" s="5"/>
      <c r="AW35067" s="5"/>
    </row>
    <row r="35068" spans="38:49">
      <c r="AL35068" s="5"/>
      <c r="AM35068" s="5"/>
      <c r="AW35068" s="5"/>
    </row>
    <row r="35069" spans="38:49">
      <c r="AL35069" s="5"/>
      <c r="AM35069" s="5"/>
      <c r="AW35069" s="5"/>
    </row>
    <row r="35070" spans="38:49">
      <c r="AL35070" s="5"/>
      <c r="AM35070" s="5"/>
      <c r="AW35070" s="5"/>
    </row>
    <row r="35071" spans="38:49">
      <c r="AL35071" s="5"/>
      <c r="AM35071" s="5"/>
      <c r="AW35071" s="5"/>
    </row>
    <row r="35072" spans="38:49">
      <c r="AL35072" s="5"/>
      <c r="AM35072" s="5"/>
      <c r="AW35072" s="5"/>
    </row>
    <row r="35073" spans="38:49">
      <c r="AL35073" s="5"/>
      <c r="AM35073" s="5"/>
      <c r="AW35073" s="5"/>
    </row>
    <row r="35074" spans="38:49">
      <c r="AL35074" s="5"/>
      <c r="AM35074" s="5"/>
      <c r="AW35074" s="5"/>
    </row>
    <row r="35075" spans="38:49">
      <c r="AL35075" s="5"/>
      <c r="AM35075" s="5"/>
      <c r="AW35075" s="5"/>
    </row>
    <row r="35076" spans="38:49">
      <c r="AL35076" s="5"/>
      <c r="AM35076" s="5"/>
      <c r="AW35076" s="5"/>
    </row>
    <row r="35077" spans="38:49">
      <c r="AL35077" s="5"/>
      <c r="AM35077" s="5"/>
      <c r="AW35077" s="5"/>
    </row>
    <row r="35078" spans="38:49">
      <c r="AL35078" s="5"/>
      <c r="AM35078" s="5"/>
      <c r="AW35078" s="5"/>
    </row>
    <row r="35079" spans="38:49">
      <c r="AL35079" s="5"/>
      <c r="AM35079" s="5"/>
      <c r="AW35079" s="5"/>
    </row>
    <row r="35080" spans="38:49">
      <c r="AL35080" s="5"/>
      <c r="AM35080" s="5"/>
      <c r="AW35080" s="5"/>
    </row>
    <row r="35081" spans="38:49">
      <c r="AL35081" s="5"/>
      <c r="AM35081" s="5"/>
      <c r="AW35081" s="5"/>
    </row>
    <row r="35082" spans="38:49">
      <c r="AL35082" s="5"/>
      <c r="AM35082" s="5"/>
      <c r="AW35082" s="5"/>
    </row>
    <row r="35083" spans="38:49">
      <c r="AL35083" s="5"/>
      <c r="AM35083" s="5"/>
      <c r="AW35083" s="5"/>
    </row>
    <row r="35084" spans="38:49">
      <c r="AL35084" s="5"/>
      <c r="AM35084" s="5"/>
      <c r="AW35084" s="5"/>
    </row>
    <row r="35085" spans="38:49">
      <c r="AL35085" s="5"/>
      <c r="AM35085" s="5"/>
      <c r="AW35085" s="5"/>
    </row>
    <row r="35086" spans="38:49">
      <c r="AL35086" s="5"/>
      <c r="AM35086" s="5"/>
      <c r="AW35086" s="5"/>
    </row>
    <row r="35087" spans="38:49">
      <c r="AL35087" s="5"/>
      <c r="AM35087" s="5"/>
      <c r="AW35087" s="5"/>
    </row>
    <row r="35088" spans="38:49">
      <c r="AL35088" s="5"/>
      <c r="AM35088" s="5"/>
      <c r="AW35088" s="5"/>
    </row>
    <row r="35089" spans="38:49">
      <c r="AL35089" s="5"/>
      <c r="AM35089" s="5"/>
      <c r="AW35089" s="5"/>
    </row>
    <row r="35090" spans="38:49">
      <c r="AL35090" s="5"/>
      <c r="AM35090" s="5"/>
      <c r="AW35090" s="5"/>
    </row>
    <row r="35091" spans="38:49">
      <c r="AL35091" s="5"/>
      <c r="AM35091" s="5"/>
      <c r="AW35091" s="5"/>
    </row>
    <row r="35092" spans="38:49">
      <c r="AL35092" s="5"/>
      <c r="AM35092" s="5"/>
      <c r="AW35092" s="5"/>
    </row>
    <row r="35093" spans="38:49">
      <c r="AL35093" s="5"/>
      <c r="AM35093" s="5"/>
      <c r="AW35093" s="5"/>
    </row>
    <row r="35094" spans="38:49">
      <c r="AL35094" s="5"/>
      <c r="AM35094" s="5"/>
      <c r="AW35094" s="5"/>
    </row>
    <row r="35095" spans="38:49">
      <c r="AL35095" s="5"/>
      <c r="AM35095" s="5"/>
      <c r="AW35095" s="5"/>
    </row>
    <row r="35096" spans="38:49">
      <c r="AL35096" s="5"/>
      <c r="AM35096" s="5"/>
      <c r="AW35096" s="5"/>
    </row>
    <row r="35097" spans="38:49">
      <c r="AL35097" s="5"/>
      <c r="AM35097" s="5"/>
      <c r="AW35097" s="5"/>
    </row>
    <row r="35098" spans="38:49">
      <c r="AL35098" s="5"/>
      <c r="AM35098" s="5"/>
      <c r="AW35098" s="5"/>
    </row>
    <row r="35099" spans="38:49">
      <c r="AL35099" s="5"/>
      <c r="AM35099" s="5"/>
      <c r="AW35099" s="5"/>
    </row>
    <row r="35100" spans="38:49">
      <c r="AL35100" s="5"/>
      <c r="AM35100" s="5"/>
      <c r="AW35100" s="5"/>
    </row>
    <row r="35101" spans="38:49">
      <c r="AL35101" s="5"/>
      <c r="AM35101" s="5"/>
      <c r="AW35101" s="5"/>
    </row>
    <row r="35102" spans="38:49">
      <c r="AL35102" s="5"/>
      <c r="AM35102" s="5"/>
      <c r="AW35102" s="5"/>
    </row>
    <row r="35103" spans="38:49">
      <c r="AL35103" s="5"/>
      <c r="AM35103" s="5"/>
      <c r="AW35103" s="5"/>
    </row>
    <row r="35104" spans="38:49">
      <c r="AL35104" s="5"/>
      <c r="AM35104" s="5"/>
      <c r="AW35104" s="5"/>
    </row>
    <row r="35105" spans="38:49">
      <c r="AL35105" s="5"/>
      <c r="AM35105" s="5"/>
      <c r="AW35105" s="5"/>
    </row>
    <row r="35106" spans="38:49">
      <c r="AL35106" s="5"/>
      <c r="AM35106" s="5"/>
      <c r="AW35106" s="5"/>
    </row>
    <row r="35107" spans="38:49">
      <c r="AL35107" s="5"/>
      <c r="AM35107" s="5"/>
      <c r="AW35107" s="5"/>
    </row>
    <row r="35108" spans="38:49">
      <c r="AL35108" s="5"/>
      <c r="AM35108" s="5"/>
      <c r="AW35108" s="5"/>
    </row>
    <row r="35109" spans="38:49">
      <c r="AL35109" s="5"/>
      <c r="AM35109" s="5"/>
      <c r="AW35109" s="5"/>
    </row>
    <row r="35110" spans="38:49">
      <c r="AL35110" s="5"/>
      <c r="AM35110" s="5"/>
      <c r="AW35110" s="5"/>
    </row>
    <row r="35111" spans="38:49">
      <c r="AL35111" s="5"/>
      <c r="AM35111" s="5"/>
      <c r="AW35111" s="5"/>
    </row>
    <row r="35112" spans="38:49">
      <c r="AL35112" s="5"/>
      <c r="AM35112" s="5"/>
      <c r="AW35112" s="5"/>
    </row>
    <row r="35113" spans="38:49">
      <c r="AL35113" s="5"/>
      <c r="AM35113" s="5"/>
      <c r="AW35113" s="5"/>
    </row>
    <row r="35114" spans="38:49">
      <c r="AL35114" s="5"/>
      <c r="AM35114" s="5"/>
      <c r="AW35114" s="5"/>
    </row>
    <row r="35115" spans="38:49">
      <c r="AL35115" s="5"/>
      <c r="AM35115" s="5"/>
      <c r="AW35115" s="5"/>
    </row>
    <row r="35116" spans="38:49">
      <c r="AL35116" s="5"/>
      <c r="AM35116" s="5"/>
      <c r="AW35116" s="5"/>
    </row>
    <row r="35117" spans="38:49">
      <c r="AL35117" s="5"/>
      <c r="AM35117" s="5"/>
      <c r="AW35117" s="5"/>
    </row>
    <row r="35118" spans="38:49">
      <c r="AL35118" s="5"/>
      <c r="AM35118" s="5"/>
      <c r="AW35118" s="5"/>
    </row>
    <row r="35119" spans="38:49">
      <c r="AL35119" s="5"/>
      <c r="AM35119" s="5"/>
      <c r="AW35119" s="5"/>
    </row>
    <row r="35120" spans="38:49">
      <c r="AL35120" s="5"/>
      <c r="AM35120" s="5"/>
      <c r="AW35120" s="5"/>
    </row>
    <row r="35121" spans="38:49">
      <c r="AL35121" s="5"/>
      <c r="AM35121" s="5"/>
      <c r="AW35121" s="5"/>
    </row>
    <row r="35122" spans="38:49">
      <c r="AL35122" s="5"/>
      <c r="AM35122" s="5"/>
      <c r="AW35122" s="5"/>
    </row>
    <row r="35123" spans="38:49">
      <c r="AL35123" s="5"/>
      <c r="AM35123" s="5"/>
      <c r="AW35123" s="5"/>
    </row>
    <row r="35124" spans="38:49">
      <c r="AL35124" s="5"/>
      <c r="AM35124" s="5"/>
      <c r="AW35124" s="5"/>
    </row>
    <row r="35125" spans="38:49">
      <c r="AL35125" s="5"/>
      <c r="AM35125" s="5"/>
      <c r="AW35125" s="5"/>
    </row>
    <row r="35126" spans="38:49">
      <c r="AL35126" s="5"/>
      <c r="AM35126" s="5"/>
      <c r="AW35126" s="5"/>
    </row>
    <row r="35127" spans="38:49">
      <c r="AL35127" s="5"/>
      <c r="AM35127" s="5"/>
      <c r="AW35127" s="5"/>
    </row>
    <row r="35128" spans="38:49">
      <c r="AL35128" s="5"/>
      <c r="AM35128" s="5"/>
      <c r="AW35128" s="5"/>
    </row>
    <row r="35129" spans="38:49">
      <c r="AL35129" s="5"/>
      <c r="AM35129" s="5"/>
      <c r="AW35129" s="5"/>
    </row>
    <row r="35130" spans="38:49">
      <c r="AL35130" s="5"/>
      <c r="AM35130" s="5"/>
      <c r="AW35130" s="5"/>
    </row>
    <row r="35131" spans="38:49">
      <c r="AL35131" s="5"/>
      <c r="AM35131" s="5"/>
      <c r="AW35131" s="5"/>
    </row>
    <row r="35132" spans="38:49">
      <c r="AL35132" s="5"/>
      <c r="AM35132" s="5"/>
      <c r="AW35132" s="5"/>
    </row>
    <row r="35133" spans="38:49">
      <c r="AL35133" s="5"/>
      <c r="AM35133" s="5"/>
      <c r="AW35133" s="5"/>
    </row>
    <row r="35134" spans="38:49">
      <c r="AL35134" s="5"/>
      <c r="AM35134" s="5"/>
      <c r="AW35134" s="5"/>
    </row>
    <row r="35135" spans="38:49">
      <c r="AL35135" s="5"/>
      <c r="AM35135" s="5"/>
      <c r="AW35135" s="5"/>
    </row>
    <row r="35136" spans="38:49">
      <c r="AL35136" s="5"/>
      <c r="AM35136" s="5"/>
      <c r="AW35136" s="5"/>
    </row>
    <row r="35137" spans="38:49">
      <c r="AL35137" s="5"/>
      <c r="AM35137" s="5"/>
      <c r="AW35137" s="5"/>
    </row>
    <row r="35138" spans="38:49">
      <c r="AL35138" s="5"/>
      <c r="AM35138" s="5"/>
      <c r="AW35138" s="5"/>
    </row>
    <row r="35139" spans="38:49">
      <c r="AL35139" s="5"/>
      <c r="AM35139" s="5"/>
      <c r="AW35139" s="5"/>
    </row>
    <row r="35140" spans="38:49">
      <c r="AL35140" s="5"/>
      <c r="AM35140" s="5"/>
      <c r="AW35140" s="5"/>
    </row>
    <row r="35141" spans="38:49">
      <c r="AL35141" s="5"/>
      <c r="AM35141" s="5"/>
      <c r="AW35141" s="5"/>
    </row>
    <row r="35142" spans="38:49">
      <c r="AL35142" s="5"/>
      <c r="AM35142" s="5"/>
      <c r="AW35142" s="5"/>
    </row>
    <row r="35143" spans="38:49">
      <c r="AL35143" s="5"/>
      <c r="AM35143" s="5"/>
      <c r="AW35143" s="5"/>
    </row>
    <row r="35144" spans="38:49">
      <c r="AL35144" s="5"/>
      <c r="AM35144" s="5"/>
      <c r="AW35144" s="5"/>
    </row>
    <row r="35145" spans="38:49">
      <c r="AL35145" s="5"/>
      <c r="AM35145" s="5"/>
      <c r="AW35145" s="5"/>
    </row>
    <row r="35146" spans="38:49">
      <c r="AL35146" s="5"/>
      <c r="AM35146" s="5"/>
      <c r="AW35146" s="5"/>
    </row>
    <row r="35147" spans="38:49">
      <c r="AL35147" s="5"/>
      <c r="AM35147" s="5"/>
      <c r="AW35147" s="5"/>
    </row>
    <row r="35148" spans="38:49">
      <c r="AL35148" s="5"/>
      <c r="AM35148" s="5"/>
      <c r="AW35148" s="5"/>
    </row>
    <row r="35149" spans="38:49">
      <c r="AL35149" s="5"/>
      <c r="AM35149" s="5"/>
      <c r="AW35149" s="5"/>
    </row>
    <row r="35150" spans="38:49">
      <c r="AL35150" s="5"/>
      <c r="AM35150" s="5"/>
      <c r="AW35150" s="5"/>
    </row>
    <row r="35151" spans="38:49">
      <c r="AL35151" s="5"/>
      <c r="AM35151" s="5"/>
      <c r="AW35151" s="5"/>
    </row>
    <row r="35152" spans="38:49">
      <c r="AL35152" s="5"/>
      <c r="AM35152" s="5"/>
      <c r="AW35152" s="5"/>
    </row>
    <row r="35153" spans="38:49">
      <c r="AL35153" s="5"/>
      <c r="AM35153" s="5"/>
      <c r="AW35153" s="5"/>
    </row>
    <row r="35154" spans="38:49">
      <c r="AL35154" s="5"/>
      <c r="AM35154" s="5"/>
      <c r="AW35154" s="5"/>
    </row>
    <row r="35155" spans="38:49">
      <c r="AL35155" s="5"/>
      <c r="AM35155" s="5"/>
      <c r="AW35155" s="5"/>
    </row>
    <row r="35156" spans="38:49">
      <c r="AL35156" s="5"/>
      <c r="AM35156" s="5"/>
      <c r="AW35156" s="5"/>
    </row>
    <row r="35157" spans="38:49">
      <c r="AL35157" s="5"/>
      <c r="AM35157" s="5"/>
      <c r="AW35157" s="5"/>
    </row>
    <row r="35158" spans="38:49">
      <c r="AL35158" s="5"/>
      <c r="AM35158" s="5"/>
      <c r="AW35158" s="5"/>
    </row>
    <row r="35159" spans="38:49">
      <c r="AL35159" s="5"/>
      <c r="AM35159" s="5"/>
      <c r="AW35159" s="5"/>
    </row>
    <row r="35160" spans="38:49">
      <c r="AL35160" s="5"/>
      <c r="AM35160" s="5"/>
      <c r="AW35160" s="5"/>
    </row>
    <row r="35161" spans="38:49">
      <c r="AL35161" s="5"/>
      <c r="AM35161" s="5"/>
      <c r="AW35161" s="5"/>
    </row>
    <row r="35162" spans="38:49">
      <c r="AL35162" s="5"/>
      <c r="AM35162" s="5"/>
      <c r="AW35162" s="5"/>
    </row>
    <row r="35163" spans="38:49">
      <c r="AL35163" s="5"/>
      <c r="AM35163" s="5"/>
      <c r="AW35163" s="5"/>
    </row>
    <row r="35164" spans="38:49">
      <c r="AL35164" s="5"/>
      <c r="AM35164" s="5"/>
      <c r="AW35164" s="5"/>
    </row>
    <row r="35165" spans="38:49">
      <c r="AL35165" s="5"/>
      <c r="AM35165" s="5"/>
      <c r="AW35165" s="5"/>
    </row>
    <row r="35166" spans="38:49">
      <c r="AL35166" s="5"/>
      <c r="AM35166" s="5"/>
      <c r="AW35166" s="5"/>
    </row>
    <row r="35167" spans="38:49">
      <c r="AL35167" s="5"/>
      <c r="AM35167" s="5"/>
      <c r="AW35167" s="5"/>
    </row>
    <row r="35168" spans="38:49">
      <c r="AL35168" s="5"/>
      <c r="AM35168" s="5"/>
      <c r="AW35168" s="5"/>
    </row>
    <row r="35169" spans="38:49">
      <c r="AL35169" s="5"/>
      <c r="AM35169" s="5"/>
      <c r="AW35169" s="5"/>
    </row>
    <row r="35170" spans="38:49">
      <c r="AL35170" s="5"/>
      <c r="AM35170" s="5"/>
      <c r="AW35170" s="5"/>
    </row>
    <row r="35171" spans="38:49">
      <c r="AL35171" s="5"/>
      <c r="AM35171" s="5"/>
      <c r="AW35171" s="5"/>
    </row>
    <row r="35172" spans="38:49">
      <c r="AL35172" s="5"/>
      <c r="AM35172" s="5"/>
      <c r="AW35172" s="5"/>
    </row>
    <row r="35173" spans="38:49">
      <c r="AL35173" s="5"/>
      <c r="AM35173" s="5"/>
      <c r="AW35173" s="5"/>
    </row>
    <row r="35174" spans="38:49">
      <c r="AL35174" s="5"/>
      <c r="AM35174" s="5"/>
      <c r="AW35174" s="5"/>
    </row>
    <row r="35175" spans="38:49">
      <c r="AL35175" s="5"/>
      <c r="AM35175" s="5"/>
      <c r="AW35175" s="5"/>
    </row>
    <row r="35176" spans="38:49">
      <c r="AL35176" s="5"/>
      <c r="AM35176" s="5"/>
      <c r="AW35176" s="5"/>
    </row>
    <row r="35177" spans="38:49">
      <c r="AL35177" s="5"/>
      <c r="AM35177" s="5"/>
      <c r="AW35177" s="5"/>
    </row>
    <row r="35178" spans="38:49">
      <c r="AL35178" s="5"/>
      <c r="AM35178" s="5"/>
      <c r="AW35178" s="5"/>
    </row>
    <row r="35179" spans="38:49">
      <c r="AL35179" s="5"/>
      <c r="AM35179" s="5"/>
      <c r="AW35179" s="5"/>
    </row>
    <row r="35180" spans="38:49">
      <c r="AL35180" s="5"/>
      <c r="AM35180" s="5"/>
      <c r="AW35180" s="5"/>
    </row>
    <row r="35181" spans="38:49">
      <c r="AL35181" s="5"/>
      <c r="AM35181" s="5"/>
      <c r="AW35181" s="5"/>
    </row>
    <row r="35182" spans="38:49">
      <c r="AL35182" s="5"/>
      <c r="AM35182" s="5"/>
      <c r="AW35182" s="5"/>
    </row>
    <row r="35183" spans="38:49">
      <c r="AL35183" s="5"/>
      <c r="AM35183" s="5"/>
      <c r="AW35183" s="5"/>
    </row>
    <row r="35184" spans="38:49">
      <c r="AL35184" s="5"/>
      <c r="AM35184" s="5"/>
      <c r="AW35184" s="5"/>
    </row>
    <row r="35185" spans="38:49">
      <c r="AL35185" s="5"/>
      <c r="AM35185" s="5"/>
      <c r="AW35185" s="5"/>
    </row>
    <row r="35186" spans="38:49">
      <c r="AL35186" s="5"/>
      <c r="AM35186" s="5"/>
      <c r="AW35186" s="5"/>
    </row>
    <row r="35187" spans="38:49">
      <c r="AL35187" s="5"/>
      <c r="AM35187" s="5"/>
      <c r="AW35187" s="5"/>
    </row>
    <row r="35188" spans="38:49">
      <c r="AL35188" s="5"/>
      <c r="AM35188" s="5"/>
      <c r="AW35188" s="5"/>
    </row>
    <row r="35189" spans="38:49">
      <c r="AL35189" s="5"/>
      <c r="AM35189" s="5"/>
      <c r="AW35189" s="5"/>
    </row>
    <row r="35190" spans="38:49">
      <c r="AL35190" s="5"/>
      <c r="AM35190" s="5"/>
      <c r="AW35190" s="5"/>
    </row>
    <row r="35191" spans="38:49">
      <c r="AL35191" s="5"/>
      <c r="AM35191" s="5"/>
      <c r="AW35191" s="5"/>
    </row>
    <row r="35192" spans="38:49">
      <c r="AL35192" s="5"/>
      <c r="AM35192" s="5"/>
      <c r="AW35192" s="5"/>
    </row>
    <row r="35193" spans="38:49">
      <c r="AL35193" s="5"/>
      <c r="AM35193" s="5"/>
      <c r="AW35193" s="5"/>
    </row>
    <row r="35194" spans="38:49">
      <c r="AL35194" s="5"/>
      <c r="AM35194" s="5"/>
      <c r="AW35194" s="5"/>
    </row>
    <row r="35195" spans="38:49">
      <c r="AL35195" s="5"/>
      <c r="AM35195" s="5"/>
      <c r="AW35195" s="5"/>
    </row>
    <row r="35196" spans="38:49">
      <c r="AL35196" s="5"/>
      <c r="AM35196" s="5"/>
      <c r="AW35196" s="5"/>
    </row>
    <row r="35197" spans="38:49">
      <c r="AL35197" s="5"/>
      <c r="AM35197" s="5"/>
      <c r="AW35197" s="5"/>
    </row>
    <row r="35198" spans="38:49">
      <c r="AL35198" s="5"/>
      <c r="AM35198" s="5"/>
      <c r="AW35198" s="5"/>
    </row>
    <row r="35199" spans="38:49">
      <c r="AL35199" s="5"/>
      <c r="AM35199" s="5"/>
      <c r="AW35199" s="5"/>
    </row>
    <row r="35200" spans="38:49">
      <c r="AL35200" s="5"/>
      <c r="AM35200" s="5"/>
      <c r="AW35200" s="5"/>
    </row>
    <row r="35201" spans="38:49">
      <c r="AL35201" s="5"/>
      <c r="AM35201" s="5"/>
      <c r="AW35201" s="5"/>
    </row>
    <row r="35202" spans="38:49">
      <c r="AL35202" s="5"/>
      <c r="AM35202" s="5"/>
      <c r="AW35202" s="5"/>
    </row>
    <row r="35203" spans="38:49">
      <c r="AL35203" s="5"/>
      <c r="AM35203" s="5"/>
      <c r="AW35203" s="5"/>
    </row>
    <row r="35204" spans="38:49">
      <c r="AL35204" s="5"/>
      <c r="AM35204" s="5"/>
      <c r="AW35204" s="5"/>
    </row>
    <row r="35205" spans="38:49">
      <c r="AL35205" s="5"/>
      <c r="AM35205" s="5"/>
      <c r="AW35205" s="5"/>
    </row>
    <row r="35206" spans="38:49">
      <c r="AL35206" s="5"/>
      <c r="AM35206" s="5"/>
      <c r="AW35206" s="5"/>
    </row>
    <row r="35207" spans="38:49">
      <c r="AL35207" s="5"/>
      <c r="AM35207" s="5"/>
      <c r="AW35207" s="5"/>
    </row>
    <row r="35208" spans="38:49">
      <c r="AL35208" s="5"/>
      <c r="AM35208" s="5"/>
      <c r="AW35208" s="5"/>
    </row>
    <row r="35209" spans="38:49">
      <c r="AL35209" s="5"/>
      <c r="AM35209" s="5"/>
      <c r="AW35209" s="5"/>
    </row>
    <row r="35210" spans="38:49">
      <c r="AL35210" s="5"/>
      <c r="AM35210" s="5"/>
      <c r="AW35210" s="5"/>
    </row>
    <row r="35211" spans="38:49">
      <c r="AL35211" s="5"/>
      <c r="AM35211" s="5"/>
      <c r="AW35211" s="5"/>
    </row>
    <row r="35212" spans="38:49">
      <c r="AL35212" s="5"/>
      <c r="AM35212" s="5"/>
      <c r="AW35212" s="5"/>
    </row>
    <row r="35213" spans="38:49">
      <c r="AL35213" s="5"/>
      <c r="AM35213" s="5"/>
      <c r="AW35213" s="5"/>
    </row>
    <row r="35214" spans="38:49">
      <c r="AL35214" s="5"/>
      <c r="AM35214" s="5"/>
      <c r="AW35214" s="5"/>
    </row>
    <row r="35215" spans="38:49">
      <c r="AL35215" s="5"/>
      <c r="AM35215" s="5"/>
      <c r="AW35215" s="5"/>
    </row>
    <row r="35216" spans="38:49">
      <c r="AL35216" s="5"/>
      <c r="AM35216" s="5"/>
      <c r="AW35216" s="5"/>
    </row>
    <row r="35217" spans="38:49">
      <c r="AL35217" s="5"/>
      <c r="AM35217" s="5"/>
      <c r="AW35217" s="5"/>
    </row>
    <row r="35218" spans="38:49">
      <c r="AL35218" s="5"/>
      <c r="AM35218" s="5"/>
      <c r="AW35218" s="5"/>
    </row>
    <row r="35219" spans="38:49">
      <c r="AL35219" s="5"/>
      <c r="AM35219" s="5"/>
      <c r="AW35219" s="5"/>
    </row>
    <row r="35220" spans="38:49">
      <c r="AL35220" s="5"/>
      <c r="AM35220" s="5"/>
      <c r="AW35220" s="5"/>
    </row>
    <row r="35221" spans="38:49">
      <c r="AL35221" s="5"/>
      <c r="AM35221" s="5"/>
      <c r="AW35221" s="5"/>
    </row>
    <row r="35222" spans="38:49">
      <c r="AL35222" s="5"/>
      <c r="AM35222" s="5"/>
      <c r="AW35222" s="5"/>
    </row>
    <row r="35223" spans="38:49">
      <c r="AL35223" s="5"/>
      <c r="AM35223" s="5"/>
      <c r="AW35223" s="5"/>
    </row>
    <row r="35224" spans="38:49">
      <c r="AL35224" s="5"/>
      <c r="AM35224" s="5"/>
      <c r="AW35224" s="5"/>
    </row>
    <row r="35225" spans="38:49">
      <c r="AL35225" s="5"/>
      <c r="AM35225" s="5"/>
      <c r="AW35225" s="5"/>
    </row>
    <row r="35226" spans="38:49">
      <c r="AL35226" s="5"/>
      <c r="AM35226" s="5"/>
      <c r="AW35226" s="5"/>
    </row>
    <row r="35227" spans="38:49">
      <c r="AL35227" s="5"/>
      <c r="AM35227" s="5"/>
      <c r="AW35227" s="5"/>
    </row>
    <row r="35228" spans="38:49">
      <c r="AL35228" s="5"/>
      <c r="AM35228" s="5"/>
      <c r="AW35228" s="5"/>
    </row>
    <row r="35229" spans="38:49">
      <c r="AL35229" s="5"/>
      <c r="AM35229" s="5"/>
      <c r="AW35229" s="5"/>
    </row>
    <row r="35230" spans="38:49">
      <c r="AL35230" s="5"/>
      <c r="AM35230" s="5"/>
      <c r="AW35230" s="5"/>
    </row>
    <row r="35231" spans="38:49">
      <c r="AL35231" s="5"/>
      <c r="AM35231" s="5"/>
      <c r="AW35231" s="5"/>
    </row>
    <row r="35232" spans="38:49">
      <c r="AL35232" s="5"/>
      <c r="AM35232" s="5"/>
      <c r="AW35232" s="5"/>
    </row>
    <row r="35233" spans="38:49">
      <c r="AL35233" s="5"/>
      <c r="AM35233" s="5"/>
      <c r="AW35233" s="5"/>
    </row>
    <row r="35234" spans="38:49">
      <c r="AL35234" s="5"/>
      <c r="AM35234" s="5"/>
      <c r="AW35234" s="5"/>
    </row>
    <row r="35235" spans="38:49">
      <c r="AL35235" s="5"/>
      <c r="AM35235" s="5"/>
      <c r="AW35235" s="5"/>
    </row>
    <row r="35236" spans="38:49">
      <c r="AL35236" s="5"/>
      <c r="AM35236" s="5"/>
      <c r="AW35236" s="5"/>
    </row>
    <row r="35237" spans="38:49">
      <c r="AL35237" s="5"/>
      <c r="AM35237" s="5"/>
      <c r="AW35237" s="5"/>
    </row>
    <row r="35238" spans="38:49">
      <c r="AL35238" s="5"/>
      <c r="AM35238" s="5"/>
      <c r="AW35238" s="5"/>
    </row>
    <row r="35239" spans="38:49">
      <c r="AL35239" s="5"/>
      <c r="AM35239" s="5"/>
      <c r="AW35239" s="5"/>
    </row>
    <row r="35240" spans="38:49">
      <c r="AL35240" s="5"/>
      <c r="AM35240" s="5"/>
      <c r="AW35240" s="5"/>
    </row>
    <row r="35241" spans="38:49">
      <c r="AL35241" s="5"/>
      <c r="AM35241" s="5"/>
      <c r="AW35241" s="5"/>
    </row>
    <row r="35242" spans="38:49">
      <c r="AL35242" s="5"/>
      <c r="AM35242" s="5"/>
      <c r="AW35242" s="5"/>
    </row>
    <row r="35243" spans="38:49">
      <c r="AL35243" s="5"/>
      <c r="AM35243" s="5"/>
      <c r="AW35243" s="5"/>
    </row>
    <row r="35244" spans="38:49">
      <c r="AL35244" s="5"/>
      <c r="AM35244" s="5"/>
      <c r="AW35244" s="5"/>
    </row>
    <row r="35245" spans="38:49">
      <c r="AL35245" s="5"/>
      <c r="AM35245" s="5"/>
      <c r="AW35245" s="5"/>
    </row>
    <row r="35246" spans="38:49">
      <c r="AL35246" s="5"/>
      <c r="AM35246" s="5"/>
      <c r="AW35246" s="5"/>
    </row>
    <row r="35247" spans="38:49">
      <c r="AL35247" s="5"/>
      <c r="AM35247" s="5"/>
      <c r="AW35247" s="5"/>
    </row>
    <row r="35248" spans="38:49">
      <c r="AL35248" s="5"/>
      <c r="AM35248" s="5"/>
      <c r="AW35248" s="5"/>
    </row>
    <row r="35249" spans="38:49">
      <c r="AL35249" s="5"/>
      <c r="AM35249" s="5"/>
      <c r="AW35249" s="5"/>
    </row>
    <row r="35250" spans="38:49">
      <c r="AL35250" s="5"/>
      <c r="AM35250" s="5"/>
      <c r="AW35250" s="5"/>
    </row>
    <row r="35251" spans="38:49">
      <c r="AL35251" s="5"/>
      <c r="AM35251" s="5"/>
      <c r="AW35251" s="5"/>
    </row>
    <row r="35252" spans="38:49">
      <c r="AL35252" s="5"/>
      <c r="AM35252" s="5"/>
      <c r="AW35252" s="5"/>
    </row>
    <row r="35253" spans="38:49">
      <c r="AL35253" s="5"/>
      <c r="AM35253" s="5"/>
      <c r="AW35253" s="5"/>
    </row>
    <row r="35254" spans="38:49">
      <c r="AL35254" s="5"/>
      <c r="AM35254" s="5"/>
      <c r="AW35254" s="5"/>
    </row>
    <row r="35255" spans="38:49">
      <c r="AL35255" s="5"/>
      <c r="AM35255" s="5"/>
      <c r="AW35255" s="5"/>
    </row>
    <row r="35256" spans="38:49">
      <c r="AL35256" s="5"/>
      <c r="AM35256" s="5"/>
      <c r="AW35256" s="5"/>
    </row>
    <row r="35257" spans="38:49">
      <c r="AL35257" s="5"/>
      <c r="AM35257" s="5"/>
      <c r="AW35257" s="5"/>
    </row>
    <row r="35258" spans="38:49">
      <c r="AL35258" s="5"/>
      <c r="AM35258" s="5"/>
      <c r="AW35258" s="5"/>
    </row>
    <row r="35259" spans="38:49">
      <c r="AL35259" s="5"/>
      <c r="AM35259" s="5"/>
      <c r="AW35259" s="5"/>
    </row>
    <row r="35260" spans="38:49">
      <c r="AL35260" s="5"/>
      <c r="AM35260" s="5"/>
      <c r="AW35260" s="5"/>
    </row>
    <row r="35261" spans="38:49">
      <c r="AL35261" s="5"/>
      <c r="AM35261" s="5"/>
      <c r="AW35261" s="5"/>
    </row>
    <row r="35262" spans="38:49">
      <c r="AL35262" s="5"/>
      <c r="AM35262" s="5"/>
      <c r="AW35262" s="5"/>
    </row>
    <row r="35263" spans="38:49">
      <c r="AL35263" s="5"/>
      <c r="AM35263" s="5"/>
      <c r="AW35263" s="5"/>
    </row>
    <row r="35264" spans="38:49">
      <c r="AL35264" s="5"/>
      <c r="AM35264" s="5"/>
      <c r="AW35264" s="5"/>
    </row>
    <row r="35265" spans="38:49">
      <c r="AL35265" s="5"/>
      <c r="AM35265" s="5"/>
      <c r="AW35265" s="5"/>
    </row>
    <row r="35266" spans="38:49">
      <c r="AL35266" s="5"/>
      <c r="AM35266" s="5"/>
      <c r="AW35266" s="5"/>
    </row>
    <row r="35267" spans="38:49">
      <c r="AL35267" s="5"/>
      <c r="AM35267" s="5"/>
      <c r="AW35267" s="5"/>
    </row>
    <row r="35268" spans="38:49">
      <c r="AL35268" s="5"/>
      <c r="AM35268" s="5"/>
      <c r="AW35268" s="5"/>
    </row>
    <row r="35269" spans="38:49">
      <c r="AL35269" s="5"/>
      <c r="AM35269" s="5"/>
      <c r="AW35269" s="5"/>
    </row>
    <row r="35270" spans="38:49">
      <c r="AL35270" s="5"/>
      <c r="AM35270" s="5"/>
      <c r="AW35270" s="5"/>
    </row>
    <row r="35271" spans="38:49">
      <c r="AL35271" s="5"/>
      <c r="AM35271" s="5"/>
      <c r="AW35271" s="5"/>
    </row>
    <row r="35272" spans="38:49">
      <c r="AL35272" s="5"/>
      <c r="AM35272" s="5"/>
      <c r="AW35272" s="5"/>
    </row>
    <row r="35273" spans="38:49">
      <c r="AL35273" s="5"/>
      <c r="AM35273" s="5"/>
      <c r="AW35273" s="5"/>
    </row>
    <row r="35274" spans="38:49">
      <c r="AL35274" s="5"/>
      <c r="AM35274" s="5"/>
      <c r="AW35274" s="5"/>
    </row>
    <row r="35275" spans="38:49">
      <c r="AL35275" s="5"/>
      <c r="AM35275" s="5"/>
      <c r="AW35275" s="5"/>
    </row>
    <row r="35276" spans="38:49">
      <c r="AL35276" s="5"/>
      <c r="AM35276" s="5"/>
      <c r="AW35276" s="5"/>
    </row>
    <row r="35277" spans="38:49">
      <c r="AL35277" s="5"/>
      <c r="AM35277" s="5"/>
      <c r="AW35277" s="5"/>
    </row>
    <row r="35278" spans="38:49">
      <c r="AL35278" s="5"/>
      <c r="AM35278" s="5"/>
      <c r="AW35278" s="5"/>
    </row>
    <row r="35279" spans="38:49">
      <c r="AL35279" s="5"/>
      <c r="AM35279" s="5"/>
      <c r="AW35279" s="5"/>
    </row>
    <row r="35280" spans="38:49">
      <c r="AL35280" s="5"/>
      <c r="AM35280" s="5"/>
      <c r="AW35280" s="5"/>
    </row>
    <row r="35281" spans="38:49">
      <c r="AL35281" s="5"/>
      <c r="AM35281" s="5"/>
      <c r="AW35281" s="5"/>
    </row>
    <row r="35282" spans="38:49">
      <c r="AL35282" s="5"/>
      <c r="AM35282" s="5"/>
      <c r="AW35282" s="5"/>
    </row>
    <row r="35283" spans="38:49">
      <c r="AL35283" s="5"/>
      <c r="AM35283" s="5"/>
      <c r="AW35283" s="5"/>
    </row>
    <row r="35284" spans="38:49">
      <c r="AL35284" s="5"/>
      <c r="AM35284" s="5"/>
      <c r="AW35284" s="5"/>
    </row>
    <row r="35285" spans="38:49">
      <c r="AL35285" s="5"/>
      <c r="AM35285" s="5"/>
      <c r="AW35285" s="5"/>
    </row>
    <row r="35286" spans="38:49">
      <c r="AL35286" s="5"/>
      <c r="AM35286" s="5"/>
      <c r="AW35286" s="5"/>
    </row>
    <row r="35287" spans="38:49">
      <c r="AL35287" s="5"/>
      <c r="AM35287" s="5"/>
      <c r="AW35287" s="5"/>
    </row>
    <row r="35288" spans="38:49">
      <c r="AL35288" s="5"/>
      <c r="AM35288" s="5"/>
      <c r="AW35288" s="5"/>
    </row>
    <row r="35289" spans="38:49">
      <c r="AL35289" s="5"/>
      <c r="AM35289" s="5"/>
      <c r="AW35289" s="5"/>
    </row>
    <row r="35290" spans="38:49">
      <c r="AL35290" s="5"/>
      <c r="AM35290" s="5"/>
      <c r="AW35290" s="5"/>
    </row>
    <row r="35291" spans="38:49">
      <c r="AL35291" s="5"/>
      <c r="AM35291" s="5"/>
      <c r="AW35291" s="5"/>
    </row>
    <row r="35292" spans="38:49">
      <c r="AL35292" s="5"/>
      <c r="AM35292" s="5"/>
      <c r="AW35292" s="5"/>
    </row>
    <row r="35293" spans="38:49">
      <c r="AL35293" s="5"/>
      <c r="AM35293" s="5"/>
      <c r="AW35293" s="5"/>
    </row>
    <row r="35294" spans="38:49">
      <c r="AL35294" s="5"/>
      <c r="AM35294" s="5"/>
      <c r="AW35294" s="5"/>
    </row>
    <row r="35295" spans="38:49">
      <c r="AL35295" s="5"/>
      <c r="AM35295" s="5"/>
      <c r="AW35295" s="5"/>
    </row>
    <row r="35296" spans="38:49">
      <c r="AL35296" s="5"/>
      <c r="AM35296" s="5"/>
      <c r="AW35296" s="5"/>
    </row>
    <row r="35297" spans="38:49">
      <c r="AL35297" s="5"/>
      <c r="AM35297" s="5"/>
      <c r="AW35297" s="5"/>
    </row>
    <row r="35298" spans="38:49">
      <c r="AL35298" s="5"/>
      <c r="AM35298" s="5"/>
      <c r="AW35298" s="5"/>
    </row>
    <row r="35299" spans="38:49">
      <c r="AL35299" s="5"/>
      <c r="AM35299" s="5"/>
      <c r="AW35299" s="5"/>
    </row>
    <row r="35300" spans="38:49">
      <c r="AL35300" s="5"/>
      <c r="AM35300" s="5"/>
      <c r="AW35300" s="5"/>
    </row>
    <row r="35301" spans="38:49">
      <c r="AL35301" s="5"/>
      <c r="AM35301" s="5"/>
      <c r="AW35301" s="5"/>
    </row>
    <row r="35302" spans="38:49">
      <c r="AL35302" s="5"/>
      <c r="AM35302" s="5"/>
      <c r="AW35302" s="5"/>
    </row>
    <row r="35303" spans="38:49">
      <c r="AL35303" s="5"/>
      <c r="AM35303" s="5"/>
      <c r="AW35303" s="5"/>
    </row>
    <row r="35304" spans="38:49">
      <c r="AL35304" s="5"/>
      <c r="AM35304" s="5"/>
      <c r="AW35304" s="5"/>
    </row>
    <row r="35305" spans="38:49">
      <c r="AL35305" s="5"/>
      <c r="AM35305" s="5"/>
      <c r="AW35305" s="5"/>
    </row>
    <row r="35306" spans="38:49">
      <c r="AL35306" s="5"/>
      <c r="AM35306" s="5"/>
      <c r="AW35306" s="5"/>
    </row>
    <row r="35307" spans="38:49">
      <c r="AL35307" s="5"/>
      <c r="AM35307" s="5"/>
      <c r="AW35307" s="5"/>
    </row>
    <row r="35308" spans="38:49">
      <c r="AL35308" s="5"/>
      <c r="AM35308" s="5"/>
      <c r="AW35308" s="5"/>
    </row>
    <row r="35309" spans="38:49">
      <c r="AL35309" s="5"/>
      <c r="AM35309" s="5"/>
      <c r="AW35309" s="5"/>
    </row>
    <row r="35310" spans="38:49">
      <c r="AL35310" s="5"/>
      <c r="AM35310" s="5"/>
      <c r="AW35310" s="5"/>
    </row>
    <row r="35311" spans="38:49">
      <c r="AL35311" s="5"/>
      <c r="AM35311" s="5"/>
      <c r="AW35311" s="5"/>
    </row>
    <row r="35312" spans="38:49">
      <c r="AL35312" s="5"/>
      <c r="AM35312" s="5"/>
      <c r="AW35312" s="5"/>
    </row>
    <row r="35313" spans="38:49">
      <c r="AL35313" s="5"/>
      <c r="AM35313" s="5"/>
      <c r="AW35313" s="5"/>
    </row>
    <row r="35314" spans="38:49">
      <c r="AL35314" s="5"/>
      <c r="AM35314" s="5"/>
      <c r="AW35314" s="5"/>
    </row>
    <row r="35315" spans="38:49">
      <c r="AL35315" s="5"/>
      <c r="AM35315" s="5"/>
      <c r="AW35315" s="5"/>
    </row>
    <row r="35316" spans="38:49">
      <c r="AL35316" s="5"/>
      <c r="AM35316" s="5"/>
      <c r="AW35316" s="5"/>
    </row>
    <row r="35317" spans="38:49">
      <c r="AL35317" s="5"/>
      <c r="AM35317" s="5"/>
      <c r="AW35317" s="5"/>
    </row>
    <row r="35318" spans="38:49">
      <c r="AL35318" s="5"/>
      <c r="AM35318" s="5"/>
      <c r="AW35318" s="5"/>
    </row>
    <row r="35319" spans="38:49">
      <c r="AL35319" s="5"/>
      <c r="AM35319" s="5"/>
      <c r="AW35319" s="5"/>
    </row>
    <row r="35320" spans="38:49">
      <c r="AL35320" s="5"/>
      <c r="AM35320" s="5"/>
      <c r="AW35320" s="5"/>
    </row>
    <row r="35321" spans="38:49">
      <c r="AL35321" s="5"/>
      <c r="AM35321" s="5"/>
      <c r="AW35321" s="5"/>
    </row>
    <row r="35322" spans="38:49">
      <c r="AL35322" s="5"/>
      <c r="AM35322" s="5"/>
      <c r="AW35322" s="5"/>
    </row>
    <row r="35323" spans="38:49">
      <c r="AL35323" s="5"/>
      <c r="AM35323" s="5"/>
      <c r="AW35323" s="5"/>
    </row>
    <row r="35324" spans="38:49">
      <c r="AL35324" s="5"/>
      <c r="AM35324" s="5"/>
      <c r="AW35324" s="5"/>
    </row>
    <row r="35325" spans="38:49">
      <c r="AL35325" s="5"/>
      <c r="AM35325" s="5"/>
      <c r="AW35325" s="5"/>
    </row>
    <row r="35326" spans="38:49">
      <c r="AL35326" s="5"/>
      <c r="AM35326" s="5"/>
      <c r="AW35326" s="5"/>
    </row>
    <row r="35327" spans="38:49">
      <c r="AL35327" s="5"/>
      <c r="AM35327" s="5"/>
      <c r="AW35327" s="5"/>
    </row>
    <row r="35328" spans="38:49">
      <c r="AL35328" s="5"/>
      <c r="AM35328" s="5"/>
      <c r="AW35328" s="5"/>
    </row>
    <row r="35329" spans="38:49">
      <c r="AL35329" s="5"/>
      <c r="AM35329" s="5"/>
      <c r="AW35329" s="5"/>
    </row>
    <row r="35330" spans="38:49">
      <c r="AL35330" s="5"/>
      <c r="AM35330" s="5"/>
      <c r="AW35330" s="5"/>
    </row>
    <row r="35331" spans="38:49">
      <c r="AL35331" s="5"/>
      <c r="AM35331" s="5"/>
      <c r="AW35331" s="5"/>
    </row>
    <row r="35332" spans="38:49">
      <c r="AL35332" s="5"/>
      <c r="AM35332" s="5"/>
      <c r="AW35332" s="5"/>
    </row>
    <row r="35333" spans="38:49">
      <c r="AL35333" s="5"/>
      <c r="AM35333" s="5"/>
      <c r="AW35333" s="5"/>
    </row>
    <row r="35334" spans="38:49">
      <c r="AL35334" s="5"/>
      <c r="AM35334" s="5"/>
      <c r="AW35334" s="5"/>
    </row>
    <row r="35335" spans="38:49">
      <c r="AL35335" s="5"/>
      <c r="AM35335" s="5"/>
      <c r="AW35335" s="5"/>
    </row>
    <row r="35336" spans="38:49">
      <c r="AL35336" s="5"/>
      <c r="AM35336" s="5"/>
      <c r="AW35336" s="5"/>
    </row>
    <row r="35337" spans="38:49">
      <c r="AL35337" s="5"/>
      <c r="AM35337" s="5"/>
      <c r="AW35337" s="5"/>
    </row>
    <row r="35338" spans="38:49">
      <c r="AL35338" s="5"/>
      <c r="AM35338" s="5"/>
      <c r="AW35338" s="5"/>
    </row>
    <row r="35339" spans="38:49">
      <c r="AL35339" s="5"/>
      <c r="AM35339" s="5"/>
      <c r="AW35339" s="5"/>
    </row>
    <row r="35340" spans="38:49">
      <c r="AL35340" s="5"/>
      <c r="AM35340" s="5"/>
      <c r="AW35340" s="5"/>
    </row>
    <row r="35341" spans="38:49">
      <c r="AL35341" s="5"/>
      <c r="AM35341" s="5"/>
      <c r="AW35341" s="5"/>
    </row>
    <row r="35342" spans="38:49">
      <c r="AL35342" s="5"/>
      <c r="AM35342" s="5"/>
      <c r="AW35342" s="5"/>
    </row>
    <row r="35343" spans="38:49">
      <c r="AL35343" s="5"/>
      <c r="AM35343" s="5"/>
      <c r="AW35343" s="5"/>
    </row>
    <row r="35344" spans="38:49">
      <c r="AL35344" s="5"/>
      <c r="AM35344" s="5"/>
      <c r="AW35344" s="5"/>
    </row>
    <row r="35345" spans="38:49">
      <c r="AL35345" s="5"/>
      <c r="AM35345" s="5"/>
      <c r="AW35345" s="5"/>
    </row>
    <row r="35346" spans="38:49">
      <c r="AL35346" s="5"/>
      <c r="AM35346" s="5"/>
      <c r="AW35346" s="5"/>
    </row>
    <row r="35347" spans="38:49">
      <c r="AL35347" s="5"/>
      <c r="AM35347" s="5"/>
      <c r="AW35347" s="5"/>
    </row>
    <row r="35348" spans="38:49">
      <c r="AL35348" s="5"/>
      <c r="AM35348" s="5"/>
      <c r="AW35348" s="5"/>
    </row>
    <row r="35349" spans="38:49">
      <c r="AL35349" s="5"/>
      <c r="AM35349" s="5"/>
      <c r="AW35349" s="5"/>
    </row>
    <row r="35350" spans="38:49">
      <c r="AL35350" s="5"/>
      <c r="AM35350" s="5"/>
      <c r="AW35350" s="5"/>
    </row>
    <row r="35351" spans="38:49">
      <c r="AL35351" s="5"/>
      <c r="AM35351" s="5"/>
      <c r="AW35351" s="5"/>
    </row>
    <row r="35352" spans="38:49">
      <c r="AL35352" s="5"/>
      <c r="AM35352" s="5"/>
      <c r="AW35352" s="5"/>
    </row>
    <row r="35353" spans="38:49">
      <c r="AL35353" s="5"/>
      <c r="AM35353" s="5"/>
      <c r="AW35353" s="5"/>
    </row>
    <row r="35354" spans="38:49">
      <c r="AL35354" s="5"/>
      <c r="AM35354" s="5"/>
      <c r="AW35354" s="5"/>
    </row>
    <row r="35355" spans="38:49">
      <c r="AL35355" s="5"/>
      <c r="AM35355" s="5"/>
      <c r="AW35355" s="5"/>
    </row>
    <row r="35356" spans="38:49">
      <c r="AL35356" s="5"/>
      <c r="AM35356" s="5"/>
      <c r="AW35356" s="5"/>
    </row>
    <row r="35357" spans="38:49">
      <c r="AL35357" s="5"/>
      <c r="AM35357" s="5"/>
      <c r="AW35357" s="5"/>
    </row>
    <row r="35358" spans="38:49">
      <c r="AL35358" s="5"/>
      <c r="AM35358" s="5"/>
      <c r="AW35358" s="5"/>
    </row>
    <row r="35359" spans="38:49">
      <c r="AL35359" s="5"/>
      <c r="AM35359" s="5"/>
      <c r="AW35359" s="5"/>
    </row>
    <row r="35360" spans="38:49">
      <c r="AL35360" s="5"/>
      <c r="AM35360" s="5"/>
      <c r="AW35360" s="5"/>
    </row>
    <row r="35361" spans="38:49">
      <c r="AL35361" s="5"/>
      <c r="AM35361" s="5"/>
      <c r="AW35361" s="5"/>
    </row>
    <row r="35362" spans="38:49">
      <c r="AL35362" s="5"/>
      <c r="AM35362" s="5"/>
      <c r="AW35362" s="5"/>
    </row>
    <row r="35363" spans="38:49">
      <c r="AL35363" s="5"/>
      <c r="AM35363" s="5"/>
      <c r="AW35363" s="5"/>
    </row>
    <row r="35364" spans="38:49">
      <c r="AL35364" s="5"/>
      <c r="AM35364" s="5"/>
      <c r="AW35364" s="5"/>
    </row>
    <row r="35365" spans="38:49">
      <c r="AL35365" s="5"/>
      <c r="AM35365" s="5"/>
      <c r="AW35365" s="5"/>
    </row>
    <row r="35366" spans="38:49">
      <c r="AL35366" s="5"/>
      <c r="AM35366" s="5"/>
      <c r="AW35366" s="5"/>
    </row>
    <row r="35367" spans="38:49">
      <c r="AL35367" s="5"/>
      <c r="AM35367" s="5"/>
      <c r="AW35367" s="5"/>
    </row>
    <row r="35368" spans="38:49">
      <c r="AL35368" s="5"/>
      <c r="AM35368" s="5"/>
      <c r="AW35368" s="5"/>
    </row>
    <row r="35369" spans="38:49">
      <c r="AL35369" s="5"/>
      <c r="AM35369" s="5"/>
      <c r="AW35369" s="5"/>
    </row>
    <row r="35370" spans="38:49">
      <c r="AL35370" s="5"/>
      <c r="AM35370" s="5"/>
      <c r="AW35370" s="5"/>
    </row>
    <row r="35371" spans="38:49">
      <c r="AL35371" s="5"/>
      <c r="AM35371" s="5"/>
      <c r="AW35371" s="5"/>
    </row>
    <row r="35372" spans="38:49">
      <c r="AL35372" s="5"/>
      <c r="AM35372" s="5"/>
      <c r="AW35372" s="5"/>
    </row>
    <row r="35373" spans="38:49">
      <c r="AL35373" s="5"/>
      <c r="AM35373" s="5"/>
      <c r="AW35373" s="5"/>
    </row>
    <row r="35374" spans="38:49">
      <c r="AL35374" s="5"/>
      <c r="AM35374" s="5"/>
      <c r="AW35374" s="5"/>
    </row>
    <row r="35375" spans="38:49">
      <c r="AL35375" s="5"/>
      <c r="AM35375" s="5"/>
      <c r="AW35375" s="5"/>
    </row>
    <row r="35376" spans="38:49">
      <c r="AL35376" s="5"/>
      <c r="AM35376" s="5"/>
      <c r="AW35376" s="5"/>
    </row>
    <row r="35377" spans="38:49">
      <c r="AL35377" s="5"/>
      <c r="AM35377" s="5"/>
      <c r="AW35377" s="5"/>
    </row>
    <row r="35378" spans="38:49">
      <c r="AL35378" s="5"/>
      <c r="AM35378" s="5"/>
      <c r="AW35378" s="5"/>
    </row>
    <row r="35379" spans="38:49">
      <c r="AL35379" s="5"/>
      <c r="AM35379" s="5"/>
      <c r="AW35379" s="5"/>
    </row>
    <row r="35380" spans="38:49">
      <c r="AL35380" s="5"/>
      <c r="AM35380" s="5"/>
      <c r="AW35380" s="5"/>
    </row>
    <row r="35381" spans="38:49">
      <c r="AL35381" s="5"/>
      <c r="AM35381" s="5"/>
      <c r="AW35381" s="5"/>
    </row>
    <row r="35382" spans="38:49">
      <c r="AL35382" s="5"/>
      <c r="AM35382" s="5"/>
      <c r="AW35382" s="5"/>
    </row>
    <row r="35383" spans="38:49">
      <c r="AL35383" s="5"/>
      <c r="AM35383" s="5"/>
      <c r="AW35383" s="5"/>
    </row>
    <row r="35384" spans="38:49">
      <c r="AL35384" s="5"/>
      <c r="AM35384" s="5"/>
      <c r="AW35384" s="5"/>
    </row>
    <row r="35385" spans="38:49">
      <c r="AL35385" s="5"/>
      <c r="AM35385" s="5"/>
      <c r="AW35385" s="5"/>
    </row>
    <row r="35386" spans="38:49">
      <c r="AL35386" s="5"/>
      <c r="AM35386" s="5"/>
      <c r="AW35386" s="5"/>
    </row>
    <row r="35387" spans="38:49">
      <c r="AL35387" s="5"/>
      <c r="AM35387" s="5"/>
      <c r="AW35387" s="5"/>
    </row>
    <row r="35388" spans="38:49">
      <c r="AL35388" s="5"/>
      <c r="AM35388" s="5"/>
      <c r="AW35388" s="5"/>
    </row>
    <row r="35389" spans="38:49">
      <c r="AL35389" s="5"/>
      <c r="AM35389" s="5"/>
      <c r="AW35389" s="5"/>
    </row>
    <row r="35390" spans="38:49">
      <c r="AL35390" s="5"/>
      <c r="AM35390" s="5"/>
      <c r="AW35390" s="5"/>
    </row>
    <row r="35391" spans="38:49">
      <c r="AL35391" s="5"/>
      <c r="AM35391" s="5"/>
      <c r="AW35391" s="5"/>
    </row>
    <row r="35392" spans="38:49">
      <c r="AL35392" s="5"/>
      <c r="AM35392" s="5"/>
      <c r="AW35392" s="5"/>
    </row>
    <row r="35393" spans="38:49">
      <c r="AL35393" s="5"/>
      <c r="AM35393" s="5"/>
      <c r="AW35393" s="5"/>
    </row>
    <row r="35394" spans="38:49">
      <c r="AL35394" s="5"/>
      <c r="AM35394" s="5"/>
      <c r="AW35394" s="5"/>
    </row>
    <row r="35395" spans="38:49">
      <c r="AL35395" s="5"/>
      <c r="AM35395" s="5"/>
      <c r="AW35395" s="5"/>
    </row>
    <row r="35396" spans="38:49">
      <c r="AL35396" s="5"/>
      <c r="AM35396" s="5"/>
      <c r="AW35396" s="5"/>
    </row>
    <row r="35397" spans="38:49">
      <c r="AL35397" s="5"/>
      <c r="AM35397" s="5"/>
      <c r="AW35397" s="5"/>
    </row>
    <row r="35398" spans="38:49">
      <c r="AL35398" s="5"/>
      <c r="AM35398" s="5"/>
      <c r="AW35398" s="5"/>
    </row>
    <row r="35399" spans="38:49">
      <c r="AL35399" s="5"/>
      <c r="AM35399" s="5"/>
      <c r="AW35399" s="5"/>
    </row>
    <row r="35400" spans="38:49">
      <c r="AL35400" s="5"/>
      <c r="AM35400" s="5"/>
      <c r="AW35400" s="5"/>
    </row>
    <row r="35401" spans="38:49">
      <c r="AL35401" s="5"/>
      <c r="AM35401" s="5"/>
      <c r="AW35401" s="5"/>
    </row>
    <row r="35402" spans="38:49">
      <c r="AL35402" s="5"/>
      <c r="AM35402" s="5"/>
      <c r="AW35402" s="5"/>
    </row>
    <row r="35403" spans="38:49">
      <c r="AL35403" s="5"/>
      <c r="AM35403" s="5"/>
      <c r="AW35403" s="5"/>
    </row>
    <row r="35404" spans="38:49">
      <c r="AL35404" s="5"/>
      <c r="AM35404" s="5"/>
      <c r="AW35404" s="5"/>
    </row>
    <row r="35405" spans="38:49">
      <c r="AL35405" s="5"/>
      <c r="AM35405" s="5"/>
      <c r="AW35405" s="5"/>
    </row>
    <row r="35406" spans="38:49">
      <c r="AL35406" s="5"/>
      <c r="AM35406" s="5"/>
      <c r="AW35406" s="5"/>
    </row>
    <row r="35407" spans="38:49">
      <c r="AL35407" s="5"/>
      <c r="AM35407" s="5"/>
      <c r="AW35407" s="5"/>
    </row>
    <row r="35408" spans="38:49">
      <c r="AL35408" s="5"/>
      <c r="AM35408" s="5"/>
      <c r="AW35408" s="5"/>
    </row>
    <row r="35409" spans="38:49">
      <c r="AL35409" s="5"/>
      <c r="AM35409" s="5"/>
      <c r="AW35409" s="5"/>
    </row>
    <row r="35410" spans="38:49">
      <c r="AL35410" s="5"/>
      <c r="AM35410" s="5"/>
      <c r="AW35410" s="5"/>
    </row>
    <row r="35411" spans="38:49">
      <c r="AL35411" s="5"/>
      <c r="AM35411" s="5"/>
      <c r="AW35411" s="5"/>
    </row>
    <row r="35412" spans="38:49">
      <c r="AL35412" s="5"/>
      <c r="AM35412" s="5"/>
      <c r="AW35412" s="5"/>
    </row>
    <row r="35413" spans="38:49">
      <c r="AL35413" s="5"/>
      <c r="AM35413" s="5"/>
      <c r="AW35413" s="5"/>
    </row>
    <row r="35414" spans="38:49">
      <c r="AL35414" s="5"/>
      <c r="AM35414" s="5"/>
      <c r="AW35414" s="5"/>
    </row>
    <row r="35415" spans="38:49">
      <c r="AL35415" s="5"/>
      <c r="AM35415" s="5"/>
      <c r="AW35415" s="5"/>
    </row>
    <row r="35416" spans="38:49">
      <c r="AL35416" s="5"/>
      <c r="AM35416" s="5"/>
      <c r="AW35416" s="5"/>
    </row>
    <row r="35417" spans="38:49">
      <c r="AL35417" s="5"/>
      <c r="AM35417" s="5"/>
      <c r="AW35417" s="5"/>
    </row>
    <row r="35418" spans="38:49">
      <c r="AL35418" s="5"/>
      <c r="AM35418" s="5"/>
      <c r="AW35418" s="5"/>
    </row>
    <row r="35419" spans="38:49">
      <c r="AL35419" s="5"/>
      <c r="AM35419" s="5"/>
      <c r="AW35419" s="5"/>
    </row>
    <row r="35420" spans="38:49">
      <c r="AL35420" s="5"/>
      <c r="AM35420" s="5"/>
      <c r="AW35420" s="5"/>
    </row>
    <row r="35421" spans="38:49">
      <c r="AL35421" s="5"/>
      <c r="AM35421" s="5"/>
      <c r="AW35421" s="5"/>
    </row>
    <row r="35422" spans="38:49">
      <c r="AL35422" s="5"/>
      <c r="AM35422" s="5"/>
      <c r="AW35422" s="5"/>
    </row>
    <row r="35423" spans="38:49">
      <c r="AL35423" s="5"/>
      <c r="AM35423" s="5"/>
      <c r="AW35423" s="5"/>
    </row>
    <row r="35424" spans="38:49">
      <c r="AL35424" s="5"/>
      <c r="AM35424" s="5"/>
      <c r="AW35424" s="5"/>
    </row>
    <row r="35425" spans="38:49">
      <c r="AL35425" s="5"/>
      <c r="AM35425" s="5"/>
      <c r="AW35425" s="5"/>
    </row>
    <row r="35426" spans="38:49">
      <c r="AL35426" s="5"/>
      <c r="AM35426" s="5"/>
      <c r="AW35426" s="5"/>
    </row>
    <row r="35427" spans="38:49">
      <c r="AL35427" s="5"/>
      <c r="AM35427" s="5"/>
      <c r="AW35427" s="5"/>
    </row>
    <row r="35428" spans="38:49">
      <c r="AL35428" s="5"/>
      <c r="AM35428" s="5"/>
      <c r="AW35428" s="5"/>
    </row>
    <row r="35429" spans="38:49">
      <c r="AL35429" s="5"/>
      <c r="AM35429" s="5"/>
      <c r="AW35429" s="5"/>
    </row>
    <row r="35430" spans="38:49">
      <c r="AL35430" s="5"/>
      <c r="AM35430" s="5"/>
      <c r="AW35430" s="5"/>
    </row>
    <row r="35431" spans="38:49">
      <c r="AL35431" s="5"/>
      <c r="AM35431" s="5"/>
      <c r="AW35431" s="5"/>
    </row>
    <row r="35432" spans="38:49">
      <c r="AL35432" s="5"/>
      <c r="AM35432" s="5"/>
      <c r="AW35432" s="5"/>
    </row>
    <row r="35433" spans="38:49">
      <c r="AL35433" s="5"/>
      <c r="AM35433" s="5"/>
      <c r="AW35433" s="5"/>
    </row>
    <row r="35434" spans="38:49">
      <c r="AL35434" s="5"/>
      <c r="AM35434" s="5"/>
      <c r="AW35434" s="5"/>
    </row>
    <row r="35435" spans="38:49">
      <c r="AL35435" s="5"/>
      <c r="AM35435" s="5"/>
      <c r="AW35435" s="5"/>
    </row>
    <row r="35436" spans="38:49">
      <c r="AL35436" s="5"/>
      <c r="AM35436" s="5"/>
      <c r="AW35436" s="5"/>
    </row>
    <row r="35437" spans="38:49">
      <c r="AL35437" s="5"/>
      <c r="AM35437" s="5"/>
      <c r="AW35437" s="5"/>
    </row>
    <row r="35438" spans="38:49">
      <c r="AL35438" s="5"/>
      <c r="AM35438" s="5"/>
      <c r="AW35438" s="5"/>
    </row>
    <row r="35439" spans="38:49">
      <c r="AL35439" s="5"/>
      <c r="AM35439" s="5"/>
      <c r="AW35439" s="5"/>
    </row>
    <row r="35440" spans="38:49">
      <c r="AL35440" s="5"/>
      <c r="AM35440" s="5"/>
      <c r="AW35440" s="5"/>
    </row>
    <row r="35441" spans="38:49">
      <c r="AL35441" s="5"/>
      <c r="AM35441" s="5"/>
      <c r="AW35441" s="5"/>
    </row>
    <row r="35442" spans="38:49">
      <c r="AL35442" s="5"/>
      <c r="AM35442" s="5"/>
      <c r="AW35442" s="5"/>
    </row>
    <row r="35443" spans="38:49">
      <c r="AL35443" s="5"/>
      <c r="AM35443" s="5"/>
      <c r="AW35443" s="5"/>
    </row>
    <row r="35444" spans="38:49">
      <c r="AL35444" s="5"/>
      <c r="AM35444" s="5"/>
      <c r="AW35444" s="5"/>
    </row>
    <row r="35445" spans="38:49">
      <c r="AL35445" s="5"/>
      <c r="AM35445" s="5"/>
      <c r="AW35445" s="5"/>
    </row>
    <row r="35446" spans="38:49">
      <c r="AL35446" s="5"/>
      <c r="AM35446" s="5"/>
      <c r="AW35446" s="5"/>
    </row>
    <row r="35447" spans="38:49">
      <c r="AL35447" s="5"/>
      <c r="AM35447" s="5"/>
      <c r="AW35447" s="5"/>
    </row>
    <row r="35448" spans="38:49">
      <c r="AL35448" s="5"/>
      <c r="AM35448" s="5"/>
      <c r="AW35448" s="5"/>
    </row>
    <row r="35449" spans="38:49">
      <c r="AL35449" s="5"/>
      <c r="AM35449" s="5"/>
      <c r="AW35449" s="5"/>
    </row>
    <row r="35450" spans="38:49">
      <c r="AL35450" s="5"/>
      <c r="AM35450" s="5"/>
      <c r="AW35450" s="5"/>
    </row>
    <row r="35451" spans="38:49">
      <c r="AL35451" s="5"/>
      <c r="AM35451" s="5"/>
      <c r="AW35451" s="5"/>
    </row>
    <row r="35452" spans="38:49">
      <c r="AL35452" s="5"/>
      <c r="AM35452" s="5"/>
      <c r="AW35452" s="5"/>
    </row>
    <row r="35453" spans="38:49">
      <c r="AL35453" s="5"/>
      <c r="AM35453" s="5"/>
      <c r="AW35453" s="5"/>
    </row>
    <row r="35454" spans="38:49">
      <c r="AL35454" s="5"/>
      <c r="AM35454" s="5"/>
      <c r="AW35454" s="5"/>
    </row>
    <row r="35455" spans="38:49">
      <c r="AL35455" s="5"/>
      <c r="AM35455" s="5"/>
      <c r="AW35455" s="5"/>
    </row>
    <row r="35456" spans="38:49">
      <c r="AL35456" s="5"/>
      <c r="AM35456" s="5"/>
      <c r="AW35456" s="5"/>
    </row>
    <row r="35457" spans="38:49">
      <c r="AL35457" s="5"/>
      <c r="AM35457" s="5"/>
      <c r="AW35457" s="5"/>
    </row>
    <row r="35458" spans="38:49">
      <c r="AL35458" s="5"/>
      <c r="AM35458" s="5"/>
      <c r="AW35458" s="5"/>
    </row>
    <row r="35459" spans="38:49">
      <c r="AL35459" s="5"/>
      <c r="AM35459" s="5"/>
      <c r="AW35459" s="5"/>
    </row>
    <row r="35460" spans="38:49">
      <c r="AL35460" s="5"/>
      <c r="AM35460" s="5"/>
      <c r="AW35460" s="5"/>
    </row>
    <row r="35461" spans="38:49">
      <c r="AL35461" s="5"/>
      <c r="AM35461" s="5"/>
      <c r="AW35461" s="5"/>
    </row>
    <row r="35462" spans="38:49">
      <c r="AL35462" s="5"/>
      <c r="AM35462" s="5"/>
      <c r="AW35462" s="5"/>
    </row>
    <row r="35463" spans="38:49">
      <c r="AL35463" s="5"/>
      <c r="AM35463" s="5"/>
      <c r="AW35463" s="5"/>
    </row>
    <row r="35464" spans="38:49">
      <c r="AL35464" s="5"/>
      <c r="AM35464" s="5"/>
      <c r="AW35464" s="5"/>
    </row>
    <row r="35465" spans="38:49">
      <c r="AL35465" s="5"/>
      <c r="AM35465" s="5"/>
      <c r="AW35465" s="5"/>
    </row>
    <row r="35466" spans="38:49">
      <c r="AL35466" s="5"/>
      <c r="AM35466" s="5"/>
      <c r="AW35466" s="5"/>
    </row>
    <row r="35467" spans="38:49">
      <c r="AL35467" s="5"/>
      <c r="AM35467" s="5"/>
      <c r="AW35467" s="5"/>
    </row>
    <row r="35468" spans="38:49">
      <c r="AL35468" s="5"/>
      <c r="AM35468" s="5"/>
      <c r="AW35468" s="5"/>
    </row>
    <row r="35469" spans="38:49">
      <c r="AL35469" s="5"/>
      <c r="AM35469" s="5"/>
      <c r="AW35469" s="5"/>
    </row>
    <row r="35470" spans="38:49">
      <c r="AL35470" s="5"/>
      <c r="AM35470" s="5"/>
      <c r="AW35470" s="5"/>
    </row>
    <row r="35471" spans="38:49">
      <c r="AL35471" s="5"/>
      <c r="AM35471" s="5"/>
      <c r="AW35471" s="5"/>
    </row>
    <row r="35472" spans="38:49">
      <c r="AL35472" s="5"/>
      <c r="AM35472" s="5"/>
      <c r="AW35472" s="5"/>
    </row>
    <row r="35473" spans="38:49">
      <c r="AL35473" s="5"/>
      <c r="AM35473" s="5"/>
      <c r="AW35473" s="5"/>
    </row>
    <row r="35474" spans="38:49">
      <c r="AL35474" s="5"/>
      <c r="AM35474" s="5"/>
      <c r="AW35474" s="5"/>
    </row>
    <row r="35475" spans="38:49">
      <c r="AL35475" s="5"/>
      <c r="AM35475" s="5"/>
      <c r="AW35475" s="5"/>
    </row>
    <row r="35476" spans="38:49">
      <c r="AL35476" s="5"/>
      <c r="AM35476" s="5"/>
      <c r="AW35476" s="5"/>
    </row>
    <row r="35477" spans="38:49">
      <c r="AL35477" s="5"/>
      <c r="AM35477" s="5"/>
      <c r="AW35477" s="5"/>
    </row>
    <row r="35478" spans="38:49">
      <c r="AL35478" s="5"/>
      <c r="AM35478" s="5"/>
      <c r="AW35478" s="5"/>
    </row>
    <row r="35479" spans="38:49">
      <c r="AL35479" s="5"/>
      <c r="AM35479" s="5"/>
      <c r="AW35479" s="5"/>
    </row>
    <row r="35480" spans="38:49">
      <c r="AL35480" s="5"/>
      <c r="AM35480" s="5"/>
      <c r="AW35480" s="5"/>
    </row>
    <row r="35481" spans="38:49">
      <c r="AL35481" s="5"/>
      <c r="AM35481" s="5"/>
      <c r="AW35481" s="5"/>
    </row>
    <row r="35482" spans="38:49">
      <c r="AL35482" s="5"/>
      <c r="AM35482" s="5"/>
      <c r="AW35482" s="5"/>
    </row>
    <row r="35483" spans="38:49">
      <c r="AL35483" s="5"/>
      <c r="AM35483" s="5"/>
      <c r="AW35483" s="5"/>
    </row>
    <row r="35484" spans="38:49">
      <c r="AL35484" s="5"/>
      <c r="AM35484" s="5"/>
      <c r="AW35484" s="5"/>
    </row>
    <row r="35485" spans="38:49">
      <c r="AL35485" s="5"/>
      <c r="AM35485" s="5"/>
      <c r="AW35485" s="5"/>
    </row>
    <row r="35486" spans="38:49">
      <c r="AL35486" s="5"/>
      <c r="AM35486" s="5"/>
      <c r="AW35486" s="5"/>
    </row>
    <row r="35487" spans="38:49">
      <c r="AL35487" s="5"/>
      <c r="AM35487" s="5"/>
      <c r="AW35487" s="5"/>
    </row>
    <row r="35488" spans="38:49">
      <c r="AL35488" s="5"/>
      <c r="AM35488" s="5"/>
      <c r="AW35488" s="5"/>
    </row>
    <row r="35489" spans="38:49">
      <c r="AL35489" s="5"/>
      <c r="AM35489" s="5"/>
      <c r="AW35489" s="5"/>
    </row>
    <row r="35490" spans="38:49">
      <c r="AL35490" s="5"/>
      <c r="AM35490" s="5"/>
      <c r="AW35490" s="5"/>
    </row>
    <row r="35491" spans="38:49">
      <c r="AL35491" s="5"/>
      <c r="AM35491" s="5"/>
      <c r="AW35491" s="5"/>
    </row>
    <row r="35492" spans="38:49">
      <c r="AL35492" s="5"/>
      <c r="AM35492" s="5"/>
      <c r="AW35492" s="5"/>
    </row>
    <row r="35493" spans="38:49">
      <c r="AL35493" s="5"/>
      <c r="AM35493" s="5"/>
      <c r="AW35493" s="5"/>
    </row>
    <row r="35494" spans="38:49">
      <c r="AL35494" s="5"/>
      <c r="AM35494" s="5"/>
      <c r="AW35494" s="5"/>
    </row>
    <row r="35495" spans="38:49">
      <c r="AL35495" s="5"/>
      <c r="AM35495" s="5"/>
      <c r="AW35495" s="5"/>
    </row>
    <row r="35496" spans="38:49">
      <c r="AL35496" s="5"/>
      <c r="AM35496" s="5"/>
      <c r="AW35496" s="5"/>
    </row>
    <row r="35497" spans="38:49">
      <c r="AL35497" s="5"/>
      <c r="AM35497" s="5"/>
      <c r="AW35497" s="5"/>
    </row>
    <row r="35498" spans="38:49">
      <c r="AL35498" s="5"/>
      <c r="AM35498" s="5"/>
      <c r="AW35498" s="5"/>
    </row>
    <row r="35499" spans="38:49">
      <c r="AL35499" s="5"/>
      <c r="AM35499" s="5"/>
      <c r="AW35499" s="5"/>
    </row>
    <row r="35500" spans="38:49">
      <c r="AL35500" s="5"/>
      <c r="AM35500" s="5"/>
      <c r="AW35500" s="5"/>
    </row>
    <row r="35501" spans="38:49">
      <c r="AL35501" s="5"/>
      <c r="AM35501" s="5"/>
      <c r="AW35501" s="5"/>
    </row>
    <row r="35502" spans="38:49">
      <c r="AL35502" s="5"/>
      <c r="AM35502" s="5"/>
      <c r="AW35502" s="5"/>
    </row>
    <row r="35503" spans="38:49">
      <c r="AL35503" s="5"/>
      <c r="AM35503" s="5"/>
      <c r="AW35503" s="5"/>
    </row>
    <row r="35504" spans="38:49">
      <c r="AL35504" s="5"/>
      <c r="AM35504" s="5"/>
      <c r="AW35504" s="5"/>
    </row>
    <row r="35505" spans="38:49">
      <c r="AL35505" s="5"/>
      <c r="AM35505" s="5"/>
      <c r="AW35505" s="5"/>
    </row>
    <row r="35506" spans="38:49">
      <c r="AL35506" s="5"/>
      <c r="AM35506" s="5"/>
      <c r="AW35506" s="5"/>
    </row>
    <row r="35507" spans="38:49">
      <c r="AL35507" s="5"/>
      <c r="AM35507" s="5"/>
      <c r="AW35507" s="5"/>
    </row>
    <row r="35508" spans="38:49">
      <c r="AL35508" s="5"/>
      <c r="AM35508" s="5"/>
      <c r="AW35508" s="5"/>
    </row>
    <row r="35509" spans="38:49">
      <c r="AL35509" s="5"/>
      <c r="AM35509" s="5"/>
      <c r="AW35509" s="5"/>
    </row>
    <row r="35510" spans="38:49">
      <c r="AL35510" s="5"/>
      <c r="AM35510" s="5"/>
      <c r="AW35510" s="5"/>
    </row>
    <row r="35511" spans="38:49">
      <c r="AL35511" s="5"/>
      <c r="AM35511" s="5"/>
      <c r="AW35511" s="5"/>
    </row>
    <row r="35512" spans="38:49">
      <c r="AL35512" s="5"/>
      <c r="AM35512" s="5"/>
      <c r="AW35512" s="5"/>
    </row>
    <row r="35513" spans="38:49">
      <c r="AL35513" s="5"/>
      <c r="AM35513" s="5"/>
      <c r="AW35513" s="5"/>
    </row>
    <row r="35514" spans="38:49">
      <c r="AL35514" s="5"/>
      <c r="AM35514" s="5"/>
      <c r="AW35514" s="5"/>
    </row>
    <row r="35515" spans="38:49">
      <c r="AL35515" s="5"/>
      <c r="AM35515" s="5"/>
      <c r="AW35515" s="5"/>
    </row>
    <row r="35516" spans="38:49">
      <c r="AL35516" s="5"/>
      <c r="AM35516" s="5"/>
      <c r="AW35516" s="5"/>
    </row>
    <row r="35517" spans="38:49">
      <c r="AL35517" s="5"/>
      <c r="AM35517" s="5"/>
      <c r="AW35517" s="5"/>
    </row>
    <row r="35518" spans="38:49">
      <c r="AL35518" s="5"/>
      <c r="AM35518" s="5"/>
      <c r="AW35518" s="5"/>
    </row>
    <row r="35519" spans="38:49">
      <c r="AL35519" s="5"/>
      <c r="AM35519" s="5"/>
      <c r="AW35519" s="5"/>
    </row>
    <row r="35520" spans="38:49">
      <c r="AL35520" s="5"/>
      <c r="AM35520" s="5"/>
      <c r="AW35520" s="5"/>
    </row>
    <row r="35521" spans="38:49">
      <c r="AL35521" s="5"/>
      <c r="AM35521" s="5"/>
      <c r="AW35521" s="5"/>
    </row>
    <row r="35522" spans="38:49">
      <c r="AL35522" s="5"/>
      <c r="AM35522" s="5"/>
      <c r="AW35522" s="5"/>
    </row>
    <row r="35523" spans="38:49">
      <c r="AL35523" s="5"/>
      <c r="AM35523" s="5"/>
      <c r="AW35523" s="5"/>
    </row>
    <row r="35524" spans="38:49">
      <c r="AL35524" s="5"/>
      <c r="AM35524" s="5"/>
      <c r="AW35524" s="5"/>
    </row>
    <row r="35525" spans="38:49">
      <c r="AL35525" s="5"/>
      <c r="AM35525" s="5"/>
      <c r="AW35525" s="5"/>
    </row>
    <row r="35526" spans="38:49">
      <c r="AL35526" s="5"/>
      <c r="AM35526" s="5"/>
      <c r="AW35526" s="5"/>
    </row>
    <row r="35527" spans="38:49">
      <c r="AL35527" s="5"/>
      <c r="AM35527" s="5"/>
      <c r="AW35527" s="5"/>
    </row>
    <row r="35528" spans="38:49">
      <c r="AL35528" s="5"/>
      <c r="AM35528" s="5"/>
      <c r="AW35528" s="5"/>
    </row>
    <row r="35529" spans="38:49">
      <c r="AL35529" s="5"/>
      <c r="AM35529" s="5"/>
      <c r="AW35529" s="5"/>
    </row>
    <row r="35530" spans="38:49">
      <c r="AL35530" s="5"/>
      <c r="AM35530" s="5"/>
      <c r="AW35530" s="5"/>
    </row>
    <row r="35531" spans="38:49">
      <c r="AL35531" s="5"/>
      <c r="AM35531" s="5"/>
      <c r="AW35531" s="5"/>
    </row>
    <row r="35532" spans="38:49">
      <c r="AL35532" s="5"/>
      <c r="AM35532" s="5"/>
      <c r="AW35532" s="5"/>
    </row>
    <row r="35533" spans="38:49">
      <c r="AL35533" s="5"/>
      <c r="AM35533" s="5"/>
      <c r="AW35533" s="5"/>
    </row>
    <row r="35534" spans="38:49">
      <c r="AL35534" s="5"/>
      <c r="AM35534" s="5"/>
      <c r="AW35534" s="5"/>
    </row>
    <row r="35535" spans="38:49">
      <c r="AL35535" s="5"/>
      <c r="AM35535" s="5"/>
      <c r="AW35535" s="5"/>
    </row>
    <row r="35536" spans="38:49">
      <c r="AL35536" s="5"/>
      <c r="AM35536" s="5"/>
      <c r="AW35536" s="5"/>
    </row>
    <row r="35537" spans="38:49">
      <c r="AL35537" s="5"/>
      <c r="AM35537" s="5"/>
      <c r="AW35537" s="5"/>
    </row>
    <row r="35538" spans="38:49">
      <c r="AL35538" s="5"/>
      <c r="AM35538" s="5"/>
      <c r="AW35538" s="5"/>
    </row>
    <row r="35539" spans="38:49">
      <c r="AL35539" s="5"/>
      <c r="AM35539" s="5"/>
      <c r="AW35539" s="5"/>
    </row>
    <row r="35540" spans="38:49">
      <c r="AL35540" s="5"/>
      <c r="AM35540" s="5"/>
      <c r="AW35540" s="5"/>
    </row>
    <row r="35541" spans="38:49">
      <c r="AL35541" s="5"/>
      <c r="AM35541" s="5"/>
      <c r="AW35541" s="5"/>
    </row>
    <row r="35542" spans="38:49">
      <c r="AL35542" s="5"/>
      <c r="AM35542" s="5"/>
      <c r="AW35542" s="5"/>
    </row>
    <row r="35543" spans="38:49">
      <c r="AL35543" s="5"/>
      <c r="AM35543" s="5"/>
      <c r="AW35543" s="5"/>
    </row>
    <row r="35544" spans="38:49">
      <c r="AL35544" s="5"/>
      <c r="AM35544" s="5"/>
      <c r="AW35544" s="5"/>
    </row>
    <row r="35545" spans="38:49">
      <c r="AL35545" s="5"/>
      <c r="AM35545" s="5"/>
      <c r="AW35545" s="5"/>
    </row>
    <row r="35546" spans="38:49">
      <c r="AL35546" s="5"/>
      <c r="AM35546" s="5"/>
      <c r="AW35546" s="5"/>
    </row>
    <row r="35547" spans="38:49">
      <c r="AL35547" s="5"/>
      <c r="AM35547" s="5"/>
      <c r="AW35547" s="5"/>
    </row>
    <row r="35548" spans="38:49">
      <c r="AL35548" s="5"/>
      <c r="AM35548" s="5"/>
      <c r="AW35548" s="5"/>
    </row>
    <row r="35549" spans="38:49">
      <c r="AL35549" s="5"/>
      <c r="AM35549" s="5"/>
      <c r="AW35549" s="5"/>
    </row>
    <row r="35550" spans="38:49">
      <c r="AL35550" s="5"/>
      <c r="AM35550" s="5"/>
      <c r="AW35550" s="5"/>
    </row>
    <row r="35551" spans="38:49">
      <c r="AL35551" s="5"/>
      <c r="AM35551" s="5"/>
      <c r="AW35551" s="5"/>
    </row>
    <row r="35552" spans="38:49">
      <c r="AL35552" s="5"/>
      <c r="AM35552" s="5"/>
      <c r="AW35552" s="5"/>
    </row>
    <row r="35553" spans="38:49">
      <c r="AL35553" s="5"/>
      <c r="AM35553" s="5"/>
      <c r="AW35553" s="5"/>
    </row>
    <row r="35554" spans="38:49">
      <c r="AL35554" s="5"/>
      <c r="AM35554" s="5"/>
      <c r="AW35554" s="5"/>
    </row>
    <row r="35555" spans="38:49">
      <c r="AL35555" s="5"/>
      <c r="AM35555" s="5"/>
      <c r="AW35555" s="5"/>
    </row>
    <row r="35556" spans="38:49">
      <c r="AL35556" s="5"/>
      <c r="AM35556" s="5"/>
      <c r="AW35556" s="5"/>
    </row>
    <row r="35557" spans="38:49">
      <c r="AL35557" s="5"/>
      <c r="AM35557" s="5"/>
      <c r="AW35557" s="5"/>
    </row>
    <row r="35558" spans="38:49">
      <c r="AL35558" s="5"/>
      <c r="AM35558" s="5"/>
      <c r="AW35558" s="5"/>
    </row>
    <row r="35559" spans="38:49">
      <c r="AL35559" s="5"/>
      <c r="AM35559" s="5"/>
      <c r="AW35559" s="5"/>
    </row>
    <row r="35560" spans="38:49">
      <c r="AL35560" s="5"/>
      <c r="AM35560" s="5"/>
      <c r="AW35560" s="5"/>
    </row>
    <row r="35561" spans="38:49">
      <c r="AL35561" s="5"/>
      <c r="AM35561" s="5"/>
      <c r="AW35561" s="5"/>
    </row>
    <row r="35562" spans="38:49">
      <c r="AL35562" s="5"/>
      <c r="AM35562" s="5"/>
      <c r="AW35562" s="5"/>
    </row>
    <row r="35563" spans="38:49">
      <c r="AL35563" s="5"/>
      <c r="AM35563" s="5"/>
      <c r="AW35563" s="5"/>
    </row>
    <row r="35564" spans="38:49">
      <c r="AL35564" s="5"/>
      <c r="AM35564" s="5"/>
      <c r="AW35564" s="5"/>
    </row>
    <row r="35565" spans="38:49">
      <c r="AL35565" s="5"/>
      <c r="AM35565" s="5"/>
      <c r="AW35565" s="5"/>
    </row>
    <row r="35566" spans="38:49">
      <c r="AL35566" s="5"/>
      <c r="AM35566" s="5"/>
      <c r="AW35566" s="5"/>
    </row>
    <row r="35567" spans="38:49">
      <c r="AL35567" s="5"/>
      <c r="AM35567" s="5"/>
      <c r="AW35567" s="5"/>
    </row>
    <row r="35568" spans="38:49">
      <c r="AL35568" s="5"/>
      <c r="AM35568" s="5"/>
      <c r="AW35568" s="5"/>
    </row>
    <row r="35569" spans="38:49">
      <c r="AL35569" s="5"/>
      <c r="AM35569" s="5"/>
      <c r="AW35569" s="5"/>
    </row>
    <row r="35570" spans="38:49">
      <c r="AL35570" s="5"/>
      <c r="AM35570" s="5"/>
      <c r="AW35570" s="5"/>
    </row>
    <row r="35571" spans="38:49">
      <c r="AL35571" s="5"/>
      <c r="AM35571" s="5"/>
      <c r="AW35571" s="5"/>
    </row>
    <row r="35572" spans="38:49">
      <c r="AL35572" s="5"/>
      <c r="AM35572" s="5"/>
      <c r="AW35572" s="5"/>
    </row>
    <row r="35573" spans="38:49">
      <c r="AL35573" s="5"/>
      <c r="AM35573" s="5"/>
      <c r="AW35573" s="5"/>
    </row>
    <row r="35574" spans="38:49">
      <c r="AL35574" s="5"/>
      <c r="AM35574" s="5"/>
      <c r="AW35574" s="5"/>
    </row>
    <row r="35575" spans="38:49">
      <c r="AL35575" s="5"/>
      <c r="AM35575" s="5"/>
      <c r="AW35575" s="5"/>
    </row>
    <row r="35576" spans="38:49">
      <c r="AL35576" s="5"/>
      <c r="AM35576" s="5"/>
      <c r="AW35576" s="5"/>
    </row>
    <row r="35577" spans="38:49">
      <c r="AL35577" s="5"/>
      <c r="AM35577" s="5"/>
      <c r="AW35577" s="5"/>
    </row>
    <row r="35578" spans="38:49">
      <c r="AL35578" s="5"/>
      <c r="AM35578" s="5"/>
      <c r="AW35578" s="5"/>
    </row>
    <row r="35579" spans="38:49">
      <c r="AL35579" s="5"/>
      <c r="AM35579" s="5"/>
      <c r="AW35579" s="5"/>
    </row>
    <row r="35580" spans="38:49">
      <c r="AL35580" s="5"/>
      <c r="AM35580" s="5"/>
      <c r="AW35580" s="5"/>
    </row>
    <row r="35581" spans="38:49">
      <c r="AL35581" s="5"/>
      <c r="AM35581" s="5"/>
      <c r="AW35581" s="5"/>
    </row>
    <row r="35582" spans="38:49">
      <c r="AL35582" s="5"/>
      <c r="AM35582" s="5"/>
      <c r="AW35582" s="5"/>
    </row>
    <row r="35583" spans="38:49">
      <c r="AL35583" s="5"/>
      <c r="AM35583" s="5"/>
      <c r="AW35583" s="5"/>
    </row>
    <row r="35584" spans="38:49">
      <c r="AL35584" s="5"/>
      <c r="AM35584" s="5"/>
      <c r="AW35584" s="5"/>
    </row>
    <row r="35585" spans="38:49">
      <c r="AL35585" s="5"/>
      <c r="AM35585" s="5"/>
      <c r="AW35585" s="5"/>
    </row>
    <row r="35586" spans="38:49">
      <c r="AL35586" s="5"/>
      <c r="AM35586" s="5"/>
      <c r="AW35586" s="5"/>
    </row>
    <row r="35587" spans="38:49">
      <c r="AL35587" s="5"/>
      <c r="AM35587" s="5"/>
      <c r="AW35587" s="5"/>
    </row>
    <row r="35588" spans="38:49">
      <c r="AL35588" s="5"/>
      <c r="AM35588" s="5"/>
      <c r="AW35588" s="5"/>
    </row>
    <row r="35589" spans="38:49">
      <c r="AL35589" s="5"/>
      <c r="AM35589" s="5"/>
      <c r="AW35589" s="5"/>
    </row>
    <row r="35590" spans="38:49">
      <c r="AL35590" s="5"/>
      <c r="AM35590" s="5"/>
      <c r="AW35590" s="5"/>
    </row>
    <row r="35591" spans="38:49">
      <c r="AL35591" s="5"/>
      <c r="AM35591" s="5"/>
      <c r="AW35591" s="5"/>
    </row>
    <row r="35592" spans="38:49">
      <c r="AL35592" s="5"/>
      <c r="AM35592" s="5"/>
      <c r="AW35592" s="5"/>
    </row>
    <row r="35593" spans="38:49">
      <c r="AL35593" s="5"/>
      <c r="AM35593" s="5"/>
      <c r="AW35593" s="5"/>
    </row>
    <row r="35594" spans="38:49">
      <c r="AL35594" s="5"/>
      <c r="AM35594" s="5"/>
      <c r="AW35594" s="5"/>
    </row>
    <row r="35595" spans="38:49">
      <c r="AL35595" s="5"/>
      <c r="AM35595" s="5"/>
      <c r="AW35595" s="5"/>
    </row>
    <row r="35596" spans="38:49">
      <c r="AL35596" s="5"/>
      <c r="AM35596" s="5"/>
      <c r="AW35596" s="5"/>
    </row>
    <row r="35597" spans="38:49">
      <c r="AL35597" s="5"/>
      <c r="AM35597" s="5"/>
      <c r="AW35597" s="5"/>
    </row>
    <row r="35598" spans="38:49">
      <c r="AL35598" s="5"/>
      <c r="AM35598" s="5"/>
      <c r="AW35598" s="5"/>
    </row>
    <row r="35599" spans="38:49">
      <c r="AL35599" s="5"/>
      <c r="AM35599" s="5"/>
      <c r="AW35599" s="5"/>
    </row>
    <row r="35600" spans="38:49">
      <c r="AL35600" s="5"/>
      <c r="AM35600" s="5"/>
      <c r="AW35600" s="5"/>
    </row>
    <row r="35601" spans="38:49">
      <c r="AL35601" s="5"/>
      <c r="AM35601" s="5"/>
      <c r="AW35601" s="5"/>
    </row>
    <row r="35602" spans="38:49">
      <c r="AL35602" s="5"/>
      <c r="AM35602" s="5"/>
      <c r="AW35602" s="5"/>
    </row>
    <row r="35603" spans="38:49">
      <c r="AL35603" s="5"/>
      <c r="AM35603" s="5"/>
      <c r="AW35603" s="5"/>
    </row>
    <row r="35604" spans="38:49">
      <c r="AL35604" s="5"/>
      <c r="AM35604" s="5"/>
      <c r="AW35604" s="5"/>
    </row>
    <row r="35605" spans="38:49">
      <c r="AL35605" s="5"/>
      <c r="AM35605" s="5"/>
      <c r="AW35605" s="5"/>
    </row>
    <row r="35606" spans="38:49">
      <c r="AL35606" s="5"/>
      <c r="AM35606" s="5"/>
      <c r="AW35606" s="5"/>
    </row>
    <row r="35607" spans="38:49">
      <c r="AL35607" s="5"/>
      <c r="AM35607" s="5"/>
      <c r="AW35607" s="5"/>
    </row>
    <row r="35608" spans="38:49">
      <c r="AL35608" s="5"/>
      <c r="AM35608" s="5"/>
      <c r="AW35608" s="5"/>
    </row>
    <row r="35609" spans="38:49">
      <c r="AL35609" s="5"/>
      <c r="AM35609" s="5"/>
      <c r="AW35609" s="5"/>
    </row>
    <row r="35610" spans="38:49">
      <c r="AL35610" s="5"/>
      <c r="AM35610" s="5"/>
      <c r="AW35610" s="5"/>
    </row>
    <row r="35611" spans="38:49">
      <c r="AL35611" s="5"/>
      <c r="AM35611" s="5"/>
      <c r="AW35611" s="5"/>
    </row>
    <row r="35612" spans="38:49">
      <c r="AL35612" s="5"/>
      <c r="AM35612" s="5"/>
      <c r="AW35612" s="5"/>
    </row>
    <row r="35613" spans="38:49">
      <c r="AL35613" s="5"/>
      <c r="AM35613" s="5"/>
      <c r="AW35613" s="5"/>
    </row>
    <row r="35614" spans="38:49">
      <c r="AL35614" s="5"/>
      <c r="AM35614" s="5"/>
      <c r="AW35614" s="5"/>
    </row>
    <row r="35615" spans="38:49">
      <c r="AL35615" s="5"/>
      <c r="AM35615" s="5"/>
      <c r="AW35615" s="5"/>
    </row>
    <row r="35616" spans="38:49">
      <c r="AL35616" s="5"/>
      <c r="AM35616" s="5"/>
      <c r="AW35616" s="5"/>
    </row>
    <row r="35617" spans="38:49">
      <c r="AL35617" s="5"/>
      <c r="AM35617" s="5"/>
      <c r="AW35617" s="5"/>
    </row>
    <row r="35618" spans="38:49">
      <c r="AL35618" s="5"/>
      <c r="AM35618" s="5"/>
      <c r="AW35618" s="5"/>
    </row>
    <row r="35619" spans="38:49">
      <c r="AL35619" s="5"/>
      <c r="AM35619" s="5"/>
      <c r="AW35619" s="5"/>
    </row>
    <row r="35620" spans="38:49">
      <c r="AL35620" s="5"/>
      <c r="AM35620" s="5"/>
      <c r="AW35620" s="5"/>
    </row>
    <row r="35621" spans="38:49">
      <c r="AL35621" s="5"/>
      <c r="AM35621" s="5"/>
      <c r="AW35621" s="5"/>
    </row>
    <row r="35622" spans="38:49">
      <c r="AL35622" s="5"/>
      <c r="AM35622" s="5"/>
      <c r="AW35622" s="5"/>
    </row>
    <row r="35623" spans="38:49">
      <c r="AL35623" s="5"/>
      <c r="AM35623" s="5"/>
      <c r="AW35623" s="5"/>
    </row>
    <row r="35624" spans="38:49">
      <c r="AL35624" s="5"/>
      <c r="AM35624" s="5"/>
      <c r="AW35624" s="5"/>
    </row>
    <row r="35625" spans="38:49">
      <c r="AL35625" s="5"/>
      <c r="AM35625" s="5"/>
      <c r="AW35625" s="5"/>
    </row>
    <row r="35626" spans="38:49">
      <c r="AL35626" s="5"/>
      <c r="AM35626" s="5"/>
      <c r="AW35626" s="5"/>
    </row>
    <row r="35627" spans="38:49">
      <c r="AL35627" s="5"/>
      <c r="AM35627" s="5"/>
      <c r="AW35627" s="5"/>
    </row>
    <row r="35628" spans="38:49">
      <c r="AL35628" s="5"/>
      <c r="AM35628" s="5"/>
      <c r="AW35628" s="5"/>
    </row>
    <row r="35629" spans="38:49">
      <c r="AL35629" s="5"/>
      <c r="AM35629" s="5"/>
      <c r="AW35629" s="5"/>
    </row>
    <row r="35630" spans="38:49">
      <c r="AL35630" s="5"/>
      <c r="AM35630" s="5"/>
      <c r="AW35630" s="5"/>
    </row>
    <row r="35631" spans="38:49">
      <c r="AL35631" s="5"/>
      <c r="AM35631" s="5"/>
      <c r="AW35631" s="5"/>
    </row>
    <row r="35632" spans="38:49">
      <c r="AL35632" s="5"/>
      <c r="AM35632" s="5"/>
      <c r="AW35632" s="5"/>
    </row>
    <row r="35633" spans="38:49">
      <c r="AL35633" s="5"/>
      <c r="AM35633" s="5"/>
      <c r="AW35633" s="5"/>
    </row>
    <row r="35634" spans="38:49">
      <c r="AL35634" s="5"/>
      <c r="AM35634" s="5"/>
      <c r="AW35634" s="5"/>
    </row>
    <row r="35635" spans="38:49">
      <c r="AL35635" s="5"/>
      <c r="AM35635" s="5"/>
      <c r="AW35635" s="5"/>
    </row>
    <row r="35636" spans="38:49">
      <c r="AL35636" s="5"/>
      <c r="AM35636" s="5"/>
      <c r="AW35636" s="5"/>
    </row>
    <row r="35637" spans="38:49">
      <c r="AL35637" s="5"/>
      <c r="AM35637" s="5"/>
      <c r="AW35637" s="5"/>
    </row>
    <row r="35638" spans="38:49">
      <c r="AL35638" s="5"/>
      <c r="AM35638" s="5"/>
      <c r="AW35638" s="5"/>
    </row>
    <row r="35639" spans="38:49">
      <c r="AL35639" s="5"/>
      <c r="AM35639" s="5"/>
      <c r="AW35639" s="5"/>
    </row>
    <row r="35640" spans="38:49">
      <c r="AL35640" s="5"/>
      <c r="AM35640" s="5"/>
      <c r="AW35640" s="5"/>
    </row>
    <row r="35641" spans="38:49">
      <c r="AL35641" s="5"/>
      <c r="AM35641" s="5"/>
      <c r="AW35641" s="5"/>
    </row>
    <row r="35642" spans="38:49">
      <c r="AL35642" s="5"/>
      <c r="AM35642" s="5"/>
      <c r="AW35642" s="5"/>
    </row>
    <row r="35643" spans="38:49">
      <c r="AL35643" s="5"/>
      <c r="AM35643" s="5"/>
      <c r="AW35643" s="5"/>
    </row>
    <row r="35644" spans="38:49">
      <c r="AL35644" s="5"/>
      <c r="AM35644" s="5"/>
      <c r="AW35644" s="5"/>
    </row>
    <row r="35645" spans="38:49">
      <c r="AL35645" s="5"/>
      <c r="AM35645" s="5"/>
      <c r="AW35645" s="5"/>
    </row>
    <row r="35646" spans="38:49">
      <c r="AL35646" s="5"/>
      <c r="AM35646" s="5"/>
      <c r="AW35646" s="5"/>
    </row>
    <row r="35647" spans="38:49">
      <c r="AL35647" s="5"/>
      <c r="AM35647" s="5"/>
      <c r="AW35647" s="5"/>
    </row>
    <row r="35648" spans="38:49">
      <c r="AL35648" s="5"/>
      <c r="AM35648" s="5"/>
      <c r="AW35648" s="5"/>
    </row>
    <row r="35649" spans="38:49">
      <c r="AL35649" s="5"/>
      <c r="AM35649" s="5"/>
      <c r="AW35649" s="5"/>
    </row>
    <row r="35650" spans="38:49">
      <c r="AL35650" s="5"/>
      <c r="AM35650" s="5"/>
      <c r="AW35650" s="5"/>
    </row>
    <row r="35651" spans="38:49">
      <c r="AL35651" s="5"/>
      <c r="AM35651" s="5"/>
      <c r="AW35651" s="5"/>
    </row>
    <row r="35652" spans="38:49">
      <c r="AL35652" s="5"/>
      <c r="AM35652" s="5"/>
      <c r="AW35652" s="5"/>
    </row>
    <row r="35653" spans="38:49">
      <c r="AL35653" s="5"/>
      <c r="AM35653" s="5"/>
      <c r="AW35653" s="5"/>
    </row>
    <row r="35654" spans="38:49">
      <c r="AL35654" s="5"/>
      <c r="AM35654" s="5"/>
      <c r="AW35654" s="5"/>
    </row>
    <row r="35655" spans="38:49">
      <c r="AL35655" s="5"/>
      <c r="AM35655" s="5"/>
      <c r="AW35655" s="5"/>
    </row>
    <row r="35656" spans="38:49">
      <c r="AL35656" s="5"/>
      <c r="AM35656" s="5"/>
      <c r="AW35656" s="5"/>
    </row>
    <row r="35657" spans="38:49">
      <c r="AL35657" s="5"/>
      <c r="AM35657" s="5"/>
      <c r="AW35657" s="5"/>
    </row>
    <row r="35658" spans="38:49">
      <c r="AL35658" s="5"/>
      <c r="AM35658" s="5"/>
      <c r="AW35658" s="5"/>
    </row>
    <row r="35659" spans="38:49">
      <c r="AL35659" s="5"/>
      <c r="AM35659" s="5"/>
      <c r="AW35659" s="5"/>
    </row>
    <row r="35660" spans="38:49">
      <c r="AL35660" s="5"/>
      <c r="AM35660" s="5"/>
      <c r="AW35660" s="5"/>
    </row>
    <row r="35661" spans="38:49">
      <c r="AL35661" s="5"/>
      <c r="AM35661" s="5"/>
      <c r="AW35661" s="5"/>
    </row>
    <row r="35662" spans="38:49">
      <c r="AL35662" s="5"/>
      <c r="AM35662" s="5"/>
      <c r="AW35662" s="5"/>
    </row>
    <row r="35663" spans="38:49">
      <c r="AL35663" s="5"/>
      <c r="AM35663" s="5"/>
      <c r="AW35663" s="5"/>
    </row>
    <row r="35664" spans="38:49">
      <c r="AL35664" s="5"/>
      <c r="AM35664" s="5"/>
      <c r="AW35664" s="5"/>
    </row>
    <row r="35665" spans="38:49">
      <c r="AL35665" s="5"/>
      <c r="AM35665" s="5"/>
      <c r="AW35665" s="5"/>
    </row>
    <row r="35666" spans="38:49">
      <c r="AL35666" s="5"/>
      <c r="AM35666" s="5"/>
      <c r="AW35666" s="5"/>
    </row>
    <row r="35667" spans="38:49">
      <c r="AL35667" s="5"/>
      <c r="AM35667" s="5"/>
      <c r="AW35667" s="5"/>
    </row>
    <row r="35668" spans="38:49">
      <c r="AL35668" s="5"/>
      <c r="AM35668" s="5"/>
      <c r="AW35668" s="5"/>
    </row>
    <row r="35669" spans="38:49">
      <c r="AL35669" s="5"/>
      <c r="AM35669" s="5"/>
      <c r="AW35669" s="5"/>
    </row>
    <row r="35670" spans="38:49">
      <c r="AL35670" s="5"/>
      <c r="AM35670" s="5"/>
      <c r="AW35670" s="5"/>
    </row>
    <row r="35671" spans="38:49">
      <c r="AL35671" s="5"/>
      <c r="AM35671" s="5"/>
      <c r="AW35671" s="5"/>
    </row>
    <row r="35672" spans="38:49">
      <c r="AL35672" s="5"/>
      <c r="AM35672" s="5"/>
      <c r="AW35672" s="5"/>
    </row>
    <row r="35673" spans="38:49">
      <c r="AL35673" s="5"/>
      <c r="AM35673" s="5"/>
      <c r="AW35673" s="5"/>
    </row>
    <row r="35674" spans="38:49">
      <c r="AL35674" s="5"/>
      <c r="AM35674" s="5"/>
      <c r="AW35674" s="5"/>
    </row>
    <row r="35675" spans="38:49">
      <c r="AL35675" s="5"/>
      <c r="AM35675" s="5"/>
      <c r="AW35675" s="5"/>
    </row>
    <row r="35676" spans="38:49">
      <c r="AL35676" s="5"/>
      <c r="AM35676" s="5"/>
      <c r="AW35676" s="5"/>
    </row>
    <row r="35677" spans="38:49">
      <c r="AL35677" s="5"/>
      <c r="AM35677" s="5"/>
      <c r="AW35677" s="5"/>
    </row>
    <row r="35678" spans="38:49">
      <c r="AL35678" s="5"/>
      <c r="AM35678" s="5"/>
      <c r="AW35678" s="5"/>
    </row>
    <row r="35679" spans="38:49">
      <c r="AL35679" s="5"/>
      <c r="AM35679" s="5"/>
      <c r="AW35679" s="5"/>
    </row>
    <row r="35680" spans="38:49">
      <c r="AL35680" s="5"/>
      <c r="AM35680" s="5"/>
      <c r="AW35680" s="5"/>
    </row>
    <row r="35681" spans="38:49">
      <c r="AL35681" s="5"/>
      <c r="AM35681" s="5"/>
      <c r="AW35681" s="5"/>
    </row>
    <row r="35682" spans="38:49">
      <c r="AL35682" s="5"/>
      <c r="AM35682" s="5"/>
      <c r="AW35682" s="5"/>
    </row>
    <row r="35683" spans="38:49">
      <c r="AL35683" s="5"/>
      <c r="AM35683" s="5"/>
      <c r="AW35683" s="5"/>
    </row>
    <row r="35684" spans="38:49">
      <c r="AL35684" s="5"/>
      <c r="AM35684" s="5"/>
      <c r="AW35684" s="5"/>
    </row>
    <row r="35685" spans="38:49">
      <c r="AL35685" s="5"/>
      <c r="AM35685" s="5"/>
      <c r="AW35685" s="5"/>
    </row>
    <row r="35686" spans="38:49">
      <c r="AL35686" s="5"/>
      <c r="AM35686" s="5"/>
      <c r="AW35686" s="5"/>
    </row>
    <row r="35687" spans="38:49">
      <c r="AL35687" s="5"/>
      <c r="AM35687" s="5"/>
      <c r="AW35687" s="5"/>
    </row>
    <row r="35688" spans="38:49">
      <c r="AL35688" s="5"/>
      <c r="AM35688" s="5"/>
      <c r="AW35688" s="5"/>
    </row>
    <row r="35689" spans="38:49">
      <c r="AL35689" s="5"/>
      <c r="AM35689" s="5"/>
      <c r="AW35689" s="5"/>
    </row>
    <row r="35690" spans="38:49">
      <c r="AL35690" s="5"/>
      <c r="AM35690" s="5"/>
      <c r="AW35690" s="5"/>
    </row>
    <row r="35691" spans="38:49">
      <c r="AL35691" s="5"/>
      <c r="AM35691" s="5"/>
      <c r="AW35691" s="5"/>
    </row>
    <row r="35692" spans="38:49">
      <c r="AL35692" s="5"/>
      <c r="AM35692" s="5"/>
      <c r="AW35692" s="5"/>
    </row>
    <row r="35693" spans="38:49">
      <c r="AL35693" s="5"/>
      <c r="AM35693" s="5"/>
      <c r="AW35693" s="5"/>
    </row>
    <row r="35694" spans="38:49">
      <c r="AL35694" s="5"/>
      <c r="AM35694" s="5"/>
      <c r="AW35694" s="5"/>
    </row>
    <row r="35695" spans="38:49">
      <c r="AL35695" s="5"/>
      <c r="AM35695" s="5"/>
      <c r="AW35695" s="5"/>
    </row>
    <row r="35696" spans="38:49">
      <c r="AL35696" s="5"/>
      <c r="AM35696" s="5"/>
      <c r="AW35696" s="5"/>
    </row>
    <row r="35697" spans="38:49">
      <c r="AL35697" s="5"/>
      <c r="AM35697" s="5"/>
      <c r="AW35697" s="5"/>
    </row>
    <row r="35698" spans="38:49">
      <c r="AL35698" s="5"/>
      <c r="AM35698" s="5"/>
      <c r="AW35698" s="5"/>
    </row>
    <row r="35699" spans="38:49">
      <c r="AL35699" s="5"/>
      <c r="AM35699" s="5"/>
      <c r="AW35699" s="5"/>
    </row>
    <row r="35700" spans="38:49">
      <c r="AL35700" s="5"/>
      <c r="AM35700" s="5"/>
      <c r="AW35700" s="5"/>
    </row>
    <row r="35701" spans="38:49">
      <c r="AL35701" s="5"/>
      <c r="AM35701" s="5"/>
      <c r="AW35701" s="5"/>
    </row>
    <row r="35702" spans="38:49">
      <c r="AL35702" s="5"/>
      <c r="AM35702" s="5"/>
      <c r="AW35702" s="5"/>
    </row>
    <row r="35703" spans="38:49">
      <c r="AL35703" s="5"/>
      <c r="AM35703" s="5"/>
      <c r="AW35703" s="5"/>
    </row>
    <row r="35704" spans="38:49">
      <c r="AL35704" s="5"/>
      <c r="AM35704" s="5"/>
      <c r="AW35704" s="5"/>
    </row>
    <row r="35705" spans="38:49">
      <c r="AL35705" s="5"/>
      <c r="AM35705" s="5"/>
      <c r="AW35705" s="5"/>
    </row>
    <row r="35706" spans="38:49">
      <c r="AL35706" s="5"/>
      <c r="AM35706" s="5"/>
      <c r="AW35706" s="5"/>
    </row>
    <row r="35707" spans="38:49">
      <c r="AL35707" s="5"/>
      <c r="AM35707" s="5"/>
      <c r="AW35707" s="5"/>
    </row>
    <row r="35708" spans="38:49">
      <c r="AL35708" s="5"/>
      <c r="AM35708" s="5"/>
      <c r="AW35708" s="5"/>
    </row>
    <row r="35709" spans="38:49">
      <c r="AL35709" s="5"/>
      <c r="AM35709" s="5"/>
      <c r="AW35709" s="5"/>
    </row>
    <row r="35710" spans="38:49">
      <c r="AL35710" s="5"/>
      <c r="AM35710" s="5"/>
      <c r="AW35710" s="5"/>
    </row>
    <row r="35711" spans="38:49">
      <c r="AL35711" s="5"/>
      <c r="AM35711" s="5"/>
      <c r="AW35711" s="5"/>
    </row>
    <row r="35712" spans="38:49">
      <c r="AL35712" s="5"/>
      <c r="AM35712" s="5"/>
      <c r="AW35712" s="5"/>
    </row>
    <row r="35713" spans="38:49">
      <c r="AL35713" s="5"/>
      <c r="AM35713" s="5"/>
      <c r="AW35713" s="5"/>
    </row>
    <row r="35714" spans="38:49">
      <c r="AL35714" s="5"/>
      <c r="AM35714" s="5"/>
      <c r="AW35714" s="5"/>
    </row>
    <row r="35715" spans="38:49">
      <c r="AL35715" s="5"/>
      <c r="AM35715" s="5"/>
      <c r="AW35715" s="5"/>
    </row>
    <row r="35716" spans="38:49">
      <c r="AL35716" s="5"/>
      <c r="AM35716" s="5"/>
      <c r="AW35716" s="5"/>
    </row>
    <row r="35717" spans="38:49">
      <c r="AL35717" s="5"/>
      <c r="AM35717" s="5"/>
      <c r="AW35717" s="5"/>
    </row>
    <row r="35718" spans="38:49">
      <c r="AL35718" s="5"/>
      <c r="AM35718" s="5"/>
      <c r="AW35718" s="5"/>
    </row>
    <row r="35719" spans="38:49">
      <c r="AL35719" s="5"/>
      <c r="AM35719" s="5"/>
      <c r="AW35719" s="5"/>
    </row>
    <row r="35720" spans="38:49">
      <c r="AL35720" s="5"/>
      <c r="AM35720" s="5"/>
      <c r="AW35720" s="5"/>
    </row>
    <row r="35721" spans="38:49">
      <c r="AL35721" s="5"/>
      <c r="AM35721" s="5"/>
      <c r="AW35721" s="5"/>
    </row>
    <row r="35722" spans="38:49">
      <c r="AL35722" s="5"/>
      <c r="AM35722" s="5"/>
      <c r="AW35722" s="5"/>
    </row>
    <row r="35723" spans="38:49">
      <c r="AL35723" s="5"/>
      <c r="AM35723" s="5"/>
      <c r="AW35723" s="5"/>
    </row>
    <row r="35724" spans="38:49">
      <c r="AL35724" s="5"/>
      <c r="AM35724" s="5"/>
      <c r="AW35724" s="5"/>
    </row>
    <row r="35725" spans="38:49">
      <c r="AL35725" s="5"/>
      <c r="AM35725" s="5"/>
      <c r="AW35725" s="5"/>
    </row>
    <row r="35726" spans="38:49">
      <c r="AL35726" s="5"/>
      <c r="AM35726" s="5"/>
      <c r="AW35726" s="5"/>
    </row>
    <row r="35727" spans="38:49">
      <c r="AL35727" s="5"/>
      <c r="AM35727" s="5"/>
      <c r="AW35727" s="5"/>
    </row>
    <row r="35728" spans="38:49">
      <c r="AL35728" s="5"/>
      <c r="AM35728" s="5"/>
      <c r="AW35728" s="5"/>
    </row>
    <row r="35729" spans="38:49">
      <c r="AL35729" s="5"/>
      <c r="AM35729" s="5"/>
      <c r="AW35729" s="5"/>
    </row>
    <row r="35730" spans="38:49">
      <c r="AL35730" s="5"/>
      <c r="AM35730" s="5"/>
      <c r="AW35730" s="5"/>
    </row>
    <row r="35731" spans="38:49">
      <c r="AL35731" s="5"/>
      <c r="AM35731" s="5"/>
      <c r="AW35731" s="5"/>
    </row>
    <row r="35732" spans="38:49">
      <c r="AL35732" s="5"/>
      <c r="AM35732" s="5"/>
      <c r="AW35732" s="5"/>
    </row>
    <row r="35733" spans="38:49">
      <c r="AL35733" s="5"/>
      <c r="AM35733" s="5"/>
      <c r="AW35733" s="5"/>
    </row>
    <row r="35734" spans="38:49">
      <c r="AL35734" s="5"/>
      <c r="AM35734" s="5"/>
      <c r="AW35734" s="5"/>
    </row>
    <row r="35735" spans="38:49">
      <c r="AL35735" s="5"/>
      <c r="AM35735" s="5"/>
      <c r="AW35735" s="5"/>
    </row>
    <row r="35736" spans="38:49">
      <c r="AL35736" s="5"/>
      <c r="AM35736" s="5"/>
      <c r="AW35736" s="5"/>
    </row>
    <row r="35737" spans="38:49">
      <c r="AL35737" s="5"/>
      <c r="AM35737" s="5"/>
      <c r="AW35737" s="5"/>
    </row>
    <row r="35738" spans="38:49">
      <c r="AL35738" s="5"/>
      <c r="AM35738" s="5"/>
      <c r="AW35738" s="5"/>
    </row>
    <row r="35739" spans="38:49">
      <c r="AL35739" s="5"/>
      <c r="AM35739" s="5"/>
      <c r="AW35739" s="5"/>
    </row>
    <row r="35740" spans="38:49">
      <c r="AL35740" s="5"/>
      <c r="AM35740" s="5"/>
      <c r="AW35740" s="5"/>
    </row>
    <row r="35741" spans="38:49">
      <c r="AL35741" s="5"/>
      <c r="AM35741" s="5"/>
      <c r="AW35741" s="5"/>
    </row>
    <row r="35742" spans="38:49">
      <c r="AL35742" s="5"/>
      <c r="AM35742" s="5"/>
      <c r="AW35742" s="5"/>
    </row>
    <row r="35743" spans="38:49">
      <c r="AL35743" s="5"/>
      <c r="AM35743" s="5"/>
      <c r="AW35743" s="5"/>
    </row>
    <row r="35744" spans="38:49">
      <c r="AL35744" s="5"/>
      <c r="AM35744" s="5"/>
      <c r="AW35744" s="5"/>
    </row>
    <row r="35745" spans="38:49">
      <c r="AL35745" s="5"/>
      <c r="AM35745" s="5"/>
      <c r="AW35745" s="5"/>
    </row>
    <row r="35746" spans="38:49">
      <c r="AL35746" s="5"/>
      <c r="AM35746" s="5"/>
      <c r="AW35746" s="5"/>
    </row>
    <row r="35747" spans="38:49">
      <c r="AL35747" s="5"/>
      <c r="AM35747" s="5"/>
      <c r="AW35747" s="5"/>
    </row>
    <row r="35748" spans="38:49">
      <c r="AL35748" s="5"/>
      <c r="AM35748" s="5"/>
      <c r="AW35748" s="5"/>
    </row>
    <row r="35749" spans="38:49">
      <c r="AL35749" s="5"/>
      <c r="AM35749" s="5"/>
      <c r="AW35749" s="5"/>
    </row>
    <row r="35750" spans="38:49">
      <c r="AL35750" s="5"/>
      <c r="AM35750" s="5"/>
      <c r="AW35750" s="5"/>
    </row>
    <row r="35751" spans="38:49">
      <c r="AL35751" s="5"/>
      <c r="AM35751" s="5"/>
      <c r="AW35751" s="5"/>
    </row>
    <row r="35752" spans="38:49">
      <c r="AL35752" s="5"/>
      <c r="AM35752" s="5"/>
      <c r="AW35752" s="5"/>
    </row>
    <row r="35753" spans="38:49">
      <c r="AL35753" s="5"/>
      <c r="AM35753" s="5"/>
      <c r="AW35753" s="5"/>
    </row>
    <row r="35754" spans="38:49">
      <c r="AL35754" s="5"/>
      <c r="AM35754" s="5"/>
      <c r="AW35754" s="5"/>
    </row>
    <row r="35755" spans="38:49">
      <c r="AL35755" s="5"/>
      <c r="AM35755" s="5"/>
      <c r="AW35755" s="5"/>
    </row>
    <row r="35756" spans="38:49">
      <c r="AL35756" s="5"/>
      <c r="AM35756" s="5"/>
      <c r="AW35756" s="5"/>
    </row>
    <row r="35757" spans="38:49">
      <c r="AL35757" s="5"/>
      <c r="AM35757" s="5"/>
      <c r="AW35757" s="5"/>
    </row>
    <row r="35758" spans="38:49">
      <c r="AL35758" s="5"/>
      <c r="AM35758" s="5"/>
      <c r="AW35758" s="5"/>
    </row>
    <row r="35759" spans="38:49">
      <c r="AL35759" s="5"/>
      <c r="AM35759" s="5"/>
      <c r="AW35759" s="5"/>
    </row>
    <row r="35760" spans="38:49">
      <c r="AL35760" s="5"/>
      <c r="AM35760" s="5"/>
      <c r="AW35760" s="5"/>
    </row>
    <row r="35761" spans="38:49">
      <c r="AL35761" s="5"/>
      <c r="AM35761" s="5"/>
      <c r="AW35761" s="5"/>
    </row>
    <row r="35762" spans="38:49">
      <c r="AL35762" s="5"/>
      <c r="AM35762" s="5"/>
      <c r="AW35762" s="5"/>
    </row>
    <row r="35763" spans="38:49">
      <c r="AL35763" s="5"/>
      <c r="AM35763" s="5"/>
      <c r="AW35763" s="5"/>
    </row>
    <row r="35764" spans="38:49">
      <c r="AL35764" s="5"/>
      <c r="AM35764" s="5"/>
      <c r="AW35764" s="5"/>
    </row>
    <row r="35765" spans="38:49">
      <c r="AL35765" s="5"/>
      <c r="AM35765" s="5"/>
      <c r="AW35765" s="5"/>
    </row>
    <row r="35766" spans="38:49">
      <c r="AL35766" s="5"/>
      <c r="AM35766" s="5"/>
      <c r="AW35766" s="5"/>
    </row>
    <row r="35767" spans="38:49">
      <c r="AL35767" s="5"/>
      <c r="AM35767" s="5"/>
      <c r="AW35767" s="5"/>
    </row>
    <row r="35768" spans="38:49">
      <c r="AL35768" s="5"/>
      <c r="AM35768" s="5"/>
      <c r="AW35768" s="5"/>
    </row>
    <row r="35769" spans="38:49">
      <c r="AL35769" s="5"/>
      <c r="AM35769" s="5"/>
      <c r="AW35769" s="5"/>
    </row>
    <row r="35770" spans="38:49">
      <c r="AL35770" s="5"/>
      <c r="AM35770" s="5"/>
      <c r="AW35770" s="5"/>
    </row>
    <row r="35771" spans="38:49">
      <c r="AL35771" s="5"/>
      <c r="AM35771" s="5"/>
      <c r="AW35771" s="5"/>
    </row>
    <row r="35772" spans="38:49">
      <c r="AL35772" s="5"/>
      <c r="AM35772" s="5"/>
      <c r="AW35772" s="5"/>
    </row>
    <row r="35773" spans="38:49">
      <c r="AL35773" s="5"/>
      <c r="AM35773" s="5"/>
      <c r="AW35773" s="5"/>
    </row>
    <row r="35774" spans="38:49">
      <c r="AL35774" s="5"/>
      <c r="AM35774" s="5"/>
      <c r="AW35774" s="5"/>
    </row>
    <row r="35775" spans="38:49">
      <c r="AL35775" s="5"/>
      <c r="AM35775" s="5"/>
      <c r="AW35775" s="5"/>
    </row>
    <row r="35776" spans="38:49">
      <c r="AL35776" s="5"/>
      <c r="AM35776" s="5"/>
      <c r="AW35776" s="5"/>
    </row>
    <row r="35777" spans="38:49">
      <c r="AL35777" s="5"/>
      <c r="AM35777" s="5"/>
      <c r="AW35777" s="5"/>
    </row>
    <row r="35778" spans="38:49">
      <c r="AL35778" s="5"/>
      <c r="AM35778" s="5"/>
      <c r="AW35778" s="5"/>
    </row>
    <row r="35779" spans="38:49">
      <c r="AL35779" s="5"/>
      <c r="AM35779" s="5"/>
      <c r="AW35779" s="5"/>
    </row>
    <row r="35780" spans="38:49">
      <c r="AL35780" s="5"/>
      <c r="AM35780" s="5"/>
      <c r="AW35780" s="5"/>
    </row>
    <row r="35781" spans="38:49">
      <c r="AL35781" s="5"/>
      <c r="AM35781" s="5"/>
      <c r="AW35781" s="5"/>
    </row>
    <row r="35782" spans="38:49">
      <c r="AL35782" s="5"/>
      <c r="AM35782" s="5"/>
      <c r="AW35782" s="5"/>
    </row>
    <row r="35783" spans="38:49">
      <c r="AL35783" s="5"/>
      <c r="AM35783" s="5"/>
      <c r="AW35783" s="5"/>
    </row>
    <row r="35784" spans="38:49">
      <c r="AL35784" s="5"/>
      <c r="AM35784" s="5"/>
      <c r="AW35784" s="5"/>
    </row>
    <row r="35785" spans="38:49">
      <c r="AL35785" s="5"/>
      <c r="AM35785" s="5"/>
      <c r="AW35785" s="5"/>
    </row>
    <row r="35786" spans="38:49">
      <c r="AL35786" s="5"/>
      <c r="AM35786" s="5"/>
      <c r="AW35786" s="5"/>
    </row>
    <row r="35787" spans="38:49">
      <c r="AL35787" s="5"/>
      <c r="AM35787" s="5"/>
      <c r="AW35787" s="5"/>
    </row>
    <row r="35788" spans="38:49">
      <c r="AL35788" s="5"/>
      <c r="AM35788" s="5"/>
      <c r="AW35788" s="5"/>
    </row>
    <row r="35789" spans="38:49">
      <c r="AL35789" s="5"/>
      <c r="AM35789" s="5"/>
      <c r="AW35789" s="5"/>
    </row>
    <row r="35790" spans="38:49">
      <c r="AL35790" s="5"/>
      <c r="AM35790" s="5"/>
      <c r="AW35790" s="5"/>
    </row>
    <row r="35791" spans="38:49">
      <c r="AL35791" s="5"/>
      <c r="AM35791" s="5"/>
      <c r="AW35791" s="5"/>
    </row>
    <row r="35792" spans="38:49">
      <c r="AL35792" s="5"/>
      <c r="AM35792" s="5"/>
      <c r="AW35792" s="5"/>
    </row>
    <row r="35793" spans="38:49">
      <c r="AL35793" s="5"/>
      <c r="AM35793" s="5"/>
      <c r="AW35793" s="5"/>
    </row>
    <row r="35794" spans="38:49">
      <c r="AL35794" s="5"/>
      <c r="AM35794" s="5"/>
      <c r="AW35794" s="5"/>
    </row>
    <row r="35795" spans="38:49">
      <c r="AL35795" s="5"/>
      <c r="AM35795" s="5"/>
      <c r="AW35795" s="5"/>
    </row>
    <row r="35796" spans="38:49">
      <c r="AL35796" s="5"/>
      <c r="AM35796" s="5"/>
      <c r="AW35796" s="5"/>
    </row>
    <row r="35797" spans="38:49">
      <c r="AL35797" s="5"/>
      <c r="AM35797" s="5"/>
      <c r="AW35797" s="5"/>
    </row>
    <row r="35798" spans="38:49">
      <c r="AL35798" s="5"/>
      <c r="AM35798" s="5"/>
      <c r="AW35798" s="5"/>
    </row>
    <row r="35799" spans="38:49">
      <c r="AL35799" s="5"/>
      <c r="AM35799" s="5"/>
      <c r="AW35799" s="5"/>
    </row>
    <row r="35800" spans="38:49">
      <c r="AL35800" s="5"/>
      <c r="AM35800" s="5"/>
      <c r="AW35800" s="5"/>
    </row>
    <row r="35801" spans="38:49">
      <c r="AL35801" s="5"/>
      <c r="AM35801" s="5"/>
      <c r="AW35801" s="5"/>
    </row>
    <row r="35802" spans="38:49">
      <c r="AL35802" s="5"/>
      <c r="AM35802" s="5"/>
      <c r="AW35802" s="5"/>
    </row>
    <row r="35803" spans="38:49">
      <c r="AL35803" s="5"/>
      <c r="AM35803" s="5"/>
      <c r="AW35803" s="5"/>
    </row>
    <row r="35804" spans="38:49">
      <c r="AL35804" s="5"/>
      <c r="AM35804" s="5"/>
      <c r="AW35804" s="5"/>
    </row>
    <row r="35805" spans="38:49">
      <c r="AL35805" s="5"/>
      <c r="AM35805" s="5"/>
      <c r="AW35805" s="5"/>
    </row>
    <row r="35806" spans="38:49">
      <c r="AL35806" s="5"/>
      <c r="AM35806" s="5"/>
      <c r="AW35806" s="5"/>
    </row>
    <row r="35807" spans="38:49">
      <c r="AL35807" s="5"/>
      <c r="AM35807" s="5"/>
      <c r="AW35807" s="5"/>
    </row>
    <row r="35808" spans="38:49">
      <c r="AL35808" s="5"/>
      <c r="AM35808" s="5"/>
      <c r="AW35808" s="5"/>
    </row>
    <row r="35809" spans="38:49">
      <c r="AL35809" s="5"/>
      <c r="AM35809" s="5"/>
      <c r="AW35809" s="5"/>
    </row>
    <row r="35810" spans="38:49">
      <c r="AL35810" s="5"/>
      <c r="AM35810" s="5"/>
      <c r="AW35810" s="5"/>
    </row>
    <row r="35811" spans="38:49">
      <c r="AL35811" s="5"/>
      <c r="AM35811" s="5"/>
      <c r="AW35811" s="5"/>
    </row>
    <row r="35812" spans="38:49">
      <c r="AL35812" s="5"/>
      <c r="AM35812" s="5"/>
      <c r="AW35812" s="5"/>
    </row>
    <row r="35813" spans="38:49">
      <c r="AL35813" s="5"/>
      <c r="AM35813" s="5"/>
      <c r="AW35813" s="5"/>
    </row>
    <row r="35814" spans="38:49">
      <c r="AL35814" s="5"/>
      <c r="AM35814" s="5"/>
      <c r="AW35814" s="5"/>
    </row>
    <row r="35815" spans="38:49">
      <c r="AL35815" s="5"/>
      <c r="AM35815" s="5"/>
      <c r="AW35815" s="5"/>
    </row>
    <row r="35816" spans="38:49">
      <c r="AL35816" s="5"/>
      <c r="AM35816" s="5"/>
      <c r="AW35816" s="5"/>
    </row>
    <row r="35817" spans="38:49">
      <c r="AL35817" s="5"/>
      <c r="AM35817" s="5"/>
      <c r="AW35817" s="5"/>
    </row>
    <row r="35818" spans="38:49">
      <c r="AL35818" s="5"/>
      <c r="AM35818" s="5"/>
      <c r="AW35818" s="5"/>
    </row>
    <row r="35819" spans="38:49">
      <c r="AL35819" s="5"/>
      <c r="AM35819" s="5"/>
      <c r="AW35819" s="5"/>
    </row>
    <row r="35820" spans="38:49">
      <c r="AL35820" s="5"/>
      <c r="AM35820" s="5"/>
      <c r="AW35820" s="5"/>
    </row>
    <row r="35821" spans="38:49">
      <c r="AL35821" s="5"/>
      <c r="AM35821" s="5"/>
      <c r="AW35821" s="5"/>
    </row>
    <row r="35822" spans="38:49">
      <c r="AL35822" s="5"/>
      <c r="AM35822" s="5"/>
      <c r="AW35822" s="5"/>
    </row>
    <row r="35823" spans="38:49">
      <c r="AL35823" s="5"/>
      <c r="AM35823" s="5"/>
      <c r="AW35823" s="5"/>
    </row>
    <row r="35824" spans="38:49">
      <c r="AL35824" s="5"/>
      <c r="AM35824" s="5"/>
      <c r="AW35824" s="5"/>
    </row>
    <row r="35825" spans="38:49">
      <c r="AL35825" s="5"/>
      <c r="AM35825" s="5"/>
      <c r="AW35825" s="5"/>
    </row>
    <row r="35826" spans="38:49">
      <c r="AL35826" s="5"/>
      <c r="AM35826" s="5"/>
      <c r="AW35826" s="5"/>
    </row>
    <row r="35827" spans="38:49">
      <c r="AL35827" s="5"/>
      <c r="AM35827" s="5"/>
      <c r="AW35827" s="5"/>
    </row>
    <row r="35828" spans="38:49">
      <c r="AL35828" s="5"/>
      <c r="AM35828" s="5"/>
      <c r="AW35828" s="5"/>
    </row>
    <row r="35829" spans="38:49">
      <c r="AL35829" s="5"/>
      <c r="AM35829" s="5"/>
      <c r="AW35829" s="5"/>
    </row>
    <row r="35830" spans="38:49">
      <c r="AL35830" s="5"/>
      <c r="AM35830" s="5"/>
      <c r="AW35830" s="5"/>
    </row>
    <row r="35831" spans="38:49">
      <c r="AL35831" s="5"/>
      <c r="AM35831" s="5"/>
      <c r="AW35831" s="5"/>
    </row>
    <row r="35832" spans="38:49">
      <c r="AL35832" s="5"/>
      <c r="AM35832" s="5"/>
      <c r="AW35832" s="5"/>
    </row>
    <row r="35833" spans="38:49">
      <c r="AL35833" s="5"/>
      <c r="AM35833" s="5"/>
      <c r="AW35833" s="5"/>
    </row>
    <row r="35834" spans="38:49">
      <c r="AL35834" s="5"/>
      <c r="AM35834" s="5"/>
      <c r="AW35834" s="5"/>
    </row>
    <row r="35835" spans="38:49">
      <c r="AL35835" s="5"/>
      <c r="AM35835" s="5"/>
      <c r="AW35835" s="5"/>
    </row>
    <row r="35836" spans="38:49">
      <c r="AL35836" s="5"/>
      <c r="AM35836" s="5"/>
      <c r="AW35836" s="5"/>
    </row>
    <row r="35837" spans="38:49">
      <c r="AL35837" s="5"/>
      <c r="AM35837" s="5"/>
      <c r="AW35837" s="5"/>
    </row>
    <row r="35838" spans="38:49">
      <c r="AL35838" s="5"/>
      <c r="AM35838" s="5"/>
      <c r="AW35838" s="5"/>
    </row>
    <row r="35839" spans="38:49">
      <c r="AL35839" s="5"/>
      <c r="AM35839" s="5"/>
      <c r="AW35839" s="5"/>
    </row>
    <row r="35840" spans="38:49">
      <c r="AL35840" s="5"/>
      <c r="AM35840" s="5"/>
      <c r="AW35840" s="5"/>
    </row>
    <row r="35841" spans="38:49">
      <c r="AL35841" s="5"/>
      <c r="AM35841" s="5"/>
      <c r="AW35841" s="5"/>
    </row>
    <row r="35842" spans="38:49">
      <c r="AL35842" s="5"/>
      <c r="AM35842" s="5"/>
      <c r="AW35842" s="5"/>
    </row>
    <row r="35843" spans="38:49">
      <c r="AL35843" s="5"/>
      <c r="AM35843" s="5"/>
      <c r="AW35843" s="5"/>
    </row>
    <row r="35844" spans="38:49">
      <c r="AL35844" s="5"/>
      <c r="AM35844" s="5"/>
      <c r="AW35844" s="5"/>
    </row>
    <row r="35845" spans="38:49">
      <c r="AL35845" s="5"/>
      <c r="AM35845" s="5"/>
      <c r="AW35845" s="5"/>
    </row>
    <row r="35846" spans="38:49">
      <c r="AL35846" s="5"/>
      <c r="AM35846" s="5"/>
      <c r="AW35846" s="5"/>
    </row>
    <row r="35847" spans="38:49">
      <c r="AL35847" s="5"/>
      <c r="AM35847" s="5"/>
      <c r="AW35847" s="5"/>
    </row>
    <row r="35848" spans="38:49">
      <c r="AL35848" s="5"/>
      <c r="AM35848" s="5"/>
      <c r="AW35848" s="5"/>
    </row>
    <row r="35849" spans="38:49">
      <c r="AL35849" s="5"/>
      <c r="AM35849" s="5"/>
      <c r="AW35849" s="5"/>
    </row>
    <row r="35850" spans="38:49">
      <c r="AL35850" s="5"/>
      <c r="AM35850" s="5"/>
      <c r="AW35850" s="5"/>
    </row>
    <row r="35851" spans="38:49">
      <c r="AL35851" s="5"/>
      <c r="AM35851" s="5"/>
      <c r="AW35851" s="5"/>
    </row>
    <row r="35852" spans="38:49">
      <c r="AL35852" s="5"/>
      <c r="AM35852" s="5"/>
      <c r="AW35852" s="5"/>
    </row>
    <row r="35853" spans="38:49">
      <c r="AL35853" s="5"/>
      <c r="AM35853" s="5"/>
      <c r="AW35853" s="5"/>
    </row>
    <row r="35854" spans="38:49">
      <c r="AL35854" s="5"/>
      <c r="AM35854" s="5"/>
      <c r="AW35854" s="5"/>
    </row>
    <row r="35855" spans="38:49">
      <c r="AL35855" s="5"/>
      <c r="AM35855" s="5"/>
      <c r="AW35855" s="5"/>
    </row>
    <row r="35856" spans="38:49">
      <c r="AL35856" s="5"/>
      <c r="AM35856" s="5"/>
      <c r="AW35856" s="5"/>
    </row>
    <row r="35857" spans="38:49">
      <c r="AL35857" s="5"/>
      <c r="AM35857" s="5"/>
      <c r="AW35857" s="5"/>
    </row>
    <row r="35858" spans="38:49">
      <c r="AL35858" s="5"/>
      <c r="AM35858" s="5"/>
      <c r="AW35858" s="5"/>
    </row>
    <row r="35859" spans="38:49">
      <c r="AL35859" s="5"/>
      <c r="AM35859" s="5"/>
      <c r="AW35859" s="5"/>
    </row>
    <row r="35860" spans="38:49">
      <c r="AL35860" s="5"/>
      <c r="AM35860" s="5"/>
      <c r="AW35860" s="5"/>
    </row>
    <row r="35861" spans="38:49">
      <c r="AL35861" s="5"/>
      <c r="AM35861" s="5"/>
      <c r="AW35861" s="5"/>
    </row>
    <row r="35862" spans="38:49">
      <c r="AL35862" s="5"/>
      <c r="AM35862" s="5"/>
      <c r="AW35862" s="5"/>
    </row>
    <row r="35863" spans="38:49">
      <c r="AL35863" s="5"/>
      <c r="AM35863" s="5"/>
      <c r="AW35863" s="5"/>
    </row>
    <row r="35864" spans="38:49">
      <c r="AL35864" s="5"/>
      <c r="AM35864" s="5"/>
      <c r="AW35864" s="5"/>
    </row>
    <row r="35865" spans="38:49">
      <c r="AL35865" s="5"/>
      <c r="AM35865" s="5"/>
      <c r="AW35865" s="5"/>
    </row>
    <row r="35866" spans="38:49">
      <c r="AL35866" s="5"/>
      <c r="AM35866" s="5"/>
      <c r="AW35866" s="5"/>
    </row>
    <row r="35867" spans="38:49">
      <c r="AL35867" s="5"/>
      <c r="AM35867" s="5"/>
      <c r="AW35867" s="5"/>
    </row>
    <row r="35868" spans="38:49">
      <c r="AL35868" s="5"/>
      <c r="AM35868" s="5"/>
      <c r="AW35868" s="5"/>
    </row>
    <row r="35869" spans="38:49">
      <c r="AL35869" s="5"/>
      <c r="AM35869" s="5"/>
      <c r="AW35869" s="5"/>
    </row>
    <row r="35870" spans="38:49">
      <c r="AL35870" s="5"/>
      <c r="AM35870" s="5"/>
      <c r="AW35870" s="5"/>
    </row>
    <row r="35871" spans="38:49">
      <c r="AL35871" s="5"/>
      <c r="AM35871" s="5"/>
      <c r="AW35871" s="5"/>
    </row>
    <row r="35872" spans="38:49">
      <c r="AL35872" s="5"/>
      <c r="AM35872" s="5"/>
      <c r="AW35872" s="5"/>
    </row>
    <row r="35873" spans="38:49">
      <c r="AL35873" s="5"/>
      <c r="AM35873" s="5"/>
      <c r="AW35873" s="5"/>
    </row>
    <row r="35874" spans="38:49">
      <c r="AL35874" s="5"/>
      <c r="AM35874" s="5"/>
      <c r="AW35874" s="5"/>
    </row>
    <row r="35875" spans="38:49">
      <c r="AL35875" s="5"/>
      <c r="AM35875" s="5"/>
      <c r="AW35875" s="5"/>
    </row>
    <row r="35876" spans="38:49">
      <c r="AL35876" s="5"/>
      <c r="AM35876" s="5"/>
      <c r="AW35876" s="5"/>
    </row>
    <row r="35877" spans="38:49">
      <c r="AL35877" s="5"/>
      <c r="AM35877" s="5"/>
      <c r="AW35877" s="5"/>
    </row>
    <row r="35878" spans="38:49">
      <c r="AL35878" s="5"/>
      <c r="AM35878" s="5"/>
      <c r="AW35878" s="5"/>
    </row>
    <row r="35879" spans="38:49">
      <c r="AL35879" s="5"/>
      <c r="AM35879" s="5"/>
      <c r="AW35879" s="5"/>
    </row>
    <row r="35880" spans="38:49">
      <c r="AL35880" s="5"/>
      <c r="AM35880" s="5"/>
      <c r="AW35880" s="5"/>
    </row>
    <row r="35881" spans="38:49">
      <c r="AL35881" s="5"/>
      <c r="AM35881" s="5"/>
      <c r="AW35881" s="5"/>
    </row>
    <row r="35882" spans="38:49">
      <c r="AL35882" s="5"/>
      <c r="AM35882" s="5"/>
      <c r="AW35882" s="5"/>
    </row>
    <row r="35883" spans="38:49">
      <c r="AL35883" s="5"/>
      <c r="AM35883" s="5"/>
      <c r="AW35883" s="5"/>
    </row>
    <row r="35884" spans="38:49">
      <c r="AL35884" s="5"/>
      <c r="AM35884" s="5"/>
      <c r="AW35884" s="5"/>
    </row>
    <row r="35885" spans="38:49">
      <c r="AL35885" s="5"/>
      <c r="AM35885" s="5"/>
      <c r="AW35885" s="5"/>
    </row>
    <row r="35886" spans="38:49">
      <c r="AL35886" s="5"/>
      <c r="AM35886" s="5"/>
      <c r="AW35886" s="5"/>
    </row>
    <row r="35887" spans="38:49">
      <c r="AL35887" s="5"/>
      <c r="AM35887" s="5"/>
      <c r="AW35887" s="5"/>
    </row>
    <row r="35888" spans="38:49">
      <c r="AL35888" s="5"/>
      <c r="AM35888" s="5"/>
      <c r="AW35888" s="5"/>
    </row>
    <row r="35889" spans="38:49">
      <c r="AL35889" s="5"/>
      <c r="AM35889" s="5"/>
      <c r="AW35889" s="5"/>
    </row>
    <row r="35890" spans="38:49">
      <c r="AL35890" s="5"/>
      <c r="AM35890" s="5"/>
      <c r="AW35890" s="5"/>
    </row>
    <row r="35891" spans="38:49">
      <c r="AL35891" s="5"/>
      <c r="AM35891" s="5"/>
      <c r="AW35891" s="5"/>
    </row>
    <row r="35892" spans="38:49">
      <c r="AL35892" s="5"/>
      <c r="AM35892" s="5"/>
      <c r="AW35892" s="5"/>
    </row>
    <row r="35893" spans="38:49">
      <c r="AL35893" s="5"/>
      <c r="AM35893" s="5"/>
      <c r="AW35893" s="5"/>
    </row>
    <row r="35894" spans="38:49">
      <c r="AL35894" s="5"/>
      <c r="AM35894" s="5"/>
      <c r="AW35894" s="5"/>
    </row>
    <row r="35895" spans="38:49">
      <c r="AL35895" s="5"/>
      <c r="AM35895" s="5"/>
      <c r="AW35895" s="5"/>
    </row>
    <row r="35896" spans="38:49">
      <c r="AL35896" s="5"/>
      <c r="AM35896" s="5"/>
      <c r="AW35896" s="5"/>
    </row>
    <row r="35897" spans="38:49">
      <c r="AL35897" s="5"/>
      <c r="AM35897" s="5"/>
      <c r="AW35897" s="5"/>
    </row>
    <row r="35898" spans="38:49">
      <c r="AL35898" s="5"/>
      <c r="AM35898" s="5"/>
      <c r="AW35898" s="5"/>
    </row>
    <row r="35899" spans="38:49">
      <c r="AL35899" s="5"/>
      <c r="AM35899" s="5"/>
      <c r="AW35899" s="5"/>
    </row>
    <row r="35900" spans="38:49">
      <c r="AL35900" s="5"/>
      <c r="AM35900" s="5"/>
      <c r="AW35900" s="5"/>
    </row>
    <row r="35901" spans="38:49">
      <c r="AL35901" s="5"/>
      <c r="AM35901" s="5"/>
      <c r="AW35901" s="5"/>
    </row>
    <row r="35902" spans="38:49">
      <c r="AL35902" s="5"/>
      <c r="AM35902" s="5"/>
      <c r="AW35902" s="5"/>
    </row>
    <row r="35903" spans="38:49">
      <c r="AL35903" s="5"/>
      <c r="AM35903" s="5"/>
      <c r="AW35903" s="5"/>
    </row>
    <row r="35904" spans="38:49">
      <c r="AL35904" s="5"/>
      <c r="AM35904" s="5"/>
      <c r="AW35904" s="5"/>
    </row>
    <row r="35905" spans="38:49">
      <c r="AL35905" s="5"/>
      <c r="AM35905" s="5"/>
      <c r="AW35905" s="5"/>
    </row>
    <row r="35906" spans="38:49">
      <c r="AL35906" s="5"/>
      <c r="AM35906" s="5"/>
      <c r="AW35906" s="5"/>
    </row>
    <row r="35907" spans="38:49">
      <c r="AL35907" s="5"/>
      <c r="AM35907" s="5"/>
      <c r="AW35907" s="5"/>
    </row>
    <row r="35908" spans="38:49">
      <c r="AL35908" s="5"/>
      <c r="AM35908" s="5"/>
      <c r="AW35908" s="5"/>
    </row>
    <row r="35909" spans="38:49">
      <c r="AL35909" s="5"/>
      <c r="AM35909" s="5"/>
      <c r="AW35909" s="5"/>
    </row>
    <row r="35910" spans="38:49">
      <c r="AL35910" s="5"/>
      <c r="AM35910" s="5"/>
      <c r="AW35910" s="5"/>
    </row>
    <row r="35911" spans="38:49">
      <c r="AL35911" s="5"/>
      <c r="AM35911" s="5"/>
      <c r="AW35911" s="5"/>
    </row>
    <row r="35912" spans="38:49">
      <c r="AL35912" s="5"/>
      <c r="AM35912" s="5"/>
      <c r="AW35912" s="5"/>
    </row>
    <row r="35913" spans="38:49">
      <c r="AL35913" s="5"/>
      <c r="AM35913" s="5"/>
      <c r="AW35913" s="5"/>
    </row>
    <row r="35914" spans="38:49">
      <c r="AL35914" s="5"/>
      <c r="AM35914" s="5"/>
      <c r="AW35914" s="5"/>
    </row>
    <row r="35915" spans="38:49">
      <c r="AL35915" s="5"/>
      <c r="AM35915" s="5"/>
      <c r="AW35915" s="5"/>
    </row>
    <row r="35916" spans="38:49">
      <c r="AL35916" s="5"/>
      <c r="AM35916" s="5"/>
      <c r="AW35916" s="5"/>
    </row>
    <row r="35917" spans="38:49">
      <c r="AL35917" s="5"/>
      <c r="AM35917" s="5"/>
      <c r="AW35917" s="5"/>
    </row>
    <row r="35918" spans="38:49">
      <c r="AL35918" s="5"/>
      <c r="AM35918" s="5"/>
      <c r="AW35918" s="5"/>
    </row>
    <row r="35919" spans="38:49">
      <c r="AL35919" s="5"/>
      <c r="AM35919" s="5"/>
      <c r="AW35919" s="5"/>
    </row>
    <row r="35920" spans="38:49">
      <c r="AL35920" s="5"/>
      <c r="AM35920" s="5"/>
      <c r="AW35920" s="5"/>
    </row>
    <row r="35921" spans="38:49">
      <c r="AL35921" s="5"/>
      <c r="AM35921" s="5"/>
      <c r="AW35921" s="5"/>
    </row>
    <row r="35922" spans="38:49">
      <c r="AL35922" s="5"/>
      <c r="AM35922" s="5"/>
      <c r="AW35922" s="5"/>
    </row>
    <row r="35923" spans="38:49">
      <c r="AL35923" s="5"/>
      <c r="AM35923" s="5"/>
      <c r="AW35923" s="5"/>
    </row>
    <row r="35924" spans="38:49">
      <c r="AL35924" s="5"/>
      <c r="AM35924" s="5"/>
      <c r="AW35924" s="5"/>
    </row>
    <row r="35925" spans="38:49">
      <c r="AL35925" s="5"/>
      <c r="AM35925" s="5"/>
      <c r="AW35925" s="5"/>
    </row>
    <row r="35926" spans="38:49">
      <c r="AL35926" s="5"/>
      <c r="AM35926" s="5"/>
      <c r="AW35926" s="5"/>
    </row>
    <row r="35927" spans="38:49">
      <c r="AL35927" s="5"/>
      <c r="AM35927" s="5"/>
      <c r="AW35927" s="5"/>
    </row>
    <row r="35928" spans="38:49">
      <c r="AL35928" s="5"/>
      <c r="AM35928" s="5"/>
      <c r="AW35928" s="5"/>
    </row>
    <row r="35929" spans="38:49">
      <c r="AL35929" s="5"/>
      <c r="AM35929" s="5"/>
      <c r="AW35929" s="5"/>
    </row>
    <row r="35930" spans="38:49">
      <c r="AL35930" s="5"/>
      <c r="AM35930" s="5"/>
      <c r="AW35930" s="5"/>
    </row>
    <row r="35931" spans="38:49">
      <c r="AL35931" s="5"/>
      <c r="AM35931" s="5"/>
      <c r="AW35931" s="5"/>
    </row>
    <row r="35932" spans="38:49">
      <c r="AL35932" s="5"/>
      <c r="AM35932" s="5"/>
      <c r="AW35932" s="5"/>
    </row>
    <row r="35933" spans="38:49">
      <c r="AL35933" s="5"/>
      <c r="AM35933" s="5"/>
      <c r="AW35933" s="5"/>
    </row>
    <row r="35934" spans="38:49">
      <c r="AL35934" s="5"/>
      <c r="AM35934" s="5"/>
      <c r="AW35934" s="5"/>
    </row>
    <row r="35935" spans="38:49">
      <c r="AL35935" s="5"/>
      <c r="AM35935" s="5"/>
      <c r="AW35935" s="5"/>
    </row>
    <row r="35936" spans="38:49">
      <c r="AL35936" s="5"/>
      <c r="AM35936" s="5"/>
      <c r="AW35936" s="5"/>
    </row>
    <row r="35937" spans="38:49">
      <c r="AL35937" s="5"/>
      <c r="AM35937" s="5"/>
      <c r="AW35937" s="5"/>
    </row>
    <row r="35938" spans="38:49">
      <c r="AL35938" s="5"/>
      <c r="AM35938" s="5"/>
      <c r="AW35938" s="5"/>
    </row>
    <row r="35939" spans="38:49">
      <c r="AL35939" s="5"/>
      <c r="AM35939" s="5"/>
      <c r="AW35939" s="5"/>
    </row>
    <row r="35940" spans="38:49">
      <c r="AL35940" s="5"/>
      <c r="AM35940" s="5"/>
      <c r="AW35940" s="5"/>
    </row>
    <row r="35941" spans="38:49">
      <c r="AL35941" s="5"/>
      <c r="AM35941" s="5"/>
      <c r="AW35941" s="5"/>
    </row>
    <row r="35942" spans="38:49">
      <c r="AL35942" s="5"/>
      <c r="AM35942" s="5"/>
      <c r="AW35942" s="5"/>
    </row>
    <row r="35943" spans="38:49">
      <c r="AL35943" s="5"/>
      <c r="AM35943" s="5"/>
      <c r="AW35943" s="5"/>
    </row>
    <row r="35944" spans="38:49">
      <c r="AL35944" s="5"/>
      <c r="AM35944" s="5"/>
      <c r="AW35944" s="5"/>
    </row>
    <row r="35945" spans="38:49">
      <c r="AL35945" s="5"/>
      <c r="AM35945" s="5"/>
      <c r="AW35945" s="5"/>
    </row>
    <row r="35946" spans="38:49">
      <c r="AL35946" s="5"/>
      <c r="AM35946" s="5"/>
      <c r="AW35946" s="5"/>
    </row>
    <row r="35947" spans="38:49">
      <c r="AL35947" s="5"/>
      <c r="AM35947" s="5"/>
      <c r="AW35947" s="5"/>
    </row>
    <row r="35948" spans="38:49">
      <c r="AL35948" s="5"/>
      <c r="AM35948" s="5"/>
      <c r="AW35948" s="5"/>
    </row>
    <row r="35949" spans="38:49">
      <c r="AL35949" s="5"/>
      <c r="AM35949" s="5"/>
      <c r="AW35949" s="5"/>
    </row>
    <row r="35950" spans="38:49">
      <c r="AL35950" s="5"/>
      <c r="AM35950" s="5"/>
      <c r="AW35950" s="5"/>
    </row>
    <row r="35951" spans="38:49">
      <c r="AL35951" s="5"/>
      <c r="AM35951" s="5"/>
      <c r="AW35951" s="5"/>
    </row>
    <row r="35952" spans="38:49">
      <c r="AL35952" s="5"/>
      <c r="AM35952" s="5"/>
      <c r="AW35952" s="5"/>
    </row>
    <row r="35953" spans="38:49">
      <c r="AL35953" s="5"/>
      <c r="AM35953" s="5"/>
      <c r="AW35953" s="5"/>
    </row>
    <row r="35954" spans="38:49">
      <c r="AL35954" s="5"/>
      <c r="AM35954" s="5"/>
      <c r="AW35954" s="5"/>
    </row>
    <row r="35955" spans="38:49">
      <c r="AL35955" s="5"/>
      <c r="AM35955" s="5"/>
      <c r="AW35955" s="5"/>
    </row>
    <row r="35956" spans="38:49">
      <c r="AL35956" s="5"/>
      <c r="AM35956" s="5"/>
      <c r="AW35956" s="5"/>
    </row>
    <row r="35957" spans="38:49">
      <c r="AL35957" s="5"/>
      <c r="AM35957" s="5"/>
      <c r="AW35957" s="5"/>
    </row>
    <row r="35958" spans="38:49">
      <c r="AL35958" s="5"/>
      <c r="AM35958" s="5"/>
      <c r="AW35958" s="5"/>
    </row>
    <row r="35959" spans="38:49">
      <c r="AL35959" s="5"/>
      <c r="AM35959" s="5"/>
      <c r="AW35959" s="5"/>
    </row>
    <row r="35960" spans="38:49">
      <c r="AL35960" s="5"/>
      <c r="AM35960" s="5"/>
      <c r="AW35960" s="5"/>
    </row>
    <row r="35961" spans="38:49">
      <c r="AL35961" s="5"/>
      <c r="AM35961" s="5"/>
      <c r="AW35961" s="5"/>
    </row>
    <row r="35962" spans="38:49">
      <c r="AL35962" s="5"/>
      <c r="AM35962" s="5"/>
      <c r="AW35962" s="5"/>
    </row>
    <row r="35963" spans="38:49">
      <c r="AL35963" s="5"/>
      <c r="AM35963" s="5"/>
      <c r="AW35963" s="5"/>
    </row>
    <row r="35964" spans="38:49">
      <c r="AL35964" s="5"/>
      <c r="AM35964" s="5"/>
      <c r="AW35964" s="5"/>
    </row>
    <row r="35965" spans="38:49">
      <c r="AL35965" s="5"/>
      <c r="AM35965" s="5"/>
      <c r="AW35965" s="5"/>
    </row>
    <row r="35966" spans="38:49">
      <c r="AL35966" s="5"/>
      <c r="AM35966" s="5"/>
      <c r="AW35966" s="5"/>
    </row>
    <row r="35967" spans="38:49">
      <c r="AL35967" s="5"/>
      <c r="AM35967" s="5"/>
      <c r="AW35967" s="5"/>
    </row>
    <row r="35968" spans="38:49">
      <c r="AL35968" s="5"/>
      <c r="AM35968" s="5"/>
      <c r="AW35968" s="5"/>
    </row>
    <row r="35969" spans="38:49">
      <c r="AL35969" s="5"/>
      <c r="AM35969" s="5"/>
      <c r="AW35969" s="5"/>
    </row>
    <row r="35970" spans="38:49">
      <c r="AL35970" s="5"/>
      <c r="AM35970" s="5"/>
      <c r="AW35970" s="5"/>
    </row>
    <row r="35971" spans="38:49">
      <c r="AL35971" s="5"/>
      <c r="AM35971" s="5"/>
      <c r="AW35971" s="5"/>
    </row>
    <row r="35972" spans="38:49">
      <c r="AL35972" s="5"/>
      <c r="AM35972" s="5"/>
      <c r="AW35972" s="5"/>
    </row>
    <row r="35973" spans="38:49">
      <c r="AL35973" s="5"/>
      <c r="AM35973" s="5"/>
      <c r="AW35973" s="5"/>
    </row>
    <row r="35974" spans="38:49">
      <c r="AL35974" s="5"/>
      <c r="AM35974" s="5"/>
      <c r="AW35974" s="5"/>
    </row>
    <row r="35975" spans="38:49">
      <c r="AL35975" s="5"/>
      <c r="AM35975" s="5"/>
      <c r="AW35975" s="5"/>
    </row>
    <row r="35976" spans="38:49">
      <c r="AL35976" s="5"/>
      <c r="AM35976" s="5"/>
      <c r="AW35976" s="5"/>
    </row>
    <row r="35977" spans="38:49">
      <c r="AL35977" s="5"/>
      <c r="AM35977" s="5"/>
      <c r="AW35977" s="5"/>
    </row>
    <row r="35978" spans="38:49">
      <c r="AL35978" s="5"/>
      <c r="AM35978" s="5"/>
      <c r="AW35978" s="5"/>
    </row>
    <row r="35979" spans="38:49">
      <c r="AL35979" s="5"/>
      <c r="AM35979" s="5"/>
      <c r="AW35979" s="5"/>
    </row>
    <row r="35980" spans="38:49">
      <c r="AL35980" s="5"/>
      <c r="AM35980" s="5"/>
      <c r="AW35980" s="5"/>
    </row>
    <row r="35981" spans="38:49">
      <c r="AL35981" s="5"/>
      <c r="AM35981" s="5"/>
      <c r="AW35981" s="5"/>
    </row>
    <row r="35982" spans="38:49">
      <c r="AL35982" s="5"/>
      <c r="AM35982" s="5"/>
      <c r="AW35982" s="5"/>
    </row>
    <row r="35983" spans="38:49">
      <c r="AL35983" s="5"/>
      <c r="AM35983" s="5"/>
      <c r="AW35983" s="5"/>
    </row>
    <row r="35984" spans="38:49">
      <c r="AL35984" s="5"/>
      <c r="AM35984" s="5"/>
      <c r="AW35984" s="5"/>
    </row>
    <row r="35985" spans="38:49">
      <c r="AL35985" s="5"/>
      <c r="AM35985" s="5"/>
      <c r="AW35985" s="5"/>
    </row>
    <row r="35986" spans="38:49">
      <c r="AL35986" s="5"/>
      <c r="AM35986" s="5"/>
      <c r="AW35986" s="5"/>
    </row>
    <row r="35987" spans="38:49">
      <c r="AL35987" s="5"/>
      <c r="AM35987" s="5"/>
      <c r="AW35987" s="5"/>
    </row>
    <row r="35988" spans="38:49">
      <c r="AL35988" s="5"/>
      <c r="AM35988" s="5"/>
      <c r="AW35988" s="5"/>
    </row>
    <row r="35989" spans="38:49">
      <c r="AL35989" s="5"/>
      <c r="AM35989" s="5"/>
      <c r="AW35989" s="5"/>
    </row>
    <row r="35990" spans="38:49">
      <c r="AL35990" s="5"/>
      <c r="AM35990" s="5"/>
      <c r="AW35990" s="5"/>
    </row>
    <row r="35991" spans="38:49">
      <c r="AL35991" s="5"/>
      <c r="AM35991" s="5"/>
      <c r="AW35991" s="5"/>
    </row>
    <row r="35992" spans="38:49">
      <c r="AL35992" s="5"/>
      <c r="AM35992" s="5"/>
      <c r="AW35992" s="5"/>
    </row>
    <row r="35993" spans="38:49">
      <c r="AL35993" s="5"/>
      <c r="AM35993" s="5"/>
      <c r="AW35993" s="5"/>
    </row>
    <row r="35994" spans="38:49">
      <c r="AL35994" s="5"/>
      <c r="AM35994" s="5"/>
      <c r="AW35994" s="5"/>
    </row>
    <row r="35995" spans="38:49">
      <c r="AL35995" s="5"/>
      <c r="AM35995" s="5"/>
      <c r="AW35995" s="5"/>
    </row>
    <row r="35996" spans="38:49">
      <c r="AL35996" s="5"/>
      <c r="AM35996" s="5"/>
      <c r="AW35996" s="5"/>
    </row>
    <row r="35997" spans="38:49">
      <c r="AL35997" s="5"/>
      <c r="AM35997" s="5"/>
      <c r="AW35997" s="5"/>
    </row>
    <row r="35998" spans="38:49">
      <c r="AL35998" s="5"/>
      <c r="AM35998" s="5"/>
      <c r="AW35998" s="5"/>
    </row>
    <row r="35999" spans="38:49">
      <c r="AL35999" s="5"/>
      <c r="AM35999" s="5"/>
      <c r="AW35999" s="5"/>
    </row>
    <row r="36000" spans="38:49">
      <c r="AL36000" s="5"/>
      <c r="AM36000" s="5"/>
      <c r="AW36000" s="5"/>
    </row>
    <row r="36001" spans="38:49">
      <c r="AL36001" s="5"/>
      <c r="AM36001" s="5"/>
      <c r="AW36001" s="5"/>
    </row>
    <row r="36002" spans="38:49">
      <c r="AL36002" s="5"/>
      <c r="AM36002" s="5"/>
      <c r="AW36002" s="5"/>
    </row>
    <row r="36003" spans="38:49">
      <c r="AL36003" s="5"/>
      <c r="AM36003" s="5"/>
      <c r="AW36003" s="5"/>
    </row>
    <row r="36004" spans="38:49">
      <c r="AL36004" s="5"/>
      <c r="AM36004" s="5"/>
      <c r="AW36004" s="5"/>
    </row>
    <row r="36005" spans="38:49">
      <c r="AL36005" s="5"/>
      <c r="AM36005" s="5"/>
      <c r="AW36005" s="5"/>
    </row>
    <row r="36006" spans="38:49">
      <c r="AL36006" s="5"/>
      <c r="AM36006" s="5"/>
      <c r="AW36006" s="5"/>
    </row>
    <row r="36007" spans="38:49">
      <c r="AL36007" s="5"/>
      <c r="AM36007" s="5"/>
      <c r="AW36007" s="5"/>
    </row>
    <row r="36008" spans="38:49">
      <c r="AL36008" s="5"/>
      <c r="AM36008" s="5"/>
      <c r="AW36008" s="5"/>
    </row>
    <row r="36009" spans="38:49">
      <c r="AL36009" s="5"/>
      <c r="AM36009" s="5"/>
      <c r="AW36009" s="5"/>
    </row>
    <row r="36010" spans="38:49">
      <c r="AL36010" s="5"/>
      <c r="AM36010" s="5"/>
      <c r="AW36010" s="5"/>
    </row>
    <row r="36011" spans="38:49">
      <c r="AL36011" s="5"/>
      <c r="AM36011" s="5"/>
      <c r="AW36011" s="5"/>
    </row>
    <row r="36012" spans="38:49">
      <c r="AL36012" s="5"/>
      <c r="AM36012" s="5"/>
      <c r="AW36012" s="5"/>
    </row>
    <row r="36013" spans="38:49">
      <c r="AL36013" s="5"/>
      <c r="AM36013" s="5"/>
      <c r="AW36013" s="5"/>
    </row>
    <row r="36014" spans="38:49">
      <c r="AL36014" s="5"/>
      <c r="AM36014" s="5"/>
      <c r="AW36014" s="5"/>
    </row>
    <row r="36015" spans="38:49">
      <c r="AL36015" s="5"/>
      <c r="AM36015" s="5"/>
      <c r="AW36015" s="5"/>
    </row>
    <row r="36016" spans="38:49">
      <c r="AL36016" s="5"/>
      <c r="AM36016" s="5"/>
      <c r="AW36016" s="5"/>
    </row>
    <row r="36017" spans="38:49">
      <c r="AL36017" s="5"/>
      <c r="AM36017" s="5"/>
      <c r="AW36017" s="5"/>
    </row>
    <row r="36018" spans="38:49">
      <c r="AL36018" s="5"/>
      <c r="AM36018" s="5"/>
      <c r="AW36018" s="5"/>
    </row>
    <row r="36019" spans="38:49">
      <c r="AL36019" s="5"/>
      <c r="AM36019" s="5"/>
      <c r="AW36019" s="5"/>
    </row>
    <row r="36020" spans="38:49">
      <c r="AL36020" s="5"/>
      <c r="AM36020" s="5"/>
      <c r="AW36020" s="5"/>
    </row>
    <row r="36021" spans="38:49">
      <c r="AL36021" s="5"/>
      <c r="AM36021" s="5"/>
      <c r="AW36021" s="5"/>
    </row>
    <row r="36022" spans="38:49">
      <c r="AL36022" s="5"/>
      <c r="AM36022" s="5"/>
      <c r="AW36022" s="5"/>
    </row>
    <row r="36023" spans="38:49">
      <c r="AL36023" s="5"/>
      <c r="AM36023" s="5"/>
      <c r="AW36023" s="5"/>
    </row>
    <row r="36024" spans="38:49">
      <c r="AL36024" s="5"/>
      <c r="AM36024" s="5"/>
      <c r="AW36024" s="5"/>
    </row>
    <row r="36025" spans="38:49">
      <c r="AL36025" s="5"/>
      <c r="AM36025" s="5"/>
      <c r="AW36025" s="5"/>
    </row>
    <row r="36026" spans="38:49">
      <c r="AL36026" s="5"/>
      <c r="AM36026" s="5"/>
      <c r="AW36026" s="5"/>
    </row>
    <row r="36027" spans="38:49">
      <c r="AL36027" s="5"/>
      <c r="AM36027" s="5"/>
      <c r="AW36027" s="5"/>
    </row>
    <row r="36028" spans="38:49">
      <c r="AL36028" s="5"/>
      <c r="AM36028" s="5"/>
      <c r="AW36028" s="5"/>
    </row>
    <row r="36029" spans="38:49">
      <c r="AL36029" s="5"/>
      <c r="AM36029" s="5"/>
      <c r="AW36029" s="5"/>
    </row>
    <row r="36030" spans="38:49">
      <c r="AL36030" s="5"/>
      <c r="AM36030" s="5"/>
      <c r="AW36030" s="5"/>
    </row>
    <row r="36031" spans="38:49">
      <c r="AL36031" s="5"/>
      <c r="AM36031" s="5"/>
      <c r="AW36031" s="5"/>
    </row>
    <row r="36032" spans="38:49">
      <c r="AL36032" s="5"/>
      <c r="AM36032" s="5"/>
      <c r="AW36032" s="5"/>
    </row>
    <row r="36033" spans="38:49">
      <c r="AL36033" s="5"/>
      <c r="AM36033" s="5"/>
      <c r="AW36033" s="5"/>
    </row>
    <row r="36034" spans="38:49">
      <c r="AL36034" s="5"/>
      <c r="AM36034" s="5"/>
      <c r="AW36034" s="5"/>
    </row>
    <row r="36035" spans="38:49">
      <c r="AL36035" s="5"/>
      <c r="AM36035" s="5"/>
      <c r="AW36035" s="5"/>
    </row>
    <row r="36036" spans="38:49">
      <c r="AL36036" s="5"/>
      <c r="AM36036" s="5"/>
      <c r="AW36036" s="5"/>
    </row>
    <row r="36037" spans="38:49">
      <c r="AL36037" s="5"/>
      <c r="AM36037" s="5"/>
      <c r="AW36037" s="5"/>
    </row>
    <row r="36038" spans="38:49">
      <c r="AL36038" s="5"/>
      <c r="AM36038" s="5"/>
      <c r="AW36038" s="5"/>
    </row>
    <row r="36039" spans="38:49">
      <c r="AL36039" s="5"/>
      <c r="AM36039" s="5"/>
      <c r="AW36039" s="5"/>
    </row>
    <row r="36040" spans="38:49">
      <c r="AL36040" s="5"/>
      <c r="AM36040" s="5"/>
      <c r="AW36040" s="5"/>
    </row>
    <row r="36041" spans="38:49">
      <c r="AL36041" s="5"/>
      <c r="AM36041" s="5"/>
      <c r="AW36041" s="5"/>
    </row>
    <row r="36042" spans="38:49">
      <c r="AL36042" s="5"/>
      <c r="AM36042" s="5"/>
      <c r="AW36042" s="5"/>
    </row>
    <row r="36043" spans="38:49">
      <c r="AL36043" s="5"/>
      <c r="AM36043" s="5"/>
      <c r="AW36043" s="5"/>
    </row>
    <row r="36044" spans="38:49">
      <c r="AL36044" s="5"/>
      <c r="AM36044" s="5"/>
      <c r="AW36044" s="5"/>
    </row>
    <row r="36045" spans="38:49">
      <c r="AL36045" s="5"/>
      <c r="AM36045" s="5"/>
      <c r="AW36045" s="5"/>
    </row>
    <row r="36046" spans="38:49">
      <c r="AL36046" s="5"/>
      <c r="AM36046" s="5"/>
      <c r="AW36046" s="5"/>
    </row>
    <row r="36047" spans="38:49">
      <c r="AL36047" s="5"/>
      <c r="AM36047" s="5"/>
      <c r="AW36047" s="5"/>
    </row>
    <row r="36048" spans="38:49">
      <c r="AL36048" s="5"/>
      <c r="AM36048" s="5"/>
      <c r="AW36048" s="5"/>
    </row>
    <row r="36049" spans="38:49">
      <c r="AL36049" s="5"/>
      <c r="AM36049" s="5"/>
      <c r="AW36049" s="5"/>
    </row>
    <row r="36050" spans="38:49">
      <c r="AL36050" s="5"/>
      <c r="AM36050" s="5"/>
      <c r="AW36050" s="5"/>
    </row>
    <row r="36051" spans="38:49">
      <c r="AL36051" s="5"/>
      <c r="AM36051" s="5"/>
      <c r="AW36051" s="5"/>
    </row>
    <row r="36052" spans="38:49">
      <c r="AL36052" s="5"/>
      <c r="AM36052" s="5"/>
      <c r="AW36052" s="5"/>
    </row>
    <row r="36053" spans="38:49">
      <c r="AL36053" s="5"/>
      <c r="AM36053" s="5"/>
      <c r="AW36053" s="5"/>
    </row>
    <row r="36054" spans="38:49">
      <c r="AL36054" s="5"/>
      <c r="AM36054" s="5"/>
      <c r="AW36054" s="5"/>
    </row>
    <row r="36055" spans="38:49">
      <c r="AL36055" s="5"/>
      <c r="AM36055" s="5"/>
      <c r="AW36055" s="5"/>
    </row>
    <row r="36056" spans="38:49">
      <c r="AL36056" s="5"/>
      <c r="AM36056" s="5"/>
      <c r="AW36056" s="5"/>
    </row>
    <row r="36057" spans="38:49">
      <c r="AL36057" s="5"/>
      <c r="AM36057" s="5"/>
      <c r="AW36057" s="5"/>
    </row>
    <row r="36058" spans="38:49">
      <c r="AL36058" s="5"/>
      <c r="AM36058" s="5"/>
      <c r="AW36058" s="5"/>
    </row>
    <row r="36059" spans="38:49">
      <c r="AL36059" s="5"/>
      <c r="AM36059" s="5"/>
      <c r="AW36059" s="5"/>
    </row>
    <row r="36060" spans="38:49">
      <c r="AL36060" s="5"/>
      <c r="AM36060" s="5"/>
      <c r="AW36060" s="5"/>
    </row>
    <row r="36061" spans="38:49">
      <c r="AL36061" s="5"/>
      <c r="AM36061" s="5"/>
      <c r="AW36061" s="5"/>
    </row>
    <row r="36062" spans="38:49">
      <c r="AL36062" s="5"/>
      <c r="AM36062" s="5"/>
      <c r="AW36062" s="5"/>
    </row>
    <row r="36063" spans="38:49">
      <c r="AL36063" s="5"/>
      <c r="AM36063" s="5"/>
      <c r="AW36063" s="5"/>
    </row>
    <row r="36064" spans="38:49">
      <c r="AL36064" s="5"/>
      <c r="AM36064" s="5"/>
      <c r="AW36064" s="5"/>
    </row>
    <row r="36065" spans="38:49">
      <c r="AL36065" s="5"/>
      <c r="AM36065" s="5"/>
      <c r="AW36065" s="5"/>
    </row>
    <row r="36066" spans="38:49">
      <c r="AL36066" s="5"/>
      <c r="AM36066" s="5"/>
      <c r="AW36066" s="5"/>
    </row>
    <row r="36067" spans="38:49">
      <c r="AL36067" s="5"/>
      <c r="AM36067" s="5"/>
      <c r="AW36067" s="5"/>
    </row>
    <row r="36068" spans="38:49">
      <c r="AL36068" s="5"/>
      <c r="AM36068" s="5"/>
      <c r="AW36068" s="5"/>
    </row>
    <row r="36069" spans="38:49">
      <c r="AL36069" s="5"/>
      <c r="AM36069" s="5"/>
      <c r="AW36069" s="5"/>
    </row>
    <row r="36070" spans="38:49">
      <c r="AL36070" s="5"/>
      <c r="AM36070" s="5"/>
      <c r="AW36070" s="5"/>
    </row>
    <row r="36071" spans="38:49">
      <c r="AL36071" s="5"/>
      <c r="AM36071" s="5"/>
      <c r="AW36071" s="5"/>
    </row>
    <row r="36072" spans="38:49">
      <c r="AL36072" s="5"/>
      <c r="AM36072" s="5"/>
      <c r="AW36072" s="5"/>
    </row>
    <row r="36073" spans="38:49">
      <c r="AL36073" s="5"/>
      <c r="AM36073" s="5"/>
      <c r="AW36073" s="5"/>
    </row>
    <row r="36074" spans="38:49">
      <c r="AL36074" s="5"/>
      <c r="AM36074" s="5"/>
      <c r="AW36074" s="5"/>
    </row>
    <row r="36075" spans="38:49">
      <c r="AL36075" s="5"/>
      <c r="AM36075" s="5"/>
      <c r="AW36075" s="5"/>
    </row>
    <row r="36076" spans="38:49">
      <c r="AL36076" s="5"/>
      <c r="AM36076" s="5"/>
      <c r="AW36076" s="5"/>
    </row>
    <row r="36077" spans="38:49">
      <c r="AL36077" s="5"/>
      <c r="AM36077" s="5"/>
      <c r="AW36077" s="5"/>
    </row>
    <row r="36078" spans="38:49">
      <c r="AL36078" s="5"/>
      <c r="AM36078" s="5"/>
      <c r="AW36078" s="5"/>
    </row>
    <row r="36079" spans="38:49">
      <c r="AL36079" s="5"/>
      <c r="AM36079" s="5"/>
      <c r="AW36079" s="5"/>
    </row>
    <row r="36080" spans="38:49">
      <c r="AL36080" s="5"/>
      <c r="AM36080" s="5"/>
      <c r="AW36080" s="5"/>
    </row>
    <row r="36081" spans="38:49">
      <c r="AL36081" s="5"/>
      <c r="AM36081" s="5"/>
      <c r="AW36081" s="5"/>
    </row>
    <row r="36082" spans="38:49">
      <c r="AL36082" s="5"/>
      <c r="AM36082" s="5"/>
      <c r="AW36082" s="5"/>
    </row>
    <row r="36083" spans="38:49">
      <c r="AL36083" s="5"/>
      <c r="AM36083" s="5"/>
      <c r="AW36083" s="5"/>
    </row>
    <row r="36084" spans="38:49">
      <c r="AL36084" s="5"/>
      <c r="AM36084" s="5"/>
      <c r="AW36084" s="5"/>
    </row>
    <row r="36085" spans="38:49">
      <c r="AL36085" s="5"/>
      <c r="AM36085" s="5"/>
      <c r="AW36085" s="5"/>
    </row>
    <row r="36086" spans="38:49">
      <c r="AL36086" s="5"/>
      <c r="AM36086" s="5"/>
      <c r="AW36086" s="5"/>
    </row>
    <row r="36087" spans="38:49">
      <c r="AL36087" s="5"/>
      <c r="AM36087" s="5"/>
      <c r="AW36087" s="5"/>
    </row>
    <row r="36088" spans="38:49">
      <c r="AL36088" s="5"/>
      <c r="AM36088" s="5"/>
      <c r="AW36088" s="5"/>
    </row>
    <row r="36089" spans="38:49">
      <c r="AL36089" s="5"/>
      <c r="AM36089" s="5"/>
      <c r="AW36089" s="5"/>
    </row>
    <row r="36090" spans="38:49">
      <c r="AL36090" s="5"/>
      <c r="AM36090" s="5"/>
      <c r="AW36090" s="5"/>
    </row>
    <row r="36091" spans="38:49">
      <c r="AL36091" s="5"/>
      <c r="AM36091" s="5"/>
      <c r="AW36091" s="5"/>
    </row>
    <row r="36092" spans="38:49">
      <c r="AL36092" s="5"/>
      <c r="AM36092" s="5"/>
      <c r="AW36092" s="5"/>
    </row>
    <row r="36093" spans="38:49">
      <c r="AL36093" s="5"/>
      <c r="AM36093" s="5"/>
      <c r="AW36093" s="5"/>
    </row>
    <row r="36094" spans="38:49">
      <c r="AL36094" s="5"/>
      <c r="AM36094" s="5"/>
      <c r="AW36094" s="5"/>
    </row>
    <row r="36095" spans="38:49">
      <c r="AL36095" s="5"/>
      <c r="AM36095" s="5"/>
      <c r="AW36095" s="5"/>
    </row>
    <row r="36096" spans="38:49">
      <c r="AL36096" s="5"/>
      <c r="AM36096" s="5"/>
      <c r="AW36096" s="5"/>
    </row>
    <row r="36097" spans="38:49">
      <c r="AL36097" s="5"/>
      <c r="AM36097" s="5"/>
      <c r="AW36097" s="5"/>
    </row>
    <row r="36098" spans="38:49">
      <c r="AL36098" s="5"/>
      <c r="AM36098" s="5"/>
      <c r="AW36098" s="5"/>
    </row>
    <row r="36099" spans="38:49">
      <c r="AL36099" s="5"/>
      <c r="AM36099" s="5"/>
      <c r="AW36099" s="5"/>
    </row>
    <row r="36100" spans="38:49">
      <c r="AL36100" s="5"/>
      <c r="AM36100" s="5"/>
      <c r="AW36100" s="5"/>
    </row>
    <row r="36101" spans="38:49">
      <c r="AL36101" s="5"/>
      <c r="AM36101" s="5"/>
      <c r="AW36101" s="5"/>
    </row>
    <row r="36102" spans="38:49">
      <c r="AL36102" s="5"/>
      <c r="AM36102" s="5"/>
      <c r="AW36102" s="5"/>
    </row>
    <row r="36103" spans="38:49">
      <c r="AL36103" s="5"/>
      <c r="AM36103" s="5"/>
      <c r="AW36103" s="5"/>
    </row>
    <row r="36104" spans="38:49">
      <c r="AL36104" s="5"/>
      <c r="AM36104" s="5"/>
      <c r="AW36104" s="5"/>
    </row>
    <row r="36105" spans="38:49">
      <c r="AL36105" s="5"/>
      <c r="AM36105" s="5"/>
      <c r="AW36105" s="5"/>
    </row>
    <row r="36106" spans="38:49">
      <c r="AL36106" s="5"/>
      <c r="AM36106" s="5"/>
      <c r="AW36106" s="5"/>
    </row>
    <row r="36107" spans="38:49">
      <c r="AL36107" s="5"/>
      <c r="AM36107" s="5"/>
      <c r="AW36107" s="5"/>
    </row>
    <row r="36108" spans="38:49">
      <c r="AL36108" s="5"/>
      <c r="AM36108" s="5"/>
      <c r="AW36108" s="5"/>
    </row>
    <row r="36109" spans="38:49">
      <c r="AL36109" s="5"/>
      <c r="AM36109" s="5"/>
      <c r="AW36109" s="5"/>
    </row>
    <row r="36110" spans="38:49">
      <c r="AL36110" s="5"/>
      <c r="AM36110" s="5"/>
      <c r="AW36110" s="5"/>
    </row>
    <row r="36111" spans="38:49">
      <c r="AL36111" s="5"/>
      <c r="AM36111" s="5"/>
      <c r="AW36111" s="5"/>
    </row>
    <row r="36112" spans="38:49">
      <c r="AL36112" s="5"/>
      <c r="AM36112" s="5"/>
      <c r="AW36112" s="5"/>
    </row>
    <row r="36113" spans="38:49">
      <c r="AL36113" s="5"/>
      <c r="AM36113" s="5"/>
      <c r="AW36113" s="5"/>
    </row>
    <row r="36114" spans="38:49">
      <c r="AL36114" s="5"/>
      <c r="AM36114" s="5"/>
      <c r="AW36114" s="5"/>
    </row>
    <row r="36115" spans="38:49">
      <c r="AL36115" s="5"/>
      <c r="AM36115" s="5"/>
      <c r="AW36115" s="5"/>
    </row>
    <row r="36116" spans="38:49">
      <c r="AL36116" s="5"/>
      <c r="AM36116" s="5"/>
      <c r="AW36116" s="5"/>
    </row>
    <row r="36117" spans="38:49">
      <c r="AL36117" s="5"/>
      <c r="AM36117" s="5"/>
      <c r="AW36117" s="5"/>
    </row>
    <row r="36118" spans="38:49">
      <c r="AL36118" s="5"/>
      <c r="AM36118" s="5"/>
      <c r="AW36118" s="5"/>
    </row>
    <row r="36119" spans="38:49">
      <c r="AL36119" s="5"/>
      <c r="AM36119" s="5"/>
      <c r="AW36119" s="5"/>
    </row>
    <row r="36120" spans="38:49">
      <c r="AL36120" s="5"/>
      <c r="AM36120" s="5"/>
      <c r="AW36120" s="5"/>
    </row>
    <row r="36121" spans="38:49">
      <c r="AL36121" s="5"/>
      <c r="AM36121" s="5"/>
      <c r="AW36121" s="5"/>
    </row>
    <row r="36122" spans="38:49">
      <c r="AL36122" s="5"/>
      <c r="AM36122" s="5"/>
      <c r="AW36122" s="5"/>
    </row>
    <row r="36123" spans="38:49">
      <c r="AL36123" s="5"/>
      <c r="AM36123" s="5"/>
      <c r="AW36123" s="5"/>
    </row>
    <row r="36124" spans="38:49">
      <c r="AL36124" s="5"/>
      <c r="AM36124" s="5"/>
      <c r="AW36124" s="5"/>
    </row>
    <row r="36125" spans="38:49">
      <c r="AL36125" s="5"/>
      <c r="AM36125" s="5"/>
      <c r="AW36125" s="5"/>
    </row>
    <row r="36126" spans="38:49">
      <c r="AL36126" s="5"/>
      <c r="AM36126" s="5"/>
      <c r="AW36126" s="5"/>
    </row>
    <row r="36127" spans="38:49">
      <c r="AL36127" s="5"/>
      <c r="AM36127" s="5"/>
      <c r="AW36127" s="5"/>
    </row>
    <row r="36128" spans="38:49">
      <c r="AL36128" s="5"/>
      <c r="AM36128" s="5"/>
      <c r="AW36128" s="5"/>
    </row>
    <row r="36129" spans="38:49">
      <c r="AL36129" s="5"/>
      <c r="AM36129" s="5"/>
      <c r="AW36129" s="5"/>
    </row>
    <row r="36130" spans="38:49">
      <c r="AL36130" s="5"/>
      <c r="AM36130" s="5"/>
      <c r="AW36130" s="5"/>
    </row>
    <row r="36131" spans="38:49">
      <c r="AL36131" s="5"/>
      <c r="AM36131" s="5"/>
      <c r="AW36131" s="5"/>
    </row>
    <row r="36132" spans="38:49">
      <c r="AL36132" s="5"/>
      <c r="AM36132" s="5"/>
      <c r="AW36132" s="5"/>
    </row>
    <row r="36133" spans="38:49">
      <c r="AL36133" s="5"/>
      <c r="AM36133" s="5"/>
      <c r="AW36133" s="5"/>
    </row>
    <row r="36134" spans="38:49">
      <c r="AL36134" s="5"/>
      <c r="AM36134" s="5"/>
      <c r="AW36134" s="5"/>
    </row>
    <row r="36135" spans="38:49">
      <c r="AL36135" s="5"/>
      <c r="AM36135" s="5"/>
      <c r="AW36135" s="5"/>
    </row>
    <row r="36136" spans="38:49">
      <c r="AL36136" s="5"/>
      <c r="AM36136" s="5"/>
      <c r="AW36136" s="5"/>
    </row>
    <row r="36137" spans="38:49">
      <c r="AL36137" s="5"/>
      <c r="AM36137" s="5"/>
      <c r="AW36137" s="5"/>
    </row>
    <row r="36138" spans="38:49">
      <c r="AL36138" s="5"/>
      <c r="AM36138" s="5"/>
      <c r="AW36138" s="5"/>
    </row>
    <row r="36139" spans="38:49">
      <c r="AL36139" s="5"/>
      <c r="AM36139" s="5"/>
      <c r="AW36139" s="5"/>
    </row>
    <row r="36140" spans="38:49">
      <c r="AL36140" s="5"/>
      <c r="AM36140" s="5"/>
      <c r="AW36140" s="5"/>
    </row>
    <row r="36141" spans="38:49">
      <c r="AL36141" s="5"/>
      <c r="AM36141" s="5"/>
      <c r="AW36141" s="5"/>
    </row>
    <row r="36142" spans="38:49">
      <c r="AL36142" s="5"/>
      <c r="AM36142" s="5"/>
      <c r="AW36142" s="5"/>
    </row>
    <row r="36143" spans="38:49">
      <c r="AL36143" s="5"/>
      <c r="AM36143" s="5"/>
      <c r="AW36143" s="5"/>
    </row>
    <row r="36144" spans="38:49">
      <c r="AL36144" s="5"/>
      <c r="AM36144" s="5"/>
      <c r="AW36144" s="5"/>
    </row>
    <row r="36145" spans="38:49">
      <c r="AL36145" s="5"/>
      <c r="AM36145" s="5"/>
      <c r="AW36145" s="5"/>
    </row>
    <row r="36146" spans="38:49">
      <c r="AL36146" s="5"/>
      <c r="AM36146" s="5"/>
      <c r="AW36146" s="5"/>
    </row>
    <row r="36147" spans="38:49">
      <c r="AL36147" s="5"/>
      <c r="AM36147" s="5"/>
      <c r="AW36147" s="5"/>
    </row>
    <row r="36148" spans="38:49">
      <c r="AL36148" s="5"/>
      <c r="AM36148" s="5"/>
      <c r="AW36148" s="5"/>
    </row>
    <row r="36149" spans="38:49">
      <c r="AL36149" s="5"/>
      <c r="AM36149" s="5"/>
      <c r="AW36149" s="5"/>
    </row>
    <row r="36150" spans="38:49">
      <c r="AL36150" s="5"/>
      <c r="AM36150" s="5"/>
      <c r="AW36150" s="5"/>
    </row>
    <row r="36151" spans="38:49">
      <c r="AL36151" s="5"/>
      <c r="AM36151" s="5"/>
      <c r="AW36151" s="5"/>
    </row>
    <row r="36152" spans="38:49">
      <c r="AL36152" s="5"/>
      <c r="AM36152" s="5"/>
      <c r="AW36152" s="5"/>
    </row>
    <row r="36153" spans="38:49">
      <c r="AL36153" s="5"/>
      <c r="AM36153" s="5"/>
      <c r="AW36153" s="5"/>
    </row>
    <row r="36154" spans="38:49">
      <c r="AL36154" s="5"/>
      <c r="AM36154" s="5"/>
      <c r="AW36154" s="5"/>
    </row>
    <row r="36155" spans="38:49">
      <c r="AL36155" s="5"/>
      <c r="AM36155" s="5"/>
      <c r="AW36155" s="5"/>
    </row>
    <row r="36156" spans="38:49">
      <c r="AL36156" s="5"/>
      <c r="AM36156" s="5"/>
      <c r="AW36156" s="5"/>
    </row>
    <row r="36157" spans="38:49">
      <c r="AL36157" s="5"/>
      <c r="AM36157" s="5"/>
      <c r="AW36157" s="5"/>
    </row>
    <row r="36158" spans="38:49">
      <c r="AL36158" s="5"/>
      <c r="AM36158" s="5"/>
      <c r="AW36158" s="5"/>
    </row>
    <row r="36159" spans="38:49">
      <c r="AL36159" s="5"/>
      <c r="AM36159" s="5"/>
      <c r="AW36159" s="5"/>
    </row>
    <row r="36160" spans="38:49">
      <c r="AL36160" s="5"/>
      <c r="AM36160" s="5"/>
      <c r="AW36160" s="5"/>
    </row>
    <row r="36161" spans="38:49">
      <c r="AL36161" s="5"/>
      <c r="AM36161" s="5"/>
      <c r="AW36161" s="5"/>
    </row>
    <row r="36162" spans="38:49">
      <c r="AL36162" s="5"/>
      <c r="AM36162" s="5"/>
      <c r="AW36162" s="5"/>
    </row>
    <row r="36163" spans="38:49">
      <c r="AL36163" s="5"/>
      <c r="AM36163" s="5"/>
      <c r="AW36163" s="5"/>
    </row>
    <row r="36164" spans="38:49">
      <c r="AL36164" s="5"/>
      <c r="AM36164" s="5"/>
      <c r="AW36164" s="5"/>
    </row>
    <row r="36165" spans="38:49">
      <c r="AL36165" s="5"/>
      <c r="AM36165" s="5"/>
      <c r="AW36165" s="5"/>
    </row>
    <row r="36166" spans="38:49">
      <c r="AL36166" s="5"/>
      <c r="AM36166" s="5"/>
      <c r="AW36166" s="5"/>
    </row>
    <row r="36167" spans="38:49">
      <c r="AL36167" s="5"/>
      <c r="AM36167" s="5"/>
      <c r="AW36167" s="5"/>
    </row>
    <row r="36168" spans="38:49">
      <c r="AL36168" s="5"/>
      <c r="AM36168" s="5"/>
      <c r="AW36168" s="5"/>
    </row>
    <row r="36169" spans="38:49">
      <c r="AL36169" s="5"/>
      <c r="AM36169" s="5"/>
      <c r="AW36169" s="5"/>
    </row>
    <row r="36170" spans="38:49">
      <c r="AL36170" s="5"/>
      <c r="AM36170" s="5"/>
      <c r="AW36170" s="5"/>
    </row>
    <row r="36171" spans="38:49">
      <c r="AL36171" s="5"/>
      <c r="AM36171" s="5"/>
      <c r="AW36171" s="5"/>
    </row>
    <row r="36172" spans="38:49">
      <c r="AL36172" s="5"/>
      <c r="AM36172" s="5"/>
      <c r="AW36172" s="5"/>
    </row>
    <row r="36173" spans="38:49">
      <c r="AL36173" s="5"/>
      <c r="AM36173" s="5"/>
      <c r="AW36173" s="5"/>
    </row>
    <row r="36174" spans="38:49">
      <c r="AL36174" s="5"/>
      <c r="AM36174" s="5"/>
      <c r="AW36174" s="5"/>
    </row>
    <row r="36175" spans="38:49">
      <c r="AL36175" s="5"/>
      <c r="AM36175" s="5"/>
      <c r="AW36175" s="5"/>
    </row>
    <row r="36176" spans="38:49">
      <c r="AL36176" s="5"/>
      <c r="AM36176" s="5"/>
      <c r="AW36176" s="5"/>
    </row>
    <row r="36177" spans="38:49">
      <c r="AL36177" s="5"/>
      <c r="AM36177" s="5"/>
      <c r="AW36177" s="5"/>
    </row>
    <row r="36178" spans="38:49">
      <c r="AL36178" s="5"/>
      <c r="AM36178" s="5"/>
      <c r="AW36178" s="5"/>
    </row>
    <row r="36179" spans="38:49">
      <c r="AL36179" s="5"/>
      <c r="AM36179" s="5"/>
      <c r="AW36179" s="5"/>
    </row>
    <row r="36180" spans="38:49">
      <c r="AL36180" s="5"/>
      <c r="AM36180" s="5"/>
      <c r="AW36180" s="5"/>
    </row>
    <row r="36181" spans="38:49">
      <c r="AL36181" s="5"/>
      <c r="AM36181" s="5"/>
      <c r="AW36181" s="5"/>
    </row>
    <row r="36182" spans="38:49">
      <c r="AL36182" s="5"/>
      <c r="AM36182" s="5"/>
      <c r="AW36182" s="5"/>
    </row>
    <row r="36183" spans="38:49">
      <c r="AL36183" s="5"/>
      <c r="AM36183" s="5"/>
      <c r="AW36183" s="5"/>
    </row>
    <row r="36184" spans="38:49">
      <c r="AL36184" s="5"/>
      <c r="AM36184" s="5"/>
      <c r="AW36184" s="5"/>
    </row>
    <row r="36185" spans="38:49">
      <c r="AL36185" s="5"/>
      <c r="AM36185" s="5"/>
      <c r="AW36185" s="5"/>
    </row>
    <row r="36186" spans="38:49">
      <c r="AL36186" s="5"/>
      <c r="AM36186" s="5"/>
      <c r="AW36186" s="5"/>
    </row>
    <row r="36187" spans="38:49">
      <c r="AL36187" s="5"/>
      <c r="AM36187" s="5"/>
      <c r="AW36187" s="5"/>
    </row>
    <row r="36188" spans="38:49">
      <c r="AL36188" s="5"/>
      <c r="AM36188" s="5"/>
      <c r="AW36188" s="5"/>
    </row>
    <row r="36189" spans="38:49">
      <c r="AL36189" s="5"/>
      <c r="AM36189" s="5"/>
      <c r="AW36189" s="5"/>
    </row>
    <row r="36190" spans="38:49">
      <c r="AL36190" s="5"/>
      <c r="AM36190" s="5"/>
      <c r="AW36190" s="5"/>
    </row>
    <row r="36191" spans="38:49">
      <c r="AL36191" s="5"/>
      <c r="AM36191" s="5"/>
      <c r="AW36191" s="5"/>
    </row>
    <row r="36192" spans="38:49">
      <c r="AL36192" s="5"/>
      <c r="AM36192" s="5"/>
      <c r="AW36192" s="5"/>
    </row>
    <row r="36193" spans="38:49">
      <c r="AL36193" s="5"/>
      <c r="AM36193" s="5"/>
      <c r="AW36193" s="5"/>
    </row>
    <row r="36194" spans="38:49">
      <c r="AL36194" s="5"/>
      <c r="AM36194" s="5"/>
      <c r="AW36194" s="5"/>
    </row>
    <row r="36195" spans="38:49">
      <c r="AL36195" s="5"/>
      <c r="AM36195" s="5"/>
      <c r="AW36195" s="5"/>
    </row>
    <row r="36196" spans="38:49">
      <c r="AL36196" s="5"/>
      <c r="AM36196" s="5"/>
      <c r="AW36196" s="5"/>
    </row>
    <row r="36197" spans="38:49">
      <c r="AL36197" s="5"/>
      <c r="AM36197" s="5"/>
      <c r="AW36197" s="5"/>
    </row>
    <row r="36198" spans="38:49">
      <c r="AL36198" s="5"/>
      <c r="AM36198" s="5"/>
      <c r="AW36198" s="5"/>
    </row>
    <row r="36199" spans="38:49">
      <c r="AL36199" s="5"/>
      <c r="AM36199" s="5"/>
      <c r="AW36199" s="5"/>
    </row>
    <row r="36200" spans="38:49">
      <c r="AL36200" s="5"/>
      <c r="AM36200" s="5"/>
      <c r="AW36200" s="5"/>
    </row>
    <row r="36201" spans="38:49">
      <c r="AL36201" s="5"/>
      <c r="AM36201" s="5"/>
      <c r="AW36201" s="5"/>
    </row>
    <row r="36202" spans="38:49">
      <c r="AL36202" s="5"/>
      <c r="AM36202" s="5"/>
      <c r="AW36202" s="5"/>
    </row>
    <row r="36203" spans="38:49">
      <c r="AL36203" s="5"/>
      <c r="AM36203" s="5"/>
      <c r="AW36203" s="5"/>
    </row>
    <row r="36204" spans="38:49">
      <c r="AL36204" s="5"/>
      <c r="AM36204" s="5"/>
      <c r="AW36204" s="5"/>
    </row>
    <row r="36205" spans="38:49">
      <c r="AL36205" s="5"/>
      <c r="AM36205" s="5"/>
      <c r="AW36205" s="5"/>
    </row>
    <row r="36206" spans="38:49">
      <c r="AL36206" s="5"/>
      <c r="AM36206" s="5"/>
      <c r="AW36206" s="5"/>
    </row>
    <row r="36207" spans="38:49">
      <c r="AL36207" s="5"/>
      <c r="AM36207" s="5"/>
      <c r="AW36207" s="5"/>
    </row>
    <row r="36208" spans="38:49">
      <c r="AL36208" s="5"/>
      <c r="AM36208" s="5"/>
      <c r="AW36208" s="5"/>
    </row>
    <row r="36209" spans="38:49">
      <c r="AL36209" s="5"/>
      <c r="AM36209" s="5"/>
      <c r="AW36209" s="5"/>
    </row>
    <row r="36210" spans="38:49">
      <c r="AL36210" s="5"/>
      <c r="AM36210" s="5"/>
      <c r="AW36210" s="5"/>
    </row>
    <row r="36211" spans="38:49">
      <c r="AL36211" s="5"/>
      <c r="AM36211" s="5"/>
      <c r="AW36211" s="5"/>
    </row>
    <row r="36212" spans="38:49">
      <c r="AL36212" s="5"/>
      <c r="AM36212" s="5"/>
      <c r="AW36212" s="5"/>
    </row>
    <row r="36213" spans="38:49">
      <c r="AL36213" s="5"/>
      <c r="AM36213" s="5"/>
      <c r="AW36213" s="5"/>
    </row>
    <row r="36214" spans="38:49">
      <c r="AL36214" s="5"/>
      <c r="AM36214" s="5"/>
      <c r="AW36214" s="5"/>
    </row>
    <row r="36215" spans="38:49">
      <c r="AL36215" s="5"/>
      <c r="AM36215" s="5"/>
      <c r="AW36215" s="5"/>
    </row>
    <row r="36216" spans="38:49">
      <c r="AL36216" s="5"/>
      <c r="AM36216" s="5"/>
      <c r="AW36216" s="5"/>
    </row>
    <row r="36217" spans="38:49">
      <c r="AL36217" s="5"/>
      <c r="AM36217" s="5"/>
      <c r="AW36217" s="5"/>
    </row>
    <row r="36218" spans="38:49">
      <c r="AL36218" s="5"/>
      <c r="AM36218" s="5"/>
      <c r="AW36218" s="5"/>
    </row>
    <row r="36219" spans="38:49">
      <c r="AL36219" s="5"/>
      <c r="AM36219" s="5"/>
      <c r="AW36219" s="5"/>
    </row>
    <row r="36220" spans="38:49">
      <c r="AL36220" s="5"/>
      <c r="AM36220" s="5"/>
      <c r="AW36220" s="5"/>
    </row>
    <row r="36221" spans="38:49">
      <c r="AL36221" s="5"/>
      <c r="AM36221" s="5"/>
      <c r="AW36221" s="5"/>
    </row>
    <row r="36222" spans="38:49">
      <c r="AL36222" s="5"/>
      <c r="AM36222" s="5"/>
      <c r="AW36222" s="5"/>
    </row>
    <row r="36223" spans="38:49">
      <c r="AL36223" s="5"/>
      <c r="AM36223" s="5"/>
      <c r="AW36223" s="5"/>
    </row>
    <row r="36224" spans="38:49">
      <c r="AL36224" s="5"/>
      <c r="AM36224" s="5"/>
      <c r="AW36224" s="5"/>
    </row>
    <row r="36225" spans="38:49">
      <c r="AL36225" s="5"/>
      <c r="AM36225" s="5"/>
      <c r="AW36225" s="5"/>
    </row>
    <row r="36226" spans="38:49">
      <c r="AL36226" s="5"/>
      <c r="AM36226" s="5"/>
      <c r="AW36226" s="5"/>
    </row>
    <row r="36227" spans="38:49">
      <c r="AL36227" s="5"/>
      <c r="AM36227" s="5"/>
      <c r="AW36227" s="5"/>
    </row>
    <row r="36228" spans="38:49">
      <c r="AL36228" s="5"/>
      <c r="AM36228" s="5"/>
      <c r="AW36228" s="5"/>
    </row>
    <row r="36229" spans="38:49">
      <c r="AL36229" s="5"/>
      <c r="AM36229" s="5"/>
      <c r="AW36229" s="5"/>
    </row>
    <row r="36230" spans="38:49">
      <c r="AL36230" s="5"/>
      <c r="AM36230" s="5"/>
      <c r="AW36230" s="5"/>
    </row>
    <row r="36231" spans="38:49">
      <c r="AL36231" s="5"/>
      <c r="AM36231" s="5"/>
      <c r="AW36231" s="5"/>
    </row>
    <row r="36232" spans="38:49">
      <c r="AL36232" s="5"/>
      <c r="AM36232" s="5"/>
      <c r="AW36232" s="5"/>
    </row>
    <row r="36233" spans="38:49">
      <c r="AL36233" s="5"/>
      <c r="AM36233" s="5"/>
      <c r="AW36233" s="5"/>
    </row>
    <row r="36234" spans="38:49">
      <c r="AL36234" s="5"/>
      <c r="AM36234" s="5"/>
      <c r="AW36234" s="5"/>
    </row>
    <row r="36235" spans="38:49">
      <c r="AL36235" s="5"/>
      <c r="AM36235" s="5"/>
      <c r="AW36235" s="5"/>
    </row>
    <row r="36236" spans="38:49">
      <c r="AL36236" s="5"/>
      <c r="AM36236" s="5"/>
      <c r="AW36236" s="5"/>
    </row>
    <row r="36237" spans="38:49">
      <c r="AL36237" s="5"/>
      <c r="AM36237" s="5"/>
      <c r="AW36237" s="5"/>
    </row>
    <row r="36238" spans="38:49">
      <c r="AL36238" s="5"/>
      <c r="AM36238" s="5"/>
      <c r="AW36238" s="5"/>
    </row>
    <row r="36239" spans="38:49">
      <c r="AL36239" s="5"/>
      <c r="AM36239" s="5"/>
      <c r="AW36239" s="5"/>
    </row>
    <row r="36240" spans="38:49">
      <c r="AL36240" s="5"/>
      <c r="AM36240" s="5"/>
      <c r="AW36240" s="5"/>
    </row>
    <row r="36241" spans="38:49">
      <c r="AL36241" s="5"/>
      <c r="AM36241" s="5"/>
      <c r="AW36241" s="5"/>
    </row>
    <row r="36242" spans="38:49">
      <c r="AL36242" s="5"/>
      <c r="AM36242" s="5"/>
      <c r="AW36242" s="5"/>
    </row>
    <row r="36243" spans="38:49">
      <c r="AL36243" s="5"/>
      <c r="AM36243" s="5"/>
      <c r="AW36243" s="5"/>
    </row>
    <row r="36244" spans="38:49">
      <c r="AL36244" s="5"/>
      <c r="AM36244" s="5"/>
      <c r="AW36244" s="5"/>
    </row>
    <row r="36245" spans="38:49">
      <c r="AL36245" s="5"/>
      <c r="AM36245" s="5"/>
      <c r="AW36245" s="5"/>
    </row>
    <row r="36246" spans="38:49">
      <c r="AL36246" s="5"/>
      <c r="AM36246" s="5"/>
      <c r="AW36246" s="5"/>
    </row>
    <row r="36247" spans="38:49">
      <c r="AL36247" s="5"/>
      <c r="AM36247" s="5"/>
      <c r="AW36247" s="5"/>
    </row>
    <row r="36248" spans="38:49">
      <c r="AL36248" s="5"/>
      <c r="AM36248" s="5"/>
      <c r="AW36248" s="5"/>
    </row>
    <row r="36249" spans="38:49">
      <c r="AL36249" s="5"/>
      <c r="AM36249" s="5"/>
      <c r="AW36249" s="5"/>
    </row>
    <row r="36250" spans="38:49">
      <c r="AL36250" s="5"/>
      <c r="AM36250" s="5"/>
      <c r="AW36250" s="5"/>
    </row>
    <row r="36251" spans="38:49">
      <c r="AL36251" s="5"/>
      <c r="AM36251" s="5"/>
      <c r="AW36251" s="5"/>
    </row>
    <row r="36252" spans="38:49">
      <c r="AL36252" s="5"/>
      <c r="AM36252" s="5"/>
      <c r="AW36252" s="5"/>
    </row>
    <row r="36253" spans="38:49">
      <c r="AL36253" s="5"/>
      <c r="AM36253" s="5"/>
      <c r="AW36253" s="5"/>
    </row>
    <row r="36254" spans="38:49">
      <c r="AL36254" s="5"/>
      <c r="AM36254" s="5"/>
      <c r="AW36254" s="5"/>
    </row>
    <row r="36255" spans="38:49">
      <c r="AL36255" s="5"/>
      <c r="AM36255" s="5"/>
      <c r="AW36255" s="5"/>
    </row>
    <row r="36256" spans="38:49">
      <c r="AL36256" s="5"/>
      <c r="AM36256" s="5"/>
      <c r="AW36256" s="5"/>
    </row>
    <row r="36257" spans="38:49">
      <c r="AL36257" s="5"/>
      <c r="AM36257" s="5"/>
      <c r="AW36257" s="5"/>
    </row>
    <row r="36258" spans="38:49">
      <c r="AL36258" s="5"/>
      <c r="AM36258" s="5"/>
      <c r="AW36258" s="5"/>
    </row>
    <row r="36259" spans="38:49">
      <c r="AL36259" s="5"/>
      <c r="AM36259" s="5"/>
      <c r="AW36259" s="5"/>
    </row>
    <row r="36260" spans="38:49">
      <c r="AL36260" s="5"/>
      <c r="AM36260" s="5"/>
      <c r="AW36260" s="5"/>
    </row>
    <row r="36261" spans="38:49">
      <c r="AL36261" s="5"/>
      <c r="AM36261" s="5"/>
      <c r="AW36261" s="5"/>
    </row>
    <row r="36262" spans="38:49">
      <c r="AL36262" s="5"/>
      <c r="AM36262" s="5"/>
      <c r="AW36262" s="5"/>
    </row>
    <row r="36263" spans="38:49">
      <c r="AL36263" s="5"/>
      <c r="AM36263" s="5"/>
      <c r="AW36263" s="5"/>
    </row>
    <row r="36264" spans="38:49">
      <c r="AL36264" s="5"/>
      <c r="AM36264" s="5"/>
      <c r="AW36264" s="5"/>
    </row>
    <row r="36265" spans="38:49">
      <c r="AL36265" s="5"/>
      <c r="AM36265" s="5"/>
      <c r="AW36265" s="5"/>
    </row>
    <row r="36266" spans="38:49">
      <c r="AL36266" s="5"/>
      <c r="AM36266" s="5"/>
      <c r="AW36266" s="5"/>
    </row>
    <row r="36267" spans="38:49">
      <c r="AL36267" s="5"/>
      <c r="AM36267" s="5"/>
      <c r="AW36267" s="5"/>
    </row>
    <row r="36268" spans="38:49">
      <c r="AL36268" s="5"/>
      <c r="AM36268" s="5"/>
      <c r="AW36268" s="5"/>
    </row>
    <row r="36269" spans="38:49">
      <c r="AL36269" s="5"/>
      <c r="AM36269" s="5"/>
      <c r="AW36269" s="5"/>
    </row>
    <row r="36270" spans="38:49">
      <c r="AL36270" s="5"/>
      <c r="AM36270" s="5"/>
      <c r="AW36270" s="5"/>
    </row>
    <row r="36271" spans="38:49">
      <c r="AL36271" s="5"/>
      <c r="AM36271" s="5"/>
      <c r="AW36271" s="5"/>
    </row>
    <row r="36272" spans="38:49">
      <c r="AL36272" s="5"/>
      <c r="AM36272" s="5"/>
      <c r="AW36272" s="5"/>
    </row>
    <row r="36273" spans="38:49">
      <c r="AL36273" s="5"/>
      <c r="AM36273" s="5"/>
      <c r="AW36273" s="5"/>
    </row>
    <row r="36274" spans="38:49">
      <c r="AL36274" s="5"/>
      <c r="AM36274" s="5"/>
      <c r="AW36274" s="5"/>
    </row>
    <row r="36275" spans="38:49">
      <c r="AL36275" s="5"/>
      <c r="AM36275" s="5"/>
      <c r="AW36275" s="5"/>
    </row>
    <row r="36276" spans="38:49">
      <c r="AL36276" s="5"/>
      <c r="AM36276" s="5"/>
      <c r="AW36276" s="5"/>
    </row>
    <row r="36277" spans="38:49">
      <c r="AL36277" s="5"/>
      <c r="AM36277" s="5"/>
      <c r="AW36277" s="5"/>
    </row>
    <row r="36278" spans="38:49">
      <c r="AL36278" s="5"/>
      <c r="AM36278" s="5"/>
      <c r="AW36278" s="5"/>
    </row>
    <row r="36279" spans="38:49">
      <c r="AL36279" s="5"/>
      <c r="AM36279" s="5"/>
      <c r="AW36279" s="5"/>
    </row>
    <row r="36280" spans="38:49">
      <c r="AL36280" s="5"/>
      <c r="AM36280" s="5"/>
      <c r="AW36280" s="5"/>
    </row>
    <row r="36281" spans="38:49">
      <c r="AL36281" s="5"/>
      <c r="AM36281" s="5"/>
      <c r="AW36281" s="5"/>
    </row>
    <row r="36282" spans="38:49">
      <c r="AL36282" s="5"/>
      <c r="AM36282" s="5"/>
      <c r="AW36282" s="5"/>
    </row>
    <row r="36283" spans="38:49">
      <c r="AL36283" s="5"/>
      <c r="AM36283" s="5"/>
      <c r="AW36283" s="5"/>
    </row>
    <row r="36284" spans="38:49">
      <c r="AL36284" s="5"/>
      <c r="AM36284" s="5"/>
      <c r="AW36284" s="5"/>
    </row>
    <row r="36285" spans="38:49">
      <c r="AL36285" s="5"/>
      <c r="AM36285" s="5"/>
      <c r="AW36285" s="5"/>
    </row>
    <row r="36286" spans="38:49">
      <c r="AL36286" s="5"/>
      <c r="AM36286" s="5"/>
      <c r="AW36286" s="5"/>
    </row>
    <row r="36287" spans="38:49">
      <c r="AL36287" s="5"/>
      <c r="AM36287" s="5"/>
      <c r="AW36287" s="5"/>
    </row>
    <row r="36288" spans="38:49">
      <c r="AL36288" s="5"/>
      <c r="AM36288" s="5"/>
      <c r="AW36288" s="5"/>
    </row>
    <row r="36289" spans="38:49">
      <c r="AL36289" s="5"/>
      <c r="AM36289" s="5"/>
      <c r="AW36289" s="5"/>
    </row>
    <row r="36290" spans="38:49">
      <c r="AL36290" s="5"/>
      <c r="AM36290" s="5"/>
      <c r="AW36290" s="5"/>
    </row>
    <row r="36291" spans="38:49">
      <c r="AL36291" s="5"/>
      <c r="AM36291" s="5"/>
      <c r="AW36291" s="5"/>
    </row>
    <row r="36292" spans="38:49">
      <c r="AL36292" s="5"/>
      <c r="AM36292" s="5"/>
      <c r="AW36292" s="5"/>
    </row>
    <row r="36293" spans="38:49">
      <c r="AL36293" s="5"/>
      <c r="AM36293" s="5"/>
      <c r="AW36293" s="5"/>
    </row>
    <row r="36294" spans="38:49">
      <c r="AL36294" s="5"/>
      <c r="AM36294" s="5"/>
      <c r="AW36294" s="5"/>
    </row>
    <row r="36295" spans="38:49">
      <c r="AL36295" s="5"/>
      <c r="AM36295" s="5"/>
      <c r="AW36295" s="5"/>
    </row>
    <row r="36296" spans="38:49">
      <c r="AL36296" s="5"/>
      <c r="AM36296" s="5"/>
      <c r="AW36296" s="5"/>
    </row>
    <row r="36297" spans="38:49">
      <c r="AL36297" s="5"/>
      <c r="AM36297" s="5"/>
      <c r="AW36297" s="5"/>
    </row>
    <row r="36298" spans="38:49">
      <c r="AL36298" s="5"/>
      <c r="AM36298" s="5"/>
      <c r="AW36298" s="5"/>
    </row>
    <row r="36299" spans="38:49">
      <c r="AL36299" s="5"/>
      <c r="AM36299" s="5"/>
      <c r="AW36299" s="5"/>
    </row>
    <row r="36300" spans="38:49">
      <c r="AL36300" s="5"/>
      <c r="AM36300" s="5"/>
      <c r="AW36300" s="5"/>
    </row>
    <row r="36301" spans="38:49">
      <c r="AL36301" s="5"/>
      <c r="AM36301" s="5"/>
      <c r="AW36301" s="5"/>
    </row>
    <row r="36302" spans="38:49">
      <c r="AL36302" s="5"/>
      <c r="AM36302" s="5"/>
      <c r="AW36302" s="5"/>
    </row>
    <row r="36303" spans="38:49">
      <c r="AL36303" s="5"/>
      <c r="AM36303" s="5"/>
      <c r="AW36303" s="5"/>
    </row>
    <row r="36304" spans="38:49">
      <c r="AL36304" s="5"/>
      <c r="AM36304" s="5"/>
      <c r="AW36304" s="5"/>
    </row>
    <row r="36305" spans="38:49">
      <c r="AL36305" s="5"/>
      <c r="AM36305" s="5"/>
      <c r="AW36305" s="5"/>
    </row>
    <row r="36306" spans="38:49">
      <c r="AL36306" s="5"/>
      <c r="AM36306" s="5"/>
      <c r="AW36306" s="5"/>
    </row>
    <row r="36307" spans="38:49">
      <c r="AL36307" s="5"/>
      <c r="AM36307" s="5"/>
      <c r="AW36307" s="5"/>
    </row>
    <row r="36308" spans="38:49">
      <c r="AL36308" s="5"/>
      <c r="AM36308" s="5"/>
      <c r="AW36308" s="5"/>
    </row>
    <row r="36309" spans="38:49">
      <c r="AL36309" s="5"/>
      <c r="AM36309" s="5"/>
      <c r="AW36309" s="5"/>
    </row>
    <row r="36310" spans="38:49">
      <c r="AL36310" s="5"/>
      <c r="AM36310" s="5"/>
      <c r="AW36310" s="5"/>
    </row>
    <row r="36311" spans="38:49">
      <c r="AL36311" s="5"/>
      <c r="AM36311" s="5"/>
      <c r="AW36311" s="5"/>
    </row>
    <row r="36312" spans="38:49">
      <c r="AL36312" s="5"/>
      <c r="AM36312" s="5"/>
      <c r="AW36312" s="5"/>
    </row>
    <row r="36313" spans="38:49">
      <c r="AL36313" s="5"/>
      <c r="AM36313" s="5"/>
      <c r="AW36313" s="5"/>
    </row>
    <row r="36314" spans="38:49">
      <c r="AL36314" s="5"/>
      <c r="AM36314" s="5"/>
      <c r="AW36314" s="5"/>
    </row>
    <row r="36315" spans="38:49">
      <c r="AL36315" s="5"/>
      <c r="AM36315" s="5"/>
      <c r="AW36315" s="5"/>
    </row>
    <row r="36316" spans="38:49">
      <c r="AL36316" s="5"/>
      <c r="AM36316" s="5"/>
      <c r="AW36316" s="5"/>
    </row>
    <row r="36317" spans="38:49">
      <c r="AL36317" s="5"/>
      <c r="AM36317" s="5"/>
      <c r="AW36317" s="5"/>
    </row>
    <row r="36318" spans="38:49">
      <c r="AL36318" s="5"/>
      <c r="AM36318" s="5"/>
      <c r="AW36318" s="5"/>
    </row>
    <row r="36319" spans="38:49">
      <c r="AL36319" s="5"/>
      <c r="AM36319" s="5"/>
      <c r="AW36319" s="5"/>
    </row>
    <row r="36320" spans="38:49">
      <c r="AL36320" s="5"/>
      <c r="AM36320" s="5"/>
      <c r="AW36320" s="5"/>
    </row>
    <row r="36321" spans="38:49">
      <c r="AL36321" s="5"/>
      <c r="AM36321" s="5"/>
      <c r="AW36321" s="5"/>
    </row>
    <row r="36322" spans="38:49">
      <c r="AL36322" s="5"/>
      <c r="AM36322" s="5"/>
      <c r="AW36322" s="5"/>
    </row>
    <row r="36323" spans="38:49">
      <c r="AL36323" s="5"/>
      <c r="AM36323" s="5"/>
      <c r="AW36323" s="5"/>
    </row>
    <row r="36324" spans="38:49">
      <c r="AL36324" s="5"/>
      <c r="AM36324" s="5"/>
      <c r="AW36324" s="5"/>
    </row>
    <row r="36325" spans="38:49">
      <c r="AL36325" s="5"/>
      <c r="AM36325" s="5"/>
      <c r="AW36325" s="5"/>
    </row>
    <row r="36326" spans="38:49">
      <c r="AL36326" s="5"/>
      <c r="AM36326" s="5"/>
      <c r="AW36326" s="5"/>
    </row>
    <row r="36327" spans="38:49">
      <c r="AL36327" s="5"/>
      <c r="AM36327" s="5"/>
      <c r="AW36327" s="5"/>
    </row>
    <row r="36328" spans="38:49">
      <c r="AL36328" s="5"/>
      <c r="AM36328" s="5"/>
      <c r="AW36328" s="5"/>
    </row>
    <row r="36329" spans="38:49">
      <c r="AL36329" s="5"/>
      <c r="AM36329" s="5"/>
      <c r="AW36329" s="5"/>
    </row>
    <row r="36330" spans="38:49">
      <c r="AL36330" s="5"/>
      <c r="AM36330" s="5"/>
      <c r="AW36330" s="5"/>
    </row>
    <row r="36331" spans="38:49">
      <c r="AL36331" s="5"/>
      <c r="AM36331" s="5"/>
      <c r="AW36331" s="5"/>
    </row>
    <row r="36332" spans="38:49">
      <c r="AL36332" s="5"/>
      <c r="AM36332" s="5"/>
      <c r="AW36332" s="5"/>
    </row>
    <row r="36333" spans="38:49">
      <c r="AL36333" s="5"/>
      <c r="AM36333" s="5"/>
      <c r="AW36333" s="5"/>
    </row>
    <row r="36334" spans="38:49">
      <c r="AL36334" s="5"/>
      <c r="AM36334" s="5"/>
      <c r="AW36334" s="5"/>
    </row>
    <row r="36335" spans="38:49">
      <c r="AL36335" s="5"/>
      <c r="AM36335" s="5"/>
      <c r="AW36335" s="5"/>
    </row>
    <row r="36336" spans="38:49">
      <c r="AL36336" s="5"/>
      <c r="AM36336" s="5"/>
      <c r="AW36336" s="5"/>
    </row>
    <row r="36337" spans="38:49">
      <c r="AL36337" s="5"/>
      <c r="AM36337" s="5"/>
      <c r="AW36337" s="5"/>
    </row>
    <row r="36338" spans="38:49">
      <c r="AL36338" s="5"/>
      <c r="AM36338" s="5"/>
      <c r="AW36338" s="5"/>
    </row>
    <row r="36339" spans="38:49">
      <c r="AL36339" s="5"/>
      <c r="AM36339" s="5"/>
      <c r="AW36339" s="5"/>
    </row>
    <row r="36340" spans="38:49">
      <c r="AL36340" s="5"/>
      <c r="AM36340" s="5"/>
      <c r="AW36340" s="5"/>
    </row>
    <row r="36341" spans="38:49">
      <c r="AL36341" s="5"/>
      <c r="AM36341" s="5"/>
      <c r="AW36341" s="5"/>
    </row>
    <row r="36342" spans="38:49">
      <c r="AL36342" s="5"/>
      <c r="AM36342" s="5"/>
      <c r="AW36342" s="5"/>
    </row>
    <row r="36343" spans="38:49">
      <c r="AL36343" s="5"/>
      <c r="AM36343" s="5"/>
      <c r="AW36343" s="5"/>
    </row>
    <row r="36344" spans="38:49">
      <c r="AL36344" s="5"/>
      <c r="AM36344" s="5"/>
      <c r="AW36344" s="5"/>
    </row>
    <row r="36345" spans="38:49">
      <c r="AL36345" s="5"/>
      <c r="AM36345" s="5"/>
      <c r="AW36345" s="5"/>
    </row>
    <row r="36346" spans="38:49">
      <c r="AL36346" s="5"/>
      <c r="AM36346" s="5"/>
      <c r="AW36346" s="5"/>
    </row>
    <row r="36347" spans="38:49">
      <c r="AL36347" s="5"/>
      <c r="AM36347" s="5"/>
      <c r="AW36347" s="5"/>
    </row>
    <row r="36348" spans="38:49">
      <c r="AL36348" s="5"/>
      <c r="AM36348" s="5"/>
      <c r="AW36348" s="5"/>
    </row>
    <row r="36349" spans="38:49">
      <c r="AL36349" s="5"/>
      <c r="AM36349" s="5"/>
      <c r="AW36349" s="5"/>
    </row>
    <row r="36350" spans="38:49">
      <c r="AL36350" s="5"/>
      <c r="AM36350" s="5"/>
      <c r="AW36350" s="5"/>
    </row>
    <row r="36351" spans="38:49">
      <c r="AL36351" s="5"/>
      <c r="AM36351" s="5"/>
      <c r="AW36351" s="5"/>
    </row>
    <row r="36352" spans="38:49">
      <c r="AL36352" s="5"/>
      <c r="AM36352" s="5"/>
      <c r="AW36352" s="5"/>
    </row>
    <row r="36353" spans="38:49">
      <c r="AL36353" s="5"/>
      <c r="AM36353" s="5"/>
      <c r="AW36353" s="5"/>
    </row>
    <row r="36354" spans="38:49">
      <c r="AL36354" s="5"/>
      <c r="AM36354" s="5"/>
      <c r="AW36354" s="5"/>
    </row>
    <row r="36355" spans="38:49">
      <c r="AL36355" s="5"/>
      <c r="AM36355" s="5"/>
      <c r="AW36355" s="5"/>
    </row>
    <row r="36356" spans="38:49">
      <c r="AL36356" s="5"/>
      <c r="AM36356" s="5"/>
      <c r="AW36356" s="5"/>
    </row>
    <row r="36357" spans="38:49">
      <c r="AL36357" s="5"/>
      <c r="AM36357" s="5"/>
      <c r="AW36357" s="5"/>
    </row>
    <row r="36358" spans="38:49">
      <c r="AL36358" s="5"/>
      <c r="AM36358" s="5"/>
      <c r="AW36358" s="5"/>
    </row>
    <row r="36359" spans="38:49">
      <c r="AL36359" s="5"/>
      <c r="AM36359" s="5"/>
      <c r="AW36359" s="5"/>
    </row>
    <row r="36360" spans="38:49">
      <c r="AL36360" s="5"/>
      <c r="AM36360" s="5"/>
      <c r="AW36360" s="5"/>
    </row>
    <row r="36361" spans="38:49">
      <c r="AL36361" s="5"/>
      <c r="AM36361" s="5"/>
      <c r="AW36361" s="5"/>
    </row>
    <row r="36362" spans="38:49">
      <c r="AL36362" s="5"/>
      <c r="AM36362" s="5"/>
      <c r="AW36362" s="5"/>
    </row>
    <row r="36363" spans="38:49">
      <c r="AL36363" s="5"/>
      <c r="AM36363" s="5"/>
      <c r="AW36363" s="5"/>
    </row>
    <row r="36364" spans="38:49">
      <c r="AL36364" s="5"/>
      <c r="AM36364" s="5"/>
      <c r="AW36364" s="5"/>
    </row>
    <row r="36365" spans="38:49">
      <c r="AL36365" s="5"/>
      <c r="AM36365" s="5"/>
      <c r="AW36365" s="5"/>
    </row>
    <row r="36366" spans="38:49">
      <c r="AL36366" s="5"/>
      <c r="AM36366" s="5"/>
      <c r="AW36366" s="5"/>
    </row>
    <row r="36367" spans="38:49">
      <c r="AL36367" s="5"/>
      <c r="AM36367" s="5"/>
      <c r="AW36367" s="5"/>
    </row>
    <row r="36368" spans="38:49">
      <c r="AL36368" s="5"/>
      <c r="AM36368" s="5"/>
      <c r="AW36368" s="5"/>
    </row>
    <row r="36369" spans="38:49">
      <c r="AL36369" s="5"/>
      <c r="AM36369" s="5"/>
      <c r="AW36369" s="5"/>
    </row>
    <row r="36370" spans="38:49">
      <c r="AL36370" s="5"/>
      <c r="AM36370" s="5"/>
      <c r="AW36370" s="5"/>
    </row>
    <row r="36371" spans="38:49">
      <c r="AL36371" s="5"/>
      <c r="AM36371" s="5"/>
      <c r="AW36371" s="5"/>
    </row>
    <row r="36372" spans="38:49">
      <c r="AL36372" s="5"/>
      <c r="AM36372" s="5"/>
      <c r="AW36372" s="5"/>
    </row>
    <row r="36373" spans="38:49">
      <c r="AL36373" s="5"/>
      <c r="AM36373" s="5"/>
      <c r="AW36373" s="5"/>
    </row>
    <row r="36374" spans="38:49">
      <c r="AL36374" s="5"/>
      <c r="AM36374" s="5"/>
      <c r="AW36374" s="5"/>
    </row>
    <row r="36375" spans="38:49">
      <c r="AL36375" s="5"/>
      <c r="AM36375" s="5"/>
      <c r="AW36375" s="5"/>
    </row>
    <row r="36376" spans="38:49">
      <c r="AL36376" s="5"/>
      <c r="AM36376" s="5"/>
      <c r="AW36376" s="5"/>
    </row>
    <row r="36377" spans="38:49">
      <c r="AL36377" s="5"/>
      <c r="AM36377" s="5"/>
      <c r="AW36377" s="5"/>
    </row>
    <row r="36378" spans="38:49">
      <c r="AL36378" s="5"/>
      <c r="AM36378" s="5"/>
      <c r="AW36378" s="5"/>
    </row>
    <row r="36379" spans="38:49">
      <c r="AL36379" s="5"/>
      <c r="AM36379" s="5"/>
      <c r="AW36379" s="5"/>
    </row>
    <row r="36380" spans="38:49">
      <c r="AL36380" s="5"/>
      <c r="AM36380" s="5"/>
      <c r="AW36380" s="5"/>
    </row>
    <row r="36381" spans="38:49">
      <c r="AL36381" s="5"/>
      <c r="AM36381" s="5"/>
      <c r="AW36381" s="5"/>
    </row>
    <row r="36382" spans="38:49">
      <c r="AL36382" s="5"/>
      <c r="AM36382" s="5"/>
      <c r="AW36382" s="5"/>
    </row>
    <row r="36383" spans="38:49">
      <c r="AL36383" s="5"/>
      <c r="AM36383" s="5"/>
      <c r="AW36383" s="5"/>
    </row>
    <row r="36384" spans="38:49">
      <c r="AL36384" s="5"/>
      <c r="AM36384" s="5"/>
      <c r="AW36384" s="5"/>
    </row>
    <row r="36385" spans="38:49">
      <c r="AL36385" s="5"/>
      <c r="AM36385" s="5"/>
      <c r="AW36385" s="5"/>
    </row>
    <row r="36386" spans="38:49">
      <c r="AL36386" s="5"/>
      <c r="AM36386" s="5"/>
      <c r="AW36386" s="5"/>
    </row>
    <row r="36387" spans="38:49">
      <c r="AL36387" s="5"/>
      <c r="AM36387" s="5"/>
      <c r="AW36387" s="5"/>
    </row>
    <row r="36388" spans="38:49">
      <c r="AL36388" s="5"/>
      <c r="AM36388" s="5"/>
      <c r="AW36388" s="5"/>
    </row>
    <row r="36389" spans="38:49">
      <c r="AL36389" s="5"/>
      <c r="AM36389" s="5"/>
      <c r="AW36389" s="5"/>
    </row>
    <row r="36390" spans="38:49">
      <c r="AL36390" s="5"/>
      <c r="AM36390" s="5"/>
      <c r="AW36390" s="5"/>
    </row>
    <row r="36391" spans="38:49">
      <c r="AL36391" s="5"/>
      <c r="AM36391" s="5"/>
      <c r="AW36391" s="5"/>
    </row>
    <row r="36392" spans="38:49">
      <c r="AL36392" s="5"/>
      <c r="AM36392" s="5"/>
      <c r="AW36392" s="5"/>
    </row>
    <row r="36393" spans="38:49">
      <c r="AL36393" s="5"/>
      <c r="AM36393" s="5"/>
      <c r="AW36393" s="5"/>
    </row>
    <row r="36394" spans="38:49">
      <c r="AL36394" s="5"/>
      <c r="AM36394" s="5"/>
      <c r="AW36394" s="5"/>
    </row>
    <row r="36395" spans="38:49">
      <c r="AL36395" s="5"/>
      <c r="AM36395" s="5"/>
      <c r="AW36395" s="5"/>
    </row>
    <row r="36396" spans="38:49">
      <c r="AL36396" s="5"/>
      <c r="AM36396" s="5"/>
      <c r="AW36396" s="5"/>
    </row>
    <row r="36397" spans="38:49">
      <c r="AL36397" s="5"/>
      <c r="AM36397" s="5"/>
      <c r="AW36397" s="5"/>
    </row>
    <row r="36398" spans="38:49">
      <c r="AL36398" s="5"/>
      <c r="AM36398" s="5"/>
      <c r="AW36398" s="5"/>
    </row>
    <row r="36399" spans="38:49">
      <c r="AL36399" s="5"/>
      <c r="AM36399" s="5"/>
      <c r="AW36399" s="5"/>
    </row>
    <row r="36400" spans="38:49">
      <c r="AL36400" s="5"/>
      <c r="AM36400" s="5"/>
      <c r="AW36400" s="5"/>
    </row>
    <row r="36401" spans="38:49">
      <c r="AL36401" s="5"/>
      <c r="AM36401" s="5"/>
      <c r="AW36401" s="5"/>
    </row>
    <row r="36402" spans="38:49">
      <c r="AL36402" s="5"/>
      <c r="AM36402" s="5"/>
      <c r="AW36402" s="5"/>
    </row>
    <row r="36403" spans="38:49">
      <c r="AL36403" s="5"/>
      <c r="AM36403" s="5"/>
      <c r="AW36403" s="5"/>
    </row>
    <row r="36404" spans="38:49">
      <c r="AL36404" s="5"/>
      <c r="AM36404" s="5"/>
      <c r="AW36404" s="5"/>
    </row>
    <row r="36405" spans="38:49">
      <c r="AL36405" s="5"/>
      <c r="AM36405" s="5"/>
      <c r="AW36405" s="5"/>
    </row>
    <row r="36406" spans="38:49">
      <c r="AL36406" s="5"/>
      <c r="AM36406" s="5"/>
      <c r="AW36406" s="5"/>
    </row>
    <row r="36407" spans="38:49">
      <c r="AL36407" s="5"/>
      <c r="AM36407" s="5"/>
      <c r="AW36407" s="5"/>
    </row>
    <row r="36408" spans="38:49">
      <c r="AL36408" s="5"/>
      <c r="AM36408" s="5"/>
      <c r="AW36408" s="5"/>
    </row>
    <row r="36409" spans="38:49">
      <c r="AL36409" s="5"/>
      <c r="AM36409" s="5"/>
      <c r="AW36409" s="5"/>
    </row>
    <row r="36410" spans="38:49">
      <c r="AL36410" s="5"/>
      <c r="AM36410" s="5"/>
      <c r="AW36410" s="5"/>
    </row>
    <row r="36411" spans="38:49">
      <c r="AL36411" s="5"/>
      <c r="AM36411" s="5"/>
      <c r="AW36411" s="5"/>
    </row>
    <row r="36412" spans="38:49">
      <c r="AL36412" s="5"/>
      <c r="AM36412" s="5"/>
      <c r="AW36412" s="5"/>
    </row>
    <row r="36413" spans="38:49">
      <c r="AL36413" s="5"/>
      <c r="AM36413" s="5"/>
      <c r="AW36413" s="5"/>
    </row>
    <row r="36414" spans="38:49">
      <c r="AL36414" s="5"/>
      <c r="AM36414" s="5"/>
      <c r="AW36414" s="5"/>
    </row>
    <row r="36415" spans="38:49">
      <c r="AL36415" s="5"/>
      <c r="AM36415" s="5"/>
      <c r="AW36415" s="5"/>
    </row>
    <row r="36416" spans="38:49">
      <c r="AL36416" s="5"/>
      <c r="AM36416" s="5"/>
      <c r="AW36416" s="5"/>
    </row>
    <row r="36417" spans="38:49">
      <c r="AL36417" s="5"/>
      <c r="AM36417" s="5"/>
      <c r="AW36417" s="5"/>
    </row>
    <row r="36418" spans="38:49">
      <c r="AL36418" s="5"/>
      <c r="AM36418" s="5"/>
      <c r="AW36418" s="5"/>
    </row>
    <row r="36419" spans="38:49">
      <c r="AL36419" s="5"/>
      <c r="AM36419" s="5"/>
      <c r="AW36419" s="5"/>
    </row>
    <row r="36420" spans="38:49">
      <c r="AL36420" s="5"/>
      <c r="AM36420" s="5"/>
      <c r="AW36420" s="5"/>
    </row>
    <row r="36421" spans="38:49">
      <c r="AL36421" s="5"/>
      <c r="AM36421" s="5"/>
      <c r="AW36421" s="5"/>
    </row>
    <row r="36422" spans="38:49">
      <c r="AL36422" s="5"/>
      <c r="AM36422" s="5"/>
      <c r="AW36422" s="5"/>
    </row>
    <row r="36423" spans="38:49">
      <c r="AL36423" s="5"/>
      <c r="AM36423" s="5"/>
      <c r="AW36423" s="5"/>
    </row>
    <row r="36424" spans="38:49">
      <c r="AL36424" s="5"/>
      <c r="AM36424" s="5"/>
      <c r="AW36424" s="5"/>
    </row>
    <row r="36425" spans="38:49">
      <c r="AL36425" s="5"/>
      <c r="AM36425" s="5"/>
      <c r="AW36425" s="5"/>
    </row>
    <row r="36426" spans="38:49">
      <c r="AL36426" s="5"/>
      <c r="AM36426" s="5"/>
      <c r="AW36426" s="5"/>
    </row>
    <row r="36427" spans="38:49">
      <c r="AL36427" s="5"/>
      <c r="AM36427" s="5"/>
      <c r="AW36427" s="5"/>
    </row>
    <row r="36428" spans="38:49">
      <c r="AL36428" s="5"/>
      <c r="AM36428" s="5"/>
      <c r="AW36428" s="5"/>
    </row>
    <row r="36429" spans="38:49">
      <c r="AL36429" s="5"/>
      <c r="AM36429" s="5"/>
      <c r="AW36429" s="5"/>
    </row>
    <row r="36430" spans="38:49">
      <c r="AL36430" s="5"/>
      <c r="AM36430" s="5"/>
      <c r="AW36430" s="5"/>
    </row>
    <row r="36431" spans="38:49">
      <c r="AL36431" s="5"/>
      <c r="AM36431" s="5"/>
      <c r="AW36431" s="5"/>
    </row>
    <row r="36432" spans="38:49">
      <c r="AL36432" s="5"/>
      <c r="AM36432" s="5"/>
      <c r="AW36432" s="5"/>
    </row>
    <row r="36433" spans="38:49">
      <c r="AL36433" s="5"/>
      <c r="AM36433" s="5"/>
      <c r="AW36433" s="5"/>
    </row>
    <row r="36434" spans="38:49">
      <c r="AL36434" s="5"/>
      <c r="AM36434" s="5"/>
      <c r="AW36434" s="5"/>
    </row>
    <row r="36435" spans="38:49">
      <c r="AL36435" s="5"/>
      <c r="AM36435" s="5"/>
      <c r="AW36435" s="5"/>
    </row>
    <row r="36436" spans="38:49">
      <c r="AL36436" s="5"/>
      <c r="AM36436" s="5"/>
      <c r="AW36436" s="5"/>
    </row>
    <row r="36437" spans="38:49">
      <c r="AL36437" s="5"/>
      <c r="AM36437" s="5"/>
      <c r="AW36437" s="5"/>
    </row>
    <row r="36438" spans="38:49">
      <c r="AL36438" s="5"/>
      <c r="AM36438" s="5"/>
      <c r="AW36438" s="5"/>
    </row>
    <row r="36439" spans="38:49">
      <c r="AL36439" s="5"/>
      <c r="AM36439" s="5"/>
      <c r="AW36439" s="5"/>
    </row>
    <row r="36440" spans="38:49">
      <c r="AL36440" s="5"/>
      <c r="AM36440" s="5"/>
      <c r="AW36440" s="5"/>
    </row>
    <row r="36441" spans="38:49">
      <c r="AL36441" s="5"/>
      <c r="AM36441" s="5"/>
      <c r="AW36441" s="5"/>
    </row>
    <row r="36442" spans="38:49">
      <c r="AL36442" s="5"/>
      <c r="AM36442" s="5"/>
      <c r="AW36442" s="5"/>
    </row>
    <row r="36443" spans="38:49">
      <c r="AL36443" s="5"/>
      <c r="AM36443" s="5"/>
      <c r="AW36443" s="5"/>
    </row>
    <row r="36444" spans="38:49">
      <c r="AL36444" s="5"/>
      <c r="AM36444" s="5"/>
      <c r="AW36444" s="5"/>
    </row>
    <row r="36445" spans="38:49">
      <c r="AL36445" s="5"/>
      <c r="AM36445" s="5"/>
      <c r="AW36445" s="5"/>
    </row>
    <row r="36446" spans="38:49">
      <c r="AL36446" s="5"/>
      <c r="AM36446" s="5"/>
      <c r="AW36446" s="5"/>
    </row>
    <row r="36447" spans="38:49">
      <c r="AL36447" s="5"/>
      <c r="AM36447" s="5"/>
      <c r="AW36447" s="5"/>
    </row>
    <row r="36448" spans="38:49">
      <c r="AL36448" s="5"/>
      <c r="AM36448" s="5"/>
      <c r="AW36448" s="5"/>
    </row>
    <row r="36449" spans="38:49">
      <c r="AL36449" s="5"/>
      <c r="AM36449" s="5"/>
      <c r="AW36449" s="5"/>
    </row>
    <row r="36450" spans="38:49">
      <c r="AL36450" s="5"/>
      <c r="AM36450" s="5"/>
      <c r="AW36450" s="5"/>
    </row>
    <row r="36451" spans="38:49">
      <c r="AL36451" s="5"/>
      <c r="AM36451" s="5"/>
      <c r="AW36451" s="5"/>
    </row>
    <row r="36452" spans="38:49">
      <c r="AL36452" s="5"/>
      <c r="AM36452" s="5"/>
      <c r="AW36452" s="5"/>
    </row>
    <row r="36453" spans="38:49">
      <c r="AL36453" s="5"/>
      <c r="AM36453" s="5"/>
      <c r="AW36453" s="5"/>
    </row>
    <row r="36454" spans="38:49">
      <c r="AL36454" s="5"/>
      <c r="AM36454" s="5"/>
      <c r="AW36454" s="5"/>
    </row>
    <row r="36455" spans="38:49">
      <c r="AL36455" s="5"/>
      <c r="AM36455" s="5"/>
      <c r="AW36455" s="5"/>
    </row>
    <row r="36456" spans="38:49">
      <c r="AL36456" s="5"/>
      <c r="AM36456" s="5"/>
      <c r="AW36456" s="5"/>
    </row>
    <row r="36457" spans="38:49">
      <c r="AL36457" s="5"/>
      <c r="AM36457" s="5"/>
      <c r="AW36457" s="5"/>
    </row>
    <row r="36458" spans="38:49">
      <c r="AL36458" s="5"/>
      <c r="AM36458" s="5"/>
      <c r="AW36458" s="5"/>
    </row>
    <row r="36459" spans="38:49">
      <c r="AL36459" s="5"/>
      <c r="AM36459" s="5"/>
      <c r="AW36459" s="5"/>
    </row>
    <row r="36460" spans="38:49">
      <c r="AL36460" s="5"/>
      <c r="AM36460" s="5"/>
      <c r="AW36460" s="5"/>
    </row>
    <row r="36461" spans="38:49">
      <c r="AL36461" s="5"/>
      <c r="AM36461" s="5"/>
      <c r="AW36461" s="5"/>
    </row>
    <row r="36462" spans="38:49">
      <c r="AL36462" s="5"/>
      <c r="AM36462" s="5"/>
      <c r="AW36462" s="5"/>
    </row>
    <row r="36463" spans="38:49">
      <c r="AL36463" s="5"/>
      <c r="AM36463" s="5"/>
      <c r="AW36463" s="5"/>
    </row>
    <row r="36464" spans="38:49">
      <c r="AL36464" s="5"/>
      <c r="AM36464" s="5"/>
      <c r="AW36464" s="5"/>
    </row>
    <row r="36465" spans="38:49">
      <c r="AL36465" s="5"/>
      <c r="AM36465" s="5"/>
      <c r="AW36465" s="5"/>
    </row>
    <row r="36466" spans="38:49">
      <c r="AL36466" s="5"/>
      <c r="AM36466" s="5"/>
      <c r="AW36466" s="5"/>
    </row>
    <row r="36467" spans="38:49">
      <c r="AL36467" s="5"/>
      <c r="AM36467" s="5"/>
      <c r="AW36467" s="5"/>
    </row>
    <row r="36468" spans="38:49">
      <c r="AL36468" s="5"/>
      <c r="AM36468" s="5"/>
      <c r="AW36468" s="5"/>
    </row>
    <row r="36469" spans="38:49">
      <c r="AL36469" s="5"/>
      <c r="AM36469" s="5"/>
      <c r="AW36469" s="5"/>
    </row>
    <row r="36470" spans="38:49">
      <c r="AL36470" s="5"/>
      <c r="AM36470" s="5"/>
      <c r="AW36470" s="5"/>
    </row>
    <row r="36471" spans="38:49">
      <c r="AL36471" s="5"/>
      <c r="AM36471" s="5"/>
      <c r="AW36471" s="5"/>
    </row>
    <row r="36472" spans="38:49">
      <c r="AL36472" s="5"/>
      <c r="AM36472" s="5"/>
      <c r="AW36472" s="5"/>
    </row>
    <row r="36473" spans="38:49">
      <c r="AL36473" s="5"/>
      <c r="AM36473" s="5"/>
      <c r="AW36473" s="5"/>
    </row>
    <row r="36474" spans="38:49">
      <c r="AL36474" s="5"/>
      <c r="AM36474" s="5"/>
      <c r="AW36474" s="5"/>
    </row>
    <row r="36475" spans="38:49">
      <c r="AL36475" s="5"/>
      <c r="AM36475" s="5"/>
      <c r="AW36475" s="5"/>
    </row>
    <row r="36476" spans="38:49">
      <c r="AL36476" s="5"/>
      <c r="AM36476" s="5"/>
      <c r="AW36476" s="5"/>
    </row>
    <row r="36477" spans="38:49">
      <c r="AL36477" s="5"/>
      <c r="AM36477" s="5"/>
      <c r="AW36477" s="5"/>
    </row>
    <row r="36478" spans="38:49">
      <c r="AL36478" s="5"/>
      <c r="AM36478" s="5"/>
      <c r="AW36478" s="5"/>
    </row>
    <row r="36479" spans="38:49">
      <c r="AL36479" s="5"/>
      <c r="AM36479" s="5"/>
      <c r="AW36479" s="5"/>
    </row>
    <row r="36480" spans="38:49">
      <c r="AL36480" s="5"/>
      <c r="AM36480" s="5"/>
      <c r="AW36480" s="5"/>
    </row>
    <row r="36481" spans="38:49">
      <c r="AL36481" s="5"/>
      <c r="AM36481" s="5"/>
      <c r="AW36481" s="5"/>
    </row>
    <row r="36482" spans="38:49">
      <c r="AL36482" s="5"/>
      <c r="AM36482" s="5"/>
      <c r="AW36482" s="5"/>
    </row>
    <row r="36483" spans="38:49">
      <c r="AL36483" s="5"/>
      <c r="AM36483" s="5"/>
      <c r="AW36483" s="5"/>
    </row>
    <row r="36484" spans="38:49">
      <c r="AL36484" s="5"/>
      <c r="AM36484" s="5"/>
      <c r="AW36484" s="5"/>
    </row>
    <row r="36485" spans="38:49">
      <c r="AL36485" s="5"/>
      <c r="AM36485" s="5"/>
      <c r="AW36485" s="5"/>
    </row>
    <row r="36486" spans="38:49">
      <c r="AL36486" s="5"/>
      <c r="AM36486" s="5"/>
      <c r="AW36486" s="5"/>
    </row>
    <row r="36487" spans="38:49">
      <c r="AL36487" s="5"/>
      <c r="AM36487" s="5"/>
      <c r="AW36487" s="5"/>
    </row>
    <row r="36488" spans="38:49">
      <c r="AL36488" s="5"/>
      <c r="AM36488" s="5"/>
      <c r="AW36488" s="5"/>
    </row>
    <row r="36489" spans="38:49">
      <c r="AL36489" s="5"/>
      <c r="AM36489" s="5"/>
      <c r="AW36489" s="5"/>
    </row>
    <row r="36490" spans="38:49">
      <c r="AL36490" s="5"/>
      <c r="AM36490" s="5"/>
      <c r="AW36490" s="5"/>
    </row>
    <row r="36491" spans="38:49">
      <c r="AL36491" s="5"/>
      <c r="AM36491" s="5"/>
      <c r="AW36491" s="5"/>
    </row>
    <row r="36492" spans="38:49">
      <c r="AL36492" s="5"/>
      <c r="AM36492" s="5"/>
      <c r="AW36492" s="5"/>
    </row>
    <row r="36493" spans="38:49">
      <c r="AL36493" s="5"/>
      <c r="AM36493" s="5"/>
      <c r="AW36493" s="5"/>
    </row>
    <row r="36494" spans="38:49">
      <c r="AL36494" s="5"/>
      <c r="AM36494" s="5"/>
      <c r="AW36494" s="5"/>
    </row>
    <row r="36495" spans="38:49">
      <c r="AL36495" s="5"/>
      <c r="AM36495" s="5"/>
      <c r="AW36495" s="5"/>
    </row>
    <row r="36496" spans="38:49">
      <c r="AL36496" s="5"/>
      <c r="AM36496" s="5"/>
      <c r="AW36496" s="5"/>
    </row>
    <row r="36497" spans="38:49">
      <c r="AL36497" s="5"/>
      <c r="AM36497" s="5"/>
      <c r="AW36497" s="5"/>
    </row>
    <row r="36498" spans="38:49">
      <c r="AL36498" s="5"/>
      <c r="AM36498" s="5"/>
      <c r="AW36498" s="5"/>
    </row>
    <row r="36499" spans="38:49">
      <c r="AL36499" s="5"/>
      <c r="AM36499" s="5"/>
      <c r="AW36499" s="5"/>
    </row>
    <row r="36500" spans="38:49">
      <c r="AL36500" s="5"/>
      <c r="AM36500" s="5"/>
      <c r="AW36500" s="5"/>
    </row>
    <row r="36501" spans="38:49">
      <c r="AL36501" s="5"/>
      <c r="AM36501" s="5"/>
      <c r="AW36501" s="5"/>
    </row>
    <row r="36502" spans="38:49">
      <c r="AL36502" s="5"/>
      <c r="AM36502" s="5"/>
      <c r="AW36502" s="5"/>
    </row>
    <row r="36503" spans="38:49">
      <c r="AL36503" s="5"/>
      <c r="AM36503" s="5"/>
      <c r="AW36503" s="5"/>
    </row>
    <row r="36504" spans="38:49">
      <c r="AL36504" s="5"/>
      <c r="AM36504" s="5"/>
      <c r="AW36504" s="5"/>
    </row>
    <row r="36505" spans="38:49">
      <c r="AL36505" s="5"/>
      <c r="AM36505" s="5"/>
      <c r="AW36505" s="5"/>
    </row>
    <row r="36506" spans="38:49">
      <c r="AL36506" s="5"/>
      <c r="AM36506" s="5"/>
      <c r="AW36506" s="5"/>
    </row>
    <row r="36507" spans="38:49">
      <c r="AL36507" s="5"/>
      <c r="AM36507" s="5"/>
      <c r="AW36507" s="5"/>
    </row>
    <row r="36508" spans="38:49">
      <c r="AL36508" s="5"/>
      <c r="AM36508" s="5"/>
      <c r="AW36508" s="5"/>
    </row>
    <row r="36509" spans="38:49">
      <c r="AL36509" s="5"/>
      <c r="AM36509" s="5"/>
      <c r="AW36509" s="5"/>
    </row>
    <row r="36510" spans="38:49">
      <c r="AL36510" s="5"/>
      <c r="AM36510" s="5"/>
      <c r="AW36510" s="5"/>
    </row>
    <row r="36511" spans="38:49">
      <c r="AL36511" s="5"/>
      <c r="AM36511" s="5"/>
      <c r="AW36511" s="5"/>
    </row>
    <row r="36512" spans="38:49">
      <c r="AL36512" s="5"/>
      <c r="AM36512" s="5"/>
      <c r="AW36512" s="5"/>
    </row>
    <row r="36513" spans="38:49">
      <c r="AL36513" s="5"/>
      <c r="AM36513" s="5"/>
      <c r="AW36513" s="5"/>
    </row>
    <row r="36514" spans="38:49">
      <c r="AL36514" s="5"/>
      <c r="AM36514" s="5"/>
      <c r="AW36514" s="5"/>
    </row>
    <row r="36515" spans="38:49">
      <c r="AL36515" s="5"/>
      <c r="AM36515" s="5"/>
      <c r="AW36515" s="5"/>
    </row>
    <row r="36516" spans="38:49">
      <c r="AL36516" s="5"/>
      <c r="AM36516" s="5"/>
      <c r="AW36516" s="5"/>
    </row>
    <row r="36517" spans="38:49">
      <c r="AL36517" s="5"/>
      <c r="AM36517" s="5"/>
      <c r="AW36517" s="5"/>
    </row>
    <row r="36518" spans="38:49">
      <c r="AL36518" s="5"/>
      <c r="AM36518" s="5"/>
      <c r="AW36518" s="5"/>
    </row>
    <row r="36519" spans="38:49">
      <c r="AL36519" s="5"/>
      <c r="AM36519" s="5"/>
      <c r="AW36519" s="5"/>
    </row>
    <row r="36520" spans="38:49">
      <c r="AL36520" s="5"/>
      <c r="AM36520" s="5"/>
      <c r="AW36520" s="5"/>
    </row>
    <row r="36521" spans="38:49">
      <c r="AL36521" s="5"/>
      <c r="AM36521" s="5"/>
      <c r="AW36521" s="5"/>
    </row>
    <row r="36522" spans="38:49">
      <c r="AL36522" s="5"/>
      <c r="AM36522" s="5"/>
      <c r="AW36522" s="5"/>
    </row>
    <row r="36523" spans="38:49">
      <c r="AL36523" s="5"/>
      <c r="AM36523" s="5"/>
      <c r="AW36523" s="5"/>
    </row>
    <row r="36524" spans="38:49">
      <c r="AL36524" s="5"/>
      <c r="AM36524" s="5"/>
      <c r="AW36524" s="5"/>
    </row>
    <row r="36525" spans="38:49">
      <c r="AL36525" s="5"/>
      <c r="AM36525" s="5"/>
      <c r="AW36525" s="5"/>
    </row>
    <row r="36526" spans="38:49">
      <c r="AL36526" s="5"/>
      <c r="AM36526" s="5"/>
      <c r="AW36526" s="5"/>
    </row>
    <row r="36527" spans="38:49">
      <c r="AL36527" s="5"/>
      <c r="AM36527" s="5"/>
      <c r="AW36527" s="5"/>
    </row>
    <row r="36528" spans="38:49">
      <c r="AL36528" s="5"/>
      <c r="AM36528" s="5"/>
      <c r="AW36528" s="5"/>
    </row>
    <row r="36529" spans="38:49">
      <c r="AL36529" s="5"/>
      <c r="AM36529" s="5"/>
      <c r="AW36529" s="5"/>
    </row>
    <row r="36530" spans="38:49">
      <c r="AL36530" s="5"/>
      <c r="AM36530" s="5"/>
      <c r="AW36530" s="5"/>
    </row>
    <row r="36531" spans="38:49">
      <c r="AL36531" s="5"/>
      <c r="AM36531" s="5"/>
      <c r="AW36531" s="5"/>
    </row>
    <row r="36532" spans="38:49">
      <c r="AL36532" s="5"/>
      <c r="AM36532" s="5"/>
      <c r="AW36532" s="5"/>
    </row>
    <row r="36533" spans="38:49">
      <c r="AL36533" s="5"/>
      <c r="AM36533" s="5"/>
      <c r="AW36533" s="5"/>
    </row>
    <row r="36534" spans="38:49">
      <c r="AL36534" s="5"/>
      <c r="AM36534" s="5"/>
      <c r="AW36534" s="5"/>
    </row>
    <row r="36535" spans="38:49">
      <c r="AL36535" s="5"/>
      <c r="AM36535" s="5"/>
      <c r="AW36535" s="5"/>
    </row>
    <row r="36536" spans="38:49">
      <c r="AL36536" s="5"/>
      <c r="AM36536" s="5"/>
      <c r="AW36536" s="5"/>
    </row>
    <row r="36537" spans="38:49">
      <c r="AL36537" s="5"/>
      <c r="AM36537" s="5"/>
      <c r="AW36537" s="5"/>
    </row>
    <row r="36538" spans="38:49">
      <c r="AL36538" s="5"/>
      <c r="AM36538" s="5"/>
      <c r="AW36538" s="5"/>
    </row>
    <row r="36539" spans="38:49">
      <c r="AL36539" s="5"/>
      <c r="AM36539" s="5"/>
      <c r="AW36539" s="5"/>
    </row>
    <row r="36540" spans="38:49">
      <c r="AL36540" s="5"/>
      <c r="AM36540" s="5"/>
      <c r="AW36540" s="5"/>
    </row>
    <row r="36541" spans="38:49">
      <c r="AL36541" s="5"/>
      <c r="AM36541" s="5"/>
      <c r="AW36541" s="5"/>
    </row>
    <row r="36542" spans="38:49">
      <c r="AL36542" s="5"/>
      <c r="AM36542" s="5"/>
      <c r="AW36542" s="5"/>
    </row>
    <row r="36543" spans="38:49">
      <c r="AL36543" s="5"/>
      <c r="AM36543" s="5"/>
      <c r="AW36543" s="5"/>
    </row>
    <row r="36544" spans="38:49">
      <c r="AL36544" s="5"/>
      <c r="AM36544" s="5"/>
      <c r="AW36544" s="5"/>
    </row>
    <row r="36545" spans="38:49">
      <c r="AL36545" s="5"/>
      <c r="AM36545" s="5"/>
      <c r="AW36545" s="5"/>
    </row>
    <row r="36546" spans="38:49">
      <c r="AL36546" s="5"/>
      <c r="AM36546" s="5"/>
      <c r="AW36546" s="5"/>
    </row>
    <row r="36547" spans="38:49">
      <c r="AL36547" s="5"/>
      <c r="AM36547" s="5"/>
      <c r="AW36547" s="5"/>
    </row>
    <row r="36548" spans="38:49">
      <c r="AL36548" s="5"/>
      <c r="AM36548" s="5"/>
      <c r="AW36548" s="5"/>
    </row>
    <row r="36549" spans="38:49">
      <c r="AL36549" s="5"/>
      <c r="AM36549" s="5"/>
      <c r="AW36549" s="5"/>
    </row>
    <row r="36550" spans="38:49">
      <c r="AL36550" s="5"/>
      <c r="AM36550" s="5"/>
      <c r="AW36550" s="5"/>
    </row>
    <row r="36551" spans="38:49">
      <c r="AL36551" s="5"/>
      <c r="AM36551" s="5"/>
      <c r="AW36551" s="5"/>
    </row>
    <row r="36552" spans="38:49">
      <c r="AL36552" s="5"/>
      <c r="AM36552" s="5"/>
      <c r="AW36552" s="5"/>
    </row>
    <row r="36553" spans="38:49">
      <c r="AL36553" s="5"/>
      <c r="AM36553" s="5"/>
      <c r="AW36553" s="5"/>
    </row>
    <row r="36554" spans="38:49">
      <c r="AL36554" s="5"/>
      <c r="AM36554" s="5"/>
      <c r="AW36554" s="5"/>
    </row>
    <row r="36555" spans="38:49">
      <c r="AL36555" s="5"/>
      <c r="AM36555" s="5"/>
      <c r="AW36555" s="5"/>
    </row>
    <row r="36556" spans="38:49">
      <c r="AL36556" s="5"/>
      <c r="AM36556" s="5"/>
      <c r="AW36556" s="5"/>
    </row>
    <row r="36557" spans="38:49">
      <c r="AL36557" s="5"/>
      <c r="AM36557" s="5"/>
      <c r="AW36557" s="5"/>
    </row>
    <row r="36558" spans="38:49">
      <c r="AL36558" s="5"/>
      <c r="AM36558" s="5"/>
      <c r="AW36558" s="5"/>
    </row>
    <row r="36559" spans="38:49">
      <c r="AL36559" s="5"/>
      <c r="AM36559" s="5"/>
      <c r="AW36559" s="5"/>
    </row>
    <row r="36560" spans="38:49">
      <c r="AL36560" s="5"/>
      <c r="AM36560" s="5"/>
      <c r="AW36560" s="5"/>
    </row>
    <row r="36561" spans="38:49">
      <c r="AL36561" s="5"/>
      <c r="AM36561" s="5"/>
      <c r="AW36561" s="5"/>
    </row>
    <row r="36562" spans="38:49">
      <c r="AL36562" s="5"/>
      <c r="AM36562" s="5"/>
      <c r="AW36562" s="5"/>
    </row>
    <row r="36563" spans="38:49">
      <c r="AL36563" s="5"/>
      <c r="AM36563" s="5"/>
      <c r="AW36563" s="5"/>
    </row>
    <row r="36564" spans="38:49">
      <c r="AL36564" s="5"/>
      <c r="AM36564" s="5"/>
      <c r="AW36564" s="5"/>
    </row>
    <row r="36565" spans="38:49">
      <c r="AL36565" s="5"/>
      <c r="AM36565" s="5"/>
      <c r="AW36565" s="5"/>
    </row>
    <row r="36566" spans="38:49">
      <c r="AL36566" s="5"/>
      <c r="AM36566" s="5"/>
      <c r="AW36566" s="5"/>
    </row>
    <row r="36567" spans="38:49">
      <c r="AL36567" s="5"/>
      <c r="AM36567" s="5"/>
      <c r="AW36567" s="5"/>
    </row>
    <row r="36568" spans="38:49">
      <c r="AL36568" s="5"/>
      <c r="AM36568" s="5"/>
      <c r="AW36568" s="5"/>
    </row>
    <row r="36569" spans="38:49">
      <c r="AL36569" s="5"/>
      <c r="AM36569" s="5"/>
      <c r="AW36569" s="5"/>
    </row>
    <row r="36570" spans="38:49">
      <c r="AL36570" s="5"/>
      <c r="AM36570" s="5"/>
      <c r="AW36570" s="5"/>
    </row>
    <row r="36571" spans="38:49">
      <c r="AL36571" s="5"/>
      <c r="AM36571" s="5"/>
      <c r="AW36571" s="5"/>
    </row>
    <row r="36572" spans="38:49">
      <c r="AL36572" s="5"/>
      <c r="AM36572" s="5"/>
      <c r="AW36572" s="5"/>
    </row>
    <row r="36573" spans="38:49">
      <c r="AL36573" s="5"/>
      <c r="AM36573" s="5"/>
      <c r="AW36573" s="5"/>
    </row>
    <row r="36574" spans="38:49">
      <c r="AL36574" s="5"/>
      <c r="AM36574" s="5"/>
      <c r="AW36574" s="5"/>
    </row>
    <row r="36575" spans="38:49">
      <c r="AL36575" s="5"/>
      <c r="AM36575" s="5"/>
      <c r="AW36575" s="5"/>
    </row>
    <row r="36576" spans="38:49">
      <c r="AL36576" s="5"/>
      <c r="AM36576" s="5"/>
      <c r="AW36576" s="5"/>
    </row>
    <row r="36577" spans="38:49">
      <c r="AL36577" s="5"/>
      <c r="AM36577" s="5"/>
      <c r="AW36577" s="5"/>
    </row>
    <row r="36578" spans="38:49">
      <c r="AL36578" s="5"/>
      <c r="AM36578" s="5"/>
      <c r="AW36578" s="5"/>
    </row>
    <row r="36579" spans="38:49">
      <c r="AL36579" s="5"/>
      <c r="AM36579" s="5"/>
      <c r="AW36579" s="5"/>
    </row>
    <row r="36580" spans="38:49">
      <c r="AL36580" s="5"/>
      <c r="AM36580" s="5"/>
      <c r="AW36580" s="5"/>
    </row>
    <row r="36581" spans="38:49">
      <c r="AL36581" s="5"/>
      <c r="AM36581" s="5"/>
      <c r="AW36581" s="5"/>
    </row>
    <row r="36582" spans="38:49">
      <c r="AL36582" s="5"/>
      <c r="AM36582" s="5"/>
      <c r="AW36582" s="5"/>
    </row>
    <row r="36583" spans="38:49">
      <c r="AL36583" s="5"/>
      <c r="AM36583" s="5"/>
      <c r="AW36583" s="5"/>
    </row>
    <row r="36584" spans="38:49">
      <c r="AL36584" s="5"/>
      <c r="AM36584" s="5"/>
      <c r="AW36584" s="5"/>
    </row>
    <row r="36585" spans="38:49">
      <c r="AL36585" s="5"/>
      <c r="AM36585" s="5"/>
      <c r="AW36585" s="5"/>
    </row>
    <row r="36586" spans="38:49">
      <c r="AL36586" s="5"/>
      <c r="AM36586" s="5"/>
      <c r="AW36586" s="5"/>
    </row>
    <row r="36587" spans="38:49">
      <c r="AL36587" s="5"/>
      <c r="AM36587" s="5"/>
      <c r="AW36587" s="5"/>
    </row>
    <row r="36588" spans="38:49">
      <c r="AL36588" s="5"/>
      <c r="AM36588" s="5"/>
      <c r="AW36588" s="5"/>
    </row>
    <row r="36589" spans="38:49">
      <c r="AL36589" s="5"/>
      <c r="AM36589" s="5"/>
      <c r="AW36589" s="5"/>
    </row>
    <row r="36590" spans="38:49">
      <c r="AL36590" s="5"/>
      <c r="AM36590" s="5"/>
      <c r="AW36590" s="5"/>
    </row>
    <row r="36591" spans="38:49">
      <c r="AL36591" s="5"/>
      <c r="AM36591" s="5"/>
      <c r="AW36591" s="5"/>
    </row>
    <row r="36592" spans="38:49">
      <c r="AL36592" s="5"/>
      <c r="AM36592" s="5"/>
      <c r="AW36592" s="5"/>
    </row>
    <row r="36593" spans="38:49">
      <c r="AL36593" s="5"/>
      <c r="AM36593" s="5"/>
      <c r="AW36593" s="5"/>
    </row>
    <row r="36594" spans="38:49">
      <c r="AL36594" s="5"/>
      <c r="AM36594" s="5"/>
      <c r="AW36594" s="5"/>
    </row>
    <row r="36595" spans="38:49">
      <c r="AL36595" s="5"/>
      <c r="AM36595" s="5"/>
      <c r="AW36595" s="5"/>
    </row>
    <row r="36596" spans="38:49">
      <c r="AL36596" s="5"/>
      <c r="AM36596" s="5"/>
      <c r="AW36596" s="5"/>
    </row>
    <row r="36597" spans="38:49">
      <c r="AL36597" s="5"/>
      <c r="AM36597" s="5"/>
      <c r="AW36597" s="5"/>
    </row>
    <row r="36598" spans="38:49">
      <c r="AL36598" s="5"/>
      <c r="AM36598" s="5"/>
      <c r="AW36598" s="5"/>
    </row>
    <row r="36599" spans="38:49">
      <c r="AL36599" s="5"/>
      <c r="AM36599" s="5"/>
      <c r="AW36599" s="5"/>
    </row>
    <row r="36600" spans="38:49">
      <c r="AL36600" s="5"/>
      <c r="AM36600" s="5"/>
      <c r="AW36600" s="5"/>
    </row>
    <row r="36601" spans="38:49">
      <c r="AL36601" s="5"/>
      <c r="AM36601" s="5"/>
      <c r="AW36601" s="5"/>
    </row>
    <row r="36602" spans="38:49">
      <c r="AL36602" s="5"/>
      <c r="AM36602" s="5"/>
      <c r="AW36602" s="5"/>
    </row>
    <row r="36603" spans="38:49">
      <c r="AL36603" s="5"/>
      <c r="AM36603" s="5"/>
      <c r="AW36603" s="5"/>
    </row>
    <row r="36604" spans="38:49">
      <c r="AL36604" s="5"/>
      <c r="AM36604" s="5"/>
      <c r="AW36604" s="5"/>
    </row>
    <row r="36605" spans="38:49">
      <c r="AL36605" s="5"/>
      <c r="AM36605" s="5"/>
      <c r="AW36605" s="5"/>
    </row>
    <row r="36606" spans="38:49">
      <c r="AL36606" s="5"/>
      <c r="AM36606" s="5"/>
      <c r="AW36606" s="5"/>
    </row>
    <row r="36607" spans="38:49">
      <c r="AL36607" s="5"/>
      <c r="AM36607" s="5"/>
      <c r="AW36607" s="5"/>
    </row>
    <row r="36608" spans="38:49">
      <c r="AL36608" s="5"/>
      <c r="AM36608" s="5"/>
      <c r="AW36608" s="5"/>
    </row>
    <row r="36609" spans="38:49">
      <c r="AL36609" s="5"/>
      <c r="AM36609" s="5"/>
      <c r="AW36609" s="5"/>
    </row>
    <row r="36610" spans="38:49">
      <c r="AL36610" s="5"/>
      <c r="AM36610" s="5"/>
      <c r="AW36610" s="5"/>
    </row>
    <row r="36611" spans="38:49">
      <c r="AL36611" s="5"/>
      <c r="AM36611" s="5"/>
      <c r="AW36611" s="5"/>
    </row>
    <row r="36612" spans="38:49">
      <c r="AL36612" s="5"/>
      <c r="AM36612" s="5"/>
      <c r="AW36612" s="5"/>
    </row>
    <row r="36613" spans="38:49">
      <c r="AL36613" s="5"/>
      <c r="AM36613" s="5"/>
      <c r="AW36613" s="5"/>
    </row>
    <row r="36614" spans="38:49">
      <c r="AL36614" s="5"/>
      <c r="AM36614" s="5"/>
      <c r="AW36614" s="5"/>
    </row>
    <row r="36615" spans="38:49">
      <c r="AL36615" s="5"/>
      <c r="AM36615" s="5"/>
      <c r="AW36615" s="5"/>
    </row>
    <row r="36616" spans="38:49">
      <c r="AL36616" s="5"/>
      <c r="AM36616" s="5"/>
      <c r="AW36616" s="5"/>
    </row>
    <row r="36617" spans="38:49">
      <c r="AL36617" s="5"/>
      <c r="AM36617" s="5"/>
      <c r="AW36617" s="5"/>
    </row>
    <row r="36618" spans="38:49">
      <c r="AL36618" s="5"/>
      <c r="AM36618" s="5"/>
      <c r="AW36618" s="5"/>
    </row>
    <row r="36619" spans="38:49">
      <c r="AL36619" s="5"/>
      <c r="AM36619" s="5"/>
      <c r="AW36619" s="5"/>
    </row>
    <row r="36620" spans="38:49">
      <c r="AL36620" s="5"/>
      <c r="AM36620" s="5"/>
      <c r="AW36620" s="5"/>
    </row>
    <row r="36621" spans="38:49">
      <c r="AL36621" s="5"/>
      <c r="AM36621" s="5"/>
      <c r="AW36621" s="5"/>
    </row>
    <row r="36622" spans="38:49">
      <c r="AL36622" s="5"/>
      <c r="AM36622" s="5"/>
      <c r="AW36622" s="5"/>
    </row>
    <row r="36623" spans="38:49">
      <c r="AL36623" s="5"/>
      <c r="AM36623" s="5"/>
      <c r="AW36623" s="5"/>
    </row>
    <row r="36624" spans="38:49">
      <c r="AL36624" s="5"/>
      <c r="AM36624" s="5"/>
      <c r="AW36624" s="5"/>
    </row>
    <row r="36625" spans="38:49">
      <c r="AL36625" s="5"/>
      <c r="AM36625" s="5"/>
      <c r="AW36625" s="5"/>
    </row>
    <row r="36626" spans="38:49">
      <c r="AL36626" s="5"/>
      <c r="AM36626" s="5"/>
      <c r="AW36626" s="5"/>
    </row>
    <row r="36627" spans="38:49">
      <c r="AL36627" s="5"/>
      <c r="AM36627" s="5"/>
      <c r="AW36627" s="5"/>
    </row>
    <row r="36628" spans="38:49">
      <c r="AL36628" s="5"/>
      <c r="AM36628" s="5"/>
      <c r="AW36628" s="5"/>
    </row>
    <row r="36629" spans="38:49">
      <c r="AL36629" s="5"/>
      <c r="AM36629" s="5"/>
      <c r="AW36629" s="5"/>
    </row>
    <row r="36630" spans="38:49">
      <c r="AL36630" s="5"/>
      <c r="AM36630" s="5"/>
      <c r="AW36630" s="5"/>
    </row>
    <row r="36631" spans="38:49">
      <c r="AL36631" s="5"/>
      <c r="AM36631" s="5"/>
      <c r="AW36631" s="5"/>
    </row>
    <row r="36632" spans="38:49">
      <c r="AL36632" s="5"/>
      <c r="AM36632" s="5"/>
      <c r="AW36632" s="5"/>
    </row>
    <row r="36633" spans="38:49">
      <c r="AL36633" s="5"/>
      <c r="AM36633" s="5"/>
      <c r="AW36633" s="5"/>
    </row>
    <row r="36634" spans="38:49">
      <c r="AL36634" s="5"/>
      <c r="AM36634" s="5"/>
      <c r="AW36634" s="5"/>
    </row>
    <row r="36635" spans="38:49">
      <c r="AL36635" s="5"/>
      <c r="AM36635" s="5"/>
      <c r="AW36635" s="5"/>
    </row>
    <row r="36636" spans="38:49">
      <c r="AL36636" s="5"/>
      <c r="AM36636" s="5"/>
      <c r="AW36636" s="5"/>
    </row>
    <row r="36637" spans="38:49">
      <c r="AL36637" s="5"/>
      <c r="AM36637" s="5"/>
      <c r="AW36637" s="5"/>
    </row>
    <row r="36638" spans="38:49">
      <c r="AL36638" s="5"/>
      <c r="AM36638" s="5"/>
      <c r="AW36638" s="5"/>
    </row>
    <row r="36639" spans="38:49">
      <c r="AL36639" s="5"/>
      <c r="AM36639" s="5"/>
      <c r="AW36639" s="5"/>
    </row>
    <row r="36640" spans="38:49">
      <c r="AL36640" s="5"/>
      <c r="AM36640" s="5"/>
      <c r="AW36640" s="5"/>
    </row>
    <row r="36641" spans="38:49">
      <c r="AL36641" s="5"/>
      <c r="AM36641" s="5"/>
      <c r="AW36641" s="5"/>
    </row>
    <row r="36642" spans="38:49">
      <c r="AL36642" s="5"/>
      <c r="AM36642" s="5"/>
      <c r="AW36642" s="5"/>
    </row>
    <row r="36643" spans="38:49">
      <c r="AL36643" s="5"/>
      <c r="AM36643" s="5"/>
      <c r="AW36643" s="5"/>
    </row>
    <row r="36644" spans="38:49">
      <c r="AL36644" s="5"/>
      <c r="AM36644" s="5"/>
      <c r="AW36644" s="5"/>
    </row>
    <row r="36645" spans="38:49">
      <c r="AL36645" s="5"/>
      <c r="AM36645" s="5"/>
      <c r="AW36645" s="5"/>
    </row>
    <row r="36646" spans="38:49">
      <c r="AL36646" s="5"/>
      <c r="AM36646" s="5"/>
      <c r="AW36646" s="5"/>
    </row>
    <row r="36647" spans="38:49">
      <c r="AL36647" s="5"/>
      <c r="AM36647" s="5"/>
      <c r="AW36647" s="5"/>
    </row>
    <row r="36648" spans="38:49">
      <c r="AL36648" s="5"/>
      <c r="AM36648" s="5"/>
      <c r="AW36648" s="5"/>
    </row>
    <row r="36649" spans="38:49">
      <c r="AL36649" s="5"/>
      <c r="AM36649" s="5"/>
      <c r="AW36649" s="5"/>
    </row>
    <row r="36650" spans="38:49">
      <c r="AL36650" s="5"/>
      <c r="AM36650" s="5"/>
      <c r="AW36650" s="5"/>
    </row>
    <row r="36651" spans="38:49">
      <c r="AL36651" s="5"/>
      <c r="AM36651" s="5"/>
      <c r="AW36651" s="5"/>
    </row>
    <row r="36652" spans="38:49">
      <c r="AL36652" s="5"/>
      <c r="AM36652" s="5"/>
      <c r="AW36652" s="5"/>
    </row>
    <row r="36653" spans="38:49">
      <c r="AL36653" s="5"/>
      <c r="AM36653" s="5"/>
      <c r="AW36653" s="5"/>
    </row>
    <row r="36654" spans="38:49">
      <c r="AL36654" s="5"/>
      <c r="AM36654" s="5"/>
      <c r="AW36654" s="5"/>
    </row>
    <row r="36655" spans="38:49">
      <c r="AL36655" s="5"/>
      <c r="AM36655" s="5"/>
      <c r="AW36655" s="5"/>
    </row>
    <row r="36656" spans="38:49">
      <c r="AL36656" s="5"/>
      <c r="AM36656" s="5"/>
      <c r="AW36656" s="5"/>
    </row>
    <row r="36657" spans="38:49">
      <c r="AL36657" s="5"/>
      <c r="AM36657" s="5"/>
      <c r="AW36657" s="5"/>
    </row>
    <row r="36658" spans="38:49">
      <c r="AL36658" s="5"/>
      <c r="AM36658" s="5"/>
      <c r="AW36658" s="5"/>
    </row>
    <row r="36659" spans="38:49">
      <c r="AL36659" s="5"/>
      <c r="AM36659" s="5"/>
      <c r="AW36659" s="5"/>
    </row>
    <row r="36660" spans="38:49">
      <c r="AL36660" s="5"/>
      <c r="AM36660" s="5"/>
      <c r="AW36660" s="5"/>
    </row>
    <row r="36661" spans="38:49">
      <c r="AL36661" s="5"/>
      <c r="AM36661" s="5"/>
      <c r="AW36661" s="5"/>
    </row>
    <row r="36662" spans="38:49">
      <c r="AL36662" s="5"/>
      <c r="AM36662" s="5"/>
      <c r="AW36662" s="5"/>
    </row>
    <row r="36663" spans="38:49">
      <c r="AL36663" s="5"/>
      <c r="AM36663" s="5"/>
      <c r="AW36663" s="5"/>
    </row>
    <row r="36664" spans="38:49">
      <c r="AL36664" s="5"/>
      <c r="AM36664" s="5"/>
      <c r="AW36664" s="5"/>
    </row>
    <row r="36665" spans="38:49">
      <c r="AL36665" s="5"/>
      <c r="AM36665" s="5"/>
      <c r="AW36665" s="5"/>
    </row>
    <row r="36666" spans="38:49">
      <c r="AL36666" s="5"/>
      <c r="AM36666" s="5"/>
      <c r="AW36666" s="5"/>
    </row>
    <row r="36667" spans="38:49">
      <c r="AL36667" s="5"/>
      <c r="AM36667" s="5"/>
      <c r="AW36667" s="5"/>
    </row>
    <row r="36668" spans="38:49">
      <c r="AL36668" s="5"/>
      <c r="AM36668" s="5"/>
      <c r="AW36668" s="5"/>
    </row>
    <row r="36669" spans="38:49">
      <c r="AL36669" s="5"/>
      <c r="AM36669" s="5"/>
      <c r="AW36669" s="5"/>
    </row>
    <row r="36670" spans="38:49">
      <c r="AL36670" s="5"/>
      <c r="AM36670" s="5"/>
      <c r="AW36670" s="5"/>
    </row>
    <row r="36671" spans="38:49">
      <c r="AL36671" s="5"/>
      <c r="AM36671" s="5"/>
      <c r="AW36671" s="5"/>
    </row>
    <row r="36672" spans="38:49">
      <c r="AL36672" s="5"/>
      <c r="AM36672" s="5"/>
      <c r="AW36672" s="5"/>
    </row>
    <row r="36673" spans="38:49">
      <c r="AL36673" s="5"/>
      <c r="AM36673" s="5"/>
      <c r="AW36673" s="5"/>
    </row>
    <row r="36674" spans="38:49">
      <c r="AL36674" s="5"/>
      <c r="AM36674" s="5"/>
      <c r="AW36674" s="5"/>
    </row>
    <row r="36675" spans="38:49">
      <c r="AL36675" s="5"/>
      <c r="AM36675" s="5"/>
      <c r="AW36675" s="5"/>
    </row>
    <row r="36676" spans="38:49">
      <c r="AL36676" s="5"/>
      <c r="AM36676" s="5"/>
      <c r="AW36676" s="5"/>
    </row>
    <row r="36677" spans="38:49">
      <c r="AL36677" s="5"/>
      <c r="AM36677" s="5"/>
      <c r="AW36677" s="5"/>
    </row>
    <row r="36678" spans="38:49">
      <c r="AL36678" s="5"/>
      <c r="AM36678" s="5"/>
      <c r="AW36678" s="5"/>
    </row>
    <row r="36679" spans="38:49">
      <c r="AL36679" s="5"/>
      <c r="AM36679" s="5"/>
      <c r="AW36679" s="5"/>
    </row>
    <row r="36680" spans="38:49">
      <c r="AL36680" s="5"/>
      <c r="AM36680" s="5"/>
      <c r="AW36680" s="5"/>
    </row>
    <row r="36681" spans="38:49">
      <c r="AL36681" s="5"/>
      <c r="AM36681" s="5"/>
      <c r="AW36681" s="5"/>
    </row>
    <row r="36682" spans="38:49">
      <c r="AL36682" s="5"/>
      <c r="AM36682" s="5"/>
      <c r="AW36682" s="5"/>
    </row>
    <row r="36683" spans="38:49">
      <c r="AL36683" s="5"/>
      <c r="AM36683" s="5"/>
      <c r="AW36683" s="5"/>
    </row>
    <row r="36684" spans="38:49">
      <c r="AL36684" s="5"/>
      <c r="AM36684" s="5"/>
      <c r="AW36684" s="5"/>
    </row>
    <row r="36685" spans="38:49">
      <c r="AL36685" s="5"/>
      <c r="AM36685" s="5"/>
      <c r="AW36685" s="5"/>
    </row>
    <row r="36686" spans="38:49">
      <c r="AL36686" s="5"/>
      <c r="AM36686" s="5"/>
      <c r="AW36686" s="5"/>
    </row>
    <row r="36687" spans="38:49">
      <c r="AL36687" s="5"/>
      <c r="AM36687" s="5"/>
      <c r="AW36687" s="5"/>
    </row>
    <row r="36688" spans="38:49">
      <c r="AL36688" s="5"/>
      <c r="AM36688" s="5"/>
      <c r="AW36688" s="5"/>
    </row>
    <row r="36689" spans="38:49">
      <c r="AL36689" s="5"/>
      <c r="AM36689" s="5"/>
      <c r="AW36689" s="5"/>
    </row>
    <row r="36690" spans="38:49">
      <c r="AL36690" s="5"/>
      <c r="AM36690" s="5"/>
      <c r="AW36690" s="5"/>
    </row>
    <row r="36691" spans="38:49">
      <c r="AL36691" s="5"/>
      <c r="AM36691" s="5"/>
      <c r="AW36691" s="5"/>
    </row>
    <row r="36692" spans="38:49">
      <c r="AL36692" s="5"/>
      <c r="AM36692" s="5"/>
      <c r="AW36692" s="5"/>
    </row>
    <row r="36693" spans="38:49">
      <c r="AL36693" s="5"/>
      <c r="AM36693" s="5"/>
      <c r="AW36693" s="5"/>
    </row>
    <row r="36694" spans="38:49">
      <c r="AL36694" s="5"/>
      <c r="AM36694" s="5"/>
      <c r="AW36694" s="5"/>
    </row>
    <row r="36695" spans="38:49">
      <c r="AL36695" s="5"/>
      <c r="AM36695" s="5"/>
      <c r="AW36695" s="5"/>
    </row>
    <row r="36696" spans="38:49">
      <c r="AL36696" s="5"/>
      <c r="AM36696" s="5"/>
      <c r="AW36696" s="5"/>
    </row>
    <row r="36697" spans="38:49">
      <c r="AL36697" s="5"/>
      <c r="AM36697" s="5"/>
      <c r="AW36697" s="5"/>
    </row>
    <row r="36698" spans="38:49">
      <c r="AL36698" s="5"/>
      <c r="AM36698" s="5"/>
      <c r="AW36698" s="5"/>
    </row>
    <row r="36699" spans="38:49">
      <c r="AL36699" s="5"/>
      <c r="AM36699" s="5"/>
      <c r="AW36699" s="5"/>
    </row>
    <row r="36700" spans="38:49">
      <c r="AL36700" s="5"/>
      <c r="AM36700" s="5"/>
      <c r="AW36700" s="5"/>
    </row>
    <row r="36701" spans="38:49">
      <c r="AL36701" s="5"/>
      <c r="AM36701" s="5"/>
      <c r="AW36701" s="5"/>
    </row>
    <row r="36702" spans="38:49">
      <c r="AL36702" s="5"/>
      <c r="AM36702" s="5"/>
      <c r="AW36702" s="5"/>
    </row>
    <row r="36703" spans="38:49">
      <c r="AL36703" s="5"/>
      <c r="AM36703" s="5"/>
      <c r="AW36703" s="5"/>
    </row>
    <row r="36704" spans="38:49">
      <c r="AL36704" s="5"/>
      <c r="AM36704" s="5"/>
      <c r="AW36704" s="5"/>
    </row>
    <row r="36705" spans="38:49">
      <c r="AL36705" s="5"/>
      <c r="AM36705" s="5"/>
      <c r="AW36705" s="5"/>
    </row>
    <row r="36706" spans="38:49">
      <c r="AL36706" s="5"/>
      <c r="AM36706" s="5"/>
      <c r="AW36706" s="5"/>
    </row>
    <row r="36707" spans="38:49">
      <c r="AL36707" s="5"/>
      <c r="AM36707" s="5"/>
      <c r="AW36707" s="5"/>
    </row>
    <row r="36708" spans="38:49">
      <c r="AL36708" s="5"/>
      <c r="AM36708" s="5"/>
      <c r="AW36708" s="5"/>
    </row>
    <row r="36709" spans="38:49">
      <c r="AL36709" s="5"/>
      <c r="AM36709" s="5"/>
      <c r="AW36709" s="5"/>
    </row>
    <row r="36710" spans="38:49">
      <c r="AL36710" s="5"/>
      <c r="AM36710" s="5"/>
      <c r="AW36710" s="5"/>
    </row>
    <row r="36711" spans="38:49">
      <c r="AL36711" s="5"/>
      <c r="AM36711" s="5"/>
      <c r="AW36711" s="5"/>
    </row>
    <row r="36712" spans="38:49">
      <c r="AL36712" s="5"/>
      <c r="AM36712" s="5"/>
      <c r="AW36712" s="5"/>
    </row>
    <row r="36713" spans="38:49">
      <c r="AL36713" s="5"/>
      <c r="AM36713" s="5"/>
      <c r="AW36713" s="5"/>
    </row>
    <row r="36714" spans="38:49">
      <c r="AL36714" s="5"/>
      <c r="AM36714" s="5"/>
      <c r="AW36714" s="5"/>
    </row>
    <row r="36715" spans="38:49">
      <c r="AL36715" s="5"/>
      <c r="AM36715" s="5"/>
      <c r="AW36715" s="5"/>
    </row>
    <row r="36716" spans="38:49">
      <c r="AL36716" s="5"/>
      <c r="AM36716" s="5"/>
      <c r="AW36716" s="5"/>
    </row>
    <row r="36717" spans="38:49">
      <c r="AL36717" s="5"/>
      <c r="AM36717" s="5"/>
      <c r="AW36717" s="5"/>
    </row>
    <row r="36718" spans="38:49">
      <c r="AL36718" s="5"/>
      <c r="AM36718" s="5"/>
      <c r="AW36718" s="5"/>
    </row>
    <row r="36719" spans="38:49">
      <c r="AL36719" s="5"/>
      <c r="AM36719" s="5"/>
      <c r="AW36719" s="5"/>
    </row>
    <row r="36720" spans="38:49">
      <c r="AL36720" s="5"/>
      <c r="AM36720" s="5"/>
      <c r="AW36720" s="5"/>
    </row>
    <row r="36721" spans="38:49">
      <c r="AL36721" s="5"/>
      <c r="AM36721" s="5"/>
      <c r="AW36721" s="5"/>
    </row>
    <row r="36722" spans="38:49">
      <c r="AL36722" s="5"/>
      <c r="AM36722" s="5"/>
      <c r="AW36722" s="5"/>
    </row>
    <row r="36723" spans="38:49">
      <c r="AL36723" s="5"/>
      <c r="AM36723" s="5"/>
      <c r="AW36723" s="5"/>
    </row>
    <row r="36724" spans="38:49">
      <c r="AL36724" s="5"/>
      <c r="AM36724" s="5"/>
      <c r="AW36724" s="5"/>
    </row>
    <row r="36725" spans="38:49">
      <c r="AL36725" s="5"/>
      <c r="AM36725" s="5"/>
      <c r="AW36725" s="5"/>
    </row>
    <row r="36726" spans="38:49">
      <c r="AL36726" s="5"/>
      <c r="AM36726" s="5"/>
      <c r="AW36726" s="5"/>
    </row>
    <row r="36727" spans="38:49">
      <c r="AL36727" s="5"/>
      <c r="AM36727" s="5"/>
      <c r="AW36727" s="5"/>
    </row>
    <row r="36728" spans="38:49">
      <c r="AL36728" s="5"/>
      <c r="AM36728" s="5"/>
      <c r="AW36728" s="5"/>
    </row>
    <row r="36729" spans="38:49">
      <c r="AL36729" s="5"/>
      <c r="AM36729" s="5"/>
      <c r="AW36729" s="5"/>
    </row>
    <row r="36730" spans="38:49">
      <c r="AL36730" s="5"/>
      <c r="AM36730" s="5"/>
      <c r="AW36730" s="5"/>
    </row>
    <row r="36731" spans="38:49">
      <c r="AL36731" s="5"/>
      <c r="AM36731" s="5"/>
      <c r="AW36731" s="5"/>
    </row>
    <row r="36732" spans="38:49">
      <c r="AL36732" s="5"/>
      <c r="AM36732" s="5"/>
      <c r="AW36732" s="5"/>
    </row>
    <row r="36733" spans="38:49">
      <c r="AL36733" s="5"/>
      <c r="AM36733" s="5"/>
      <c r="AW36733" s="5"/>
    </row>
    <row r="36734" spans="38:49">
      <c r="AL36734" s="5"/>
      <c r="AM36734" s="5"/>
      <c r="AW36734" s="5"/>
    </row>
    <row r="36735" spans="38:49">
      <c r="AL36735" s="5"/>
      <c r="AM36735" s="5"/>
      <c r="AW36735" s="5"/>
    </row>
    <row r="36736" spans="38:49">
      <c r="AL36736" s="5"/>
      <c r="AM36736" s="5"/>
      <c r="AW36736" s="5"/>
    </row>
    <row r="36737" spans="38:49">
      <c r="AL36737" s="5"/>
      <c r="AM36737" s="5"/>
      <c r="AW36737" s="5"/>
    </row>
    <row r="36738" spans="38:49">
      <c r="AL36738" s="5"/>
      <c r="AM36738" s="5"/>
      <c r="AW36738" s="5"/>
    </row>
    <row r="36739" spans="38:49">
      <c r="AL36739" s="5"/>
      <c r="AM36739" s="5"/>
      <c r="AW36739" s="5"/>
    </row>
    <row r="36740" spans="38:49">
      <c r="AL36740" s="5"/>
      <c r="AM36740" s="5"/>
      <c r="AW36740" s="5"/>
    </row>
    <row r="36741" spans="38:49">
      <c r="AL36741" s="5"/>
      <c r="AM36741" s="5"/>
      <c r="AW36741" s="5"/>
    </row>
    <row r="36742" spans="38:49">
      <c r="AL36742" s="5"/>
      <c r="AM36742" s="5"/>
      <c r="AW36742" s="5"/>
    </row>
    <row r="36743" spans="38:49">
      <c r="AL36743" s="5"/>
      <c r="AM36743" s="5"/>
      <c r="AW36743" s="5"/>
    </row>
    <row r="36744" spans="38:49">
      <c r="AL36744" s="5"/>
      <c r="AM36744" s="5"/>
      <c r="AW36744" s="5"/>
    </row>
    <row r="36745" spans="38:49">
      <c r="AL36745" s="5"/>
      <c r="AM36745" s="5"/>
      <c r="AW36745" s="5"/>
    </row>
    <row r="36746" spans="38:49">
      <c r="AL36746" s="5"/>
      <c r="AM36746" s="5"/>
      <c r="AW36746" s="5"/>
    </row>
    <row r="36747" spans="38:49">
      <c r="AL36747" s="5"/>
      <c r="AM36747" s="5"/>
      <c r="AW36747" s="5"/>
    </row>
    <row r="36748" spans="38:49">
      <c r="AL36748" s="5"/>
      <c r="AM36748" s="5"/>
      <c r="AW36748" s="5"/>
    </row>
    <row r="36749" spans="38:49">
      <c r="AL36749" s="5"/>
      <c r="AM36749" s="5"/>
      <c r="AW36749" s="5"/>
    </row>
    <row r="36750" spans="38:49">
      <c r="AL36750" s="5"/>
      <c r="AM36750" s="5"/>
      <c r="AW36750" s="5"/>
    </row>
    <row r="36751" spans="38:49">
      <c r="AL36751" s="5"/>
      <c r="AM36751" s="5"/>
      <c r="AW36751" s="5"/>
    </row>
    <row r="36752" spans="38:49">
      <c r="AL36752" s="5"/>
      <c r="AM36752" s="5"/>
      <c r="AW36752" s="5"/>
    </row>
    <row r="36753" spans="38:49">
      <c r="AL36753" s="5"/>
      <c r="AM36753" s="5"/>
      <c r="AW36753" s="5"/>
    </row>
    <row r="36754" spans="38:49">
      <c r="AL36754" s="5"/>
      <c r="AM36754" s="5"/>
      <c r="AW36754" s="5"/>
    </row>
    <row r="36755" spans="38:49">
      <c r="AL36755" s="5"/>
      <c r="AM36755" s="5"/>
      <c r="AW36755" s="5"/>
    </row>
    <row r="36756" spans="38:49">
      <c r="AL36756" s="5"/>
      <c r="AM36756" s="5"/>
      <c r="AW36756" s="5"/>
    </row>
    <row r="36757" spans="38:49">
      <c r="AL36757" s="5"/>
      <c r="AM36757" s="5"/>
      <c r="AW36757" s="5"/>
    </row>
    <row r="36758" spans="38:49">
      <c r="AL36758" s="5"/>
      <c r="AM36758" s="5"/>
      <c r="AW36758" s="5"/>
    </row>
    <row r="36759" spans="38:49">
      <c r="AL36759" s="5"/>
      <c r="AM36759" s="5"/>
      <c r="AW36759" s="5"/>
    </row>
    <row r="36760" spans="38:49">
      <c r="AL36760" s="5"/>
      <c r="AM36760" s="5"/>
      <c r="AW36760" s="5"/>
    </row>
    <row r="36761" spans="38:49">
      <c r="AL36761" s="5"/>
      <c r="AM36761" s="5"/>
      <c r="AW36761" s="5"/>
    </row>
    <row r="36762" spans="38:49">
      <c r="AL36762" s="5"/>
      <c r="AM36762" s="5"/>
      <c r="AW36762" s="5"/>
    </row>
    <row r="36763" spans="38:49">
      <c r="AL36763" s="5"/>
      <c r="AM36763" s="5"/>
      <c r="AW36763" s="5"/>
    </row>
    <row r="36764" spans="38:49">
      <c r="AL36764" s="5"/>
      <c r="AM36764" s="5"/>
      <c r="AW36764" s="5"/>
    </row>
    <row r="36765" spans="38:49">
      <c r="AL36765" s="5"/>
      <c r="AM36765" s="5"/>
      <c r="AW36765" s="5"/>
    </row>
    <row r="36766" spans="38:49">
      <c r="AL36766" s="5"/>
      <c r="AM36766" s="5"/>
      <c r="AW36766" s="5"/>
    </row>
    <row r="36767" spans="38:49">
      <c r="AL36767" s="5"/>
      <c r="AM36767" s="5"/>
      <c r="AW36767" s="5"/>
    </row>
    <row r="36768" spans="38:49">
      <c r="AL36768" s="5"/>
      <c r="AM36768" s="5"/>
      <c r="AW36768" s="5"/>
    </row>
    <row r="36769" spans="38:49">
      <c r="AL36769" s="5"/>
      <c r="AM36769" s="5"/>
      <c r="AW36769" s="5"/>
    </row>
    <row r="36770" spans="38:49">
      <c r="AL36770" s="5"/>
      <c r="AM36770" s="5"/>
      <c r="AW36770" s="5"/>
    </row>
    <row r="36771" spans="38:49">
      <c r="AL36771" s="5"/>
      <c r="AM36771" s="5"/>
      <c r="AW36771" s="5"/>
    </row>
    <row r="36772" spans="38:49">
      <c r="AL36772" s="5"/>
      <c r="AM36772" s="5"/>
      <c r="AW36772" s="5"/>
    </row>
    <row r="36773" spans="38:49">
      <c r="AL36773" s="5"/>
      <c r="AM36773" s="5"/>
      <c r="AW36773" s="5"/>
    </row>
    <row r="36774" spans="38:49">
      <c r="AL36774" s="5"/>
      <c r="AM36774" s="5"/>
      <c r="AW36774" s="5"/>
    </row>
    <row r="36775" spans="38:49">
      <c r="AL36775" s="5"/>
      <c r="AM36775" s="5"/>
      <c r="AW36775" s="5"/>
    </row>
    <row r="36776" spans="38:49">
      <c r="AL36776" s="5"/>
      <c r="AM36776" s="5"/>
      <c r="AW36776" s="5"/>
    </row>
    <row r="36777" spans="38:49">
      <c r="AL36777" s="5"/>
      <c r="AM36777" s="5"/>
      <c r="AW36777" s="5"/>
    </row>
    <row r="36778" spans="38:49">
      <c r="AL36778" s="5"/>
      <c r="AM36778" s="5"/>
      <c r="AW36778" s="5"/>
    </row>
    <row r="36779" spans="38:49">
      <c r="AL36779" s="5"/>
      <c r="AM36779" s="5"/>
      <c r="AW36779" s="5"/>
    </row>
    <row r="36780" spans="38:49">
      <c r="AL36780" s="5"/>
      <c r="AM36780" s="5"/>
      <c r="AW36780" s="5"/>
    </row>
    <row r="36781" spans="38:49">
      <c r="AL36781" s="5"/>
      <c r="AM36781" s="5"/>
      <c r="AW36781" s="5"/>
    </row>
    <row r="36782" spans="38:49">
      <c r="AL36782" s="5"/>
      <c r="AM36782" s="5"/>
      <c r="AW36782" s="5"/>
    </row>
    <row r="36783" spans="38:49">
      <c r="AL36783" s="5"/>
      <c r="AM36783" s="5"/>
      <c r="AW36783" s="5"/>
    </row>
    <row r="36784" spans="38:49">
      <c r="AL36784" s="5"/>
      <c r="AM36784" s="5"/>
      <c r="AW36784" s="5"/>
    </row>
    <row r="36785" spans="38:49">
      <c r="AL36785" s="5"/>
      <c r="AM36785" s="5"/>
      <c r="AW36785" s="5"/>
    </row>
    <row r="36786" spans="38:49">
      <c r="AL36786" s="5"/>
      <c r="AM36786" s="5"/>
      <c r="AW36786" s="5"/>
    </row>
    <row r="36787" spans="38:49">
      <c r="AL36787" s="5"/>
      <c r="AM36787" s="5"/>
      <c r="AW36787" s="5"/>
    </row>
    <row r="36788" spans="38:49">
      <c r="AL36788" s="5"/>
      <c r="AM36788" s="5"/>
      <c r="AW36788" s="5"/>
    </row>
    <row r="36789" spans="38:49">
      <c r="AL36789" s="5"/>
      <c r="AM36789" s="5"/>
      <c r="AW36789" s="5"/>
    </row>
    <row r="36790" spans="38:49">
      <c r="AL36790" s="5"/>
      <c r="AM36790" s="5"/>
      <c r="AW36790" s="5"/>
    </row>
    <row r="36791" spans="38:49">
      <c r="AL36791" s="5"/>
      <c r="AM36791" s="5"/>
      <c r="AW36791" s="5"/>
    </row>
    <row r="36792" spans="38:49">
      <c r="AL36792" s="5"/>
      <c r="AM36792" s="5"/>
      <c r="AW36792" s="5"/>
    </row>
    <row r="36793" spans="38:49">
      <c r="AL36793" s="5"/>
      <c r="AM36793" s="5"/>
      <c r="AW36793" s="5"/>
    </row>
    <row r="36794" spans="38:49">
      <c r="AL36794" s="5"/>
      <c r="AM36794" s="5"/>
      <c r="AW36794" s="5"/>
    </row>
    <row r="36795" spans="38:49">
      <c r="AL36795" s="5"/>
      <c r="AM36795" s="5"/>
      <c r="AW36795" s="5"/>
    </row>
    <row r="36796" spans="38:49">
      <c r="AL36796" s="5"/>
      <c r="AM36796" s="5"/>
      <c r="AW36796" s="5"/>
    </row>
    <row r="36797" spans="38:49">
      <c r="AL36797" s="5"/>
      <c r="AM36797" s="5"/>
      <c r="AW36797" s="5"/>
    </row>
    <row r="36798" spans="38:49">
      <c r="AL36798" s="5"/>
      <c r="AM36798" s="5"/>
      <c r="AW36798" s="5"/>
    </row>
    <row r="36799" spans="38:49">
      <c r="AL36799" s="5"/>
      <c r="AM36799" s="5"/>
      <c r="AW36799" s="5"/>
    </row>
    <row r="36800" spans="38:49">
      <c r="AL36800" s="5"/>
      <c r="AM36800" s="5"/>
      <c r="AW36800" s="5"/>
    </row>
    <row r="36801" spans="38:49">
      <c r="AL36801" s="5"/>
      <c r="AM36801" s="5"/>
      <c r="AW36801" s="5"/>
    </row>
    <row r="36802" spans="38:49">
      <c r="AL36802" s="5"/>
      <c r="AM36802" s="5"/>
      <c r="AW36802" s="5"/>
    </row>
    <row r="36803" spans="38:49">
      <c r="AL36803" s="5"/>
      <c r="AM36803" s="5"/>
      <c r="AW36803" s="5"/>
    </row>
    <row r="36804" spans="38:49">
      <c r="AL36804" s="5"/>
      <c r="AM36804" s="5"/>
      <c r="AW36804" s="5"/>
    </row>
    <row r="36805" spans="38:49">
      <c r="AL36805" s="5"/>
      <c r="AM36805" s="5"/>
      <c r="AW36805" s="5"/>
    </row>
    <row r="36806" spans="38:49">
      <c r="AL36806" s="5"/>
      <c r="AM36806" s="5"/>
      <c r="AW36806" s="5"/>
    </row>
    <row r="36807" spans="38:49">
      <c r="AL36807" s="5"/>
      <c r="AM36807" s="5"/>
      <c r="AW36807" s="5"/>
    </row>
    <row r="36808" spans="38:49">
      <c r="AL36808" s="5"/>
      <c r="AM36808" s="5"/>
      <c r="AW36808" s="5"/>
    </row>
    <row r="36809" spans="38:49">
      <c r="AL36809" s="5"/>
      <c r="AM36809" s="5"/>
      <c r="AW36809" s="5"/>
    </row>
    <row r="36810" spans="38:49">
      <c r="AL36810" s="5"/>
      <c r="AM36810" s="5"/>
      <c r="AW36810" s="5"/>
    </row>
    <row r="36811" spans="38:49">
      <c r="AL36811" s="5"/>
      <c r="AM36811" s="5"/>
      <c r="AW36811" s="5"/>
    </row>
    <row r="36812" spans="38:49">
      <c r="AL36812" s="5"/>
      <c r="AM36812" s="5"/>
      <c r="AW36812" s="5"/>
    </row>
    <row r="36813" spans="38:49">
      <c r="AL36813" s="5"/>
      <c r="AM36813" s="5"/>
      <c r="AW36813" s="5"/>
    </row>
    <row r="36814" spans="38:49">
      <c r="AL36814" s="5"/>
      <c r="AM36814" s="5"/>
      <c r="AW36814" s="5"/>
    </row>
    <row r="36815" spans="38:49">
      <c r="AL36815" s="5"/>
      <c r="AM36815" s="5"/>
      <c r="AW36815" s="5"/>
    </row>
    <row r="36816" spans="38:49">
      <c r="AL36816" s="5"/>
      <c r="AM36816" s="5"/>
      <c r="AW36816" s="5"/>
    </row>
    <row r="36817" spans="38:49">
      <c r="AL36817" s="5"/>
      <c r="AM36817" s="5"/>
      <c r="AW36817" s="5"/>
    </row>
    <row r="36818" spans="38:49">
      <c r="AL36818" s="5"/>
      <c r="AM36818" s="5"/>
      <c r="AW36818" s="5"/>
    </row>
    <row r="36819" spans="38:49">
      <c r="AL36819" s="5"/>
      <c r="AM36819" s="5"/>
      <c r="AW36819" s="5"/>
    </row>
    <row r="36820" spans="38:49">
      <c r="AL36820" s="5"/>
      <c r="AM36820" s="5"/>
      <c r="AW36820" s="5"/>
    </row>
    <row r="36821" spans="38:49">
      <c r="AL36821" s="5"/>
      <c r="AM36821" s="5"/>
      <c r="AW36821" s="5"/>
    </row>
    <row r="36822" spans="38:49">
      <c r="AL36822" s="5"/>
      <c r="AM36822" s="5"/>
      <c r="AW36822" s="5"/>
    </row>
    <row r="36823" spans="38:49">
      <c r="AL36823" s="5"/>
      <c r="AM36823" s="5"/>
      <c r="AW36823" s="5"/>
    </row>
    <row r="36824" spans="38:49">
      <c r="AL36824" s="5"/>
      <c r="AM36824" s="5"/>
      <c r="AW36824" s="5"/>
    </row>
    <row r="36825" spans="38:49">
      <c r="AL36825" s="5"/>
      <c r="AM36825" s="5"/>
      <c r="AW36825" s="5"/>
    </row>
    <row r="36826" spans="38:49">
      <c r="AL36826" s="5"/>
      <c r="AM36826" s="5"/>
      <c r="AW36826" s="5"/>
    </row>
    <row r="36827" spans="38:49">
      <c r="AL36827" s="5"/>
      <c r="AM36827" s="5"/>
      <c r="AW36827" s="5"/>
    </row>
    <row r="36828" spans="38:49">
      <c r="AL36828" s="5"/>
      <c r="AM36828" s="5"/>
      <c r="AW36828" s="5"/>
    </row>
    <row r="36829" spans="38:49">
      <c r="AL36829" s="5"/>
      <c r="AM36829" s="5"/>
      <c r="AW36829" s="5"/>
    </row>
    <row r="36830" spans="38:49">
      <c r="AL36830" s="5"/>
      <c r="AM36830" s="5"/>
      <c r="AW36830" s="5"/>
    </row>
    <row r="36831" spans="38:49">
      <c r="AL36831" s="5"/>
      <c r="AM36831" s="5"/>
      <c r="AW36831" s="5"/>
    </row>
    <row r="36832" spans="38:49">
      <c r="AL36832" s="5"/>
      <c r="AM36832" s="5"/>
      <c r="AW36832" s="5"/>
    </row>
    <row r="36833" spans="38:49">
      <c r="AL36833" s="5"/>
      <c r="AM36833" s="5"/>
      <c r="AW36833" s="5"/>
    </row>
    <row r="36834" spans="38:49">
      <c r="AL36834" s="5"/>
      <c r="AM36834" s="5"/>
      <c r="AW36834" s="5"/>
    </row>
    <row r="36835" spans="38:49">
      <c r="AL36835" s="5"/>
      <c r="AM36835" s="5"/>
      <c r="AW36835" s="5"/>
    </row>
    <row r="36836" spans="38:49">
      <c r="AL36836" s="5"/>
      <c r="AM36836" s="5"/>
      <c r="AW36836" s="5"/>
    </row>
    <row r="36837" spans="38:49">
      <c r="AL36837" s="5"/>
      <c r="AM36837" s="5"/>
      <c r="AW36837" s="5"/>
    </row>
    <row r="36838" spans="38:49">
      <c r="AL36838" s="5"/>
      <c r="AM36838" s="5"/>
      <c r="AW36838" s="5"/>
    </row>
    <row r="36839" spans="38:49">
      <c r="AL36839" s="5"/>
      <c r="AM36839" s="5"/>
      <c r="AW36839" s="5"/>
    </row>
    <row r="36840" spans="38:49">
      <c r="AL36840" s="5"/>
      <c r="AM36840" s="5"/>
      <c r="AW36840" s="5"/>
    </row>
    <row r="36841" spans="38:49">
      <c r="AL36841" s="5"/>
      <c r="AM36841" s="5"/>
      <c r="AW36841" s="5"/>
    </row>
    <row r="36842" spans="38:49">
      <c r="AL36842" s="5"/>
      <c r="AM36842" s="5"/>
      <c r="AW36842" s="5"/>
    </row>
    <row r="36843" spans="38:49">
      <c r="AL36843" s="5"/>
      <c r="AM36843" s="5"/>
      <c r="AW36843" s="5"/>
    </row>
    <row r="36844" spans="38:49">
      <c r="AL36844" s="5"/>
      <c r="AM36844" s="5"/>
      <c r="AW36844" s="5"/>
    </row>
    <row r="36845" spans="38:49">
      <c r="AL36845" s="5"/>
      <c r="AM36845" s="5"/>
      <c r="AW36845" s="5"/>
    </row>
    <row r="36846" spans="38:49">
      <c r="AL36846" s="5"/>
      <c r="AM36846" s="5"/>
      <c r="AW36846" s="5"/>
    </row>
    <row r="36847" spans="38:49">
      <c r="AL36847" s="5"/>
      <c r="AM36847" s="5"/>
      <c r="AW36847" s="5"/>
    </row>
    <row r="36848" spans="38:49">
      <c r="AL36848" s="5"/>
      <c r="AM36848" s="5"/>
      <c r="AW36848" s="5"/>
    </row>
    <row r="36849" spans="38:49">
      <c r="AL36849" s="5"/>
      <c r="AM36849" s="5"/>
      <c r="AW36849" s="5"/>
    </row>
    <row r="36850" spans="38:49">
      <c r="AL36850" s="5"/>
      <c r="AM36850" s="5"/>
      <c r="AW36850" s="5"/>
    </row>
    <row r="36851" spans="38:49">
      <c r="AL36851" s="5"/>
      <c r="AM36851" s="5"/>
      <c r="AW36851" s="5"/>
    </row>
    <row r="36852" spans="38:49">
      <c r="AL36852" s="5"/>
      <c r="AM36852" s="5"/>
      <c r="AW36852" s="5"/>
    </row>
    <row r="36853" spans="38:49">
      <c r="AL36853" s="5"/>
      <c r="AM36853" s="5"/>
      <c r="AW36853" s="5"/>
    </row>
    <row r="36854" spans="38:49">
      <c r="AL36854" s="5"/>
      <c r="AM36854" s="5"/>
      <c r="AW36854" s="5"/>
    </row>
    <row r="36855" spans="38:49">
      <c r="AL36855" s="5"/>
      <c r="AM36855" s="5"/>
      <c r="AW36855" s="5"/>
    </row>
    <row r="36856" spans="38:49">
      <c r="AL36856" s="5"/>
      <c r="AM36856" s="5"/>
      <c r="AW36856" s="5"/>
    </row>
    <row r="36857" spans="38:49">
      <c r="AL36857" s="5"/>
      <c r="AM36857" s="5"/>
      <c r="AW36857" s="5"/>
    </row>
    <row r="36858" spans="38:49">
      <c r="AL36858" s="5"/>
      <c r="AM36858" s="5"/>
      <c r="AW36858" s="5"/>
    </row>
    <row r="36859" spans="38:49">
      <c r="AL36859" s="5"/>
      <c r="AM36859" s="5"/>
      <c r="AW36859" s="5"/>
    </row>
    <row r="36860" spans="38:49">
      <c r="AL36860" s="5"/>
      <c r="AM36860" s="5"/>
      <c r="AW36860" s="5"/>
    </row>
    <row r="36861" spans="38:49">
      <c r="AL36861" s="5"/>
      <c r="AM36861" s="5"/>
      <c r="AW36861" s="5"/>
    </row>
    <row r="36862" spans="38:49">
      <c r="AL36862" s="5"/>
      <c r="AM36862" s="5"/>
      <c r="AW36862" s="5"/>
    </row>
    <row r="36863" spans="38:49">
      <c r="AL36863" s="5"/>
      <c r="AM36863" s="5"/>
      <c r="AW36863" s="5"/>
    </row>
    <row r="36864" spans="38:49">
      <c r="AL36864" s="5"/>
      <c r="AM36864" s="5"/>
      <c r="AW36864" s="5"/>
    </row>
    <row r="36865" spans="38:49">
      <c r="AL36865" s="5"/>
      <c r="AM36865" s="5"/>
      <c r="AW36865" s="5"/>
    </row>
    <row r="36866" spans="38:49">
      <c r="AL36866" s="5"/>
      <c r="AM36866" s="5"/>
      <c r="AW36866" s="5"/>
    </row>
    <row r="36867" spans="38:49">
      <c r="AL36867" s="5"/>
      <c r="AM36867" s="5"/>
      <c r="AW36867" s="5"/>
    </row>
    <row r="36868" spans="38:49">
      <c r="AL36868" s="5"/>
      <c r="AM36868" s="5"/>
      <c r="AW36868" s="5"/>
    </row>
    <row r="36869" spans="38:49">
      <c r="AL36869" s="5"/>
      <c r="AM36869" s="5"/>
      <c r="AW36869" s="5"/>
    </row>
    <row r="36870" spans="38:49">
      <c r="AL36870" s="5"/>
      <c r="AM36870" s="5"/>
      <c r="AW36870" s="5"/>
    </row>
    <row r="36871" spans="38:49">
      <c r="AL36871" s="5"/>
      <c r="AM36871" s="5"/>
      <c r="AW36871" s="5"/>
    </row>
    <row r="36872" spans="38:49">
      <c r="AL36872" s="5"/>
      <c r="AM36872" s="5"/>
      <c r="AW36872" s="5"/>
    </row>
    <row r="36873" spans="38:49">
      <c r="AL36873" s="5"/>
      <c r="AM36873" s="5"/>
      <c r="AW36873" s="5"/>
    </row>
    <row r="36874" spans="38:49">
      <c r="AL36874" s="5"/>
      <c r="AM36874" s="5"/>
      <c r="AW36874" s="5"/>
    </row>
    <row r="36875" spans="38:49">
      <c r="AL36875" s="5"/>
      <c r="AM36875" s="5"/>
      <c r="AW36875" s="5"/>
    </row>
    <row r="36876" spans="38:49">
      <c r="AL36876" s="5"/>
      <c r="AM36876" s="5"/>
      <c r="AW36876" s="5"/>
    </row>
    <row r="36877" spans="38:49">
      <c r="AL36877" s="5"/>
      <c r="AM36877" s="5"/>
      <c r="AW36877" s="5"/>
    </row>
    <row r="36878" spans="38:49">
      <c r="AL36878" s="5"/>
      <c r="AM36878" s="5"/>
      <c r="AW36878" s="5"/>
    </row>
    <row r="36879" spans="38:49">
      <c r="AL36879" s="5"/>
      <c r="AM36879" s="5"/>
      <c r="AW36879" s="5"/>
    </row>
    <row r="36880" spans="38:49">
      <c r="AL36880" s="5"/>
      <c r="AM36880" s="5"/>
      <c r="AW36880" s="5"/>
    </row>
    <row r="36881" spans="38:49">
      <c r="AL36881" s="5"/>
      <c r="AM36881" s="5"/>
      <c r="AW36881" s="5"/>
    </row>
    <row r="36882" spans="38:49">
      <c r="AL36882" s="5"/>
      <c r="AM36882" s="5"/>
      <c r="AW36882" s="5"/>
    </row>
    <row r="36883" spans="38:49">
      <c r="AL36883" s="5"/>
      <c r="AM36883" s="5"/>
      <c r="AW36883" s="5"/>
    </row>
    <row r="36884" spans="38:49">
      <c r="AL36884" s="5"/>
      <c r="AM36884" s="5"/>
      <c r="AW36884" s="5"/>
    </row>
    <row r="36885" spans="38:49">
      <c r="AL36885" s="5"/>
      <c r="AM36885" s="5"/>
      <c r="AW36885" s="5"/>
    </row>
    <row r="36886" spans="38:49">
      <c r="AL36886" s="5"/>
      <c r="AM36886" s="5"/>
      <c r="AW36886" s="5"/>
    </row>
    <row r="36887" spans="38:49">
      <c r="AL36887" s="5"/>
      <c r="AM36887" s="5"/>
      <c r="AW36887" s="5"/>
    </row>
    <row r="36888" spans="38:49">
      <c r="AL36888" s="5"/>
      <c r="AM36888" s="5"/>
      <c r="AW36888" s="5"/>
    </row>
    <row r="36889" spans="38:49">
      <c r="AL36889" s="5"/>
      <c r="AM36889" s="5"/>
      <c r="AW36889" s="5"/>
    </row>
    <row r="36890" spans="38:49">
      <c r="AL36890" s="5"/>
      <c r="AM36890" s="5"/>
      <c r="AW36890" s="5"/>
    </row>
    <row r="36891" spans="38:49">
      <c r="AL36891" s="5"/>
      <c r="AM36891" s="5"/>
      <c r="AW36891" s="5"/>
    </row>
    <row r="36892" spans="38:49">
      <c r="AL36892" s="5"/>
      <c r="AM36892" s="5"/>
      <c r="AW36892" s="5"/>
    </row>
    <row r="36893" spans="38:49">
      <c r="AL36893" s="5"/>
      <c r="AM36893" s="5"/>
      <c r="AW36893" s="5"/>
    </row>
    <row r="36894" spans="38:49">
      <c r="AL36894" s="5"/>
      <c r="AM36894" s="5"/>
      <c r="AW36894" s="5"/>
    </row>
    <row r="36895" spans="38:49">
      <c r="AL36895" s="5"/>
      <c r="AM36895" s="5"/>
      <c r="AW36895" s="5"/>
    </row>
    <row r="36896" spans="38:49">
      <c r="AL36896" s="5"/>
      <c r="AM36896" s="5"/>
      <c r="AW36896" s="5"/>
    </row>
    <row r="36897" spans="38:49">
      <c r="AL36897" s="5"/>
      <c r="AM36897" s="5"/>
      <c r="AW36897" s="5"/>
    </row>
    <row r="36898" spans="38:49">
      <c r="AL36898" s="5"/>
      <c r="AM36898" s="5"/>
      <c r="AW36898" s="5"/>
    </row>
    <row r="36899" spans="38:49">
      <c r="AL36899" s="5"/>
      <c r="AM36899" s="5"/>
      <c r="AW36899" s="5"/>
    </row>
    <row r="36900" spans="38:49">
      <c r="AL36900" s="5"/>
      <c r="AM36900" s="5"/>
      <c r="AW36900" s="5"/>
    </row>
    <row r="36901" spans="38:49">
      <c r="AL36901" s="5"/>
      <c r="AM36901" s="5"/>
      <c r="AW36901" s="5"/>
    </row>
    <row r="36902" spans="38:49">
      <c r="AL36902" s="5"/>
      <c r="AM36902" s="5"/>
      <c r="AW36902" s="5"/>
    </row>
    <row r="36903" spans="38:49">
      <c r="AL36903" s="5"/>
      <c r="AM36903" s="5"/>
      <c r="AW36903" s="5"/>
    </row>
    <row r="36904" spans="38:49">
      <c r="AL36904" s="5"/>
      <c r="AM36904" s="5"/>
      <c r="AW36904" s="5"/>
    </row>
    <row r="36905" spans="38:49">
      <c r="AL36905" s="5"/>
      <c r="AM36905" s="5"/>
      <c r="AW36905" s="5"/>
    </row>
    <row r="36906" spans="38:49">
      <c r="AL36906" s="5"/>
      <c r="AM36906" s="5"/>
      <c r="AW36906" s="5"/>
    </row>
    <row r="36907" spans="38:49">
      <c r="AL36907" s="5"/>
      <c r="AM36907" s="5"/>
      <c r="AW36907" s="5"/>
    </row>
    <row r="36908" spans="38:49">
      <c r="AL36908" s="5"/>
      <c r="AM36908" s="5"/>
      <c r="AW36908" s="5"/>
    </row>
    <row r="36909" spans="38:49">
      <c r="AL36909" s="5"/>
      <c r="AM36909" s="5"/>
      <c r="AW36909" s="5"/>
    </row>
    <row r="36910" spans="38:49">
      <c r="AL36910" s="5"/>
      <c r="AM36910" s="5"/>
      <c r="AW36910" s="5"/>
    </row>
    <row r="36911" spans="38:49">
      <c r="AL36911" s="5"/>
      <c r="AM36911" s="5"/>
      <c r="AW36911" s="5"/>
    </row>
    <row r="36912" spans="38:49">
      <c r="AL36912" s="5"/>
      <c r="AM36912" s="5"/>
      <c r="AW36912" s="5"/>
    </row>
    <row r="36913" spans="38:49">
      <c r="AL36913" s="5"/>
      <c r="AM36913" s="5"/>
      <c r="AW36913" s="5"/>
    </row>
    <row r="36914" spans="38:49">
      <c r="AL36914" s="5"/>
      <c r="AM36914" s="5"/>
      <c r="AW36914" s="5"/>
    </row>
    <row r="36915" spans="38:49">
      <c r="AL36915" s="5"/>
      <c r="AM36915" s="5"/>
      <c r="AW36915" s="5"/>
    </row>
    <row r="36916" spans="38:49">
      <c r="AL36916" s="5"/>
      <c r="AM36916" s="5"/>
      <c r="AW36916" s="5"/>
    </row>
    <row r="36917" spans="38:49">
      <c r="AL36917" s="5"/>
      <c r="AM36917" s="5"/>
      <c r="AW36917" s="5"/>
    </row>
    <row r="36918" spans="38:49">
      <c r="AL36918" s="5"/>
      <c r="AM36918" s="5"/>
      <c r="AW36918" s="5"/>
    </row>
    <row r="36919" spans="38:49">
      <c r="AL36919" s="5"/>
      <c r="AM36919" s="5"/>
      <c r="AW36919" s="5"/>
    </row>
    <row r="36920" spans="38:49">
      <c r="AL36920" s="5"/>
      <c r="AM36920" s="5"/>
      <c r="AW36920" s="5"/>
    </row>
    <row r="36921" spans="38:49">
      <c r="AL36921" s="5"/>
      <c r="AM36921" s="5"/>
      <c r="AW36921" s="5"/>
    </row>
    <row r="36922" spans="38:49">
      <c r="AL36922" s="5"/>
      <c r="AM36922" s="5"/>
      <c r="AW36922" s="5"/>
    </row>
    <row r="36923" spans="38:49">
      <c r="AL36923" s="5"/>
      <c r="AM36923" s="5"/>
      <c r="AW36923" s="5"/>
    </row>
    <row r="36924" spans="38:49">
      <c r="AL36924" s="5"/>
      <c r="AM36924" s="5"/>
      <c r="AW36924" s="5"/>
    </row>
    <row r="36925" spans="38:49">
      <c r="AL36925" s="5"/>
      <c r="AM36925" s="5"/>
      <c r="AW36925" s="5"/>
    </row>
    <row r="36926" spans="38:49">
      <c r="AL36926" s="5"/>
      <c r="AM36926" s="5"/>
      <c r="AW36926" s="5"/>
    </row>
    <row r="36927" spans="38:49">
      <c r="AL36927" s="5"/>
      <c r="AM36927" s="5"/>
      <c r="AW36927" s="5"/>
    </row>
    <row r="36928" spans="38:49">
      <c r="AL36928" s="5"/>
      <c r="AM36928" s="5"/>
      <c r="AW36928" s="5"/>
    </row>
    <row r="36929" spans="38:49">
      <c r="AL36929" s="5"/>
      <c r="AM36929" s="5"/>
      <c r="AW36929" s="5"/>
    </row>
    <row r="36930" spans="38:49">
      <c r="AL36930" s="5"/>
      <c r="AM36930" s="5"/>
      <c r="AW36930" s="5"/>
    </row>
    <row r="36931" spans="38:49">
      <c r="AL36931" s="5"/>
      <c r="AM36931" s="5"/>
      <c r="AW36931" s="5"/>
    </row>
    <row r="36932" spans="38:49">
      <c r="AL36932" s="5"/>
      <c r="AM36932" s="5"/>
      <c r="AW36932" s="5"/>
    </row>
    <row r="36933" spans="38:49">
      <c r="AL36933" s="5"/>
      <c r="AM36933" s="5"/>
      <c r="AW36933" s="5"/>
    </row>
    <row r="36934" spans="38:49">
      <c r="AL36934" s="5"/>
      <c r="AM36934" s="5"/>
      <c r="AW36934" s="5"/>
    </row>
    <row r="36935" spans="38:49">
      <c r="AL36935" s="5"/>
      <c r="AM36935" s="5"/>
      <c r="AW36935" s="5"/>
    </row>
    <row r="36936" spans="38:49">
      <c r="AL36936" s="5"/>
      <c r="AM36936" s="5"/>
      <c r="AW36936" s="5"/>
    </row>
    <row r="36937" spans="38:49">
      <c r="AL36937" s="5"/>
      <c r="AM36937" s="5"/>
      <c r="AW36937" s="5"/>
    </row>
    <row r="36938" spans="38:49">
      <c r="AL36938" s="5"/>
      <c r="AM36938" s="5"/>
      <c r="AW36938" s="5"/>
    </row>
    <row r="36939" spans="38:49">
      <c r="AL36939" s="5"/>
      <c r="AM36939" s="5"/>
      <c r="AW36939" s="5"/>
    </row>
    <row r="36940" spans="38:49">
      <c r="AL36940" s="5"/>
      <c r="AM36940" s="5"/>
      <c r="AW36940" s="5"/>
    </row>
    <row r="36941" spans="38:49">
      <c r="AL36941" s="5"/>
      <c r="AM36941" s="5"/>
      <c r="AW36941" s="5"/>
    </row>
    <row r="36942" spans="38:49">
      <c r="AL36942" s="5"/>
      <c r="AM36942" s="5"/>
      <c r="AW36942" s="5"/>
    </row>
    <row r="36943" spans="38:49">
      <c r="AL36943" s="5"/>
      <c r="AM36943" s="5"/>
      <c r="AW36943" s="5"/>
    </row>
    <row r="36944" spans="38:49">
      <c r="AL36944" s="5"/>
      <c r="AM36944" s="5"/>
      <c r="AW36944" s="5"/>
    </row>
    <row r="36945" spans="38:49">
      <c r="AL36945" s="5"/>
      <c r="AM36945" s="5"/>
      <c r="AW36945" s="5"/>
    </row>
    <row r="36946" spans="38:49">
      <c r="AL36946" s="5"/>
      <c r="AM36946" s="5"/>
      <c r="AW36946" s="5"/>
    </row>
    <row r="36947" spans="38:49">
      <c r="AL36947" s="5"/>
      <c r="AM36947" s="5"/>
      <c r="AW36947" s="5"/>
    </row>
    <row r="36948" spans="38:49">
      <c r="AL36948" s="5"/>
      <c r="AM36948" s="5"/>
      <c r="AW36948" s="5"/>
    </row>
    <row r="36949" spans="38:49">
      <c r="AL36949" s="5"/>
      <c r="AM36949" s="5"/>
      <c r="AW36949" s="5"/>
    </row>
    <row r="36950" spans="38:49">
      <c r="AL36950" s="5"/>
      <c r="AM36950" s="5"/>
      <c r="AW36950" s="5"/>
    </row>
    <row r="36951" spans="38:49">
      <c r="AL36951" s="5"/>
      <c r="AM36951" s="5"/>
      <c r="AW36951" s="5"/>
    </row>
    <row r="36952" spans="38:49">
      <c r="AL36952" s="5"/>
      <c r="AM36952" s="5"/>
      <c r="AW36952" s="5"/>
    </row>
    <row r="36953" spans="38:49">
      <c r="AL36953" s="5"/>
      <c r="AM36953" s="5"/>
      <c r="AW36953" s="5"/>
    </row>
    <row r="36954" spans="38:49">
      <c r="AL36954" s="5"/>
      <c r="AM36954" s="5"/>
      <c r="AW36954" s="5"/>
    </row>
    <row r="36955" spans="38:49">
      <c r="AL36955" s="5"/>
      <c r="AM36955" s="5"/>
      <c r="AW36955" s="5"/>
    </row>
    <row r="36956" spans="38:49">
      <c r="AL36956" s="5"/>
      <c r="AM36956" s="5"/>
      <c r="AW36956" s="5"/>
    </row>
    <row r="36957" spans="38:49">
      <c r="AL36957" s="5"/>
      <c r="AM36957" s="5"/>
      <c r="AW36957" s="5"/>
    </row>
    <row r="36958" spans="38:49">
      <c r="AL36958" s="5"/>
      <c r="AM36958" s="5"/>
      <c r="AW36958" s="5"/>
    </row>
    <row r="36959" spans="38:49">
      <c r="AL36959" s="5"/>
      <c r="AM36959" s="5"/>
      <c r="AW36959" s="5"/>
    </row>
    <row r="36960" spans="38:49">
      <c r="AL36960" s="5"/>
      <c r="AM36960" s="5"/>
      <c r="AW36960" s="5"/>
    </row>
    <row r="36961" spans="38:49">
      <c r="AL36961" s="5"/>
      <c r="AM36961" s="5"/>
      <c r="AW36961" s="5"/>
    </row>
    <row r="36962" spans="38:49">
      <c r="AL36962" s="5"/>
      <c r="AM36962" s="5"/>
      <c r="AW36962" s="5"/>
    </row>
    <row r="36963" spans="38:49">
      <c r="AL36963" s="5"/>
      <c r="AM36963" s="5"/>
      <c r="AW36963" s="5"/>
    </row>
    <row r="36964" spans="38:49">
      <c r="AL36964" s="5"/>
      <c r="AM36964" s="5"/>
      <c r="AW36964" s="5"/>
    </row>
    <row r="36965" spans="38:49">
      <c r="AL36965" s="5"/>
      <c r="AM36965" s="5"/>
      <c r="AW36965" s="5"/>
    </row>
    <row r="36966" spans="38:49">
      <c r="AL36966" s="5"/>
      <c r="AM36966" s="5"/>
      <c r="AW36966" s="5"/>
    </row>
    <row r="36967" spans="38:49">
      <c r="AL36967" s="5"/>
      <c r="AM36967" s="5"/>
      <c r="AW36967" s="5"/>
    </row>
    <row r="36968" spans="38:49">
      <c r="AL36968" s="5"/>
      <c r="AM36968" s="5"/>
      <c r="AW36968" s="5"/>
    </row>
    <row r="36969" spans="38:49">
      <c r="AL36969" s="5"/>
      <c r="AM36969" s="5"/>
      <c r="AW36969" s="5"/>
    </row>
    <row r="36970" spans="38:49">
      <c r="AL36970" s="5"/>
      <c r="AM36970" s="5"/>
      <c r="AW36970" s="5"/>
    </row>
    <row r="36971" spans="38:49">
      <c r="AL36971" s="5"/>
      <c r="AM36971" s="5"/>
      <c r="AW36971" s="5"/>
    </row>
    <row r="36972" spans="38:49">
      <c r="AL36972" s="5"/>
      <c r="AM36972" s="5"/>
      <c r="AW36972" s="5"/>
    </row>
    <row r="36973" spans="38:49">
      <c r="AL36973" s="5"/>
      <c r="AM36973" s="5"/>
      <c r="AW36973" s="5"/>
    </row>
    <row r="36974" spans="38:49">
      <c r="AL36974" s="5"/>
      <c r="AM36974" s="5"/>
      <c r="AW36974" s="5"/>
    </row>
    <row r="36975" spans="38:49">
      <c r="AL36975" s="5"/>
      <c r="AM36975" s="5"/>
      <c r="AW36975" s="5"/>
    </row>
    <row r="36976" spans="38:49">
      <c r="AL36976" s="5"/>
      <c r="AM36976" s="5"/>
      <c r="AW36976" s="5"/>
    </row>
    <row r="36977" spans="38:49">
      <c r="AL36977" s="5"/>
      <c r="AM36977" s="5"/>
      <c r="AW36977" s="5"/>
    </row>
    <row r="36978" spans="38:49">
      <c r="AL36978" s="5"/>
      <c r="AM36978" s="5"/>
      <c r="AW36978" s="5"/>
    </row>
    <row r="36979" spans="38:49">
      <c r="AL36979" s="5"/>
      <c r="AM36979" s="5"/>
      <c r="AW36979" s="5"/>
    </row>
    <row r="36980" spans="38:49">
      <c r="AL36980" s="5"/>
      <c r="AM36980" s="5"/>
      <c r="AW36980" s="5"/>
    </row>
    <row r="36981" spans="38:49">
      <c r="AL36981" s="5"/>
      <c r="AM36981" s="5"/>
      <c r="AW36981" s="5"/>
    </row>
    <row r="36982" spans="38:49">
      <c r="AL36982" s="5"/>
      <c r="AM36982" s="5"/>
      <c r="AW36982" s="5"/>
    </row>
    <row r="36983" spans="38:49">
      <c r="AL36983" s="5"/>
      <c r="AM36983" s="5"/>
      <c r="AW36983" s="5"/>
    </row>
    <row r="36984" spans="38:49">
      <c r="AL36984" s="5"/>
      <c r="AM36984" s="5"/>
      <c r="AW36984" s="5"/>
    </row>
    <row r="36985" spans="38:49">
      <c r="AL36985" s="5"/>
      <c r="AM36985" s="5"/>
      <c r="AW36985" s="5"/>
    </row>
    <row r="36986" spans="38:49">
      <c r="AL36986" s="5"/>
      <c r="AM36986" s="5"/>
      <c r="AW36986" s="5"/>
    </row>
    <row r="36987" spans="38:49">
      <c r="AL36987" s="5"/>
      <c r="AM36987" s="5"/>
      <c r="AW36987" s="5"/>
    </row>
    <row r="36988" spans="38:49">
      <c r="AL36988" s="5"/>
      <c r="AM36988" s="5"/>
      <c r="AW36988" s="5"/>
    </row>
    <row r="36989" spans="38:49">
      <c r="AL36989" s="5"/>
      <c r="AM36989" s="5"/>
      <c r="AW36989" s="5"/>
    </row>
    <row r="36990" spans="38:49">
      <c r="AL36990" s="5"/>
      <c r="AM36990" s="5"/>
      <c r="AW36990" s="5"/>
    </row>
    <row r="36991" spans="38:49">
      <c r="AL36991" s="5"/>
      <c r="AM36991" s="5"/>
      <c r="AW36991" s="5"/>
    </row>
    <row r="36992" spans="38:49">
      <c r="AL36992" s="5"/>
      <c r="AM36992" s="5"/>
      <c r="AW36992" s="5"/>
    </row>
    <row r="36993" spans="38:49">
      <c r="AL36993" s="5"/>
      <c r="AM36993" s="5"/>
      <c r="AW36993" s="5"/>
    </row>
    <row r="36994" spans="38:49">
      <c r="AL36994" s="5"/>
      <c r="AM36994" s="5"/>
      <c r="AW36994" s="5"/>
    </row>
    <row r="36995" spans="38:49">
      <c r="AL36995" s="5"/>
      <c r="AM36995" s="5"/>
      <c r="AW36995" s="5"/>
    </row>
    <row r="36996" spans="38:49">
      <c r="AL36996" s="5"/>
      <c r="AM36996" s="5"/>
      <c r="AW36996" s="5"/>
    </row>
    <row r="36997" spans="38:49">
      <c r="AL36997" s="5"/>
      <c r="AM36997" s="5"/>
      <c r="AW36997" s="5"/>
    </row>
    <row r="36998" spans="38:49">
      <c r="AL36998" s="5"/>
      <c r="AM36998" s="5"/>
      <c r="AW36998" s="5"/>
    </row>
    <row r="36999" spans="38:49">
      <c r="AL36999" s="5"/>
      <c r="AM36999" s="5"/>
      <c r="AW36999" s="5"/>
    </row>
    <row r="37000" spans="38:49">
      <c r="AL37000" s="5"/>
      <c r="AM37000" s="5"/>
      <c r="AW37000" s="5"/>
    </row>
    <row r="37001" spans="38:49">
      <c r="AL37001" s="5"/>
      <c r="AM37001" s="5"/>
      <c r="AW37001" s="5"/>
    </row>
    <row r="37002" spans="38:49">
      <c r="AL37002" s="5"/>
      <c r="AM37002" s="5"/>
      <c r="AW37002" s="5"/>
    </row>
    <row r="37003" spans="38:49">
      <c r="AL37003" s="5"/>
      <c r="AM37003" s="5"/>
      <c r="AW37003" s="5"/>
    </row>
    <row r="37004" spans="38:49">
      <c r="AL37004" s="5"/>
      <c r="AM37004" s="5"/>
      <c r="AW37004" s="5"/>
    </row>
    <row r="37005" spans="38:49">
      <c r="AL37005" s="5"/>
      <c r="AM37005" s="5"/>
      <c r="AW37005" s="5"/>
    </row>
    <row r="37006" spans="38:49">
      <c r="AL37006" s="5"/>
      <c r="AM37006" s="5"/>
      <c r="AW37006" s="5"/>
    </row>
    <row r="37007" spans="38:49">
      <c r="AL37007" s="5"/>
      <c r="AM37007" s="5"/>
      <c r="AW37007" s="5"/>
    </row>
    <row r="37008" spans="38:49">
      <c r="AL37008" s="5"/>
      <c r="AM37008" s="5"/>
      <c r="AW37008" s="5"/>
    </row>
    <row r="37009" spans="38:49">
      <c r="AL37009" s="5"/>
      <c r="AM37009" s="5"/>
      <c r="AW37009" s="5"/>
    </row>
    <row r="37010" spans="38:49">
      <c r="AL37010" s="5"/>
      <c r="AM37010" s="5"/>
      <c r="AW37010" s="5"/>
    </row>
    <row r="37011" spans="38:49">
      <c r="AL37011" s="5"/>
      <c r="AM37011" s="5"/>
      <c r="AW37011" s="5"/>
    </row>
    <row r="37012" spans="38:49">
      <c r="AL37012" s="5"/>
      <c r="AM37012" s="5"/>
      <c r="AW37012" s="5"/>
    </row>
    <row r="37013" spans="38:49">
      <c r="AL37013" s="5"/>
      <c r="AM37013" s="5"/>
      <c r="AW37013" s="5"/>
    </row>
    <row r="37014" spans="38:49">
      <c r="AL37014" s="5"/>
      <c r="AM37014" s="5"/>
      <c r="AW37014" s="5"/>
    </row>
    <row r="37015" spans="38:49">
      <c r="AL37015" s="5"/>
      <c r="AM37015" s="5"/>
      <c r="AW37015" s="5"/>
    </row>
    <row r="37016" spans="38:49">
      <c r="AL37016" s="5"/>
      <c r="AM37016" s="5"/>
      <c r="AW37016" s="5"/>
    </row>
    <row r="37017" spans="38:49">
      <c r="AL37017" s="5"/>
      <c r="AM37017" s="5"/>
      <c r="AW37017" s="5"/>
    </row>
    <row r="37018" spans="38:49">
      <c r="AL37018" s="5"/>
      <c r="AM37018" s="5"/>
      <c r="AW37018" s="5"/>
    </row>
    <row r="37019" spans="38:49">
      <c r="AL37019" s="5"/>
      <c r="AM37019" s="5"/>
      <c r="AW37019" s="5"/>
    </row>
    <row r="37020" spans="38:49">
      <c r="AL37020" s="5"/>
      <c r="AM37020" s="5"/>
      <c r="AW37020" s="5"/>
    </row>
    <row r="37021" spans="38:49">
      <c r="AL37021" s="5"/>
      <c r="AM37021" s="5"/>
      <c r="AW37021" s="5"/>
    </row>
    <row r="37022" spans="38:49">
      <c r="AL37022" s="5"/>
      <c r="AM37022" s="5"/>
      <c r="AW37022" s="5"/>
    </row>
    <row r="37023" spans="38:49">
      <c r="AL37023" s="5"/>
      <c r="AM37023" s="5"/>
      <c r="AW37023" s="5"/>
    </row>
    <row r="37024" spans="38:49">
      <c r="AL37024" s="5"/>
      <c r="AM37024" s="5"/>
      <c r="AW37024" s="5"/>
    </row>
    <row r="37025" spans="38:49">
      <c r="AL37025" s="5"/>
      <c r="AM37025" s="5"/>
      <c r="AW37025" s="5"/>
    </row>
    <row r="37026" spans="38:49">
      <c r="AL37026" s="5"/>
      <c r="AM37026" s="5"/>
      <c r="AW37026" s="5"/>
    </row>
    <row r="37027" spans="38:49">
      <c r="AL37027" s="5"/>
      <c r="AM37027" s="5"/>
      <c r="AW37027" s="5"/>
    </row>
    <row r="37028" spans="38:49">
      <c r="AL37028" s="5"/>
      <c r="AM37028" s="5"/>
      <c r="AW37028" s="5"/>
    </row>
    <row r="37029" spans="38:49">
      <c r="AL37029" s="5"/>
      <c r="AM37029" s="5"/>
      <c r="AW37029" s="5"/>
    </row>
    <row r="37030" spans="38:49">
      <c r="AL37030" s="5"/>
      <c r="AM37030" s="5"/>
      <c r="AW37030" s="5"/>
    </row>
    <row r="37031" spans="38:49">
      <c r="AL37031" s="5"/>
      <c r="AM37031" s="5"/>
      <c r="AW37031" s="5"/>
    </row>
    <row r="37032" spans="38:49">
      <c r="AL37032" s="5"/>
      <c r="AM37032" s="5"/>
      <c r="AW37032" s="5"/>
    </row>
    <row r="37033" spans="38:49">
      <c r="AL37033" s="5"/>
      <c r="AM37033" s="5"/>
      <c r="AW37033" s="5"/>
    </row>
    <row r="37034" spans="38:49">
      <c r="AL37034" s="5"/>
      <c r="AM37034" s="5"/>
      <c r="AW37034" s="5"/>
    </row>
    <row r="37035" spans="38:49">
      <c r="AL37035" s="5"/>
      <c r="AM37035" s="5"/>
      <c r="AW37035" s="5"/>
    </row>
    <row r="37036" spans="38:49">
      <c r="AL37036" s="5"/>
      <c r="AM37036" s="5"/>
      <c r="AW37036" s="5"/>
    </row>
    <row r="37037" spans="38:49">
      <c r="AL37037" s="5"/>
      <c r="AM37037" s="5"/>
      <c r="AW37037" s="5"/>
    </row>
    <row r="37038" spans="38:49">
      <c r="AL37038" s="5"/>
      <c r="AM37038" s="5"/>
      <c r="AW37038" s="5"/>
    </row>
    <row r="37039" spans="38:49">
      <c r="AL37039" s="5"/>
      <c r="AM37039" s="5"/>
      <c r="AW37039" s="5"/>
    </row>
    <row r="37040" spans="38:49">
      <c r="AL37040" s="5"/>
      <c r="AM37040" s="5"/>
      <c r="AW37040" s="5"/>
    </row>
    <row r="37041" spans="38:49">
      <c r="AL37041" s="5"/>
      <c r="AM37041" s="5"/>
      <c r="AW37041" s="5"/>
    </row>
    <row r="37042" spans="38:49">
      <c r="AL37042" s="5"/>
      <c r="AM37042" s="5"/>
      <c r="AW37042" s="5"/>
    </row>
    <row r="37043" spans="38:49">
      <c r="AL37043" s="5"/>
      <c r="AM37043" s="5"/>
      <c r="AW37043" s="5"/>
    </row>
    <row r="37044" spans="38:49">
      <c r="AL37044" s="5"/>
      <c r="AM37044" s="5"/>
      <c r="AW37044" s="5"/>
    </row>
    <row r="37045" spans="38:49">
      <c r="AL37045" s="5"/>
      <c r="AM37045" s="5"/>
      <c r="AW37045" s="5"/>
    </row>
    <row r="37046" spans="38:49">
      <c r="AL37046" s="5"/>
      <c r="AM37046" s="5"/>
      <c r="AW37046" s="5"/>
    </row>
    <row r="37047" spans="38:49">
      <c r="AL37047" s="5"/>
      <c r="AM37047" s="5"/>
      <c r="AW37047" s="5"/>
    </row>
    <row r="37048" spans="38:49">
      <c r="AL37048" s="5"/>
      <c r="AM37048" s="5"/>
      <c r="AW37048" s="5"/>
    </row>
    <row r="37049" spans="38:49">
      <c r="AL37049" s="5"/>
      <c r="AM37049" s="5"/>
      <c r="AW37049" s="5"/>
    </row>
    <row r="37050" spans="38:49">
      <c r="AL37050" s="5"/>
      <c r="AM37050" s="5"/>
      <c r="AW37050" s="5"/>
    </row>
    <row r="37051" spans="38:49">
      <c r="AL37051" s="5"/>
      <c r="AM37051" s="5"/>
      <c r="AW37051" s="5"/>
    </row>
    <row r="37052" spans="38:49">
      <c r="AL37052" s="5"/>
      <c r="AM37052" s="5"/>
      <c r="AW37052" s="5"/>
    </row>
    <row r="37053" spans="38:49">
      <c r="AL37053" s="5"/>
      <c r="AM37053" s="5"/>
      <c r="AW37053" s="5"/>
    </row>
    <row r="37054" spans="38:49">
      <c r="AL37054" s="5"/>
      <c r="AM37054" s="5"/>
      <c r="AW37054" s="5"/>
    </row>
    <row r="37055" spans="38:49">
      <c r="AL37055" s="5"/>
      <c r="AM37055" s="5"/>
      <c r="AW37055" s="5"/>
    </row>
    <row r="37056" spans="38:49">
      <c r="AL37056" s="5"/>
      <c r="AM37056" s="5"/>
      <c r="AW37056" s="5"/>
    </row>
    <row r="37057" spans="38:49">
      <c r="AL37057" s="5"/>
      <c r="AM37057" s="5"/>
      <c r="AW37057" s="5"/>
    </row>
    <row r="37058" spans="38:49">
      <c r="AL37058" s="5"/>
      <c r="AM37058" s="5"/>
      <c r="AW37058" s="5"/>
    </row>
    <row r="37059" spans="38:49">
      <c r="AL37059" s="5"/>
      <c r="AM37059" s="5"/>
      <c r="AW37059" s="5"/>
    </row>
    <row r="37060" spans="38:49">
      <c r="AL37060" s="5"/>
      <c r="AM37060" s="5"/>
      <c r="AW37060" s="5"/>
    </row>
    <row r="37061" spans="38:49">
      <c r="AL37061" s="5"/>
      <c r="AM37061" s="5"/>
      <c r="AW37061" s="5"/>
    </row>
    <row r="37062" spans="38:49">
      <c r="AL37062" s="5"/>
      <c r="AM37062" s="5"/>
      <c r="AW37062" s="5"/>
    </row>
    <row r="37063" spans="38:49">
      <c r="AL37063" s="5"/>
      <c r="AM37063" s="5"/>
      <c r="AW37063" s="5"/>
    </row>
    <row r="37064" spans="38:49">
      <c r="AL37064" s="5"/>
      <c r="AM37064" s="5"/>
      <c r="AW37064" s="5"/>
    </row>
    <row r="37065" spans="38:49">
      <c r="AL37065" s="5"/>
      <c r="AM37065" s="5"/>
      <c r="AW37065" s="5"/>
    </row>
    <row r="37066" spans="38:49">
      <c r="AL37066" s="5"/>
      <c r="AM37066" s="5"/>
      <c r="AW37066" s="5"/>
    </row>
    <row r="37067" spans="38:49">
      <c r="AL37067" s="5"/>
      <c r="AM37067" s="5"/>
      <c r="AW37067" s="5"/>
    </row>
    <row r="37068" spans="38:49">
      <c r="AL37068" s="5"/>
      <c r="AM37068" s="5"/>
      <c r="AW37068" s="5"/>
    </row>
    <row r="37069" spans="38:49">
      <c r="AL37069" s="5"/>
      <c r="AM37069" s="5"/>
      <c r="AW37069" s="5"/>
    </row>
    <row r="37070" spans="38:49">
      <c r="AL37070" s="5"/>
      <c r="AM37070" s="5"/>
      <c r="AW37070" s="5"/>
    </row>
    <row r="37071" spans="38:49">
      <c r="AL37071" s="5"/>
      <c r="AM37071" s="5"/>
      <c r="AW37071" s="5"/>
    </row>
    <row r="37072" spans="38:49">
      <c r="AL37072" s="5"/>
      <c r="AM37072" s="5"/>
      <c r="AW37072" s="5"/>
    </row>
    <row r="37073" spans="38:49">
      <c r="AL37073" s="5"/>
      <c r="AM37073" s="5"/>
      <c r="AW37073" s="5"/>
    </row>
    <row r="37074" spans="38:49">
      <c r="AL37074" s="5"/>
      <c r="AM37074" s="5"/>
      <c r="AW37074" s="5"/>
    </row>
    <row r="37075" spans="38:49">
      <c r="AL37075" s="5"/>
      <c r="AM37075" s="5"/>
      <c r="AW37075" s="5"/>
    </row>
    <row r="37076" spans="38:49">
      <c r="AL37076" s="5"/>
      <c r="AM37076" s="5"/>
      <c r="AW37076" s="5"/>
    </row>
    <row r="37077" spans="38:49">
      <c r="AL37077" s="5"/>
      <c r="AM37077" s="5"/>
      <c r="AW37077" s="5"/>
    </row>
    <row r="37078" spans="38:49">
      <c r="AL37078" s="5"/>
      <c r="AM37078" s="5"/>
      <c r="AW37078" s="5"/>
    </row>
    <row r="37079" spans="38:49">
      <c r="AL37079" s="5"/>
      <c r="AM37079" s="5"/>
      <c r="AW37079" s="5"/>
    </row>
    <row r="37080" spans="38:49">
      <c r="AL37080" s="5"/>
      <c r="AM37080" s="5"/>
      <c r="AW37080" s="5"/>
    </row>
    <row r="37081" spans="38:49">
      <c r="AL37081" s="5"/>
      <c r="AM37081" s="5"/>
      <c r="AW37081" s="5"/>
    </row>
    <row r="37082" spans="38:49">
      <c r="AL37082" s="5"/>
      <c r="AM37082" s="5"/>
      <c r="AW37082" s="5"/>
    </row>
    <row r="37083" spans="38:49">
      <c r="AL37083" s="5"/>
      <c r="AM37083" s="5"/>
      <c r="AW37083" s="5"/>
    </row>
    <row r="37084" spans="38:49">
      <c r="AL37084" s="5"/>
      <c r="AM37084" s="5"/>
      <c r="AW37084" s="5"/>
    </row>
    <row r="37085" spans="38:49">
      <c r="AL37085" s="5"/>
      <c r="AM37085" s="5"/>
      <c r="AW37085" s="5"/>
    </row>
    <row r="37086" spans="38:49">
      <c r="AL37086" s="5"/>
      <c r="AM37086" s="5"/>
      <c r="AW37086" s="5"/>
    </row>
    <row r="37087" spans="38:49">
      <c r="AL37087" s="5"/>
      <c r="AM37087" s="5"/>
      <c r="AW37087" s="5"/>
    </row>
    <row r="37088" spans="38:49">
      <c r="AL37088" s="5"/>
      <c r="AM37088" s="5"/>
      <c r="AW37088" s="5"/>
    </row>
    <row r="37089" spans="38:49">
      <c r="AL37089" s="5"/>
      <c r="AM37089" s="5"/>
      <c r="AW37089" s="5"/>
    </row>
    <row r="37090" spans="38:49">
      <c r="AL37090" s="5"/>
      <c r="AM37090" s="5"/>
      <c r="AW37090" s="5"/>
    </row>
    <row r="37091" spans="38:49">
      <c r="AL37091" s="5"/>
      <c r="AM37091" s="5"/>
      <c r="AW37091" s="5"/>
    </row>
    <row r="37092" spans="38:49">
      <c r="AL37092" s="5"/>
      <c r="AM37092" s="5"/>
      <c r="AW37092" s="5"/>
    </row>
    <row r="37093" spans="38:49">
      <c r="AL37093" s="5"/>
      <c r="AM37093" s="5"/>
      <c r="AW37093" s="5"/>
    </row>
    <row r="37094" spans="38:49">
      <c r="AL37094" s="5"/>
      <c r="AM37094" s="5"/>
      <c r="AW37094" s="5"/>
    </row>
    <row r="37095" spans="38:49">
      <c r="AL37095" s="5"/>
      <c r="AM37095" s="5"/>
      <c r="AW37095" s="5"/>
    </row>
    <row r="37096" spans="38:49">
      <c r="AL37096" s="5"/>
      <c r="AM37096" s="5"/>
      <c r="AW37096" s="5"/>
    </row>
    <row r="37097" spans="38:49">
      <c r="AL37097" s="5"/>
      <c r="AM37097" s="5"/>
      <c r="AW37097" s="5"/>
    </row>
    <row r="37098" spans="38:49">
      <c r="AL37098" s="5"/>
      <c r="AM37098" s="5"/>
      <c r="AW37098" s="5"/>
    </row>
    <row r="37099" spans="38:49">
      <c r="AL37099" s="5"/>
      <c r="AM37099" s="5"/>
      <c r="AW37099" s="5"/>
    </row>
    <row r="37100" spans="38:49">
      <c r="AL37100" s="5"/>
      <c r="AM37100" s="5"/>
      <c r="AW37100" s="5"/>
    </row>
    <row r="37101" spans="38:49">
      <c r="AL37101" s="5"/>
      <c r="AM37101" s="5"/>
      <c r="AW37101" s="5"/>
    </row>
    <row r="37102" spans="38:49">
      <c r="AL37102" s="5"/>
      <c r="AM37102" s="5"/>
      <c r="AW37102" s="5"/>
    </row>
    <row r="37103" spans="38:49">
      <c r="AL37103" s="5"/>
      <c r="AM37103" s="5"/>
      <c r="AW37103" s="5"/>
    </row>
    <row r="37104" spans="38:49">
      <c r="AL37104" s="5"/>
      <c r="AM37104" s="5"/>
      <c r="AW37104" s="5"/>
    </row>
    <row r="37105" spans="38:49">
      <c r="AL37105" s="5"/>
      <c r="AM37105" s="5"/>
      <c r="AW37105" s="5"/>
    </row>
    <row r="37106" spans="38:49">
      <c r="AL37106" s="5"/>
      <c r="AM37106" s="5"/>
      <c r="AW37106" s="5"/>
    </row>
    <row r="37107" spans="38:49">
      <c r="AL37107" s="5"/>
      <c r="AM37107" s="5"/>
      <c r="AW37107" s="5"/>
    </row>
    <row r="37108" spans="38:49">
      <c r="AL37108" s="5"/>
      <c r="AM37108" s="5"/>
      <c r="AW37108" s="5"/>
    </row>
    <row r="37109" spans="38:49">
      <c r="AL37109" s="5"/>
      <c r="AM37109" s="5"/>
      <c r="AW37109" s="5"/>
    </row>
    <row r="37110" spans="38:49">
      <c r="AL37110" s="5"/>
      <c r="AM37110" s="5"/>
      <c r="AW37110" s="5"/>
    </row>
    <row r="37111" spans="38:49">
      <c r="AL37111" s="5"/>
      <c r="AM37111" s="5"/>
      <c r="AW37111" s="5"/>
    </row>
    <row r="37112" spans="38:49">
      <c r="AL37112" s="5"/>
      <c r="AM37112" s="5"/>
      <c r="AW37112" s="5"/>
    </row>
    <row r="37113" spans="38:49">
      <c r="AL37113" s="5"/>
      <c r="AM37113" s="5"/>
      <c r="AW37113" s="5"/>
    </row>
    <row r="37114" spans="38:49">
      <c r="AL37114" s="5"/>
      <c r="AM37114" s="5"/>
      <c r="AW37114" s="5"/>
    </row>
    <row r="37115" spans="38:49">
      <c r="AL37115" s="5"/>
      <c r="AM37115" s="5"/>
      <c r="AW37115" s="5"/>
    </row>
    <row r="37116" spans="38:49">
      <c r="AL37116" s="5"/>
      <c r="AM37116" s="5"/>
      <c r="AW37116" s="5"/>
    </row>
    <row r="37117" spans="38:49">
      <c r="AL37117" s="5"/>
      <c r="AM37117" s="5"/>
      <c r="AW37117" s="5"/>
    </row>
    <row r="37118" spans="38:49">
      <c r="AL37118" s="5"/>
      <c r="AM37118" s="5"/>
      <c r="AW37118" s="5"/>
    </row>
    <row r="37119" spans="38:49">
      <c r="AL37119" s="5"/>
      <c r="AM37119" s="5"/>
      <c r="AW37119" s="5"/>
    </row>
    <row r="37120" spans="38:49">
      <c r="AL37120" s="5"/>
      <c r="AM37120" s="5"/>
      <c r="AW37120" s="5"/>
    </row>
    <row r="37121" spans="38:49">
      <c r="AL37121" s="5"/>
      <c r="AM37121" s="5"/>
      <c r="AW37121" s="5"/>
    </row>
    <row r="37122" spans="38:49">
      <c r="AL37122" s="5"/>
      <c r="AM37122" s="5"/>
      <c r="AW37122" s="5"/>
    </row>
    <row r="37123" spans="38:49">
      <c r="AL37123" s="5"/>
      <c r="AM37123" s="5"/>
      <c r="AW37123" s="5"/>
    </row>
    <row r="37124" spans="38:49">
      <c r="AL37124" s="5"/>
      <c r="AM37124" s="5"/>
      <c r="AW37124" s="5"/>
    </row>
    <row r="37125" spans="38:49">
      <c r="AL37125" s="5"/>
      <c r="AM37125" s="5"/>
      <c r="AW37125" s="5"/>
    </row>
    <row r="37126" spans="38:49">
      <c r="AL37126" s="5"/>
      <c r="AM37126" s="5"/>
      <c r="AW37126" s="5"/>
    </row>
    <row r="37127" spans="38:49">
      <c r="AL37127" s="5"/>
      <c r="AM37127" s="5"/>
      <c r="AW37127" s="5"/>
    </row>
    <row r="37128" spans="38:49">
      <c r="AL37128" s="5"/>
      <c r="AM37128" s="5"/>
      <c r="AW37128" s="5"/>
    </row>
    <row r="37129" spans="38:49">
      <c r="AL37129" s="5"/>
      <c r="AM37129" s="5"/>
      <c r="AW37129" s="5"/>
    </row>
    <row r="37130" spans="38:49">
      <c r="AL37130" s="5"/>
      <c r="AM37130" s="5"/>
      <c r="AW37130" s="5"/>
    </row>
    <row r="37131" spans="38:49">
      <c r="AL37131" s="5"/>
      <c r="AM37131" s="5"/>
      <c r="AW37131" s="5"/>
    </row>
    <row r="37132" spans="38:49">
      <c r="AL37132" s="5"/>
      <c r="AM37132" s="5"/>
      <c r="AW37132" s="5"/>
    </row>
    <row r="37133" spans="38:49">
      <c r="AL37133" s="5"/>
      <c r="AM37133" s="5"/>
      <c r="AW37133" s="5"/>
    </row>
    <row r="37134" spans="38:49">
      <c r="AL37134" s="5"/>
      <c r="AM37134" s="5"/>
      <c r="AW37134" s="5"/>
    </row>
    <row r="37135" spans="38:49">
      <c r="AL37135" s="5"/>
      <c r="AM37135" s="5"/>
      <c r="AW37135" s="5"/>
    </row>
    <row r="37136" spans="38:49">
      <c r="AL37136" s="5"/>
      <c r="AM37136" s="5"/>
      <c r="AW37136" s="5"/>
    </row>
    <row r="37137" spans="38:49">
      <c r="AL37137" s="5"/>
      <c r="AM37137" s="5"/>
      <c r="AW37137" s="5"/>
    </row>
    <row r="37138" spans="38:49">
      <c r="AL37138" s="5"/>
      <c r="AM37138" s="5"/>
      <c r="AW37138" s="5"/>
    </row>
    <row r="37139" spans="38:49">
      <c r="AL37139" s="5"/>
      <c r="AM37139" s="5"/>
      <c r="AW37139" s="5"/>
    </row>
    <row r="37140" spans="38:49">
      <c r="AL37140" s="5"/>
      <c r="AM37140" s="5"/>
      <c r="AW37140" s="5"/>
    </row>
    <row r="37141" spans="38:49">
      <c r="AL37141" s="5"/>
      <c r="AM37141" s="5"/>
      <c r="AW37141" s="5"/>
    </row>
    <row r="37142" spans="38:49">
      <c r="AL37142" s="5"/>
      <c r="AM37142" s="5"/>
      <c r="AW37142" s="5"/>
    </row>
    <row r="37143" spans="38:49">
      <c r="AL37143" s="5"/>
      <c r="AM37143" s="5"/>
      <c r="AW37143" s="5"/>
    </row>
    <row r="37144" spans="38:49">
      <c r="AL37144" s="5"/>
      <c r="AM37144" s="5"/>
      <c r="AW37144" s="5"/>
    </row>
    <row r="37145" spans="38:49">
      <c r="AL37145" s="5"/>
      <c r="AM37145" s="5"/>
      <c r="AW37145" s="5"/>
    </row>
    <row r="37146" spans="38:49">
      <c r="AL37146" s="5"/>
      <c r="AM37146" s="5"/>
      <c r="AW37146" s="5"/>
    </row>
    <row r="37147" spans="38:49">
      <c r="AL37147" s="5"/>
      <c r="AM37147" s="5"/>
      <c r="AW37147" s="5"/>
    </row>
    <row r="37148" spans="38:49">
      <c r="AL37148" s="5"/>
      <c r="AM37148" s="5"/>
      <c r="AW37148" s="5"/>
    </row>
    <row r="37149" spans="38:49">
      <c r="AL37149" s="5"/>
      <c r="AM37149" s="5"/>
      <c r="AW37149" s="5"/>
    </row>
    <row r="37150" spans="38:49">
      <c r="AL37150" s="5"/>
      <c r="AM37150" s="5"/>
      <c r="AW37150" s="5"/>
    </row>
    <row r="37151" spans="38:49">
      <c r="AL37151" s="5"/>
      <c r="AM37151" s="5"/>
      <c r="AW37151" s="5"/>
    </row>
    <row r="37152" spans="38:49">
      <c r="AL37152" s="5"/>
      <c r="AM37152" s="5"/>
      <c r="AW37152" s="5"/>
    </row>
    <row r="37153" spans="38:49">
      <c r="AL37153" s="5"/>
      <c r="AM37153" s="5"/>
      <c r="AW37153" s="5"/>
    </row>
    <row r="37154" spans="38:49">
      <c r="AL37154" s="5"/>
      <c r="AM37154" s="5"/>
      <c r="AW37154" s="5"/>
    </row>
    <row r="37155" spans="38:49">
      <c r="AL37155" s="5"/>
      <c r="AM37155" s="5"/>
      <c r="AW37155" s="5"/>
    </row>
    <row r="37156" spans="38:49">
      <c r="AL37156" s="5"/>
      <c r="AM37156" s="5"/>
      <c r="AW37156" s="5"/>
    </row>
    <row r="37157" spans="38:49">
      <c r="AL37157" s="5"/>
      <c r="AM37157" s="5"/>
      <c r="AW37157" s="5"/>
    </row>
    <row r="37158" spans="38:49">
      <c r="AL37158" s="5"/>
      <c r="AM37158" s="5"/>
      <c r="AW37158" s="5"/>
    </row>
    <row r="37159" spans="38:49">
      <c r="AL37159" s="5"/>
      <c r="AM37159" s="5"/>
      <c r="AW37159" s="5"/>
    </row>
    <row r="37160" spans="38:49">
      <c r="AL37160" s="5"/>
      <c r="AM37160" s="5"/>
      <c r="AW37160" s="5"/>
    </row>
    <row r="37161" spans="38:49">
      <c r="AL37161" s="5"/>
      <c r="AM37161" s="5"/>
      <c r="AW37161" s="5"/>
    </row>
    <row r="37162" spans="38:49">
      <c r="AL37162" s="5"/>
      <c r="AM37162" s="5"/>
      <c r="AW37162" s="5"/>
    </row>
    <row r="37163" spans="38:49">
      <c r="AL37163" s="5"/>
      <c r="AM37163" s="5"/>
      <c r="AW37163" s="5"/>
    </row>
    <row r="37164" spans="38:49">
      <c r="AL37164" s="5"/>
      <c r="AM37164" s="5"/>
      <c r="AW37164" s="5"/>
    </row>
    <row r="37165" spans="38:49">
      <c r="AL37165" s="5"/>
      <c r="AM37165" s="5"/>
      <c r="AW37165" s="5"/>
    </row>
    <row r="37166" spans="38:49">
      <c r="AL37166" s="5"/>
      <c r="AM37166" s="5"/>
      <c r="AW37166" s="5"/>
    </row>
    <row r="37167" spans="38:49">
      <c r="AL37167" s="5"/>
      <c r="AM37167" s="5"/>
      <c r="AW37167" s="5"/>
    </row>
    <row r="37168" spans="38:49">
      <c r="AL37168" s="5"/>
      <c r="AM37168" s="5"/>
      <c r="AW37168" s="5"/>
    </row>
    <row r="37169" spans="38:49">
      <c r="AL37169" s="5"/>
      <c r="AM37169" s="5"/>
      <c r="AW37169" s="5"/>
    </row>
    <row r="37170" spans="38:49">
      <c r="AL37170" s="5"/>
      <c r="AM37170" s="5"/>
      <c r="AW37170" s="5"/>
    </row>
    <row r="37171" spans="38:49">
      <c r="AL37171" s="5"/>
      <c r="AM37171" s="5"/>
      <c r="AW37171" s="5"/>
    </row>
    <row r="37172" spans="38:49">
      <c r="AL37172" s="5"/>
      <c r="AM37172" s="5"/>
      <c r="AW37172" s="5"/>
    </row>
    <row r="37173" spans="38:49">
      <c r="AL37173" s="5"/>
      <c r="AM37173" s="5"/>
      <c r="AW37173" s="5"/>
    </row>
    <row r="37174" spans="38:49">
      <c r="AL37174" s="5"/>
      <c r="AM37174" s="5"/>
      <c r="AW37174" s="5"/>
    </row>
    <row r="37175" spans="38:49">
      <c r="AL37175" s="5"/>
      <c r="AM37175" s="5"/>
      <c r="AW37175" s="5"/>
    </row>
    <row r="37176" spans="38:49">
      <c r="AL37176" s="5"/>
      <c r="AM37176" s="5"/>
      <c r="AW37176" s="5"/>
    </row>
    <row r="37177" spans="38:49">
      <c r="AL37177" s="5"/>
      <c r="AM37177" s="5"/>
      <c r="AW37177" s="5"/>
    </row>
    <row r="37178" spans="38:49">
      <c r="AL37178" s="5"/>
      <c r="AM37178" s="5"/>
      <c r="AW37178" s="5"/>
    </row>
    <row r="37179" spans="38:49">
      <c r="AL37179" s="5"/>
      <c r="AM37179" s="5"/>
      <c r="AW37179" s="5"/>
    </row>
    <row r="37180" spans="38:49">
      <c r="AL37180" s="5"/>
      <c r="AM37180" s="5"/>
      <c r="AW37180" s="5"/>
    </row>
    <row r="37181" spans="38:49">
      <c r="AL37181" s="5"/>
      <c r="AM37181" s="5"/>
      <c r="AW37181" s="5"/>
    </row>
    <row r="37182" spans="38:49">
      <c r="AL37182" s="5"/>
      <c r="AM37182" s="5"/>
      <c r="AW37182" s="5"/>
    </row>
    <row r="37183" spans="38:49">
      <c r="AL37183" s="5"/>
      <c r="AM37183" s="5"/>
      <c r="AW37183" s="5"/>
    </row>
    <row r="37184" spans="38:49">
      <c r="AL37184" s="5"/>
      <c r="AM37184" s="5"/>
      <c r="AW37184" s="5"/>
    </row>
    <row r="37185" spans="38:49">
      <c r="AL37185" s="5"/>
      <c r="AM37185" s="5"/>
      <c r="AW37185" s="5"/>
    </row>
    <row r="37186" spans="38:49">
      <c r="AL37186" s="5"/>
      <c r="AM37186" s="5"/>
      <c r="AW37186" s="5"/>
    </row>
    <row r="37187" spans="38:49">
      <c r="AL37187" s="5"/>
      <c r="AM37187" s="5"/>
      <c r="AW37187" s="5"/>
    </row>
    <row r="37188" spans="38:49">
      <c r="AL37188" s="5"/>
      <c r="AM37188" s="5"/>
      <c r="AW37188" s="5"/>
    </row>
    <row r="37189" spans="38:49">
      <c r="AL37189" s="5"/>
      <c r="AM37189" s="5"/>
      <c r="AW37189" s="5"/>
    </row>
    <row r="37190" spans="38:49">
      <c r="AL37190" s="5"/>
      <c r="AM37190" s="5"/>
      <c r="AW37190" s="5"/>
    </row>
    <row r="37191" spans="38:49">
      <c r="AL37191" s="5"/>
      <c r="AM37191" s="5"/>
      <c r="AW37191" s="5"/>
    </row>
    <row r="37192" spans="38:49">
      <c r="AL37192" s="5"/>
      <c r="AM37192" s="5"/>
      <c r="AW37192" s="5"/>
    </row>
    <row r="37193" spans="38:49">
      <c r="AL37193" s="5"/>
      <c r="AM37193" s="5"/>
      <c r="AW37193" s="5"/>
    </row>
    <row r="37194" spans="38:49">
      <c r="AL37194" s="5"/>
      <c r="AM37194" s="5"/>
      <c r="AW37194" s="5"/>
    </row>
    <row r="37195" spans="38:49">
      <c r="AL37195" s="5"/>
      <c r="AM37195" s="5"/>
      <c r="AW37195" s="5"/>
    </row>
    <row r="37196" spans="38:49">
      <c r="AL37196" s="5"/>
      <c r="AM37196" s="5"/>
      <c r="AW37196" s="5"/>
    </row>
    <row r="37197" spans="38:49">
      <c r="AL37197" s="5"/>
      <c r="AM37197" s="5"/>
      <c r="AW37197" s="5"/>
    </row>
    <row r="37198" spans="38:49">
      <c r="AL37198" s="5"/>
      <c r="AM37198" s="5"/>
      <c r="AW37198" s="5"/>
    </row>
    <row r="37199" spans="38:49">
      <c r="AL37199" s="5"/>
      <c r="AM37199" s="5"/>
      <c r="AW37199" s="5"/>
    </row>
    <row r="37200" spans="38:49">
      <c r="AL37200" s="5"/>
      <c r="AM37200" s="5"/>
      <c r="AW37200" s="5"/>
    </row>
    <row r="37201" spans="38:49">
      <c r="AL37201" s="5"/>
      <c r="AM37201" s="5"/>
      <c r="AW37201" s="5"/>
    </row>
    <row r="37202" spans="38:49">
      <c r="AL37202" s="5"/>
      <c r="AM37202" s="5"/>
      <c r="AW37202" s="5"/>
    </row>
    <row r="37203" spans="38:49">
      <c r="AL37203" s="5"/>
      <c r="AM37203" s="5"/>
      <c r="AW37203" s="5"/>
    </row>
    <row r="37204" spans="38:49">
      <c r="AL37204" s="5"/>
      <c r="AM37204" s="5"/>
      <c r="AW37204" s="5"/>
    </row>
    <row r="37205" spans="38:49">
      <c r="AL37205" s="5"/>
      <c r="AM37205" s="5"/>
      <c r="AW37205" s="5"/>
    </row>
    <row r="37206" spans="38:49">
      <c r="AL37206" s="5"/>
      <c r="AM37206" s="5"/>
      <c r="AW37206" s="5"/>
    </row>
    <row r="37207" spans="38:49">
      <c r="AL37207" s="5"/>
      <c r="AM37207" s="5"/>
      <c r="AW37207" s="5"/>
    </row>
    <row r="37208" spans="38:49">
      <c r="AL37208" s="5"/>
      <c r="AM37208" s="5"/>
      <c r="AW37208" s="5"/>
    </row>
    <row r="37209" spans="38:49">
      <c r="AL37209" s="5"/>
      <c r="AM37209" s="5"/>
      <c r="AW37209" s="5"/>
    </row>
    <row r="37210" spans="38:49">
      <c r="AL37210" s="5"/>
      <c r="AM37210" s="5"/>
      <c r="AW37210" s="5"/>
    </row>
    <row r="37211" spans="38:49">
      <c r="AL37211" s="5"/>
      <c r="AM37211" s="5"/>
      <c r="AW37211" s="5"/>
    </row>
    <row r="37212" spans="38:49">
      <c r="AL37212" s="5"/>
      <c r="AM37212" s="5"/>
      <c r="AW37212" s="5"/>
    </row>
    <row r="37213" spans="38:49">
      <c r="AL37213" s="5"/>
      <c r="AM37213" s="5"/>
      <c r="AW37213" s="5"/>
    </row>
    <row r="37214" spans="38:49">
      <c r="AL37214" s="5"/>
      <c r="AM37214" s="5"/>
      <c r="AW37214" s="5"/>
    </row>
    <row r="37215" spans="38:49">
      <c r="AL37215" s="5"/>
      <c r="AM37215" s="5"/>
      <c r="AW37215" s="5"/>
    </row>
    <row r="37216" spans="38:49">
      <c r="AL37216" s="5"/>
      <c r="AM37216" s="5"/>
      <c r="AW37216" s="5"/>
    </row>
    <row r="37217" spans="38:49">
      <c r="AL37217" s="5"/>
      <c r="AM37217" s="5"/>
      <c r="AW37217" s="5"/>
    </row>
    <row r="37218" spans="38:49">
      <c r="AL37218" s="5"/>
      <c r="AM37218" s="5"/>
      <c r="AW37218" s="5"/>
    </row>
    <row r="37219" spans="38:49">
      <c r="AL37219" s="5"/>
      <c r="AM37219" s="5"/>
      <c r="AW37219" s="5"/>
    </row>
    <row r="37220" spans="38:49">
      <c r="AL37220" s="5"/>
      <c r="AM37220" s="5"/>
      <c r="AW37220" s="5"/>
    </row>
    <row r="37221" spans="38:49">
      <c r="AL37221" s="5"/>
      <c r="AM37221" s="5"/>
      <c r="AW37221" s="5"/>
    </row>
    <row r="37222" spans="38:49">
      <c r="AL37222" s="5"/>
      <c r="AM37222" s="5"/>
      <c r="AW37222" s="5"/>
    </row>
    <row r="37223" spans="38:49">
      <c r="AL37223" s="5"/>
      <c r="AM37223" s="5"/>
      <c r="AW37223" s="5"/>
    </row>
    <row r="37224" spans="38:49">
      <c r="AL37224" s="5"/>
      <c r="AM37224" s="5"/>
      <c r="AW37224" s="5"/>
    </row>
    <row r="37225" spans="38:49">
      <c r="AL37225" s="5"/>
      <c r="AM37225" s="5"/>
      <c r="AW37225" s="5"/>
    </row>
    <row r="37226" spans="38:49">
      <c r="AL37226" s="5"/>
      <c r="AM37226" s="5"/>
      <c r="AW37226" s="5"/>
    </row>
    <row r="37227" spans="38:49">
      <c r="AL37227" s="5"/>
      <c r="AM37227" s="5"/>
      <c r="AW37227" s="5"/>
    </row>
    <row r="37228" spans="38:49">
      <c r="AL37228" s="5"/>
      <c r="AM37228" s="5"/>
      <c r="AW37228" s="5"/>
    </row>
    <row r="37229" spans="38:49">
      <c r="AL37229" s="5"/>
      <c r="AM37229" s="5"/>
      <c r="AW37229" s="5"/>
    </row>
    <row r="37230" spans="38:49">
      <c r="AL37230" s="5"/>
      <c r="AM37230" s="5"/>
      <c r="AW37230" s="5"/>
    </row>
    <row r="37231" spans="38:49">
      <c r="AL37231" s="5"/>
      <c r="AM37231" s="5"/>
      <c r="AW37231" s="5"/>
    </row>
    <row r="37232" spans="38:49">
      <c r="AL37232" s="5"/>
      <c r="AM37232" s="5"/>
      <c r="AW37232" s="5"/>
    </row>
    <row r="37233" spans="38:49">
      <c r="AL37233" s="5"/>
      <c r="AM37233" s="5"/>
      <c r="AW37233" s="5"/>
    </row>
    <row r="37234" spans="38:49">
      <c r="AL37234" s="5"/>
      <c r="AM37234" s="5"/>
      <c r="AW37234" s="5"/>
    </row>
    <row r="37235" spans="38:49">
      <c r="AL37235" s="5"/>
      <c r="AM37235" s="5"/>
      <c r="AW37235" s="5"/>
    </row>
    <row r="37236" spans="38:49">
      <c r="AL37236" s="5"/>
      <c r="AM37236" s="5"/>
      <c r="AW37236" s="5"/>
    </row>
    <row r="37237" spans="38:49">
      <c r="AL37237" s="5"/>
      <c r="AM37237" s="5"/>
      <c r="AW37237" s="5"/>
    </row>
    <row r="37238" spans="38:49">
      <c r="AL37238" s="5"/>
      <c r="AM37238" s="5"/>
      <c r="AW37238" s="5"/>
    </row>
    <row r="37239" spans="38:49">
      <c r="AL37239" s="5"/>
      <c r="AM37239" s="5"/>
      <c r="AW37239" s="5"/>
    </row>
    <row r="37240" spans="38:49">
      <c r="AL37240" s="5"/>
      <c r="AM37240" s="5"/>
      <c r="AW37240" s="5"/>
    </row>
    <row r="37241" spans="38:49">
      <c r="AL37241" s="5"/>
      <c r="AM37241" s="5"/>
      <c r="AW37241" s="5"/>
    </row>
    <row r="37242" spans="38:49">
      <c r="AL37242" s="5"/>
      <c r="AM37242" s="5"/>
      <c r="AW37242" s="5"/>
    </row>
    <row r="37243" spans="38:49">
      <c r="AL37243" s="5"/>
      <c r="AM37243" s="5"/>
      <c r="AW37243" s="5"/>
    </row>
    <row r="37244" spans="38:49">
      <c r="AL37244" s="5"/>
      <c r="AM37244" s="5"/>
      <c r="AW37244" s="5"/>
    </row>
    <row r="37245" spans="38:49">
      <c r="AL37245" s="5"/>
      <c r="AM37245" s="5"/>
      <c r="AW37245" s="5"/>
    </row>
    <row r="37246" spans="38:49">
      <c r="AL37246" s="5"/>
      <c r="AM37246" s="5"/>
      <c r="AW37246" s="5"/>
    </row>
    <row r="37247" spans="38:49">
      <c r="AL37247" s="5"/>
      <c r="AM37247" s="5"/>
      <c r="AW37247" s="5"/>
    </row>
    <row r="37248" spans="38:49">
      <c r="AL37248" s="5"/>
      <c r="AM37248" s="5"/>
      <c r="AW37248" s="5"/>
    </row>
    <row r="37249" spans="38:49">
      <c r="AL37249" s="5"/>
      <c r="AM37249" s="5"/>
      <c r="AW37249" s="5"/>
    </row>
    <row r="37250" spans="38:49">
      <c r="AL37250" s="5"/>
      <c r="AM37250" s="5"/>
      <c r="AW37250" s="5"/>
    </row>
    <row r="37251" spans="38:49">
      <c r="AL37251" s="5"/>
      <c r="AM37251" s="5"/>
      <c r="AW37251" s="5"/>
    </row>
    <row r="37252" spans="38:49">
      <c r="AL37252" s="5"/>
      <c r="AM37252" s="5"/>
      <c r="AW37252" s="5"/>
    </row>
    <row r="37253" spans="38:49">
      <c r="AL37253" s="5"/>
      <c r="AM37253" s="5"/>
      <c r="AW37253" s="5"/>
    </row>
    <row r="37254" spans="38:49">
      <c r="AL37254" s="5"/>
      <c r="AM37254" s="5"/>
      <c r="AW37254" s="5"/>
    </row>
    <row r="37255" spans="38:49">
      <c r="AL37255" s="5"/>
      <c r="AM37255" s="5"/>
      <c r="AW37255" s="5"/>
    </row>
    <row r="37256" spans="38:49">
      <c r="AL37256" s="5"/>
      <c r="AM37256" s="5"/>
      <c r="AW37256" s="5"/>
    </row>
    <row r="37257" spans="38:49">
      <c r="AL37257" s="5"/>
      <c r="AM37257" s="5"/>
      <c r="AW37257" s="5"/>
    </row>
    <row r="37258" spans="38:49">
      <c r="AL37258" s="5"/>
      <c r="AM37258" s="5"/>
      <c r="AW37258" s="5"/>
    </row>
    <row r="37259" spans="38:49">
      <c r="AL37259" s="5"/>
      <c r="AM37259" s="5"/>
      <c r="AW37259" s="5"/>
    </row>
    <row r="37260" spans="38:49">
      <c r="AL37260" s="5"/>
      <c r="AM37260" s="5"/>
      <c r="AW37260" s="5"/>
    </row>
    <row r="37261" spans="38:49">
      <c r="AL37261" s="5"/>
      <c r="AM37261" s="5"/>
      <c r="AW37261" s="5"/>
    </row>
    <row r="37262" spans="38:49">
      <c r="AL37262" s="5"/>
      <c r="AM37262" s="5"/>
      <c r="AW37262" s="5"/>
    </row>
    <row r="37263" spans="38:49">
      <c r="AL37263" s="5"/>
      <c r="AM37263" s="5"/>
      <c r="AW37263" s="5"/>
    </row>
    <row r="37264" spans="38:49">
      <c r="AL37264" s="5"/>
      <c r="AM37264" s="5"/>
      <c r="AW37264" s="5"/>
    </row>
    <row r="37265" spans="38:49">
      <c r="AL37265" s="5"/>
      <c r="AM37265" s="5"/>
      <c r="AW37265" s="5"/>
    </row>
    <row r="37266" spans="38:49">
      <c r="AL37266" s="5"/>
      <c r="AM37266" s="5"/>
      <c r="AW37266" s="5"/>
    </row>
    <row r="37267" spans="38:49">
      <c r="AL37267" s="5"/>
      <c r="AM37267" s="5"/>
      <c r="AW37267" s="5"/>
    </row>
    <row r="37268" spans="38:49">
      <c r="AL37268" s="5"/>
      <c r="AM37268" s="5"/>
      <c r="AW37268" s="5"/>
    </row>
    <row r="37269" spans="38:49">
      <c r="AL37269" s="5"/>
      <c r="AM37269" s="5"/>
      <c r="AW37269" s="5"/>
    </row>
    <row r="37270" spans="38:49">
      <c r="AL37270" s="5"/>
      <c r="AM37270" s="5"/>
      <c r="AW37270" s="5"/>
    </row>
    <row r="37271" spans="38:49">
      <c r="AL37271" s="5"/>
      <c r="AM37271" s="5"/>
      <c r="AW37271" s="5"/>
    </row>
    <row r="37272" spans="38:49">
      <c r="AL37272" s="5"/>
      <c r="AM37272" s="5"/>
      <c r="AW37272" s="5"/>
    </row>
    <row r="37273" spans="38:49">
      <c r="AL37273" s="5"/>
      <c r="AM37273" s="5"/>
      <c r="AW37273" s="5"/>
    </row>
    <row r="37274" spans="38:49">
      <c r="AL37274" s="5"/>
      <c r="AM37274" s="5"/>
      <c r="AW37274" s="5"/>
    </row>
    <row r="37275" spans="38:49">
      <c r="AL37275" s="5"/>
      <c r="AM37275" s="5"/>
      <c r="AW37275" s="5"/>
    </row>
    <row r="37276" spans="38:49">
      <c r="AL37276" s="5"/>
      <c r="AM37276" s="5"/>
      <c r="AW37276" s="5"/>
    </row>
    <row r="37277" spans="38:49">
      <c r="AL37277" s="5"/>
      <c r="AM37277" s="5"/>
      <c r="AW37277" s="5"/>
    </row>
    <row r="37278" spans="38:49">
      <c r="AL37278" s="5"/>
      <c r="AM37278" s="5"/>
      <c r="AW37278" s="5"/>
    </row>
    <row r="37279" spans="38:49">
      <c r="AL37279" s="5"/>
      <c r="AM37279" s="5"/>
      <c r="AW37279" s="5"/>
    </row>
    <row r="37280" spans="38:49">
      <c r="AL37280" s="5"/>
      <c r="AM37280" s="5"/>
      <c r="AW37280" s="5"/>
    </row>
    <row r="37281" spans="38:49">
      <c r="AL37281" s="5"/>
      <c r="AM37281" s="5"/>
      <c r="AW37281" s="5"/>
    </row>
    <row r="37282" spans="38:49">
      <c r="AL37282" s="5"/>
      <c r="AM37282" s="5"/>
      <c r="AW37282" s="5"/>
    </row>
    <row r="37283" spans="38:49">
      <c r="AL37283" s="5"/>
      <c r="AM37283" s="5"/>
      <c r="AW37283" s="5"/>
    </row>
    <row r="37284" spans="38:49">
      <c r="AL37284" s="5"/>
      <c r="AM37284" s="5"/>
      <c r="AW37284" s="5"/>
    </row>
    <row r="37285" spans="38:49">
      <c r="AL37285" s="5"/>
      <c r="AM37285" s="5"/>
      <c r="AW37285" s="5"/>
    </row>
    <row r="37286" spans="38:49">
      <c r="AL37286" s="5"/>
      <c r="AM37286" s="5"/>
      <c r="AW37286" s="5"/>
    </row>
    <row r="37287" spans="38:49">
      <c r="AL37287" s="5"/>
      <c r="AM37287" s="5"/>
      <c r="AW37287" s="5"/>
    </row>
    <row r="37288" spans="38:49">
      <c r="AL37288" s="5"/>
      <c r="AM37288" s="5"/>
      <c r="AW37288" s="5"/>
    </row>
    <row r="37289" spans="38:49">
      <c r="AL37289" s="5"/>
      <c r="AM37289" s="5"/>
      <c r="AW37289" s="5"/>
    </row>
    <row r="37290" spans="38:49">
      <c r="AL37290" s="5"/>
      <c r="AM37290" s="5"/>
      <c r="AW37290" s="5"/>
    </row>
    <row r="37291" spans="38:49">
      <c r="AL37291" s="5"/>
      <c r="AM37291" s="5"/>
      <c r="AW37291" s="5"/>
    </row>
    <row r="37292" spans="38:49">
      <c r="AL37292" s="5"/>
      <c r="AM37292" s="5"/>
      <c r="AW37292" s="5"/>
    </row>
    <row r="37293" spans="38:49">
      <c r="AL37293" s="5"/>
      <c r="AM37293" s="5"/>
      <c r="AW37293" s="5"/>
    </row>
    <row r="37294" spans="38:49">
      <c r="AL37294" s="5"/>
      <c r="AM37294" s="5"/>
      <c r="AW37294" s="5"/>
    </row>
    <row r="37295" spans="38:49">
      <c r="AL37295" s="5"/>
      <c r="AM37295" s="5"/>
      <c r="AW37295" s="5"/>
    </row>
    <row r="37296" spans="38:49">
      <c r="AL37296" s="5"/>
      <c r="AM37296" s="5"/>
      <c r="AW37296" s="5"/>
    </row>
    <row r="37297" spans="38:49">
      <c r="AL37297" s="5"/>
      <c r="AM37297" s="5"/>
      <c r="AW37297" s="5"/>
    </row>
    <row r="37298" spans="38:49">
      <c r="AL37298" s="5"/>
      <c r="AM37298" s="5"/>
      <c r="AW37298" s="5"/>
    </row>
    <row r="37299" spans="38:49">
      <c r="AL37299" s="5"/>
      <c r="AM37299" s="5"/>
      <c r="AW37299" s="5"/>
    </row>
    <row r="37300" spans="38:49">
      <c r="AL37300" s="5"/>
      <c r="AM37300" s="5"/>
      <c r="AW37300" s="5"/>
    </row>
    <row r="37301" spans="38:49">
      <c r="AL37301" s="5"/>
      <c r="AM37301" s="5"/>
      <c r="AW37301" s="5"/>
    </row>
    <row r="37302" spans="38:49">
      <c r="AL37302" s="5"/>
      <c r="AM37302" s="5"/>
      <c r="AW37302" s="5"/>
    </row>
    <row r="37303" spans="38:49">
      <c r="AL37303" s="5"/>
      <c r="AM37303" s="5"/>
      <c r="AW37303" s="5"/>
    </row>
    <row r="37304" spans="38:49">
      <c r="AL37304" s="5"/>
      <c r="AM37304" s="5"/>
      <c r="AW37304" s="5"/>
    </row>
    <row r="37305" spans="38:49">
      <c r="AL37305" s="5"/>
      <c r="AM37305" s="5"/>
      <c r="AW37305" s="5"/>
    </row>
    <row r="37306" spans="38:49">
      <c r="AL37306" s="5"/>
      <c r="AM37306" s="5"/>
      <c r="AW37306" s="5"/>
    </row>
    <row r="37307" spans="38:49">
      <c r="AL37307" s="5"/>
      <c r="AM37307" s="5"/>
      <c r="AW37307" s="5"/>
    </row>
    <row r="37308" spans="38:49">
      <c r="AL37308" s="5"/>
      <c r="AM37308" s="5"/>
      <c r="AW37308" s="5"/>
    </row>
    <row r="37309" spans="38:49">
      <c r="AL37309" s="5"/>
      <c r="AM37309" s="5"/>
      <c r="AW37309" s="5"/>
    </row>
    <row r="37310" spans="38:49">
      <c r="AL37310" s="5"/>
      <c r="AM37310" s="5"/>
      <c r="AW37310" s="5"/>
    </row>
    <row r="37311" spans="38:49">
      <c r="AL37311" s="5"/>
      <c r="AM37311" s="5"/>
      <c r="AW37311" s="5"/>
    </row>
    <row r="37312" spans="38:49">
      <c r="AL37312" s="5"/>
      <c r="AM37312" s="5"/>
      <c r="AW37312" s="5"/>
    </row>
    <row r="37313" spans="38:49">
      <c r="AL37313" s="5"/>
      <c r="AM37313" s="5"/>
      <c r="AW37313" s="5"/>
    </row>
    <row r="37314" spans="38:49">
      <c r="AL37314" s="5"/>
      <c r="AM37314" s="5"/>
      <c r="AW37314" s="5"/>
    </row>
    <row r="37315" spans="38:49">
      <c r="AL37315" s="5"/>
      <c r="AM37315" s="5"/>
      <c r="AW37315" s="5"/>
    </row>
    <row r="37316" spans="38:49">
      <c r="AL37316" s="5"/>
      <c r="AM37316" s="5"/>
      <c r="AW37316" s="5"/>
    </row>
    <row r="37317" spans="38:49">
      <c r="AL37317" s="5"/>
      <c r="AM37317" s="5"/>
      <c r="AW37317" s="5"/>
    </row>
    <row r="37318" spans="38:49">
      <c r="AL37318" s="5"/>
      <c r="AM37318" s="5"/>
      <c r="AW37318" s="5"/>
    </row>
    <row r="37319" spans="38:49">
      <c r="AL37319" s="5"/>
      <c r="AM37319" s="5"/>
      <c r="AW37319" s="5"/>
    </row>
    <row r="37320" spans="38:49">
      <c r="AL37320" s="5"/>
      <c r="AM37320" s="5"/>
      <c r="AW37320" s="5"/>
    </row>
    <row r="37321" spans="38:49">
      <c r="AL37321" s="5"/>
      <c r="AM37321" s="5"/>
      <c r="AW37321" s="5"/>
    </row>
    <row r="37322" spans="38:49">
      <c r="AL37322" s="5"/>
      <c r="AM37322" s="5"/>
      <c r="AW37322" s="5"/>
    </row>
    <row r="37323" spans="38:49">
      <c r="AL37323" s="5"/>
      <c r="AM37323" s="5"/>
      <c r="AW37323" s="5"/>
    </row>
    <row r="37324" spans="38:49">
      <c r="AL37324" s="5"/>
      <c r="AM37324" s="5"/>
      <c r="AW37324" s="5"/>
    </row>
    <row r="37325" spans="38:49">
      <c r="AL37325" s="5"/>
      <c r="AM37325" s="5"/>
      <c r="AW37325" s="5"/>
    </row>
    <row r="37326" spans="38:49">
      <c r="AL37326" s="5"/>
      <c r="AM37326" s="5"/>
      <c r="AW37326" s="5"/>
    </row>
    <row r="37327" spans="38:49">
      <c r="AL37327" s="5"/>
      <c r="AM37327" s="5"/>
      <c r="AW37327" s="5"/>
    </row>
    <row r="37328" spans="38:49">
      <c r="AL37328" s="5"/>
      <c r="AM37328" s="5"/>
      <c r="AW37328" s="5"/>
    </row>
    <row r="37329" spans="38:49">
      <c r="AL37329" s="5"/>
      <c r="AM37329" s="5"/>
      <c r="AW37329" s="5"/>
    </row>
    <row r="37330" spans="38:49">
      <c r="AL37330" s="5"/>
      <c r="AM37330" s="5"/>
      <c r="AW37330" s="5"/>
    </row>
    <row r="37331" spans="38:49">
      <c r="AL37331" s="5"/>
      <c r="AM37331" s="5"/>
      <c r="AW37331" s="5"/>
    </row>
    <row r="37332" spans="38:49">
      <c r="AL37332" s="5"/>
      <c r="AM37332" s="5"/>
      <c r="AW37332" s="5"/>
    </row>
    <row r="37333" spans="38:49">
      <c r="AL37333" s="5"/>
      <c r="AM37333" s="5"/>
      <c r="AW37333" s="5"/>
    </row>
    <row r="37334" spans="38:49">
      <c r="AL37334" s="5"/>
      <c r="AM37334" s="5"/>
      <c r="AW37334" s="5"/>
    </row>
    <row r="37335" spans="38:49">
      <c r="AL37335" s="5"/>
      <c r="AM37335" s="5"/>
      <c r="AW37335" s="5"/>
    </row>
    <row r="37336" spans="38:49">
      <c r="AL37336" s="5"/>
      <c r="AM37336" s="5"/>
      <c r="AW37336" s="5"/>
    </row>
    <row r="37337" spans="38:49">
      <c r="AL37337" s="5"/>
      <c r="AM37337" s="5"/>
      <c r="AW37337" s="5"/>
    </row>
    <row r="37338" spans="38:49">
      <c r="AL37338" s="5"/>
      <c r="AM37338" s="5"/>
      <c r="AW37338" s="5"/>
    </row>
    <row r="37339" spans="38:49">
      <c r="AL37339" s="5"/>
      <c r="AM37339" s="5"/>
      <c r="AW37339" s="5"/>
    </row>
    <row r="37340" spans="38:49">
      <c r="AL37340" s="5"/>
      <c r="AM37340" s="5"/>
      <c r="AW37340" s="5"/>
    </row>
    <row r="37341" spans="38:49">
      <c r="AL37341" s="5"/>
      <c r="AM37341" s="5"/>
      <c r="AW37341" s="5"/>
    </row>
    <row r="37342" spans="38:49">
      <c r="AL37342" s="5"/>
      <c r="AM37342" s="5"/>
      <c r="AW37342" s="5"/>
    </row>
    <row r="37343" spans="38:49">
      <c r="AL37343" s="5"/>
      <c r="AM37343" s="5"/>
      <c r="AW37343" s="5"/>
    </row>
    <row r="37344" spans="38:49">
      <c r="AL37344" s="5"/>
      <c r="AM37344" s="5"/>
      <c r="AW37344" s="5"/>
    </row>
    <row r="37345" spans="38:49">
      <c r="AL37345" s="5"/>
      <c r="AM37345" s="5"/>
      <c r="AW37345" s="5"/>
    </row>
    <row r="37346" spans="38:49">
      <c r="AL37346" s="5"/>
      <c r="AM37346" s="5"/>
      <c r="AW37346" s="5"/>
    </row>
    <row r="37347" spans="38:49">
      <c r="AL37347" s="5"/>
      <c r="AM37347" s="5"/>
      <c r="AW37347" s="5"/>
    </row>
    <row r="37348" spans="38:49">
      <c r="AL37348" s="5"/>
      <c r="AM37348" s="5"/>
      <c r="AW37348" s="5"/>
    </row>
    <row r="37349" spans="38:49">
      <c r="AL37349" s="5"/>
      <c r="AM37349" s="5"/>
      <c r="AW37349" s="5"/>
    </row>
    <row r="37350" spans="38:49">
      <c r="AL37350" s="5"/>
      <c r="AM37350" s="5"/>
      <c r="AW37350" s="5"/>
    </row>
    <row r="37351" spans="38:49">
      <c r="AL37351" s="5"/>
      <c r="AM37351" s="5"/>
      <c r="AW37351" s="5"/>
    </row>
    <row r="37352" spans="38:49">
      <c r="AL37352" s="5"/>
      <c r="AM37352" s="5"/>
      <c r="AW37352" s="5"/>
    </row>
    <row r="37353" spans="38:49">
      <c r="AL37353" s="5"/>
      <c r="AM37353" s="5"/>
      <c r="AW37353" s="5"/>
    </row>
    <row r="37354" spans="38:49">
      <c r="AL37354" s="5"/>
      <c r="AM37354" s="5"/>
      <c r="AW37354" s="5"/>
    </row>
    <row r="37355" spans="38:49">
      <c r="AL37355" s="5"/>
      <c r="AM37355" s="5"/>
      <c r="AW37355" s="5"/>
    </row>
    <row r="37356" spans="38:49">
      <c r="AL37356" s="5"/>
      <c r="AM37356" s="5"/>
      <c r="AW37356" s="5"/>
    </row>
    <row r="37357" spans="38:49">
      <c r="AL37357" s="5"/>
      <c r="AM37357" s="5"/>
      <c r="AW37357" s="5"/>
    </row>
    <row r="37358" spans="38:49">
      <c r="AL37358" s="5"/>
      <c r="AM37358" s="5"/>
      <c r="AW37358" s="5"/>
    </row>
    <row r="37359" spans="38:49">
      <c r="AL37359" s="5"/>
      <c r="AM37359" s="5"/>
      <c r="AW37359" s="5"/>
    </row>
    <row r="37360" spans="38:49">
      <c r="AL37360" s="5"/>
      <c r="AM37360" s="5"/>
      <c r="AW37360" s="5"/>
    </row>
    <row r="37361" spans="38:49">
      <c r="AL37361" s="5"/>
      <c r="AM37361" s="5"/>
      <c r="AW37361" s="5"/>
    </row>
    <row r="37362" spans="38:49">
      <c r="AL37362" s="5"/>
      <c r="AM37362" s="5"/>
      <c r="AW37362" s="5"/>
    </row>
    <row r="37363" spans="38:49">
      <c r="AL37363" s="5"/>
      <c r="AM37363" s="5"/>
      <c r="AW37363" s="5"/>
    </row>
    <row r="37364" spans="38:49">
      <c r="AL37364" s="5"/>
      <c r="AM37364" s="5"/>
      <c r="AW37364" s="5"/>
    </row>
    <row r="37365" spans="38:49">
      <c r="AL37365" s="5"/>
      <c r="AM37365" s="5"/>
      <c r="AW37365" s="5"/>
    </row>
    <row r="37366" spans="38:49">
      <c r="AL37366" s="5"/>
      <c r="AM37366" s="5"/>
      <c r="AW37366" s="5"/>
    </row>
    <row r="37367" spans="38:49">
      <c r="AL37367" s="5"/>
      <c r="AM37367" s="5"/>
      <c r="AW37367" s="5"/>
    </row>
    <row r="37368" spans="38:49">
      <c r="AL37368" s="5"/>
      <c r="AM37368" s="5"/>
      <c r="AW37368" s="5"/>
    </row>
    <row r="37369" spans="38:49">
      <c r="AL37369" s="5"/>
      <c r="AM37369" s="5"/>
      <c r="AW37369" s="5"/>
    </row>
    <row r="37370" spans="38:49">
      <c r="AL37370" s="5"/>
      <c r="AM37370" s="5"/>
      <c r="AW37370" s="5"/>
    </row>
    <row r="37371" spans="38:49">
      <c r="AL37371" s="5"/>
      <c r="AM37371" s="5"/>
      <c r="AW37371" s="5"/>
    </row>
    <row r="37372" spans="38:49">
      <c r="AL37372" s="5"/>
      <c r="AM37372" s="5"/>
      <c r="AW37372" s="5"/>
    </row>
    <row r="37373" spans="38:49">
      <c r="AL37373" s="5"/>
      <c r="AM37373" s="5"/>
      <c r="AW37373" s="5"/>
    </row>
    <row r="37374" spans="38:49">
      <c r="AL37374" s="5"/>
      <c r="AM37374" s="5"/>
      <c r="AW37374" s="5"/>
    </row>
    <row r="37375" spans="38:49">
      <c r="AL37375" s="5"/>
      <c r="AM37375" s="5"/>
      <c r="AW37375" s="5"/>
    </row>
    <row r="37376" spans="38:49">
      <c r="AL37376" s="5"/>
      <c r="AM37376" s="5"/>
      <c r="AW37376" s="5"/>
    </row>
    <row r="37377" spans="38:49">
      <c r="AL37377" s="5"/>
      <c r="AM37377" s="5"/>
      <c r="AW37377" s="5"/>
    </row>
    <row r="37378" spans="38:49">
      <c r="AL37378" s="5"/>
      <c r="AM37378" s="5"/>
      <c r="AW37378" s="5"/>
    </row>
    <row r="37379" spans="38:49">
      <c r="AL37379" s="5"/>
      <c r="AM37379" s="5"/>
      <c r="AW37379" s="5"/>
    </row>
    <row r="37380" spans="38:49">
      <c r="AL37380" s="5"/>
      <c r="AM37380" s="5"/>
      <c r="AW37380" s="5"/>
    </row>
    <row r="37381" spans="38:49">
      <c r="AL37381" s="5"/>
      <c r="AM37381" s="5"/>
      <c r="AW37381" s="5"/>
    </row>
    <row r="37382" spans="38:49">
      <c r="AL37382" s="5"/>
      <c r="AM37382" s="5"/>
      <c r="AW37382" s="5"/>
    </row>
    <row r="37383" spans="38:49">
      <c r="AL37383" s="5"/>
      <c r="AM37383" s="5"/>
      <c r="AW37383" s="5"/>
    </row>
    <row r="37384" spans="38:49">
      <c r="AL37384" s="5"/>
      <c r="AM37384" s="5"/>
      <c r="AW37384" s="5"/>
    </row>
    <row r="37385" spans="38:49">
      <c r="AL37385" s="5"/>
      <c r="AM37385" s="5"/>
      <c r="AW37385" s="5"/>
    </row>
    <row r="37386" spans="38:49">
      <c r="AL37386" s="5"/>
      <c r="AM37386" s="5"/>
      <c r="AW37386" s="5"/>
    </row>
    <row r="37387" spans="38:49">
      <c r="AL37387" s="5"/>
      <c r="AM37387" s="5"/>
      <c r="AW37387" s="5"/>
    </row>
    <row r="37388" spans="38:49">
      <c r="AL37388" s="5"/>
      <c r="AM37388" s="5"/>
      <c r="AW37388" s="5"/>
    </row>
    <row r="37389" spans="38:49">
      <c r="AL37389" s="5"/>
      <c r="AM37389" s="5"/>
      <c r="AW37389" s="5"/>
    </row>
    <row r="37390" spans="38:49">
      <c r="AL37390" s="5"/>
      <c r="AM37390" s="5"/>
      <c r="AW37390" s="5"/>
    </row>
    <row r="37391" spans="38:49">
      <c r="AL37391" s="5"/>
      <c r="AM37391" s="5"/>
      <c r="AW37391" s="5"/>
    </row>
    <row r="37392" spans="38:49">
      <c r="AL37392" s="5"/>
      <c r="AM37392" s="5"/>
      <c r="AW37392" s="5"/>
    </row>
    <row r="37393" spans="38:49">
      <c r="AL37393" s="5"/>
      <c r="AM37393" s="5"/>
      <c r="AW37393" s="5"/>
    </row>
    <row r="37394" spans="38:49">
      <c r="AL37394" s="5"/>
      <c r="AM37394" s="5"/>
      <c r="AW37394" s="5"/>
    </row>
    <row r="37395" spans="38:49">
      <c r="AL37395" s="5"/>
      <c r="AM37395" s="5"/>
      <c r="AW37395" s="5"/>
    </row>
    <row r="37396" spans="38:49">
      <c r="AL37396" s="5"/>
      <c r="AM37396" s="5"/>
      <c r="AW37396" s="5"/>
    </row>
    <row r="37397" spans="38:49">
      <c r="AL37397" s="5"/>
      <c r="AM37397" s="5"/>
      <c r="AW37397" s="5"/>
    </row>
    <row r="37398" spans="38:49">
      <c r="AL37398" s="5"/>
      <c r="AM37398" s="5"/>
      <c r="AW37398" s="5"/>
    </row>
    <row r="37399" spans="38:49">
      <c r="AL37399" s="5"/>
      <c r="AM37399" s="5"/>
      <c r="AW37399" s="5"/>
    </row>
    <row r="37400" spans="38:49">
      <c r="AL37400" s="5"/>
      <c r="AM37400" s="5"/>
      <c r="AW37400" s="5"/>
    </row>
    <row r="37401" spans="38:49">
      <c r="AL37401" s="5"/>
      <c r="AM37401" s="5"/>
      <c r="AW37401" s="5"/>
    </row>
    <row r="37402" spans="38:49">
      <c r="AL37402" s="5"/>
      <c r="AM37402" s="5"/>
      <c r="AW37402" s="5"/>
    </row>
    <row r="37403" spans="38:49">
      <c r="AL37403" s="5"/>
      <c r="AM37403" s="5"/>
      <c r="AW37403" s="5"/>
    </row>
    <row r="37404" spans="38:49">
      <c r="AL37404" s="5"/>
      <c r="AM37404" s="5"/>
      <c r="AW37404" s="5"/>
    </row>
    <row r="37405" spans="38:49">
      <c r="AL37405" s="5"/>
      <c r="AM37405" s="5"/>
      <c r="AW37405" s="5"/>
    </row>
    <row r="37406" spans="38:49">
      <c r="AL37406" s="5"/>
      <c r="AM37406" s="5"/>
      <c r="AW37406" s="5"/>
    </row>
    <row r="37407" spans="38:49">
      <c r="AL37407" s="5"/>
      <c r="AM37407" s="5"/>
      <c r="AW37407" s="5"/>
    </row>
    <row r="37408" spans="38:49">
      <c r="AL37408" s="5"/>
      <c r="AM37408" s="5"/>
      <c r="AW37408" s="5"/>
    </row>
    <row r="37409" spans="38:49">
      <c r="AL37409" s="5"/>
      <c r="AM37409" s="5"/>
      <c r="AW37409" s="5"/>
    </row>
    <row r="37410" spans="38:49">
      <c r="AL37410" s="5"/>
      <c r="AM37410" s="5"/>
      <c r="AW37410" s="5"/>
    </row>
    <row r="37411" spans="38:49">
      <c r="AL37411" s="5"/>
      <c r="AM37411" s="5"/>
      <c r="AW37411" s="5"/>
    </row>
    <row r="37412" spans="38:49">
      <c r="AL37412" s="5"/>
      <c r="AM37412" s="5"/>
      <c r="AW37412" s="5"/>
    </row>
    <row r="37413" spans="38:49">
      <c r="AL37413" s="5"/>
      <c r="AM37413" s="5"/>
      <c r="AW37413" s="5"/>
    </row>
    <row r="37414" spans="38:49">
      <c r="AL37414" s="5"/>
      <c r="AM37414" s="5"/>
      <c r="AW37414" s="5"/>
    </row>
    <row r="37415" spans="38:49">
      <c r="AL37415" s="5"/>
      <c r="AM37415" s="5"/>
      <c r="AW37415" s="5"/>
    </row>
    <row r="37416" spans="38:49">
      <c r="AL37416" s="5"/>
      <c r="AM37416" s="5"/>
      <c r="AW37416" s="5"/>
    </row>
    <row r="37417" spans="38:49">
      <c r="AL37417" s="5"/>
      <c r="AM37417" s="5"/>
      <c r="AW37417" s="5"/>
    </row>
    <row r="37418" spans="38:49">
      <c r="AL37418" s="5"/>
      <c r="AM37418" s="5"/>
      <c r="AW37418" s="5"/>
    </row>
    <row r="37419" spans="38:49">
      <c r="AL37419" s="5"/>
      <c r="AM37419" s="5"/>
      <c r="AW37419" s="5"/>
    </row>
    <row r="37420" spans="38:49">
      <c r="AL37420" s="5"/>
      <c r="AM37420" s="5"/>
      <c r="AW37420" s="5"/>
    </row>
    <row r="37421" spans="38:49">
      <c r="AL37421" s="5"/>
      <c r="AM37421" s="5"/>
      <c r="AW37421" s="5"/>
    </row>
    <row r="37422" spans="38:49">
      <c r="AL37422" s="5"/>
      <c r="AM37422" s="5"/>
      <c r="AW37422" s="5"/>
    </row>
    <row r="37423" spans="38:49">
      <c r="AL37423" s="5"/>
      <c r="AM37423" s="5"/>
      <c r="AW37423" s="5"/>
    </row>
    <row r="37424" spans="38:49">
      <c r="AL37424" s="5"/>
      <c r="AM37424" s="5"/>
      <c r="AW37424" s="5"/>
    </row>
    <row r="37425" spans="38:49">
      <c r="AL37425" s="5"/>
      <c r="AM37425" s="5"/>
      <c r="AW37425" s="5"/>
    </row>
    <row r="37426" spans="38:49">
      <c r="AL37426" s="5"/>
      <c r="AM37426" s="5"/>
      <c r="AW37426" s="5"/>
    </row>
    <row r="37427" spans="38:49">
      <c r="AL37427" s="5"/>
      <c r="AM37427" s="5"/>
      <c r="AW37427" s="5"/>
    </row>
    <row r="37428" spans="38:49">
      <c r="AL37428" s="5"/>
      <c r="AM37428" s="5"/>
      <c r="AW37428" s="5"/>
    </row>
    <row r="37429" spans="38:49">
      <c r="AL37429" s="5"/>
      <c r="AM37429" s="5"/>
      <c r="AW37429" s="5"/>
    </row>
    <row r="37430" spans="38:49">
      <c r="AL37430" s="5"/>
      <c r="AM37430" s="5"/>
      <c r="AW37430" s="5"/>
    </row>
    <row r="37431" spans="38:49">
      <c r="AL37431" s="5"/>
      <c r="AM37431" s="5"/>
      <c r="AW37431" s="5"/>
    </row>
    <row r="37432" spans="38:49">
      <c r="AL37432" s="5"/>
      <c r="AM37432" s="5"/>
      <c r="AW37432" s="5"/>
    </row>
    <row r="37433" spans="38:49">
      <c r="AL37433" s="5"/>
      <c r="AM37433" s="5"/>
      <c r="AW37433" s="5"/>
    </row>
    <row r="37434" spans="38:49">
      <c r="AL37434" s="5"/>
      <c r="AM37434" s="5"/>
      <c r="AW37434" s="5"/>
    </row>
    <row r="37435" spans="38:49">
      <c r="AL37435" s="5"/>
      <c r="AM37435" s="5"/>
      <c r="AW37435" s="5"/>
    </row>
    <row r="37436" spans="38:49">
      <c r="AL37436" s="5"/>
      <c r="AM37436" s="5"/>
      <c r="AW37436" s="5"/>
    </row>
    <row r="37437" spans="38:49">
      <c r="AL37437" s="5"/>
      <c r="AM37437" s="5"/>
      <c r="AW37437" s="5"/>
    </row>
    <row r="37438" spans="38:49">
      <c r="AL37438" s="5"/>
      <c r="AM37438" s="5"/>
      <c r="AW37438" s="5"/>
    </row>
    <row r="37439" spans="38:49">
      <c r="AL37439" s="5"/>
      <c r="AM37439" s="5"/>
      <c r="AW37439" s="5"/>
    </row>
    <row r="37440" spans="38:49">
      <c r="AL37440" s="5"/>
      <c r="AM37440" s="5"/>
      <c r="AW37440" s="5"/>
    </row>
    <row r="37441" spans="38:49">
      <c r="AL37441" s="5"/>
      <c r="AM37441" s="5"/>
      <c r="AW37441" s="5"/>
    </row>
    <row r="37442" spans="38:49">
      <c r="AL37442" s="5"/>
      <c r="AM37442" s="5"/>
      <c r="AW37442" s="5"/>
    </row>
    <row r="37443" spans="38:49">
      <c r="AL37443" s="5"/>
      <c r="AM37443" s="5"/>
      <c r="AW37443" s="5"/>
    </row>
    <row r="37444" spans="38:49">
      <c r="AL37444" s="5"/>
      <c r="AM37444" s="5"/>
      <c r="AW37444" s="5"/>
    </row>
    <row r="37445" spans="38:49">
      <c r="AL37445" s="5"/>
      <c r="AM37445" s="5"/>
      <c r="AW37445" s="5"/>
    </row>
    <row r="37446" spans="38:49">
      <c r="AL37446" s="5"/>
      <c r="AM37446" s="5"/>
      <c r="AW37446" s="5"/>
    </row>
    <row r="37447" spans="38:49">
      <c r="AL37447" s="5"/>
      <c r="AM37447" s="5"/>
      <c r="AW37447" s="5"/>
    </row>
    <row r="37448" spans="38:49">
      <c r="AL37448" s="5"/>
      <c r="AM37448" s="5"/>
      <c r="AW37448" s="5"/>
    </row>
    <row r="37449" spans="38:49">
      <c r="AL37449" s="5"/>
      <c r="AM37449" s="5"/>
      <c r="AW37449" s="5"/>
    </row>
    <row r="37450" spans="38:49">
      <c r="AL37450" s="5"/>
      <c r="AM37450" s="5"/>
      <c r="AW37450" s="5"/>
    </row>
    <row r="37451" spans="38:49">
      <c r="AL37451" s="5"/>
      <c r="AM37451" s="5"/>
      <c r="AW37451" s="5"/>
    </row>
    <row r="37452" spans="38:49">
      <c r="AL37452" s="5"/>
      <c r="AM37452" s="5"/>
      <c r="AW37452" s="5"/>
    </row>
    <row r="37453" spans="38:49">
      <c r="AL37453" s="5"/>
      <c r="AM37453" s="5"/>
      <c r="AW37453" s="5"/>
    </row>
    <row r="37454" spans="38:49">
      <c r="AL37454" s="5"/>
      <c r="AM37454" s="5"/>
      <c r="AW37454" s="5"/>
    </row>
    <row r="37455" spans="38:49">
      <c r="AL37455" s="5"/>
      <c r="AM37455" s="5"/>
      <c r="AW37455" s="5"/>
    </row>
    <row r="37456" spans="38:49">
      <c r="AL37456" s="5"/>
      <c r="AM37456" s="5"/>
      <c r="AW37456" s="5"/>
    </row>
    <row r="37457" spans="38:49">
      <c r="AL37457" s="5"/>
      <c r="AM37457" s="5"/>
      <c r="AW37457" s="5"/>
    </row>
    <row r="37458" spans="38:49">
      <c r="AL37458" s="5"/>
      <c r="AM37458" s="5"/>
      <c r="AW37458" s="5"/>
    </row>
    <row r="37459" spans="38:49">
      <c r="AL37459" s="5"/>
      <c r="AM37459" s="5"/>
      <c r="AW37459" s="5"/>
    </row>
    <row r="37460" spans="38:49">
      <c r="AL37460" s="5"/>
      <c r="AM37460" s="5"/>
      <c r="AW37460" s="5"/>
    </row>
    <row r="37461" spans="38:49">
      <c r="AL37461" s="5"/>
      <c r="AM37461" s="5"/>
      <c r="AW37461" s="5"/>
    </row>
    <row r="37462" spans="38:49">
      <c r="AL37462" s="5"/>
      <c r="AM37462" s="5"/>
      <c r="AW37462" s="5"/>
    </row>
    <row r="37463" spans="38:49">
      <c r="AL37463" s="5"/>
      <c r="AM37463" s="5"/>
      <c r="AW37463" s="5"/>
    </row>
    <row r="37464" spans="38:49">
      <c r="AL37464" s="5"/>
      <c r="AM37464" s="5"/>
      <c r="AW37464" s="5"/>
    </row>
    <row r="37465" spans="38:49">
      <c r="AL37465" s="5"/>
      <c r="AM37465" s="5"/>
      <c r="AW37465" s="5"/>
    </row>
    <row r="37466" spans="38:49">
      <c r="AL37466" s="5"/>
      <c r="AM37466" s="5"/>
      <c r="AW37466" s="5"/>
    </row>
    <row r="37467" spans="38:49">
      <c r="AL37467" s="5"/>
      <c r="AM37467" s="5"/>
      <c r="AW37467" s="5"/>
    </row>
    <row r="37468" spans="38:49">
      <c r="AL37468" s="5"/>
      <c r="AM37468" s="5"/>
      <c r="AW37468" s="5"/>
    </row>
    <row r="37469" spans="38:49">
      <c r="AL37469" s="5"/>
      <c r="AM37469" s="5"/>
      <c r="AW37469" s="5"/>
    </row>
    <row r="37470" spans="38:49">
      <c r="AL37470" s="5"/>
      <c r="AM37470" s="5"/>
      <c r="AW37470" s="5"/>
    </row>
    <row r="37471" spans="38:49">
      <c r="AL37471" s="5"/>
      <c r="AM37471" s="5"/>
      <c r="AW37471" s="5"/>
    </row>
    <row r="37472" spans="38:49">
      <c r="AL37472" s="5"/>
      <c r="AM37472" s="5"/>
      <c r="AW37472" s="5"/>
    </row>
    <row r="37473" spans="38:49">
      <c r="AL37473" s="5"/>
      <c r="AM37473" s="5"/>
      <c r="AW37473" s="5"/>
    </row>
    <row r="37474" spans="38:49">
      <c r="AL37474" s="5"/>
      <c r="AM37474" s="5"/>
      <c r="AW37474" s="5"/>
    </row>
    <row r="37475" spans="38:49">
      <c r="AL37475" s="5"/>
      <c r="AM37475" s="5"/>
      <c r="AW37475" s="5"/>
    </row>
    <row r="37476" spans="38:49">
      <c r="AL37476" s="5"/>
      <c r="AM37476" s="5"/>
      <c r="AW37476" s="5"/>
    </row>
    <row r="37477" spans="38:49">
      <c r="AL37477" s="5"/>
      <c r="AM37477" s="5"/>
      <c r="AW37477" s="5"/>
    </row>
    <row r="37478" spans="38:49">
      <c r="AL37478" s="5"/>
      <c r="AM37478" s="5"/>
      <c r="AW37478" s="5"/>
    </row>
    <row r="37479" spans="38:49">
      <c r="AL37479" s="5"/>
      <c r="AM37479" s="5"/>
      <c r="AW37479" s="5"/>
    </row>
    <row r="37480" spans="38:49">
      <c r="AL37480" s="5"/>
      <c r="AM37480" s="5"/>
      <c r="AW37480" s="5"/>
    </row>
    <row r="37481" spans="38:49">
      <c r="AL37481" s="5"/>
      <c r="AM37481" s="5"/>
      <c r="AW37481" s="5"/>
    </row>
    <row r="37482" spans="38:49">
      <c r="AL37482" s="5"/>
      <c r="AM37482" s="5"/>
      <c r="AW37482" s="5"/>
    </row>
    <row r="37483" spans="38:49">
      <c r="AL37483" s="5"/>
      <c r="AM37483" s="5"/>
      <c r="AW37483" s="5"/>
    </row>
    <row r="37484" spans="38:49">
      <c r="AL37484" s="5"/>
      <c r="AM37484" s="5"/>
      <c r="AW37484" s="5"/>
    </row>
    <row r="37485" spans="38:49">
      <c r="AL37485" s="5"/>
      <c r="AM37485" s="5"/>
      <c r="AW37485" s="5"/>
    </row>
    <row r="37486" spans="38:49">
      <c r="AL37486" s="5"/>
      <c r="AM37486" s="5"/>
      <c r="AW37486" s="5"/>
    </row>
    <row r="37487" spans="38:49">
      <c r="AL37487" s="5"/>
      <c r="AM37487" s="5"/>
      <c r="AW37487" s="5"/>
    </row>
    <row r="37488" spans="38:49">
      <c r="AL37488" s="5"/>
      <c r="AM37488" s="5"/>
      <c r="AW37488" s="5"/>
    </row>
    <row r="37489" spans="38:49">
      <c r="AL37489" s="5"/>
      <c r="AM37489" s="5"/>
      <c r="AW37489" s="5"/>
    </row>
    <row r="37490" spans="38:49">
      <c r="AL37490" s="5"/>
      <c r="AM37490" s="5"/>
      <c r="AW37490" s="5"/>
    </row>
    <row r="37491" spans="38:49">
      <c r="AL37491" s="5"/>
      <c r="AM37491" s="5"/>
      <c r="AW37491" s="5"/>
    </row>
    <row r="37492" spans="38:49">
      <c r="AL37492" s="5"/>
      <c r="AM37492" s="5"/>
      <c r="AW37492" s="5"/>
    </row>
    <row r="37493" spans="38:49">
      <c r="AL37493" s="5"/>
      <c r="AM37493" s="5"/>
      <c r="AW37493" s="5"/>
    </row>
    <row r="37494" spans="38:49">
      <c r="AL37494" s="5"/>
      <c r="AM37494" s="5"/>
      <c r="AW37494" s="5"/>
    </row>
    <row r="37495" spans="38:49">
      <c r="AL37495" s="5"/>
      <c r="AM37495" s="5"/>
      <c r="AW37495" s="5"/>
    </row>
    <row r="37496" spans="38:49">
      <c r="AL37496" s="5"/>
      <c r="AM37496" s="5"/>
      <c r="AW37496" s="5"/>
    </row>
    <row r="37497" spans="38:49">
      <c r="AL37497" s="5"/>
      <c r="AM37497" s="5"/>
      <c r="AW37497" s="5"/>
    </row>
    <row r="37498" spans="38:49">
      <c r="AL37498" s="5"/>
      <c r="AM37498" s="5"/>
      <c r="AW37498" s="5"/>
    </row>
    <row r="37499" spans="38:49">
      <c r="AL37499" s="5"/>
      <c r="AM37499" s="5"/>
      <c r="AW37499" s="5"/>
    </row>
    <row r="37500" spans="38:49">
      <c r="AL37500" s="5"/>
      <c r="AM37500" s="5"/>
      <c r="AW37500" s="5"/>
    </row>
    <row r="37501" spans="38:49">
      <c r="AL37501" s="5"/>
      <c r="AM37501" s="5"/>
      <c r="AW37501" s="5"/>
    </row>
    <row r="37502" spans="38:49">
      <c r="AL37502" s="5"/>
      <c r="AM37502" s="5"/>
      <c r="AW37502" s="5"/>
    </row>
    <row r="37503" spans="38:49">
      <c r="AL37503" s="5"/>
      <c r="AM37503" s="5"/>
      <c r="AW37503" s="5"/>
    </row>
    <row r="37504" spans="38:49">
      <c r="AL37504" s="5"/>
      <c r="AM37504" s="5"/>
      <c r="AW37504" s="5"/>
    </row>
    <row r="37505" spans="38:49">
      <c r="AL37505" s="5"/>
      <c r="AM37505" s="5"/>
      <c r="AW37505" s="5"/>
    </row>
    <row r="37506" spans="38:49">
      <c r="AL37506" s="5"/>
      <c r="AM37506" s="5"/>
      <c r="AW37506" s="5"/>
    </row>
    <row r="37507" spans="38:49">
      <c r="AL37507" s="5"/>
      <c r="AM37507" s="5"/>
      <c r="AW37507" s="5"/>
    </row>
    <row r="37508" spans="38:49">
      <c r="AL37508" s="5"/>
      <c r="AM37508" s="5"/>
      <c r="AW37508" s="5"/>
    </row>
    <row r="37509" spans="38:49">
      <c r="AL37509" s="5"/>
      <c r="AM37509" s="5"/>
      <c r="AW37509" s="5"/>
    </row>
    <row r="37510" spans="38:49">
      <c r="AL37510" s="5"/>
      <c r="AM37510" s="5"/>
      <c r="AW37510" s="5"/>
    </row>
    <row r="37511" spans="38:49">
      <c r="AL37511" s="5"/>
      <c r="AM37511" s="5"/>
      <c r="AW37511" s="5"/>
    </row>
    <row r="37512" spans="38:49">
      <c r="AL37512" s="5"/>
      <c r="AM37512" s="5"/>
      <c r="AW37512" s="5"/>
    </row>
    <row r="37513" spans="38:49">
      <c r="AL37513" s="5"/>
      <c r="AM37513" s="5"/>
      <c r="AW37513" s="5"/>
    </row>
    <row r="37514" spans="38:49">
      <c r="AL37514" s="5"/>
      <c r="AM37514" s="5"/>
      <c r="AW37514" s="5"/>
    </row>
    <row r="37515" spans="38:49">
      <c r="AL37515" s="5"/>
      <c r="AM37515" s="5"/>
      <c r="AW37515" s="5"/>
    </row>
    <row r="37516" spans="38:49">
      <c r="AL37516" s="5"/>
      <c r="AM37516" s="5"/>
      <c r="AW37516" s="5"/>
    </row>
    <row r="37517" spans="38:49">
      <c r="AL37517" s="5"/>
      <c r="AM37517" s="5"/>
      <c r="AW37517" s="5"/>
    </row>
    <row r="37518" spans="38:49">
      <c r="AL37518" s="5"/>
      <c r="AM37518" s="5"/>
      <c r="AW37518" s="5"/>
    </row>
    <row r="37519" spans="38:49">
      <c r="AL37519" s="5"/>
      <c r="AM37519" s="5"/>
      <c r="AW37519" s="5"/>
    </row>
    <row r="37520" spans="38:49">
      <c r="AL37520" s="5"/>
      <c r="AM37520" s="5"/>
      <c r="AW37520" s="5"/>
    </row>
    <row r="37521" spans="38:49">
      <c r="AL37521" s="5"/>
      <c r="AM37521" s="5"/>
      <c r="AW37521" s="5"/>
    </row>
    <row r="37522" spans="38:49">
      <c r="AL37522" s="5"/>
      <c r="AM37522" s="5"/>
      <c r="AW37522" s="5"/>
    </row>
    <row r="37523" spans="38:49">
      <c r="AL37523" s="5"/>
      <c r="AM37523" s="5"/>
      <c r="AW37523" s="5"/>
    </row>
    <row r="37524" spans="38:49">
      <c r="AL37524" s="5"/>
      <c r="AM37524" s="5"/>
      <c r="AW37524" s="5"/>
    </row>
    <row r="37525" spans="38:49">
      <c r="AL37525" s="5"/>
      <c r="AM37525" s="5"/>
      <c r="AW37525" s="5"/>
    </row>
    <row r="37526" spans="38:49">
      <c r="AL37526" s="5"/>
      <c r="AM37526" s="5"/>
      <c r="AW37526" s="5"/>
    </row>
    <row r="37527" spans="38:49">
      <c r="AL37527" s="5"/>
      <c r="AM37527" s="5"/>
      <c r="AW37527" s="5"/>
    </row>
    <row r="37528" spans="38:49">
      <c r="AL37528" s="5"/>
      <c r="AM37528" s="5"/>
      <c r="AW37528" s="5"/>
    </row>
    <row r="37529" spans="38:49">
      <c r="AL37529" s="5"/>
      <c r="AM37529" s="5"/>
      <c r="AW37529" s="5"/>
    </row>
    <row r="37530" spans="38:49">
      <c r="AL37530" s="5"/>
      <c r="AM37530" s="5"/>
      <c r="AW37530" s="5"/>
    </row>
    <row r="37531" spans="38:49">
      <c r="AL37531" s="5"/>
      <c r="AM37531" s="5"/>
      <c r="AW37531" s="5"/>
    </row>
    <row r="37532" spans="38:49">
      <c r="AL37532" s="5"/>
      <c r="AM37532" s="5"/>
      <c r="AW37532" s="5"/>
    </row>
    <row r="37533" spans="38:49">
      <c r="AL37533" s="5"/>
      <c r="AM37533" s="5"/>
      <c r="AW37533" s="5"/>
    </row>
    <row r="37534" spans="38:49">
      <c r="AL37534" s="5"/>
      <c r="AM37534" s="5"/>
      <c r="AW37534" s="5"/>
    </row>
    <row r="37535" spans="38:49">
      <c r="AL37535" s="5"/>
      <c r="AM37535" s="5"/>
      <c r="AW37535" s="5"/>
    </row>
    <row r="37536" spans="38:49">
      <c r="AL37536" s="5"/>
      <c r="AM37536" s="5"/>
      <c r="AW37536" s="5"/>
    </row>
    <row r="37537" spans="38:49">
      <c r="AL37537" s="5"/>
      <c r="AM37537" s="5"/>
      <c r="AW37537" s="5"/>
    </row>
    <row r="37538" spans="38:49">
      <c r="AL37538" s="5"/>
      <c r="AM37538" s="5"/>
      <c r="AW37538" s="5"/>
    </row>
    <row r="37539" spans="38:49">
      <c r="AL37539" s="5"/>
      <c r="AM37539" s="5"/>
      <c r="AW37539" s="5"/>
    </row>
    <row r="37540" spans="38:49">
      <c r="AL37540" s="5"/>
      <c r="AM37540" s="5"/>
      <c r="AW37540" s="5"/>
    </row>
    <row r="37541" spans="38:49">
      <c r="AL37541" s="5"/>
      <c r="AM37541" s="5"/>
      <c r="AW37541" s="5"/>
    </row>
    <row r="37542" spans="38:49">
      <c r="AL37542" s="5"/>
      <c r="AM37542" s="5"/>
      <c r="AW37542" s="5"/>
    </row>
    <row r="37543" spans="38:49">
      <c r="AL37543" s="5"/>
      <c r="AM37543" s="5"/>
      <c r="AW37543" s="5"/>
    </row>
    <row r="37544" spans="38:49">
      <c r="AL37544" s="5"/>
      <c r="AM37544" s="5"/>
      <c r="AW37544" s="5"/>
    </row>
    <row r="37545" spans="38:49">
      <c r="AL37545" s="5"/>
      <c r="AM37545" s="5"/>
      <c r="AW37545" s="5"/>
    </row>
    <row r="37546" spans="38:49">
      <c r="AL37546" s="5"/>
      <c r="AM37546" s="5"/>
      <c r="AW37546" s="5"/>
    </row>
    <row r="37547" spans="38:49">
      <c r="AL37547" s="5"/>
      <c r="AM37547" s="5"/>
      <c r="AW37547" s="5"/>
    </row>
    <row r="37548" spans="38:49">
      <c r="AL37548" s="5"/>
      <c r="AM37548" s="5"/>
      <c r="AW37548" s="5"/>
    </row>
    <row r="37549" spans="38:49">
      <c r="AL37549" s="5"/>
      <c r="AM37549" s="5"/>
      <c r="AW37549" s="5"/>
    </row>
    <row r="37550" spans="38:49">
      <c r="AL37550" s="5"/>
      <c r="AM37550" s="5"/>
      <c r="AW37550" s="5"/>
    </row>
    <row r="37551" spans="38:49">
      <c r="AL37551" s="5"/>
      <c r="AM37551" s="5"/>
      <c r="AW37551" s="5"/>
    </row>
    <row r="37552" spans="38:49">
      <c r="AL37552" s="5"/>
      <c r="AM37552" s="5"/>
      <c r="AW37552" s="5"/>
    </row>
    <row r="37553" spans="38:49">
      <c r="AL37553" s="5"/>
      <c r="AM37553" s="5"/>
      <c r="AW37553" s="5"/>
    </row>
    <row r="37554" spans="38:49">
      <c r="AL37554" s="5"/>
      <c r="AM37554" s="5"/>
      <c r="AW37554" s="5"/>
    </row>
    <row r="37555" spans="38:49">
      <c r="AL37555" s="5"/>
      <c r="AM37555" s="5"/>
      <c r="AW37555" s="5"/>
    </row>
    <row r="37556" spans="38:49">
      <c r="AL37556" s="5"/>
      <c r="AM37556" s="5"/>
      <c r="AW37556" s="5"/>
    </row>
    <row r="37557" spans="38:49">
      <c r="AL37557" s="5"/>
      <c r="AM37557" s="5"/>
      <c r="AW37557" s="5"/>
    </row>
    <row r="37558" spans="38:49">
      <c r="AL37558" s="5"/>
      <c r="AM37558" s="5"/>
      <c r="AW37558" s="5"/>
    </row>
    <row r="37559" spans="38:49">
      <c r="AL37559" s="5"/>
      <c r="AM37559" s="5"/>
      <c r="AW37559" s="5"/>
    </row>
    <row r="37560" spans="38:49">
      <c r="AL37560" s="5"/>
      <c r="AM37560" s="5"/>
      <c r="AW37560" s="5"/>
    </row>
    <row r="37561" spans="38:49">
      <c r="AL37561" s="5"/>
      <c r="AM37561" s="5"/>
      <c r="AW37561" s="5"/>
    </row>
    <row r="37562" spans="38:49">
      <c r="AL37562" s="5"/>
      <c r="AM37562" s="5"/>
      <c r="AW37562" s="5"/>
    </row>
    <row r="37563" spans="38:49">
      <c r="AL37563" s="5"/>
      <c r="AM37563" s="5"/>
      <c r="AW37563" s="5"/>
    </row>
    <row r="37564" spans="38:49">
      <c r="AL37564" s="5"/>
      <c r="AM37564" s="5"/>
      <c r="AW37564" s="5"/>
    </row>
    <row r="37565" spans="38:49">
      <c r="AL37565" s="5"/>
      <c r="AM37565" s="5"/>
      <c r="AW37565" s="5"/>
    </row>
    <row r="37566" spans="38:49">
      <c r="AL37566" s="5"/>
      <c r="AM37566" s="5"/>
      <c r="AW37566" s="5"/>
    </row>
    <row r="37567" spans="38:49">
      <c r="AL37567" s="5"/>
      <c r="AM37567" s="5"/>
      <c r="AW37567" s="5"/>
    </row>
    <row r="37568" spans="38:49">
      <c r="AL37568" s="5"/>
      <c r="AM37568" s="5"/>
      <c r="AW37568" s="5"/>
    </row>
    <row r="37569" spans="38:49">
      <c r="AL37569" s="5"/>
      <c r="AM37569" s="5"/>
      <c r="AW37569" s="5"/>
    </row>
    <row r="37570" spans="38:49">
      <c r="AL37570" s="5"/>
      <c r="AM37570" s="5"/>
      <c r="AW37570" s="5"/>
    </row>
    <row r="37571" spans="38:49">
      <c r="AL37571" s="5"/>
      <c r="AM37571" s="5"/>
      <c r="AW37571" s="5"/>
    </row>
    <row r="37572" spans="38:49">
      <c r="AL37572" s="5"/>
      <c r="AM37572" s="5"/>
      <c r="AW37572" s="5"/>
    </row>
    <row r="37573" spans="38:49">
      <c r="AL37573" s="5"/>
      <c r="AM37573" s="5"/>
      <c r="AW37573" s="5"/>
    </row>
    <row r="37574" spans="38:49">
      <c r="AL37574" s="5"/>
      <c r="AM37574" s="5"/>
      <c r="AW37574" s="5"/>
    </row>
    <row r="37575" spans="38:49">
      <c r="AL37575" s="5"/>
      <c r="AM37575" s="5"/>
      <c r="AW37575" s="5"/>
    </row>
    <row r="37576" spans="38:49">
      <c r="AL37576" s="5"/>
      <c r="AM37576" s="5"/>
      <c r="AW37576" s="5"/>
    </row>
    <row r="37577" spans="38:49">
      <c r="AL37577" s="5"/>
      <c r="AM37577" s="5"/>
      <c r="AW37577" s="5"/>
    </row>
    <row r="37578" spans="38:49">
      <c r="AL37578" s="5"/>
      <c r="AM37578" s="5"/>
      <c r="AW37578" s="5"/>
    </row>
    <row r="37579" spans="38:49">
      <c r="AL37579" s="5"/>
      <c r="AM37579" s="5"/>
      <c r="AW37579" s="5"/>
    </row>
    <row r="37580" spans="38:49">
      <c r="AL37580" s="5"/>
      <c r="AM37580" s="5"/>
      <c r="AW37580" s="5"/>
    </row>
    <row r="37581" spans="38:49">
      <c r="AL37581" s="5"/>
      <c r="AM37581" s="5"/>
      <c r="AW37581" s="5"/>
    </row>
    <row r="37582" spans="38:49">
      <c r="AL37582" s="5"/>
      <c r="AM37582" s="5"/>
      <c r="AW37582" s="5"/>
    </row>
    <row r="37583" spans="38:49">
      <c r="AL37583" s="5"/>
      <c r="AM37583" s="5"/>
      <c r="AW37583" s="5"/>
    </row>
    <row r="37584" spans="38:49">
      <c r="AL37584" s="5"/>
      <c r="AM37584" s="5"/>
      <c r="AW37584" s="5"/>
    </row>
    <row r="37585" spans="38:49">
      <c r="AL37585" s="5"/>
      <c r="AM37585" s="5"/>
      <c r="AW37585" s="5"/>
    </row>
    <row r="37586" spans="38:49">
      <c r="AL37586" s="5"/>
      <c r="AM37586" s="5"/>
      <c r="AW37586" s="5"/>
    </row>
    <row r="37587" spans="38:49">
      <c r="AL37587" s="5"/>
      <c r="AM37587" s="5"/>
      <c r="AW37587" s="5"/>
    </row>
    <row r="37588" spans="38:49">
      <c r="AL37588" s="5"/>
      <c r="AM37588" s="5"/>
      <c r="AW37588" s="5"/>
    </row>
    <row r="37589" spans="38:49">
      <c r="AL37589" s="5"/>
      <c r="AM37589" s="5"/>
      <c r="AW37589" s="5"/>
    </row>
    <row r="37590" spans="38:49">
      <c r="AL37590" s="5"/>
      <c r="AM37590" s="5"/>
      <c r="AW37590" s="5"/>
    </row>
    <row r="37591" spans="38:49">
      <c r="AL37591" s="5"/>
      <c r="AM37591" s="5"/>
      <c r="AW37591" s="5"/>
    </row>
    <row r="37592" spans="38:49">
      <c r="AL37592" s="5"/>
      <c r="AM37592" s="5"/>
      <c r="AW37592" s="5"/>
    </row>
    <row r="37593" spans="38:49">
      <c r="AL37593" s="5"/>
      <c r="AM37593" s="5"/>
      <c r="AW37593" s="5"/>
    </row>
    <row r="37594" spans="38:49">
      <c r="AL37594" s="5"/>
      <c r="AM37594" s="5"/>
      <c r="AW37594" s="5"/>
    </row>
    <row r="37595" spans="38:49">
      <c r="AL37595" s="5"/>
      <c r="AM37595" s="5"/>
      <c r="AW37595" s="5"/>
    </row>
    <row r="37596" spans="38:49">
      <c r="AL37596" s="5"/>
      <c r="AM37596" s="5"/>
      <c r="AW37596" s="5"/>
    </row>
    <row r="37597" spans="38:49">
      <c r="AL37597" s="5"/>
      <c r="AM37597" s="5"/>
      <c r="AW37597" s="5"/>
    </row>
    <row r="37598" spans="38:49">
      <c r="AL37598" s="5"/>
      <c r="AM37598" s="5"/>
      <c r="AW37598" s="5"/>
    </row>
    <row r="37599" spans="38:49">
      <c r="AL37599" s="5"/>
      <c r="AM37599" s="5"/>
      <c r="AW37599" s="5"/>
    </row>
    <row r="37600" spans="38:49">
      <c r="AL37600" s="5"/>
      <c r="AM37600" s="5"/>
      <c r="AW37600" s="5"/>
    </row>
    <row r="37601" spans="38:49">
      <c r="AL37601" s="5"/>
      <c r="AM37601" s="5"/>
      <c r="AW37601" s="5"/>
    </row>
    <row r="37602" spans="38:49">
      <c r="AL37602" s="5"/>
      <c r="AM37602" s="5"/>
      <c r="AW37602" s="5"/>
    </row>
    <row r="37603" spans="38:49">
      <c r="AL37603" s="5"/>
      <c r="AM37603" s="5"/>
      <c r="AW37603" s="5"/>
    </row>
    <row r="37604" spans="38:49">
      <c r="AL37604" s="5"/>
      <c r="AM37604" s="5"/>
      <c r="AW37604" s="5"/>
    </row>
    <row r="37605" spans="38:49">
      <c r="AL37605" s="5"/>
      <c r="AM37605" s="5"/>
      <c r="AW37605" s="5"/>
    </row>
    <row r="37606" spans="38:49">
      <c r="AL37606" s="5"/>
      <c r="AM37606" s="5"/>
      <c r="AW37606" s="5"/>
    </row>
    <row r="37607" spans="38:49">
      <c r="AL37607" s="5"/>
      <c r="AM37607" s="5"/>
      <c r="AW37607" s="5"/>
    </row>
    <row r="37608" spans="38:49">
      <c r="AL37608" s="5"/>
      <c r="AM37608" s="5"/>
      <c r="AW37608" s="5"/>
    </row>
    <row r="37609" spans="38:49">
      <c r="AL37609" s="5"/>
      <c r="AM37609" s="5"/>
      <c r="AW37609" s="5"/>
    </row>
    <row r="37610" spans="38:49">
      <c r="AL37610" s="5"/>
      <c r="AM37610" s="5"/>
      <c r="AW37610" s="5"/>
    </row>
    <row r="37611" spans="38:49">
      <c r="AL37611" s="5"/>
      <c r="AM37611" s="5"/>
      <c r="AW37611" s="5"/>
    </row>
    <row r="37612" spans="38:49">
      <c r="AL37612" s="5"/>
      <c r="AM37612" s="5"/>
      <c r="AW37612" s="5"/>
    </row>
    <row r="37613" spans="38:49">
      <c r="AL37613" s="5"/>
      <c r="AM37613" s="5"/>
      <c r="AW37613" s="5"/>
    </row>
    <row r="37614" spans="38:49">
      <c r="AL37614" s="5"/>
      <c r="AM37614" s="5"/>
      <c r="AW37614" s="5"/>
    </row>
    <row r="37615" spans="38:49">
      <c r="AL37615" s="5"/>
      <c r="AM37615" s="5"/>
      <c r="AW37615" s="5"/>
    </row>
    <row r="37616" spans="38:49">
      <c r="AL37616" s="5"/>
      <c r="AM37616" s="5"/>
      <c r="AW37616" s="5"/>
    </row>
    <row r="37617" spans="38:49">
      <c r="AL37617" s="5"/>
      <c r="AM37617" s="5"/>
      <c r="AW37617" s="5"/>
    </row>
    <row r="37618" spans="38:49">
      <c r="AL37618" s="5"/>
      <c r="AM37618" s="5"/>
      <c r="AW37618" s="5"/>
    </row>
    <row r="37619" spans="38:49">
      <c r="AL37619" s="5"/>
      <c r="AM37619" s="5"/>
      <c r="AW37619" s="5"/>
    </row>
    <row r="37620" spans="38:49">
      <c r="AL37620" s="5"/>
      <c r="AM37620" s="5"/>
      <c r="AW37620" s="5"/>
    </row>
    <row r="37621" spans="38:49">
      <c r="AL37621" s="5"/>
      <c r="AM37621" s="5"/>
      <c r="AW37621" s="5"/>
    </row>
    <row r="37622" spans="38:49">
      <c r="AL37622" s="5"/>
      <c r="AM37622" s="5"/>
      <c r="AW37622" s="5"/>
    </row>
    <row r="37623" spans="38:49">
      <c r="AL37623" s="5"/>
      <c r="AM37623" s="5"/>
      <c r="AW37623" s="5"/>
    </row>
    <row r="37624" spans="38:49">
      <c r="AL37624" s="5"/>
      <c r="AM37624" s="5"/>
      <c r="AW37624" s="5"/>
    </row>
    <row r="37625" spans="38:49">
      <c r="AL37625" s="5"/>
      <c r="AM37625" s="5"/>
      <c r="AW37625" s="5"/>
    </row>
    <row r="37626" spans="38:49">
      <c r="AL37626" s="5"/>
      <c r="AM37626" s="5"/>
      <c r="AW37626" s="5"/>
    </row>
    <row r="37627" spans="38:49">
      <c r="AL37627" s="5"/>
      <c r="AM37627" s="5"/>
      <c r="AW37627" s="5"/>
    </row>
    <row r="37628" spans="38:49">
      <c r="AL37628" s="5"/>
      <c r="AM37628" s="5"/>
      <c r="AW37628" s="5"/>
    </row>
    <row r="37629" spans="38:49">
      <c r="AL37629" s="5"/>
      <c r="AM37629" s="5"/>
      <c r="AW37629" s="5"/>
    </row>
    <row r="37630" spans="38:49">
      <c r="AL37630" s="5"/>
      <c r="AM37630" s="5"/>
      <c r="AW37630" s="5"/>
    </row>
    <row r="37631" spans="38:49">
      <c r="AL37631" s="5"/>
      <c r="AM37631" s="5"/>
      <c r="AW37631" s="5"/>
    </row>
    <row r="37632" spans="38:49">
      <c r="AL37632" s="5"/>
      <c r="AM37632" s="5"/>
      <c r="AW37632" s="5"/>
    </row>
    <row r="37633" spans="38:49">
      <c r="AL37633" s="5"/>
      <c r="AM37633" s="5"/>
      <c r="AW37633" s="5"/>
    </row>
    <row r="37634" spans="38:49">
      <c r="AL37634" s="5"/>
      <c r="AM37634" s="5"/>
      <c r="AW37634" s="5"/>
    </row>
    <row r="37635" spans="38:49">
      <c r="AL37635" s="5"/>
      <c r="AM37635" s="5"/>
      <c r="AW37635" s="5"/>
    </row>
    <row r="37636" spans="38:49">
      <c r="AL37636" s="5"/>
      <c r="AM37636" s="5"/>
      <c r="AW37636" s="5"/>
    </row>
    <row r="37637" spans="38:49">
      <c r="AL37637" s="5"/>
      <c r="AM37637" s="5"/>
      <c r="AW37637" s="5"/>
    </row>
    <row r="37638" spans="38:49">
      <c r="AL37638" s="5"/>
      <c r="AM37638" s="5"/>
      <c r="AW37638" s="5"/>
    </row>
    <row r="37639" spans="38:49">
      <c r="AL37639" s="5"/>
      <c r="AM37639" s="5"/>
      <c r="AW37639" s="5"/>
    </row>
    <row r="37640" spans="38:49">
      <c r="AL37640" s="5"/>
      <c r="AM37640" s="5"/>
      <c r="AW37640" s="5"/>
    </row>
    <row r="37641" spans="38:49">
      <c r="AL37641" s="5"/>
      <c r="AM37641" s="5"/>
      <c r="AW37641" s="5"/>
    </row>
    <row r="37642" spans="38:49">
      <c r="AL37642" s="5"/>
      <c r="AM37642" s="5"/>
      <c r="AW37642" s="5"/>
    </row>
    <row r="37643" spans="38:49">
      <c r="AL37643" s="5"/>
      <c r="AM37643" s="5"/>
      <c r="AW37643" s="5"/>
    </row>
    <row r="37644" spans="38:49">
      <c r="AL37644" s="5"/>
      <c r="AM37644" s="5"/>
      <c r="AW37644" s="5"/>
    </row>
    <row r="37645" spans="38:49">
      <c r="AL37645" s="5"/>
      <c r="AM37645" s="5"/>
      <c r="AW37645" s="5"/>
    </row>
    <row r="37646" spans="38:49">
      <c r="AL37646" s="5"/>
      <c r="AM37646" s="5"/>
      <c r="AW37646" s="5"/>
    </row>
    <row r="37647" spans="38:49">
      <c r="AL37647" s="5"/>
      <c r="AM37647" s="5"/>
      <c r="AW37647" s="5"/>
    </row>
    <row r="37648" spans="38:49">
      <c r="AL37648" s="5"/>
      <c r="AM37648" s="5"/>
      <c r="AW37648" s="5"/>
    </row>
    <row r="37649" spans="38:49">
      <c r="AL37649" s="5"/>
      <c r="AM37649" s="5"/>
      <c r="AW37649" s="5"/>
    </row>
    <row r="37650" spans="38:49">
      <c r="AL37650" s="5"/>
      <c r="AM37650" s="5"/>
      <c r="AW37650" s="5"/>
    </row>
    <row r="37651" spans="38:49">
      <c r="AL37651" s="5"/>
      <c r="AM37651" s="5"/>
      <c r="AW37651" s="5"/>
    </row>
    <row r="37652" spans="38:49">
      <c r="AL37652" s="5"/>
      <c r="AM37652" s="5"/>
      <c r="AW37652" s="5"/>
    </row>
    <row r="37653" spans="38:49">
      <c r="AL37653" s="5"/>
      <c r="AM37653" s="5"/>
      <c r="AW37653" s="5"/>
    </row>
    <row r="37654" spans="38:49">
      <c r="AL37654" s="5"/>
      <c r="AM37654" s="5"/>
      <c r="AW37654" s="5"/>
    </row>
    <row r="37655" spans="38:49">
      <c r="AL37655" s="5"/>
      <c r="AM37655" s="5"/>
      <c r="AW37655" s="5"/>
    </row>
    <row r="37656" spans="38:49">
      <c r="AL37656" s="5"/>
      <c r="AM37656" s="5"/>
      <c r="AW37656" s="5"/>
    </row>
    <row r="37657" spans="38:49">
      <c r="AL37657" s="5"/>
      <c r="AM37657" s="5"/>
      <c r="AW37657" s="5"/>
    </row>
    <row r="37658" spans="38:49">
      <c r="AL37658" s="5"/>
      <c r="AM37658" s="5"/>
      <c r="AW37658" s="5"/>
    </row>
    <row r="37659" spans="38:49">
      <c r="AL37659" s="5"/>
      <c r="AM37659" s="5"/>
      <c r="AW37659" s="5"/>
    </row>
    <row r="37660" spans="38:49">
      <c r="AL37660" s="5"/>
      <c r="AM37660" s="5"/>
      <c r="AW37660" s="5"/>
    </row>
    <row r="37661" spans="38:49">
      <c r="AL37661" s="5"/>
      <c r="AM37661" s="5"/>
      <c r="AW37661" s="5"/>
    </row>
    <row r="37662" spans="38:49">
      <c r="AL37662" s="5"/>
      <c r="AM37662" s="5"/>
      <c r="AW37662" s="5"/>
    </row>
    <row r="37663" spans="38:49">
      <c r="AL37663" s="5"/>
      <c r="AM37663" s="5"/>
      <c r="AW37663" s="5"/>
    </row>
    <row r="37664" spans="38:49">
      <c r="AL37664" s="5"/>
      <c r="AM37664" s="5"/>
      <c r="AW37664" s="5"/>
    </row>
    <row r="37665" spans="38:49">
      <c r="AL37665" s="5"/>
      <c r="AM37665" s="5"/>
      <c r="AW37665" s="5"/>
    </row>
    <row r="37666" spans="38:49">
      <c r="AL37666" s="5"/>
      <c r="AM37666" s="5"/>
      <c r="AW37666" s="5"/>
    </row>
    <row r="37667" spans="38:49">
      <c r="AL37667" s="5"/>
      <c r="AM37667" s="5"/>
      <c r="AW37667" s="5"/>
    </row>
    <row r="37668" spans="38:49">
      <c r="AL37668" s="5"/>
      <c r="AM37668" s="5"/>
      <c r="AW37668" s="5"/>
    </row>
    <row r="37669" spans="38:49">
      <c r="AL37669" s="5"/>
      <c r="AM37669" s="5"/>
      <c r="AW37669" s="5"/>
    </row>
    <row r="37670" spans="38:49">
      <c r="AL37670" s="5"/>
      <c r="AM37670" s="5"/>
      <c r="AW37670" s="5"/>
    </row>
    <row r="37671" spans="38:49">
      <c r="AL37671" s="5"/>
      <c r="AM37671" s="5"/>
      <c r="AW37671" s="5"/>
    </row>
    <row r="37672" spans="38:49">
      <c r="AL37672" s="5"/>
      <c r="AM37672" s="5"/>
      <c r="AW37672" s="5"/>
    </row>
    <row r="37673" spans="38:49">
      <c r="AL37673" s="5"/>
      <c r="AM37673" s="5"/>
      <c r="AW37673" s="5"/>
    </row>
    <row r="37674" spans="38:49">
      <c r="AL37674" s="5"/>
      <c r="AM37674" s="5"/>
      <c r="AW37674" s="5"/>
    </row>
    <row r="37675" spans="38:49">
      <c r="AL37675" s="5"/>
      <c r="AM37675" s="5"/>
      <c r="AW37675" s="5"/>
    </row>
    <row r="37676" spans="38:49">
      <c r="AL37676" s="5"/>
      <c r="AM37676" s="5"/>
      <c r="AW37676" s="5"/>
    </row>
    <row r="37677" spans="38:49">
      <c r="AL37677" s="5"/>
      <c r="AM37677" s="5"/>
      <c r="AW37677" s="5"/>
    </row>
    <row r="37678" spans="38:49">
      <c r="AL37678" s="5"/>
      <c r="AM37678" s="5"/>
      <c r="AW37678" s="5"/>
    </row>
    <row r="37679" spans="38:49">
      <c r="AL37679" s="5"/>
      <c r="AM37679" s="5"/>
      <c r="AW37679" s="5"/>
    </row>
    <row r="37680" spans="38:49">
      <c r="AL37680" s="5"/>
      <c r="AM37680" s="5"/>
      <c r="AW37680" s="5"/>
    </row>
    <row r="37681" spans="38:49">
      <c r="AL37681" s="5"/>
      <c r="AM37681" s="5"/>
      <c r="AW37681" s="5"/>
    </row>
    <row r="37682" spans="38:49">
      <c r="AL37682" s="5"/>
      <c r="AM37682" s="5"/>
      <c r="AW37682" s="5"/>
    </row>
    <row r="37683" spans="38:49">
      <c r="AL37683" s="5"/>
      <c r="AM37683" s="5"/>
      <c r="AW37683" s="5"/>
    </row>
    <row r="37684" spans="38:49">
      <c r="AL37684" s="5"/>
      <c r="AM37684" s="5"/>
      <c r="AW37684" s="5"/>
    </row>
    <row r="37685" spans="38:49">
      <c r="AL37685" s="5"/>
      <c r="AM37685" s="5"/>
      <c r="AW37685" s="5"/>
    </row>
    <row r="37686" spans="38:49">
      <c r="AL37686" s="5"/>
      <c r="AM37686" s="5"/>
      <c r="AW37686" s="5"/>
    </row>
    <row r="37687" spans="38:49">
      <c r="AL37687" s="5"/>
      <c r="AM37687" s="5"/>
      <c r="AW37687" s="5"/>
    </row>
    <row r="37688" spans="38:49">
      <c r="AL37688" s="5"/>
      <c r="AM37688" s="5"/>
      <c r="AW37688" s="5"/>
    </row>
    <row r="37689" spans="38:49">
      <c r="AL37689" s="5"/>
      <c r="AM37689" s="5"/>
      <c r="AW37689" s="5"/>
    </row>
    <row r="37690" spans="38:49">
      <c r="AL37690" s="5"/>
      <c r="AM37690" s="5"/>
      <c r="AW37690" s="5"/>
    </row>
    <row r="37691" spans="38:49">
      <c r="AL37691" s="5"/>
      <c r="AM37691" s="5"/>
      <c r="AW37691" s="5"/>
    </row>
    <row r="37692" spans="38:49">
      <c r="AL37692" s="5"/>
      <c r="AM37692" s="5"/>
      <c r="AW37692" s="5"/>
    </row>
    <row r="37693" spans="38:49">
      <c r="AL37693" s="5"/>
      <c r="AM37693" s="5"/>
      <c r="AW37693" s="5"/>
    </row>
    <row r="37694" spans="38:49">
      <c r="AL37694" s="5"/>
      <c r="AM37694" s="5"/>
      <c r="AW37694" s="5"/>
    </row>
    <row r="37695" spans="38:49">
      <c r="AL37695" s="5"/>
      <c r="AM37695" s="5"/>
      <c r="AW37695" s="5"/>
    </row>
    <row r="37696" spans="38:49">
      <c r="AL37696" s="5"/>
      <c r="AM37696" s="5"/>
      <c r="AW37696" s="5"/>
    </row>
    <row r="37697" spans="38:49">
      <c r="AL37697" s="5"/>
      <c r="AM37697" s="5"/>
      <c r="AW37697" s="5"/>
    </row>
    <row r="37698" spans="38:49">
      <c r="AL37698" s="5"/>
      <c r="AM37698" s="5"/>
      <c r="AW37698" s="5"/>
    </row>
    <row r="37699" spans="38:49">
      <c r="AL37699" s="5"/>
      <c r="AM37699" s="5"/>
      <c r="AW37699" s="5"/>
    </row>
    <row r="37700" spans="38:49">
      <c r="AL37700" s="5"/>
      <c r="AM37700" s="5"/>
      <c r="AW37700" s="5"/>
    </row>
    <row r="37701" spans="38:49">
      <c r="AL37701" s="5"/>
      <c r="AM37701" s="5"/>
      <c r="AW37701" s="5"/>
    </row>
    <row r="37702" spans="38:49">
      <c r="AL37702" s="5"/>
      <c r="AM37702" s="5"/>
      <c r="AW37702" s="5"/>
    </row>
    <row r="37703" spans="38:49">
      <c r="AL37703" s="5"/>
      <c r="AM37703" s="5"/>
      <c r="AW37703" s="5"/>
    </row>
    <row r="37704" spans="38:49">
      <c r="AL37704" s="5"/>
      <c r="AM37704" s="5"/>
      <c r="AW37704" s="5"/>
    </row>
    <row r="37705" spans="38:49">
      <c r="AL37705" s="5"/>
      <c r="AM37705" s="5"/>
      <c r="AW37705" s="5"/>
    </row>
    <row r="37706" spans="38:49">
      <c r="AL37706" s="5"/>
      <c r="AM37706" s="5"/>
      <c r="AW37706" s="5"/>
    </row>
    <row r="37707" spans="38:49">
      <c r="AL37707" s="5"/>
      <c r="AM37707" s="5"/>
      <c r="AW37707" s="5"/>
    </row>
    <row r="37708" spans="38:49">
      <c r="AL37708" s="5"/>
      <c r="AM37708" s="5"/>
      <c r="AW37708" s="5"/>
    </row>
    <row r="37709" spans="38:49">
      <c r="AL37709" s="5"/>
      <c r="AM37709" s="5"/>
      <c r="AW37709" s="5"/>
    </row>
    <row r="37710" spans="38:49">
      <c r="AL37710" s="5"/>
      <c r="AM37710" s="5"/>
      <c r="AW37710" s="5"/>
    </row>
    <row r="37711" spans="38:49">
      <c r="AL37711" s="5"/>
      <c r="AM37711" s="5"/>
      <c r="AW37711" s="5"/>
    </row>
    <row r="37712" spans="38:49">
      <c r="AL37712" s="5"/>
      <c r="AM37712" s="5"/>
      <c r="AW37712" s="5"/>
    </row>
    <row r="37713" spans="38:49">
      <c r="AL37713" s="5"/>
      <c r="AM37713" s="5"/>
      <c r="AW37713" s="5"/>
    </row>
    <row r="37714" spans="38:49">
      <c r="AL37714" s="5"/>
      <c r="AM37714" s="5"/>
      <c r="AW37714" s="5"/>
    </row>
    <row r="37715" spans="38:49">
      <c r="AL37715" s="5"/>
      <c r="AM37715" s="5"/>
      <c r="AW37715" s="5"/>
    </row>
    <row r="37716" spans="38:49">
      <c r="AL37716" s="5"/>
      <c r="AM37716" s="5"/>
      <c r="AW37716" s="5"/>
    </row>
    <row r="37717" spans="38:49">
      <c r="AL37717" s="5"/>
      <c r="AM37717" s="5"/>
      <c r="AW37717" s="5"/>
    </row>
    <row r="37718" spans="38:49">
      <c r="AL37718" s="5"/>
      <c r="AM37718" s="5"/>
      <c r="AW37718" s="5"/>
    </row>
    <row r="37719" spans="38:49">
      <c r="AL37719" s="5"/>
      <c r="AM37719" s="5"/>
      <c r="AW37719" s="5"/>
    </row>
    <row r="37720" spans="38:49">
      <c r="AL37720" s="5"/>
      <c r="AM37720" s="5"/>
      <c r="AW37720" s="5"/>
    </row>
    <row r="37721" spans="38:49">
      <c r="AL37721" s="5"/>
      <c r="AM37721" s="5"/>
      <c r="AW37721" s="5"/>
    </row>
    <row r="37722" spans="38:49">
      <c r="AL37722" s="5"/>
      <c r="AM37722" s="5"/>
      <c r="AW37722" s="5"/>
    </row>
    <row r="37723" spans="38:49">
      <c r="AL37723" s="5"/>
      <c r="AM37723" s="5"/>
      <c r="AW37723" s="5"/>
    </row>
    <row r="37724" spans="38:49">
      <c r="AL37724" s="5"/>
      <c r="AM37724" s="5"/>
      <c r="AW37724" s="5"/>
    </row>
    <row r="37725" spans="38:49">
      <c r="AL37725" s="5"/>
      <c r="AM37725" s="5"/>
      <c r="AW37725" s="5"/>
    </row>
    <row r="37726" spans="38:49">
      <c r="AL37726" s="5"/>
      <c r="AM37726" s="5"/>
      <c r="AW37726" s="5"/>
    </row>
    <row r="37727" spans="38:49">
      <c r="AL37727" s="5"/>
      <c r="AM37727" s="5"/>
      <c r="AW37727" s="5"/>
    </row>
    <row r="37728" spans="38:49">
      <c r="AL37728" s="5"/>
      <c r="AM37728" s="5"/>
      <c r="AW37728" s="5"/>
    </row>
    <row r="37729" spans="38:49">
      <c r="AL37729" s="5"/>
      <c r="AM37729" s="5"/>
      <c r="AW37729" s="5"/>
    </row>
    <row r="37730" spans="38:49">
      <c r="AL37730" s="5"/>
      <c r="AM37730" s="5"/>
      <c r="AW37730" s="5"/>
    </row>
    <row r="37731" spans="38:49">
      <c r="AL37731" s="5"/>
      <c r="AM37731" s="5"/>
      <c r="AW37731" s="5"/>
    </row>
    <row r="37732" spans="38:49">
      <c r="AL37732" s="5"/>
      <c r="AM37732" s="5"/>
      <c r="AW37732" s="5"/>
    </row>
    <row r="37733" spans="38:49">
      <c r="AL37733" s="5"/>
      <c r="AM37733" s="5"/>
      <c r="AW37733" s="5"/>
    </row>
    <row r="37734" spans="38:49">
      <c r="AL37734" s="5"/>
      <c r="AM37734" s="5"/>
      <c r="AW37734" s="5"/>
    </row>
    <row r="37735" spans="38:49">
      <c r="AL37735" s="5"/>
      <c r="AM37735" s="5"/>
      <c r="AW37735" s="5"/>
    </row>
    <row r="37736" spans="38:49">
      <c r="AL37736" s="5"/>
      <c r="AM37736" s="5"/>
      <c r="AW37736" s="5"/>
    </row>
    <row r="37737" spans="38:49">
      <c r="AL37737" s="5"/>
      <c r="AM37737" s="5"/>
      <c r="AW37737" s="5"/>
    </row>
    <row r="37738" spans="38:49">
      <c r="AL37738" s="5"/>
      <c r="AM37738" s="5"/>
      <c r="AW37738" s="5"/>
    </row>
    <row r="37739" spans="38:49">
      <c r="AL37739" s="5"/>
      <c r="AM37739" s="5"/>
      <c r="AW37739" s="5"/>
    </row>
    <row r="37740" spans="38:49">
      <c r="AL37740" s="5"/>
      <c r="AM37740" s="5"/>
      <c r="AW37740" s="5"/>
    </row>
    <row r="37741" spans="38:49">
      <c r="AL37741" s="5"/>
      <c r="AM37741" s="5"/>
      <c r="AW37741" s="5"/>
    </row>
    <row r="37742" spans="38:49">
      <c r="AL37742" s="5"/>
      <c r="AM37742" s="5"/>
      <c r="AW37742" s="5"/>
    </row>
    <row r="37743" spans="38:49">
      <c r="AL37743" s="5"/>
      <c r="AM37743" s="5"/>
      <c r="AW37743" s="5"/>
    </row>
    <row r="37744" spans="38:49">
      <c r="AL37744" s="5"/>
      <c r="AM37744" s="5"/>
      <c r="AW37744" s="5"/>
    </row>
    <row r="37745" spans="38:49">
      <c r="AL37745" s="5"/>
      <c r="AM37745" s="5"/>
      <c r="AW37745" s="5"/>
    </row>
    <row r="37746" spans="38:49">
      <c r="AL37746" s="5"/>
      <c r="AM37746" s="5"/>
      <c r="AW37746" s="5"/>
    </row>
    <row r="37747" spans="38:49">
      <c r="AL37747" s="5"/>
      <c r="AM37747" s="5"/>
      <c r="AW37747" s="5"/>
    </row>
    <row r="37748" spans="38:49">
      <c r="AL37748" s="5"/>
      <c r="AM37748" s="5"/>
      <c r="AW37748" s="5"/>
    </row>
    <row r="37749" spans="38:49">
      <c r="AL37749" s="5"/>
      <c r="AM37749" s="5"/>
      <c r="AW37749" s="5"/>
    </row>
    <row r="37750" spans="38:49">
      <c r="AL37750" s="5"/>
      <c r="AM37750" s="5"/>
      <c r="AW37750" s="5"/>
    </row>
    <row r="37751" spans="38:49">
      <c r="AL37751" s="5"/>
      <c r="AM37751" s="5"/>
      <c r="AW37751" s="5"/>
    </row>
    <row r="37752" spans="38:49">
      <c r="AL37752" s="5"/>
      <c r="AM37752" s="5"/>
      <c r="AW37752" s="5"/>
    </row>
    <row r="37753" spans="38:49">
      <c r="AL37753" s="5"/>
      <c r="AM37753" s="5"/>
      <c r="AW37753" s="5"/>
    </row>
    <row r="37754" spans="38:49">
      <c r="AL37754" s="5"/>
      <c r="AM37754" s="5"/>
      <c r="AW37754" s="5"/>
    </row>
    <row r="37755" spans="38:49">
      <c r="AL37755" s="5"/>
      <c r="AM37755" s="5"/>
      <c r="AW37755" s="5"/>
    </row>
    <row r="37756" spans="38:49">
      <c r="AL37756" s="5"/>
      <c r="AM37756" s="5"/>
      <c r="AW37756" s="5"/>
    </row>
    <row r="37757" spans="38:49">
      <c r="AL37757" s="5"/>
      <c r="AM37757" s="5"/>
      <c r="AW37757" s="5"/>
    </row>
    <row r="37758" spans="38:49">
      <c r="AL37758" s="5"/>
      <c r="AM37758" s="5"/>
      <c r="AW37758" s="5"/>
    </row>
    <row r="37759" spans="38:49">
      <c r="AL37759" s="5"/>
      <c r="AM37759" s="5"/>
      <c r="AW37759" s="5"/>
    </row>
    <row r="37760" spans="38:49">
      <c r="AL37760" s="5"/>
      <c r="AM37760" s="5"/>
      <c r="AW37760" s="5"/>
    </row>
    <row r="37761" spans="38:49">
      <c r="AL37761" s="5"/>
      <c r="AM37761" s="5"/>
      <c r="AW37761" s="5"/>
    </row>
    <row r="37762" spans="38:49">
      <c r="AL37762" s="5"/>
      <c r="AM37762" s="5"/>
      <c r="AW37762" s="5"/>
    </row>
    <row r="37763" spans="38:49">
      <c r="AL37763" s="5"/>
      <c r="AM37763" s="5"/>
      <c r="AW37763" s="5"/>
    </row>
    <row r="37764" spans="38:49">
      <c r="AL37764" s="5"/>
      <c r="AM37764" s="5"/>
      <c r="AW37764" s="5"/>
    </row>
    <row r="37765" spans="38:49">
      <c r="AL37765" s="5"/>
      <c r="AM37765" s="5"/>
      <c r="AW37765" s="5"/>
    </row>
    <row r="37766" spans="38:49">
      <c r="AL37766" s="5"/>
      <c r="AM37766" s="5"/>
      <c r="AW37766" s="5"/>
    </row>
    <row r="37767" spans="38:49">
      <c r="AL37767" s="5"/>
      <c r="AM37767" s="5"/>
      <c r="AW37767" s="5"/>
    </row>
    <row r="37768" spans="38:49">
      <c r="AL37768" s="5"/>
      <c r="AM37768" s="5"/>
      <c r="AW37768" s="5"/>
    </row>
    <row r="37769" spans="38:49">
      <c r="AL37769" s="5"/>
      <c r="AM37769" s="5"/>
      <c r="AW37769" s="5"/>
    </row>
    <row r="37770" spans="38:49">
      <c r="AL37770" s="5"/>
      <c r="AM37770" s="5"/>
      <c r="AW37770" s="5"/>
    </row>
    <row r="37771" spans="38:49">
      <c r="AL37771" s="5"/>
      <c r="AM37771" s="5"/>
      <c r="AW37771" s="5"/>
    </row>
    <row r="37772" spans="38:49">
      <c r="AL37772" s="5"/>
      <c r="AM37772" s="5"/>
      <c r="AW37772" s="5"/>
    </row>
    <row r="37773" spans="38:49">
      <c r="AL37773" s="5"/>
      <c r="AM37773" s="5"/>
      <c r="AW37773" s="5"/>
    </row>
    <row r="37774" spans="38:49">
      <c r="AL37774" s="5"/>
      <c r="AM37774" s="5"/>
      <c r="AW37774" s="5"/>
    </row>
    <row r="37775" spans="38:49">
      <c r="AL37775" s="5"/>
      <c r="AM37775" s="5"/>
      <c r="AW37775" s="5"/>
    </row>
    <row r="37776" spans="38:49">
      <c r="AL37776" s="5"/>
      <c r="AM37776" s="5"/>
      <c r="AW37776" s="5"/>
    </row>
    <row r="37777" spans="38:49">
      <c r="AL37777" s="5"/>
      <c r="AM37777" s="5"/>
      <c r="AW37777" s="5"/>
    </row>
    <row r="37778" spans="38:49">
      <c r="AL37778" s="5"/>
      <c r="AM37778" s="5"/>
      <c r="AW37778" s="5"/>
    </row>
    <row r="37779" spans="38:49">
      <c r="AL37779" s="5"/>
      <c r="AM37779" s="5"/>
      <c r="AW37779" s="5"/>
    </row>
    <row r="37780" spans="38:49">
      <c r="AL37780" s="5"/>
      <c r="AM37780" s="5"/>
      <c r="AW37780" s="5"/>
    </row>
    <row r="37781" spans="38:49">
      <c r="AL37781" s="5"/>
      <c r="AM37781" s="5"/>
      <c r="AW37781" s="5"/>
    </row>
    <row r="37782" spans="38:49">
      <c r="AL37782" s="5"/>
      <c r="AM37782" s="5"/>
      <c r="AW37782" s="5"/>
    </row>
    <row r="37783" spans="38:49">
      <c r="AL37783" s="5"/>
      <c r="AM37783" s="5"/>
      <c r="AW37783" s="5"/>
    </row>
    <row r="37784" spans="38:49">
      <c r="AL37784" s="5"/>
      <c r="AM37784" s="5"/>
      <c r="AW37784" s="5"/>
    </row>
    <row r="37785" spans="38:49">
      <c r="AL37785" s="5"/>
      <c r="AM37785" s="5"/>
      <c r="AW37785" s="5"/>
    </row>
    <row r="37786" spans="38:49">
      <c r="AL37786" s="5"/>
      <c r="AM37786" s="5"/>
      <c r="AW37786" s="5"/>
    </row>
    <row r="37787" spans="38:49">
      <c r="AL37787" s="5"/>
      <c r="AM37787" s="5"/>
      <c r="AW37787" s="5"/>
    </row>
    <row r="37788" spans="38:49">
      <c r="AL37788" s="5"/>
      <c r="AM37788" s="5"/>
      <c r="AW37788" s="5"/>
    </row>
    <row r="37789" spans="38:49">
      <c r="AL37789" s="5"/>
      <c r="AM37789" s="5"/>
      <c r="AW37789" s="5"/>
    </row>
    <row r="37790" spans="38:49">
      <c r="AL37790" s="5"/>
      <c r="AM37790" s="5"/>
      <c r="AW37790" s="5"/>
    </row>
    <row r="37791" spans="38:49">
      <c r="AL37791" s="5"/>
      <c r="AM37791" s="5"/>
      <c r="AW37791" s="5"/>
    </row>
    <row r="37792" spans="38:49">
      <c r="AL37792" s="5"/>
      <c r="AM37792" s="5"/>
      <c r="AW37792" s="5"/>
    </row>
    <row r="37793" spans="38:49">
      <c r="AL37793" s="5"/>
      <c r="AM37793" s="5"/>
      <c r="AW37793" s="5"/>
    </row>
    <row r="37794" spans="38:49">
      <c r="AL37794" s="5"/>
      <c r="AM37794" s="5"/>
      <c r="AW37794" s="5"/>
    </row>
    <row r="37795" spans="38:49">
      <c r="AL37795" s="5"/>
      <c r="AM37795" s="5"/>
      <c r="AW37795" s="5"/>
    </row>
    <row r="37796" spans="38:49">
      <c r="AL37796" s="5"/>
      <c r="AM37796" s="5"/>
      <c r="AW37796" s="5"/>
    </row>
    <row r="37797" spans="38:49">
      <c r="AL37797" s="5"/>
      <c r="AM37797" s="5"/>
      <c r="AW37797" s="5"/>
    </row>
    <row r="37798" spans="38:49">
      <c r="AL37798" s="5"/>
      <c r="AM37798" s="5"/>
      <c r="AW37798" s="5"/>
    </row>
    <row r="37799" spans="38:49">
      <c r="AL37799" s="5"/>
      <c r="AM37799" s="5"/>
      <c r="AW37799" s="5"/>
    </row>
    <row r="37800" spans="38:49">
      <c r="AL37800" s="5"/>
      <c r="AM37800" s="5"/>
      <c r="AW37800" s="5"/>
    </row>
    <row r="37801" spans="38:49">
      <c r="AL37801" s="5"/>
      <c r="AM37801" s="5"/>
      <c r="AW37801" s="5"/>
    </row>
    <row r="37802" spans="38:49">
      <c r="AL37802" s="5"/>
      <c r="AM37802" s="5"/>
      <c r="AW37802" s="5"/>
    </row>
    <row r="37803" spans="38:49">
      <c r="AL37803" s="5"/>
      <c r="AM37803" s="5"/>
      <c r="AW37803" s="5"/>
    </row>
    <row r="37804" spans="38:49">
      <c r="AL37804" s="5"/>
      <c r="AM37804" s="5"/>
      <c r="AW37804" s="5"/>
    </row>
    <row r="37805" spans="38:49">
      <c r="AL37805" s="5"/>
      <c r="AM37805" s="5"/>
      <c r="AW37805" s="5"/>
    </row>
    <row r="37806" spans="38:49">
      <c r="AL37806" s="5"/>
      <c r="AM37806" s="5"/>
      <c r="AW37806" s="5"/>
    </row>
    <row r="37807" spans="38:49">
      <c r="AL37807" s="5"/>
      <c r="AM37807" s="5"/>
      <c r="AW37807" s="5"/>
    </row>
    <row r="37808" spans="38:49">
      <c r="AL37808" s="5"/>
      <c r="AM37808" s="5"/>
      <c r="AW37808" s="5"/>
    </row>
    <row r="37809" spans="38:49">
      <c r="AL37809" s="5"/>
      <c r="AM37809" s="5"/>
      <c r="AW37809" s="5"/>
    </row>
    <row r="37810" spans="38:49">
      <c r="AL37810" s="5"/>
      <c r="AM37810" s="5"/>
      <c r="AW37810" s="5"/>
    </row>
    <row r="37811" spans="38:49">
      <c r="AL37811" s="5"/>
      <c r="AM37811" s="5"/>
      <c r="AW37811" s="5"/>
    </row>
    <row r="37812" spans="38:49">
      <c r="AL37812" s="5"/>
      <c r="AM37812" s="5"/>
      <c r="AW37812" s="5"/>
    </row>
    <row r="37813" spans="38:49">
      <c r="AL37813" s="5"/>
      <c r="AM37813" s="5"/>
      <c r="AW37813" s="5"/>
    </row>
    <row r="37814" spans="38:49">
      <c r="AL37814" s="5"/>
      <c r="AM37814" s="5"/>
      <c r="AW37814" s="5"/>
    </row>
    <row r="37815" spans="38:49">
      <c r="AL37815" s="5"/>
      <c r="AM37815" s="5"/>
      <c r="AW37815" s="5"/>
    </row>
    <row r="37816" spans="38:49">
      <c r="AL37816" s="5"/>
      <c r="AM37816" s="5"/>
      <c r="AW37816" s="5"/>
    </row>
    <row r="37817" spans="38:49">
      <c r="AL37817" s="5"/>
      <c r="AM37817" s="5"/>
      <c r="AW37817" s="5"/>
    </row>
    <row r="37818" spans="38:49">
      <c r="AL37818" s="5"/>
      <c r="AM37818" s="5"/>
      <c r="AW37818" s="5"/>
    </row>
    <row r="37819" spans="38:49">
      <c r="AL37819" s="5"/>
      <c r="AM37819" s="5"/>
      <c r="AW37819" s="5"/>
    </row>
    <row r="37820" spans="38:49">
      <c r="AL37820" s="5"/>
      <c r="AM37820" s="5"/>
      <c r="AW37820" s="5"/>
    </row>
    <row r="37821" spans="38:49">
      <c r="AL37821" s="5"/>
      <c r="AM37821" s="5"/>
      <c r="AW37821" s="5"/>
    </row>
    <row r="37822" spans="38:49">
      <c r="AL37822" s="5"/>
      <c r="AM37822" s="5"/>
      <c r="AW37822" s="5"/>
    </row>
    <row r="37823" spans="38:49">
      <c r="AL37823" s="5"/>
      <c r="AM37823" s="5"/>
      <c r="AW37823" s="5"/>
    </row>
    <row r="37824" spans="38:49">
      <c r="AL37824" s="5"/>
      <c r="AM37824" s="5"/>
      <c r="AW37824" s="5"/>
    </row>
    <row r="37825" spans="38:49">
      <c r="AL37825" s="5"/>
      <c r="AM37825" s="5"/>
      <c r="AW37825" s="5"/>
    </row>
    <row r="37826" spans="38:49">
      <c r="AL37826" s="5"/>
      <c r="AM37826" s="5"/>
      <c r="AW37826" s="5"/>
    </row>
    <row r="37827" spans="38:49">
      <c r="AL37827" s="5"/>
      <c r="AM37827" s="5"/>
      <c r="AW37827" s="5"/>
    </row>
    <row r="37828" spans="38:49">
      <c r="AL37828" s="5"/>
      <c r="AM37828" s="5"/>
      <c r="AW37828" s="5"/>
    </row>
    <row r="37829" spans="38:49">
      <c r="AL37829" s="5"/>
      <c r="AM37829" s="5"/>
      <c r="AW37829" s="5"/>
    </row>
    <row r="37830" spans="38:49">
      <c r="AL37830" s="5"/>
      <c r="AM37830" s="5"/>
      <c r="AW37830" s="5"/>
    </row>
    <row r="37831" spans="38:49">
      <c r="AL37831" s="5"/>
      <c r="AM37831" s="5"/>
      <c r="AW37831" s="5"/>
    </row>
    <row r="37832" spans="38:49">
      <c r="AL37832" s="5"/>
      <c r="AM37832" s="5"/>
      <c r="AW37832" s="5"/>
    </row>
    <row r="37833" spans="38:49">
      <c r="AL37833" s="5"/>
      <c r="AM37833" s="5"/>
      <c r="AW37833" s="5"/>
    </row>
    <row r="37834" spans="38:49">
      <c r="AL37834" s="5"/>
      <c r="AM37834" s="5"/>
      <c r="AW37834" s="5"/>
    </row>
    <row r="37835" spans="38:49">
      <c r="AL37835" s="5"/>
      <c r="AM37835" s="5"/>
      <c r="AW37835" s="5"/>
    </row>
    <row r="37836" spans="38:49">
      <c r="AL37836" s="5"/>
      <c r="AM37836" s="5"/>
      <c r="AW37836" s="5"/>
    </row>
    <row r="37837" spans="38:49">
      <c r="AL37837" s="5"/>
      <c r="AM37837" s="5"/>
      <c r="AW37837" s="5"/>
    </row>
    <row r="37838" spans="38:49">
      <c r="AL37838" s="5"/>
      <c r="AM37838" s="5"/>
      <c r="AW37838" s="5"/>
    </row>
    <row r="37839" spans="38:49">
      <c r="AL37839" s="5"/>
      <c r="AM37839" s="5"/>
      <c r="AW37839" s="5"/>
    </row>
    <row r="37840" spans="38:49">
      <c r="AL37840" s="5"/>
      <c r="AM37840" s="5"/>
      <c r="AW37840" s="5"/>
    </row>
    <row r="37841" spans="38:49">
      <c r="AL37841" s="5"/>
      <c r="AM37841" s="5"/>
      <c r="AW37841" s="5"/>
    </row>
    <row r="37842" spans="38:49">
      <c r="AL37842" s="5"/>
      <c r="AM37842" s="5"/>
      <c r="AW37842" s="5"/>
    </row>
    <row r="37843" spans="38:49">
      <c r="AL37843" s="5"/>
      <c r="AM37843" s="5"/>
      <c r="AW37843" s="5"/>
    </row>
    <row r="37844" spans="38:49">
      <c r="AL37844" s="5"/>
      <c r="AM37844" s="5"/>
      <c r="AW37844" s="5"/>
    </row>
    <row r="37845" spans="38:49">
      <c r="AL37845" s="5"/>
      <c r="AM37845" s="5"/>
      <c r="AW37845" s="5"/>
    </row>
    <row r="37846" spans="38:49">
      <c r="AL37846" s="5"/>
      <c r="AM37846" s="5"/>
      <c r="AW37846" s="5"/>
    </row>
    <row r="37847" spans="38:49">
      <c r="AL37847" s="5"/>
      <c r="AM37847" s="5"/>
      <c r="AW37847" s="5"/>
    </row>
    <row r="37848" spans="38:49">
      <c r="AL37848" s="5"/>
      <c r="AM37848" s="5"/>
      <c r="AW37848" s="5"/>
    </row>
    <row r="37849" spans="38:49">
      <c r="AL37849" s="5"/>
      <c r="AM37849" s="5"/>
      <c r="AW37849" s="5"/>
    </row>
    <row r="37850" spans="38:49">
      <c r="AL37850" s="5"/>
      <c r="AM37850" s="5"/>
      <c r="AW37850" s="5"/>
    </row>
    <row r="37851" spans="38:49">
      <c r="AL37851" s="5"/>
      <c r="AM37851" s="5"/>
      <c r="AW37851" s="5"/>
    </row>
    <row r="37852" spans="38:49">
      <c r="AL37852" s="5"/>
      <c r="AM37852" s="5"/>
      <c r="AW37852" s="5"/>
    </row>
    <row r="37853" spans="38:49">
      <c r="AL37853" s="5"/>
      <c r="AM37853" s="5"/>
      <c r="AW37853" s="5"/>
    </row>
    <row r="37854" spans="38:49">
      <c r="AL37854" s="5"/>
      <c r="AM37854" s="5"/>
      <c r="AW37854" s="5"/>
    </row>
    <row r="37855" spans="38:49">
      <c r="AL37855" s="5"/>
      <c r="AM37855" s="5"/>
      <c r="AW37855" s="5"/>
    </row>
    <row r="37856" spans="38:49">
      <c r="AL37856" s="5"/>
      <c r="AM37856" s="5"/>
      <c r="AW37856" s="5"/>
    </row>
    <row r="37857" spans="38:49">
      <c r="AL37857" s="5"/>
      <c r="AM37857" s="5"/>
      <c r="AW37857" s="5"/>
    </row>
    <row r="37858" spans="38:49">
      <c r="AL37858" s="5"/>
      <c r="AM37858" s="5"/>
      <c r="AW37858" s="5"/>
    </row>
    <row r="37859" spans="38:49">
      <c r="AL37859" s="5"/>
      <c r="AM37859" s="5"/>
      <c r="AW37859" s="5"/>
    </row>
    <row r="37860" spans="38:49">
      <c r="AL37860" s="5"/>
      <c r="AM37860" s="5"/>
      <c r="AW37860" s="5"/>
    </row>
    <row r="37861" spans="38:49">
      <c r="AL37861" s="5"/>
      <c r="AM37861" s="5"/>
      <c r="AW37861" s="5"/>
    </row>
    <row r="37862" spans="38:49">
      <c r="AL37862" s="5"/>
      <c r="AM37862" s="5"/>
      <c r="AW37862" s="5"/>
    </row>
    <row r="37863" spans="38:49">
      <c r="AL37863" s="5"/>
      <c r="AM37863" s="5"/>
      <c r="AW37863" s="5"/>
    </row>
    <row r="37864" spans="38:49">
      <c r="AL37864" s="5"/>
      <c r="AM37864" s="5"/>
      <c r="AW37864" s="5"/>
    </row>
    <row r="37865" spans="38:49">
      <c r="AL37865" s="5"/>
      <c r="AM37865" s="5"/>
      <c r="AW37865" s="5"/>
    </row>
    <row r="37866" spans="38:49">
      <c r="AL37866" s="5"/>
      <c r="AM37866" s="5"/>
      <c r="AW37866" s="5"/>
    </row>
    <row r="37867" spans="38:49">
      <c r="AL37867" s="5"/>
      <c r="AM37867" s="5"/>
      <c r="AW37867" s="5"/>
    </row>
    <row r="37868" spans="38:49">
      <c r="AL37868" s="5"/>
      <c r="AM37868" s="5"/>
      <c r="AW37868" s="5"/>
    </row>
    <row r="37869" spans="38:49">
      <c r="AL37869" s="5"/>
      <c r="AM37869" s="5"/>
      <c r="AW37869" s="5"/>
    </row>
    <row r="37870" spans="38:49">
      <c r="AL37870" s="5"/>
      <c r="AM37870" s="5"/>
      <c r="AW37870" s="5"/>
    </row>
    <row r="37871" spans="38:49">
      <c r="AL37871" s="5"/>
      <c r="AM37871" s="5"/>
      <c r="AW37871" s="5"/>
    </row>
    <row r="37872" spans="38:49">
      <c r="AL37872" s="5"/>
      <c r="AM37872" s="5"/>
      <c r="AW37872" s="5"/>
    </row>
    <row r="37873" spans="38:49">
      <c r="AL37873" s="5"/>
      <c r="AM37873" s="5"/>
      <c r="AW37873" s="5"/>
    </row>
    <row r="37874" spans="38:49">
      <c r="AL37874" s="5"/>
      <c r="AM37874" s="5"/>
      <c r="AW37874" s="5"/>
    </row>
    <row r="37875" spans="38:49">
      <c r="AL37875" s="5"/>
      <c r="AM37875" s="5"/>
      <c r="AW37875" s="5"/>
    </row>
    <row r="37876" spans="38:49">
      <c r="AL37876" s="5"/>
      <c r="AM37876" s="5"/>
      <c r="AW37876" s="5"/>
    </row>
    <row r="37877" spans="38:49">
      <c r="AL37877" s="5"/>
      <c r="AM37877" s="5"/>
      <c r="AW37877" s="5"/>
    </row>
    <row r="37878" spans="38:49">
      <c r="AL37878" s="5"/>
      <c r="AM37878" s="5"/>
      <c r="AW37878" s="5"/>
    </row>
    <row r="37879" spans="38:49">
      <c r="AL37879" s="5"/>
      <c r="AM37879" s="5"/>
      <c r="AW37879" s="5"/>
    </row>
    <row r="37880" spans="38:49">
      <c r="AL37880" s="5"/>
      <c r="AM37880" s="5"/>
      <c r="AW37880" s="5"/>
    </row>
    <row r="37881" spans="38:49">
      <c r="AL37881" s="5"/>
      <c r="AM37881" s="5"/>
      <c r="AW37881" s="5"/>
    </row>
    <row r="37882" spans="38:49">
      <c r="AL37882" s="5"/>
      <c r="AM37882" s="5"/>
      <c r="AW37882" s="5"/>
    </row>
    <row r="37883" spans="38:49">
      <c r="AL37883" s="5"/>
      <c r="AM37883" s="5"/>
      <c r="AW37883" s="5"/>
    </row>
    <row r="37884" spans="38:49">
      <c r="AL37884" s="5"/>
      <c r="AM37884" s="5"/>
      <c r="AW37884" s="5"/>
    </row>
    <row r="37885" spans="38:49">
      <c r="AL37885" s="5"/>
      <c r="AM37885" s="5"/>
      <c r="AW37885" s="5"/>
    </row>
    <row r="37886" spans="38:49">
      <c r="AL37886" s="5"/>
      <c r="AM37886" s="5"/>
      <c r="AW37886" s="5"/>
    </row>
    <row r="37887" spans="38:49">
      <c r="AL37887" s="5"/>
      <c r="AM37887" s="5"/>
      <c r="AW37887" s="5"/>
    </row>
    <row r="37888" spans="38:49">
      <c r="AL37888" s="5"/>
      <c r="AM37888" s="5"/>
      <c r="AW37888" s="5"/>
    </row>
    <row r="37889" spans="38:49">
      <c r="AL37889" s="5"/>
      <c r="AM37889" s="5"/>
      <c r="AW37889" s="5"/>
    </row>
    <row r="37890" spans="38:49">
      <c r="AL37890" s="5"/>
      <c r="AM37890" s="5"/>
      <c r="AW37890" s="5"/>
    </row>
    <row r="37891" spans="38:49">
      <c r="AL37891" s="5"/>
      <c r="AM37891" s="5"/>
      <c r="AW37891" s="5"/>
    </row>
    <row r="37892" spans="38:49">
      <c r="AL37892" s="5"/>
      <c r="AM37892" s="5"/>
      <c r="AW37892" s="5"/>
    </row>
    <row r="37893" spans="38:49">
      <c r="AL37893" s="5"/>
      <c r="AM37893" s="5"/>
      <c r="AW37893" s="5"/>
    </row>
    <row r="37894" spans="38:49">
      <c r="AL37894" s="5"/>
      <c r="AM37894" s="5"/>
      <c r="AW37894" s="5"/>
    </row>
    <row r="37895" spans="38:49">
      <c r="AL37895" s="5"/>
      <c r="AM37895" s="5"/>
      <c r="AW37895" s="5"/>
    </row>
    <row r="37896" spans="38:49">
      <c r="AL37896" s="5"/>
      <c r="AM37896" s="5"/>
      <c r="AW37896" s="5"/>
    </row>
    <row r="37897" spans="38:49">
      <c r="AL37897" s="5"/>
      <c r="AM37897" s="5"/>
      <c r="AW37897" s="5"/>
    </row>
    <row r="37898" spans="38:49">
      <c r="AL37898" s="5"/>
      <c r="AM37898" s="5"/>
      <c r="AW37898" s="5"/>
    </row>
    <row r="37899" spans="38:49">
      <c r="AL37899" s="5"/>
      <c r="AM37899" s="5"/>
      <c r="AW37899" s="5"/>
    </row>
    <row r="37900" spans="38:49">
      <c r="AL37900" s="5"/>
      <c r="AM37900" s="5"/>
      <c r="AW37900" s="5"/>
    </row>
    <row r="37901" spans="38:49">
      <c r="AL37901" s="5"/>
      <c r="AM37901" s="5"/>
      <c r="AW37901" s="5"/>
    </row>
    <row r="37902" spans="38:49">
      <c r="AL37902" s="5"/>
      <c r="AM37902" s="5"/>
      <c r="AW37902" s="5"/>
    </row>
    <row r="37903" spans="38:49">
      <c r="AL37903" s="5"/>
      <c r="AM37903" s="5"/>
      <c r="AW37903" s="5"/>
    </row>
    <row r="37904" spans="38:49">
      <c r="AL37904" s="5"/>
      <c r="AM37904" s="5"/>
      <c r="AW37904" s="5"/>
    </row>
    <row r="37905" spans="38:49">
      <c r="AL37905" s="5"/>
      <c r="AM37905" s="5"/>
      <c r="AW37905" s="5"/>
    </row>
    <row r="37906" spans="38:49">
      <c r="AL37906" s="5"/>
      <c r="AM37906" s="5"/>
      <c r="AW37906" s="5"/>
    </row>
    <row r="37907" spans="38:49">
      <c r="AL37907" s="5"/>
      <c r="AM37907" s="5"/>
      <c r="AW37907" s="5"/>
    </row>
    <row r="37908" spans="38:49">
      <c r="AL37908" s="5"/>
      <c r="AM37908" s="5"/>
      <c r="AW37908" s="5"/>
    </row>
    <row r="37909" spans="38:49">
      <c r="AL37909" s="5"/>
      <c r="AM37909" s="5"/>
      <c r="AW37909" s="5"/>
    </row>
    <row r="37910" spans="38:49">
      <c r="AL37910" s="5"/>
      <c r="AM37910" s="5"/>
      <c r="AW37910" s="5"/>
    </row>
    <row r="37911" spans="38:49">
      <c r="AL37911" s="5"/>
      <c r="AM37911" s="5"/>
      <c r="AW37911" s="5"/>
    </row>
    <row r="37912" spans="38:49">
      <c r="AL37912" s="5"/>
      <c r="AM37912" s="5"/>
      <c r="AW37912" s="5"/>
    </row>
    <row r="37913" spans="38:49">
      <c r="AL37913" s="5"/>
      <c r="AM37913" s="5"/>
      <c r="AW37913" s="5"/>
    </row>
    <row r="37914" spans="38:49">
      <c r="AL37914" s="5"/>
      <c r="AM37914" s="5"/>
      <c r="AW37914" s="5"/>
    </row>
    <row r="37915" spans="38:49">
      <c r="AL37915" s="5"/>
      <c r="AM37915" s="5"/>
      <c r="AW37915" s="5"/>
    </row>
    <row r="37916" spans="38:49">
      <c r="AL37916" s="5"/>
      <c r="AM37916" s="5"/>
      <c r="AW37916" s="5"/>
    </row>
    <row r="37917" spans="38:49">
      <c r="AL37917" s="5"/>
      <c r="AM37917" s="5"/>
      <c r="AW37917" s="5"/>
    </row>
    <row r="37918" spans="38:49">
      <c r="AL37918" s="5"/>
      <c r="AM37918" s="5"/>
      <c r="AW37918" s="5"/>
    </row>
    <row r="37919" spans="38:49">
      <c r="AL37919" s="5"/>
      <c r="AM37919" s="5"/>
      <c r="AW37919" s="5"/>
    </row>
    <row r="37920" spans="38:49">
      <c r="AL37920" s="5"/>
      <c r="AM37920" s="5"/>
      <c r="AW37920" s="5"/>
    </row>
    <row r="37921" spans="38:49">
      <c r="AL37921" s="5"/>
      <c r="AM37921" s="5"/>
      <c r="AW37921" s="5"/>
    </row>
    <row r="37922" spans="38:49">
      <c r="AL37922" s="5"/>
      <c r="AM37922" s="5"/>
      <c r="AW37922" s="5"/>
    </row>
    <row r="37923" spans="38:49">
      <c r="AL37923" s="5"/>
      <c r="AM37923" s="5"/>
      <c r="AW37923" s="5"/>
    </row>
    <row r="37924" spans="38:49">
      <c r="AL37924" s="5"/>
      <c r="AM37924" s="5"/>
      <c r="AW37924" s="5"/>
    </row>
    <row r="37925" spans="38:49">
      <c r="AL37925" s="5"/>
      <c r="AM37925" s="5"/>
      <c r="AW37925" s="5"/>
    </row>
    <row r="37926" spans="38:49">
      <c r="AL37926" s="5"/>
      <c r="AM37926" s="5"/>
      <c r="AW37926" s="5"/>
    </row>
    <row r="37927" spans="38:49">
      <c r="AL37927" s="5"/>
      <c r="AM37927" s="5"/>
      <c r="AW37927" s="5"/>
    </row>
    <row r="37928" spans="38:49">
      <c r="AL37928" s="5"/>
      <c r="AM37928" s="5"/>
      <c r="AW37928" s="5"/>
    </row>
    <row r="37929" spans="38:49">
      <c r="AL37929" s="5"/>
      <c r="AM37929" s="5"/>
      <c r="AW37929" s="5"/>
    </row>
    <row r="37930" spans="38:49">
      <c r="AL37930" s="5"/>
      <c r="AM37930" s="5"/>
      <c r="AW37930" s="5"/>
    </row>
    <row r="37931" spans="38:49">
      <c r="AL37931" s="5"/>
      <c r="AM37931" s="5"/>
      <c r="AW37931" s="5"/>
    </row>
    <row r="37932" spans="38:49">
      <c r="AL37932" s="5"/>
      <c r="AM37932" s="5"/>
      <c r="AW37932" s="5"/>
    </row>
    <row r="37933" spans="38:49">
      <c r="AL37933" s="5"/>
      <c r="AM37933" s="5"/>
      <c r="AW37933" s="5"/>
    </row>
    <row r="37934" spans="38:49">
      <c r="AL37934" s="5"/>
      <c r="AM37934" s="5"/>
      <c r="AW37934" s="5"/>
    </row>
    <row r="37935" spans="38:49">
      <c r="AL37935" s="5"/>
      <c r="AM37935" s="5"/>
      <c r="AW37935" s="5"/>
    </row>
    <row r="37936" spans="38:49">
      <c r="AL37936" s="5"/>
      <c r="AM37936" s="5"/>
      <c r="AW37936" s="5"/>
    </row>
    <row r="37937" spans="38:49">
      <c r="AL37937" s="5"/>
      <c r="AM37937" s="5"/>
      <c r="AW37937" s="5"/>
    </row>
    <row r="37938" spans="38:49">
      <c r="AL37938" s="5"/>
      <c r="AM37938" s="5"/>
      <c r="AW37938" s="5"/>
    </row>
    <row r="37939" spans="38:49">
      <c r="AL37939" s="5"/>
      <c r="AM37939" s="5"/>
      <c r="AW37939" s="5"/>
    </row>
    <row r="37940" spans="38:49">
      <c r="AL37940" s="5"/>
      <c r="AM37940" s="5"/>
      <c r="AW37940" s="5"/>
    </row>
    <row r="37941" spans="38:49">
      <c r="AL37941" s="5"/>
      <c r="AM37941" s="5"/>
      <c r="AW37941" s="5"/>
    </row>
    <row r="37942" spans="38:49">
      <c r="AL37942" s="5"/>
      <c r="AM37942" s="5"/>
      <c r="AW37942" s="5"/>
    </row>
    <row r="37943" spans="38:49">
      <c r="AL37943" s="5"/>
      <c r="AM37943" s="5"/>
      <c r="AW37943" s="5"/>
    </row>
    <row r="37944" spans="38:49">
      <c r="AL37944" s="5"/>
      <c r="AM37944" s="5"/>
      <c r="AW37944" s="5"/>
    </row>
    <row r="37945" spans="38:49">
      <c r="AL37945" s="5"/>
      <c r="AM37945" s="5"/>
      <c r="AW37945" s="5"/>
    </row>
    <row r="37946" spans="38:49">
      <c r="AL37946" s="5"/>
      <c r="AM37946" s="5"/>
      <c r="AW37946" s="5"/>
    </row>
    <row r="37947" spans="38:49">
      <c r="AL37947" s="5"/>
      <c r="AM37947" s="5"/>
      <c r="AW37947" s="5"/>
    </row>
    <row r="37948" spans="38:49">
      <c r="AL37948" s="5"/>
      <c r="AM37948" s="5"/>
      <c r="AW37948" s="5"/>
    </row>
    <row r="37949" spans="38:49">
      <c r="AL37949" s="5"/>
      <c r="AM37949" s="5"/>
      <c r="AW37949" s="5"/>
    </row>
    <row r="37950" spans="38:49">
      <c r="AL37950" s="5"/>
      <c r="AM37950" s="5"/>
      <c r="AW37950" s="5"/>
    </row>
    <row r="37951" spans="38:49">
      <c r="AL37951" s="5"/>
      <c r="AM37951" s="5"/>
      <c r="AW37951" s="5"/>
    </row>
    <row r="37952" spans="38:49">
      <c r="AL37952" s="5"/>
      <c r="AM37952" s="5"/>
      <c r="AW37952" s="5"/>
    </row>
    <row r="37953" spans="38:49">
      <c r="AL37953" s="5"/>
      <c r="AM37953" s="5"/>
      <c r="AW37953" s="5"/>
    </row>
    <row r="37954" spans="38:49">
      <c r="AL37954" s="5"/>
      <c r="AM37954" s="5"/>
      <c r="AW37954" s="5"/>
    </row>
    <row r="37955" spans="38:49">
      <c r="AL37955" s="5"/>
      <c r="AM37955" s="5"/>
      <c r="AW37955" s="5"/>
    </row>
    <row r="37956" spans="38:49">
      <c r="AL37956" s="5"/>
      <c r="AM37956" s="5"/>
      <c r="AW37956" s="5"/>
    </row>
    <row r="37957" spans="38:49">
      <c r="AL37957" s="5"/>
      <c r="AM37957" s="5"/>
      <c r="AW37957" s="5"/>
    </row>
    <row r="37958" spans="38:49">
      <c r="AL37958" s="5"/>
      <c r="AM37958" s="5"/>
      <c r="AW37958" s="5"/>
    </row>
    <row r="37959" spans="38:49">
      <c r="AL37959" s="5"/>
      <c r="AM37959" s="5"/>
      <c r="AW37959" s="5"/>
    </row>
    <row r="37960" spans="38:49">
      <c r="AL37960" s="5"/>
      <c r="AM37960" s="5"/>
      <c r="AW37960" s="5"/>
    </row>
    <row r="37961" spans="38:49">
      <c r="AL37961" s="5"/>
      <c r="AM37961" s="5"/>
      <c r="AW37961" s="5"/>
    </row>
    <row r="37962" spans="38:49">
      <c r="AL37962" s="5"/>
      <c r="AM37962" s="5"/>
      <c r="AW37962" s="5"/>
    </row>
    <row r="37963" spans="38:49">
      <c r="AL37963" s="5"/>
      <c r="AM37963" s="5"/>
      <c r="AW37963" s="5"/>
    </row>
    <row r="37964" spans="38:49">
      <c r="AL37964" s="5"/>
      <c r="AM37964" s="5"/>
      <c r="AW37964" s="5"/>
    </row>
    <row r="37965" spans="38:49">
      <c r="AL37965" s="5"/>
      <c r="AM37965" s="5"/>
      <c r="AW37965" s="5"/>
    </row>
    <row r="37966" spans="38:49">
      <c r="AL37966" s="5"/>
      <c r="AM37966" s="5"/>
      <c r="AW37966" s="5"/>
    </row>
    <row r="37967" spans="38:49">
      <c r="AL37967" s="5"/>
      <c r="AM37967" s="5"/>
      <c r="AW37967" s="5"/>
    </row>
    <row r="37968" spans="38:49">
      <c r="AL37968" s="5"/>
      <c r="AM37968" s="5"/>
      <c r="AW37968" s="5"/>
    </row>
    <row r="37969" spans="38:49">
      <c r="AL37969" s="5"/>
      <c r="AM37969" s="5"/>
      <c r="AW37969" s="5"/>
    </row>
    <row r="37970" spans="38:49">
      <c r="AL37970" s="5"/>
      <c r="AM37970" s="5"/>
      <c r="AW37970" s="5"/>
    </row>
    <row r="37971" spans="38:49">
      <c r="AL37971" s="5"/>
      <c r="AM37971" s="5"/>
      <c r="AW37971" s="5"/>
    </row>
    <row r="37972" spans="38:49">
      <c r="AL37972" s="5"/>
      <c r="AM37972" s="5"/>
      <c r="AW37972" s="5"/>
    </row>
    <row r="37973" spans="38:49">
      <c r="AL37973" s="5"/>
      <c r="AM37973" s="5"/>
      <c r="AW37973" s="5"/>
    </row>
    <row r="37974" spans="38:49">
      <c r="AL37974" s="5"/>
      <c r="AM37974" s="5"/>
      <c r="AW37974" s="5"/>
    </row>
    <row r="37975" spans="38:49">
      <c r="AL37975" s="5"/>
      <c r="AM37975" s="5"/>
      <c r="AW37975" s="5"/>
    </row>
    <row r="37976" spans="38:49">
      <c r="AL37976" s="5"/>
      <c r="AM37976" s="5"/>
      <c r="AW37976" s="5"/>
    </row>
    <row r="37977" spans="38:49">
      <c r="AL37977" s="5"/>
      <c r="AM37977" s="5"/>
      <c r="AW37977" s="5"/>
    </row>
    <row r="37978" spans="38:49">
      <c r="AL37978" s="5"/>
      <c r="AM37978" s="5"/>
      <c r="AW37978" s="5"/>
    </row>
    <row r="37979" spans="38:49">
      <c r="AL37979" s="5"/>
      <c r="AM37979" s="5"/>
      <c r="AW37979" s="5"/>
    </row>
    <row r="37980" spans="38:49">
      <c r="AL37980" s="5"/>
      <c r="AM37980" s="5"/>
      <c r="AW37980" s="5"/>
    </row>
    <row r="37981" spans="38:49">
      <c r="AL37981" s="5"/>
      <c r="AM37981" s="5"/>
      <c r="AW37981" s="5"/>
    </row>
    <row r="37982" spans="38:49">
      <c r="AL37982" s="5"/>
      <c r="AM37982" s="5"/>
      <c r="AW37982" s="5"/>
    </row>
    <row r="37983" spans="38:49">
      <c r="AL37983" s="5"/>
      <c r="AM37983" s="5"/>
      <c r="AW37983" s="5"/>
    </row>
    <row r="37984" spans="38:49">
      <c r="AL37984" s="5"/>
      <c r="AM37984" s="5"/>
      <c r="AW37984" s="5"/>
    </row>
    <row r="37985" spans="38:49">
      <c r="AL37985" s="5"/>
      <c r="AM37985" s="5"/>
      <c r="AW37985" s="5"/>
    </row>
    <row r="37986" spans="38:49">
      <c r="AL37986" s="5"/>
      <c r="AM37986" s="5"/>
      <c r="AW37986" s="5"/>
    </row>
    <row r="37987" spans="38:49">
      <c r="AL37987" s="5"/>
      <c r="AM37987" s="5"/>
      <c r="AW37987" s="5"/>
    </row>
    <row r="37988" spans="38:49">
      <c r="AL37988" s="5"/>
      <c r="AM37988" s="5"/>
      <c r="AW37988" s="5"/>
    </row>
    <row r="37989" spans="38:49">
      <c r="AL37989" s="5"/>
      <c r="AM37989" s="5"/>
      <c r="AW37989" s="5"/>
    </row>
    <row r="37990" spans="38:49">
      <c r="AL37990" s="5"/>
      <c r="AM37990" s="5"/>
      <c r="AW37990" s="5"/>
    </row>
    <row r="37991" spans="38:49">
      <c r="AL37991" s="5"/>
      <c r="AM37991" s="5"/>
      <c r="AW37991" s="5"/>
    </row>
    <row r="37992" spans="38:49">
      <c r="AL37992" s="5"/>
      <c r="AM37992" s="5"/>
      <c r="AW37992" s="5"/>
    </row>
    <row r="37993" spans="38:49">
      <c r="AL37993" s="5"/>
      <c r="AM37993" s="5"/>
      <c r="AW37993" s="5"/>
    </row>
    <row r="37994" spans="38:49">
      <c r="AL37994" s="5"/>
      <c r="AM37994" s="5"/>
      <c r="AW37994" s="5"/>
    </row>
    <row r="37995" spans="38:49">
      <c r="AL37995" s="5"/>
      <c r="AM37995" s="5"/>
      <c r="AW37995" s="5"/>
    </row>
    <row r="37996" spans="38:49">
      <c r="AL37996" s="5"/>
      <c r="AM37996" s="5"/>
      <c r="AW37996" s="5"/>
    </row>
    <row r="37997" spans="38:49">
      <c r="AL37997" s="5"/>
      <c r="AM37997" s="5"/>
      <c r="AW37997" s="5"/>
    </row>
    <row r="37998" spans="38:49">
      <c r="AL37998" s="5"/>
      <c r="AM37998" s="5"/>
      <c r="AW37998" s="5"/>
    </row>
    <row r="37999" spans="38:49">
      <c r="AL37999" s="5"/>
      <c r="AM37999" s="5"/>
      <c r="AW37999" s="5"/>
    </row>
    <row r="38000" spans="38:49">
      <c r="AL38000" s="5"/>
      <c r="AM38000" s="5"/>
      <c r="AW38000" s="5"/>
    </row>
    <row r="38001" spans="38:49">
      <c r="AL38001" s="5"/>
      <c r="AM38001" s="5"/>
      <c r="AW38001" s="5"/>
    </row>
    <row r="38002" spans="38:49">
      <c r="AL38002" s="5"/>
      <c r="AM38002" s="5"/>
      <c r="AW38002" s="5"/>
    </row>
    <row r="38003" spans="38:49">
      <c r="AL38003" s="5"/>
      <c r="AM38003" s="5"/>
      <c r="AW38003" s="5"/>
    </row>
    <row r="38004" spans="38:49">
      <c r="AL38004" s="5"/>
      <c r="AM38004" s="5"/>
      <c r="AW38004" s="5"/>
    </row>
    <row r="38005" spans="38:49">
      <c r="AL38005" s="5"/>
      <c r="AM38005" s="5"/>
      <c r="AW38005" s="5"/>
    </row>
    <row r="38006" spans="38:49">
      <c r="AL38006" s="5"/>
      <c r="AM38006" s="5"/>
      <c r="AW38006" s="5"/>
    </row>
    <row r="38007" spans="38:49">
      <c r="AL38007" s="5"/>
      <c r="AM38007" s="5"/>
      <c r="AW38007" s="5"/>
    </row>
    <row r="38008" spans="38:49">
      <c r="AL38008" s="5"/>
      <c r="AM38008" s="5"/>
      <c r="AW38008" s="5"/>
    </row>
    <row r="38009" spans="38:49">
      <c r="AL38009" s="5"/>
      <c r="AM38009" s="5"/>
      <c r="AW38009" s="5"/>
    </row>
    <row r="38010" spans="38:49">
      <c r="AL38010" s="5"/>
      <c r="AM38010" s="5"/>
      <c r="AW38010" s="5"/>
    </row>
    <row r="38011" spans="38:49">
      <c r="AL38011" s="5"/>
      <c r="AM38011" s="5"/>
      <c r="AW38011" s="5"/>
    </row>
    <row r="38012" spans="38:49">
      <c r="AL38012" s="5"/>
      <c r="AM38012" s="5"/>
      <c r="AW38012" s="5"/>
    </row>
    <row r="38013" spans="38:49">
      <c r="AL38013" s="5"/>
      <c r="AM38013" s="5"/>
      <c r="AW38013" s="5"/>
    </row>
    <row r="38014" spans="38:49">
      <c r="AL38014" s="5"/>
      <c r="AM38014" s="5"/>
      <c r="AW38014" s="5"/>
    </row>
    <row r="38015" spans="38:49">
      <c r="AL38015" s="5"/>
      <c r="AM38015" s="5"/>
      <c r="AW38015" s="5"/>
    </row>
    <row r="38016" spans="38:49">
      <c r="AL38016" s="5"/>
      <c r="AM38016" s="5"/>
      <c r="AW38016" s="5"/>
    </row>
    <row r="38017" spans="38:49">
      <c r="AL38017" s="5"/>
      <c r="AM38017" s="5"/>
      <c r="AW38017" s="5"/>
    </row>
    <row r="38018" spans="38:49">
      <c r="AL38018" s="5"/>
      <c r="AM38018" s="5"/>
      <c r="AW38018" s="5"/>
    </row>
    <row r="38019" spans="38:49">
      <c r="AL38019" s="5"/>
      <c r="AM38019" s="5"/>
      <c r="AW38019" s="5"/>
    </row>
    <row r="38020" spans="38:49">
      <c r="AL38020" s="5"/>
      <c r="AM38020" s="5"/>
      <c r="AW38020" s="5"/>
    </row>
    <row r="38021" spans="38:49">
      <c r="AL38021" s="5"/>
      <c r="AM38021" s="5"/>
      <c r="AW38021" s="5"/>
    </row>
    <row r="38022" spans="38:49">
      <c r="AL38022" s="5"/>
      <c r="AM38022" s="5"/>
      <c r="AW38022" s="5"/>
    </row>
    <row r="38023" spans="38:49">
      <c r="AL38023" s="5"/>
      <c r="AM38023" s="5"/>
      <c r="AW38023" s="5"/>
    </row>
    <row r="38024" spans="38:49">
      <c r="AL38024" s="5"/>
      <c r="AM38024" s="5"/>
      <c r="AW38024" s="5"/>
    </row>
    <row r="38025" spans="38:49">
      <c r="AL38025" s="5"/>
      <c r="AM38025" s="5"/>
      <c r="AW38025" s="5"/>
    </row>
    <row r="38026" spans="38:49">
      <c r="AL38026" s="5"/>
      <c r="AM38026" s="5"/>
      <c r="AW38026" s="5"/>
    </row>
    <row r="38027" spans="38:49">
      <c r="AL38027" s="5"/>
      <c r="AM38027" s="5"/>
      <c r="AW38027" s="5"/>
    </row>
    <row r="38028" spans="38:49">
      <c r="AL38028" s="5"/>
      <c r="AM38028" s="5"/>
      <c r="AW38028" s="5"/>
    </row>
    <row r="38029" spans="38:49">
      <c r="AL38029" s="5"/>
      <c r="AM38029" s="5"/>
      <c r="AW38029" s="5"/>
    </row>
    <row r="38030" spans="38:49">
      <c r="AL38030" s="5"/>
      <c r="AM38030" s="5"/>
      <c r="AW38030" s="5"/>
    </row>
    <row r="38031" spans="38:49">
      <c r="AL38031" s="5"/>
      <c r="AM38031" s="5"/>
      <c r="AW38031" s="5"/>
    </row>
    <row r="38032" spans="38:49">
      <c r="AL38032" s="5"/>
      <c r="AM38032" s="5"/>
      <c r="AW38032" s="5"/>
    </row>
    <row r="38033" spans="38:49">
      <c r="AL38033" s="5"/>
      <c r="AM38033" s="5"/>
      <c r="AW38033" s="5"/>
    </row>
    <row r="38034" spans="38:49">
      <c r="AL38034" s="5"/>
      <c r="AM38034" s="5"/>
      <c r="AW38034" s="5"/>
    </row>
    <row r="38035" spans="38:49">
      <c r="AL38035" s="5"/>
      <c r="AM38035" s="5"/>
      <c r="AW38035" s="5"/>
    </row>
    <row r="38036" spans="38:49">
      <c r="AL38036" s="5"/>
      <c r="AM38036" s="5"/>
      <c r="AW38036" s="5"/>
    </row>
    <row r="38037" spans="38:49">
      <c r="AL38037" s="5"/>
      <c r="AM38037" s="5"/>
      <c r="AW38037" s="5"/>
    </row>
    <row r="38038" spans="38:49">
      <c r="AL38038" s="5"/>
      <c r="AM38038" s="5"/>
      <c r="AW38038" s="5"/>
    </row>
    <row r="38039" spans="38:49">
      <c r="AL38039" s="5"/>
      <c r="AM38039" s="5"/>
      <c r="AW38039" s="5"/>
    </row>
    <row r="38040" spans="38:49">
      <c r="AL38040" s="5"/>
      <c r="AM38040" s="5"/>
      <c r="AW38040" s="5"/>
    </row>
    <row r="38041" spans="38:49">
      <c r="AL38041" s="5"/>
      <c r="AM38041" s="5"/>
      <c r="AW38041" s="5"/>
    </row>
    <row r="38042" spans="38:49">
      <c r="AL38042" s="5"/>
      <c r="AM38042" s="5"/>
      <c r="AW38042" s="5"/>
    </row>
    <row r="38043" spans="38:49">
      <c r="AL38043" s="5"/>
      <c r="AM38043" s="5"/>
      <c r="AW38043" s="5"/>
    </row>
    <row r="38044" spans="38:49">
      <c r="AL38044" s="5"/>
      <c r="AM38044" s="5"/>
      <c r="AW38044" s="5"/>
    </row>
    <row r="38045" spans="38:49">
      <c r="AL38045" s="5"/>
      <c r="AM38045" s="5"/>
      <c r="AW38045" s="5"/>
    </row>
    <row r="38046" spans="38:49">
      <c r="AL38046" s="5"/>
      <c r="AM38046" s="5"/>
      <c r="AW38046" s="5"/>
    </row>
    <row r="38047" spans="38:49">
      <c r="AL38047" s="5"/>
      <c r="AM38047" s="5"/>
      <c r="AW38047" s="5"/>
    </row>
    <row r="38048" spans="38:49">
      <c r="AL38048" s="5"/>
      <c r="AM38048" s="5"/>
      <c r="AW38048" s="5"/>
    </row>
    <row r="38049" spans="38:49">
      <c r="AL38049" s="5"/>
      <c r="AM38049" s="5"/>
      <c r="AW38049" s="5"/>
    </row>
    <row r="38050" spans="38:49">
      <c r="AL38050" s="5"/>
      <c r="AM38050" s="5"/>
      <c r="AW38050" s="5"/>
    </row>
    <row r="38051" spans="38:49">
      <c r="AL38051" s="5"/>
      <c r="AM38051" s="5"/>
      <c r="AW38051" s="5"/>
    </row>
    <row r="38052" spans="38:49">
      <c r="AL38052" s="5"/>
      <c r="AM38052" s="5"/>
      <c r="AW38052" s="5"/>
    </row>
    <row r="38053" spans="38:49">
      <c r="AL38053" s="5"/>
      <c r="AM38053" s="5"/>
      <c r="AW38053" s="5"/>
    </row>
    <row r="38054" spans="38:49">
      <c r="AL38054" s="5"/>
      <c r="AM38054" s="5"/>
      <c r="AW38054" s="5"/>
    </row>
    <row r="38055" spans="38:49">
      <c r="AL38055" s="5"/>
      <c r="AM38055" s="5"/>
      <c r="AW38055" s="5"/>
    </row>
    <row r="38056" spans="38:49">
      <c r="AL38056" s="5"/>
      <c r="AM38056" s="5"/>
      <c r="AW38056" s="5"/>
    </row>
    <row r="38057" spans="38:49">
      <c r="AL38057" s="5"/>
      <c r="AM38057" s="5"/>
      <c r="AW38057" s="5"/>
    </row>
    <row r="38058" spans="38:49">
      <c r="AL38058" s="5"/>
      <c r="AM38058" s="5"/>
      <c r="AW38058" s="5"/>
    </row>
    <row r="38059" spans="38:49">
      <c r="AL38059" s="5"/>
      <c r="AM38059" s="5"/>
      <c r="AW38059" s="5"/>
    </row>
    <row r="38060" spans="38:49">
      <c r="AL38060" s="5"/>
      <c r="AM38060" s="5"/>
      <c r="AW38060" s="5"/>
    </row>
    <row r="38061" spans="38:49">
      <c r="AL38061" s="5"/>
      <c r="AM38061" s="5"/>
      <c r="AW38061" s="5"/>
    </row>
    <row r="38062" spans="38:49">
      <c r="AL38062" s="5"/>
      <c r="AM38062" s="5"/>
      <c r="AW38062" s="5"/>
    </row>
    <row r="38063" spans="38:49">
      <c r="AL38063" s="5"/>
      <c r="AM38063" s="5"/>
      <c r="AW38063" s="5"/>
    </row>
    <row r="38064" spans="38:49">
      <c r="AL38064" s="5"/>
      <c r="AM38064" s="5"/>
      <c r="AW38064" s="5"/>
    </row>
    <row r="38065" spans="38:49">
      <c r="AL38065" s="5"/>
      <c r="AM38065" s="5"/>
      <c r="AW38065" s="5"/>
    </row>
    <row r="38066" spans="38:49">
      <c r="AL38066" s="5"/>
      <c r="AM38066" s="5"/>
      <c r="AW38066" s="5"/>
    </row>
    <row r="38067" spans="38:49">
      <c r="AL38067" s="5"/>
      <c r="AM38067" s="5"/>
      <c r="AW38067" s="5"/>
    </row>
    <row r="38068" spans="38:49">
      <c r="AL38068" s="5"/>
      <c r="AM38068" s="5"/>
      <c r="AW38068" s="5"/>
    </row>
    <row r="38069" spans="38:49">
      <c r="AL38069" s="5"/>
      <c r="AM38069" s="5"/>
      <c r="AW38069" s="5"/>
    </row>
    <row r="38070" spans="38:49">
      <c r="AL38070" s="5"/>
      <c r="AM38070" s="5"/>
      <c r="AW38070" s="5"/>
    </row>
    <row r="38071" spans="38:49">
      <c r="AL38071" s="5"/>
      <c r="AM38071" s="5"/>
      <c r="AW38071" s="5"/>
    </row>
    <row r="38072" spans="38:49">
      <c r="AL38072" s="5"/>
      <c r="AM38072" s="5"/>
      <c r="AW38072" s="5"/>
    </row>
    <row r="38073" spans="38:49">
      <c r="AL38073" s="5"/>
      <c r="AM38073" s="5"/>
      <c r="AW38073" s="5"/>
    </row>
    <row r="38074" spans="38:49">
      <c r="AL38074" s="5"/>
      <c r="AM38074" s="5"/>
      <c r="AW38074" s="5"/>
    </row>
    <row r="38075" spans="38:49">
      <c r="AL38075" s="5"/>
      <c r="AM38075" s="5"/>
      <c r="AW38075" s="5"/>
    </row>
    <row r="38076" spans="38:49">
      <c r="AL38076" s="5"/>
      <c r="AM38076" s="5"/>
      <c r="AW38076" s="5"/>
    </row>
    <row r="38077" spans="38:49">
      <c r="AL38077" s="5"/>
      <c r="AM38077" s="5"/>
      <c r="AW38077" s="5"/>
    </row>
    <row r="38078" spans="38:49">
      <c r="AL38078" s="5"/>
      <c r="AM38078" s="5"/>
      <c r="AW38078" s="5"/>
    </row>
    <row r="38079" spans="38:49">
      <c r="AL38079" s="5"/>
      <c r="AM38079" s="5"/>
      <c r="AW38079" s="5"/>
    </row>
    <row r="38080" spans="38:49">
      <c r="AL38080" s="5"/>
      <c r="AM38080" s="5"/>
      <c r="AW38080" s="5"/>
    </row>
    <row r="38081" spans="38:49">
      <c r="AL38081" s="5"/>
      <c r="AM38081" s="5"/>
      <c r="AW38081" s="5"/>
    </row>
    <row r="38082" spans="38:49">
      <c r="AL38082" s="5"/>
      <c r="AM38082" s="5"/>
      <c r="AW38082" s="5"/>
    </row>
    <row r="38083" spans="38:49">
      <c r="AL38083" s="5"/>
      <c r="AM38083" s="5"/>
      <c r="AW38083" s="5"/>
    </row>
    <row r="38084" spans="38:49">
      <c r="AL38084" s="5"/>
      <c r="AM38084" s="5"/>
      <c r="AW38084" s="5"/>
    </row>
    <row r="38085" spans="38:49">
      <c r="AL38085" s="5"/>
      <c r="AM38085" s="5"/>
      <c r="AW38085" s="5"/>
    </row>
    <row r="38086" spans="38:49">
      <c r="AL38086" s="5"/>
      <c r="AM38086" s="5"/>
      <c r="AW38086" s="5"/>
    </row>
    <row r="38087" spans="38:49">
      <c r="AL38087" s="5"/>
      <c r="AM38087" s="5"/>
      <c r="AW38087" s="5"/>
    </row>
    <row r="38088" spans="38:49">
      <c r="AL38088" s="5"/>
      <c r="AM38088" s="5"/>
      <c r="AW38088" s="5"/>
    </row>
    <row r="38089" spans="38:49">
      <c r="AL38089" s="5"/>
      <c r="AM38089" s="5"/>
      <c r="AW38089" s="5"/>
    </row>
    <row r="38090" spans="38:49">
      <c r="AL38090" s="5"/>
      <c r="AM38090" s="5"/>
      <c r="AW38090" s="5"/>
    </row>
    <row r="38091" spans="38:49">
      <c r="AL38091" s="5"/>
      <c r="AM38091" s="5"/>
      <c r="AW38091" s="5"/>
    </row>
    <row r="38092" spans="38:49">
      <c r="AL38092" s="5"/>
      <c r="AM38092" s="5"/>
      <c r="AW38092" s="5"/>
    </row>
    <row r="38093" spans="38:49">
      <c r="AL38093" s="5"/>
      <c r="AM38093" s="5"/>
      <c r="AW38093" s="5"/>
    </row>
    <row r="38094" spans="38:49">
      <c r="AL38094" s="5"/>
      <c r="AM38094" s="5"/>
      <c r="AW38094" s="5"/>
    </row>
    <row r="38095" spans="38:49">
      <c r="AL38095" s="5"/>
      <c r="AM38095" s="5"/>
      <c r="AW38095" s="5"/>
    </row>
    <row r="38096" spans="38:49">
      <c r="AL38096" s="5"/>
      <c r="AM38096" s="5"/>
      <c r="AW38096" s="5"/>
    </row>
    <row r="38097" spans="38:49">
      <c r="AL38097" s="5"/>
      <c r="AM38097" s="5"/>
      <c r="AW38097" s="5"/>
    </row>
    <row r="38098" spans="38:49">
      <c r="AL38098" s="5"/>
      <c r="AM38098" s="5"/>
      <c r="AW38098" s="5"/>
    </row>
    <row r="38099" spans="38:49">
      <c r="AL38099" s="5"/>
      <c r="AM38099" s="5"/>
      <c r="AW38099" s="5"/>
    </row>
    <row r="38100" spans="38:49">
      <c r="AL38100" s="5"/>
      <c r="AM38100" s="5"/>
      <c r="AW38100" s="5"/>
    </row>
    <row r="38101" spans="38:49">
      <c r="AL38101" s="5"/>
      <c r="AM38101" s="5"/>
      <c r="AW38101" s="5"/>
    </row>
    <row r="38102" spans="38:49">
      <c r="AL38102" s="5"/>
      <c r="AM38102" s="5"/>
      <c r="AW38102" s="5"/>
    </row>
    <row r="38103" spans="38:49">
      <c r="AL38103" s="5"/>
      <c r="AM38103" s="5"/>
      <c r="AW38103" s="5"/>
    </row>
    <row r="38104" spans="38:49">
      <c r="AL38104" s="5"/>
      <c r="AM38104" s="5"/>
      <c r="AW38104" s="5"/>
    </row>
    <row r="38105" spans="38:49">
      <c r="AL38105" s="5"/>
      <c r="AM38105" s="5"/>
      <c r="AW38105" s="5"/>
    </row>
    <row r="38106" spans="38:49">
      <c r="AL38106" s="5"/>
      <c r="AM38106" s="5"/>
      <c r="AW38106" s="5"/>
    </row>
    <row r="38107" spans="38:49">
      <c r="AL38107" s="5"/>
      <c r="AM38107" s="5"/>
      <c r="AW38107" s="5"/>
    </row>
    <row r="38108" spans="38:49">
      <c r="AL38108" s="5"/>
      <c r="AM38108" s="5"/>
      <c r="AW38108" s="5"/>
    </row>
    <row r="38109" spans="38:49">
      <c r="AL38109" s="5"/>
      <c r="AM38109" s="5"/>
      <c r="AW38109" s="5"/>
    </row>
    <row r="38110" spans="38:49">
      <c r="AL38110" s="5"/>
      <c r="AM38110" s="5"/>
      <c r="AW38110" s="5"/>
    </row>
    <row r="38111" spans="38:49">
      <c r="AL38111" s="5"/>
      <c r="AM38111" s="5"/>
      <c r="AW38111" s="5"/>
    </row>
    <row r="38112" spans="38:49">
      <c r="AL38112" s="5"/>
      <c r="AM38112" s="5"/>
      <c r="AW38112" s="5"/>
    </row>
    <row r="38113" spans="38:49">
      <c r="AL38113" s="5"/>
      <c r="AM38113" s="5"/>
      <c r="AW38113" s="5"/>
    </row>
    <row r="38114" spans="38:49">
      <c r="AL38114" s="5"/>
      <c r="AM38114" s="5"/>
      <c r="AW38114" s="5"/>
    </row>
    <row r="38115" spans="38:49">
      <c r="AL38115" s="5"/>
      <c r="AM38115" s="5"/>
      <c r="AW38115" s="5"/>
    </row>
    <row r="38116" spans="38:49">
      <c r="AL38116" s="5"/>
      <c r="AM38116" s="5"/>
      <c r="AW38116" s="5"/>
    </row>
    <row r="38117" spans="38:49">
      <c r="AL38117" s="5"/>
      <c r="AM38117" s="5"/>
      <c r="AW38117" s="5"/>
    </row>
    <row r="38118" spans="38:49">
      <c r="AL38118" s="5"/>
      <c r="AM38118" s="5"/>
      <c r="AW38118" s="5"/>
    </row>
    <row r="38119" spans="38:49">
      <c r="AL38119" s="5"/>
      <c r="AM38119" s="5"/>
      <c r="AW38119" s="5"/>
    </row>
    <row r="38120" spans="38:49">
      <c r="AL38120" s="5"/>
      <c r="AM38120" s="5"/>
      <c r="AW38120" s="5"/>
    </row>
    <row r="38121" spans="38:49">
      <c r="AL38121" s="5"/>
      <c r="AM38121" s="5"/>
      <c r="AW38121" s="5"/>
    </row>
    <row r="38122" spans="38:49">
      <c r="AL38122" s="5"/>
      <c r="AM38122" s="5"/>
      <c r="AW38122" s="5"/>
    </row>
    <row r="38123" spans="38:49">
      <c r="AL38123" s="5"/>
      <c r="AM38123" s="5"/>
      <c r="AW38123" s="5"/>
    </row>
    <row r="38124" spans="38:49">
      <c r="AL38124" s="5"/>
      <c r="AM38124" s="5"/>
      <c r="AW38124" s="5"/>
    </row>
    <row r="38125" spans="38:49">
      <c r="AL38125" s="5"/>
      <c r="AM38125" s="5"/>
      <c r="AW38125" s="5"/>
    </row>
    <row r="38126" spans="38:49">
      <c r="AL38126" s="5"/>
      <c r="AM38126" s="5"/>
      <c r="AW38126" s="5"/>
    </row>
    <row r="38127" spans="38:49">
      <c r="AL38127" s="5"/>
      <c r="AM38127" s="5"/>
      <c r="AW38127" s="5"/>
    </row>
    <row r="38128" spans="38:49">
      <c r="AL38128" s="5"/>
      <c r="AM38128" s="5"/>
      <c r="AW38128" s="5"/>
    </row>
    <row r="38129" spans="38:49">
      <c r="AL38129" s="5"/>
      <c r="AM38129" s="5"/>
      <c r="AW38129" s="5"/>
    </row>
    <row r="38130" spans="38:49">
      <c r="AL38130" s="5"/>
      <c r="AM38130" s="5"/>
      <c r="AW38130" s="5"/>
    </row>
    <row r="38131" spans="38:49">
      <c r="AL38131" s="5"/>
      <c r="AM38131" s="5"/>
      <c r="AW38131" s="5"/>
    </row>
    <row r="38132" spans="38:49">
      <c r="AL38132" s="5"/>
      <c r="AM38132" s="5"/>
      <c r="AW38132" s="5"/>
    </row>
    <row r="38133" spans="38:49">
      <c r="AL38133" s="5"/>
      <c r="AM38133" s="5"/>
      <c r="AW38133" s="5"/>
    </row>
    <row r="38134" spans="38:49">
      <c r="AL38134" s="5"/>
      <c r="AM38134" s="5"/>
      <c r="AW38134" s="5"/>
    </row>
    <row r="38135" spans="38:49">
      <c r="AL38135" s="5"/>
      <c r="AM38135" s="5"/>
      <c r="AW38135" s="5"/>
    </row>
    <row r="38136" spans="38:49">
      <c r="AL38136" s="5"/>
      <c r="AM38136" s="5"/>
      <c r="AW38136" s="5"/>
    </row>
    <row r="38137" spans="38:49">
      <c r="AL38137" s="5"/>
      <c r="AM38137" s="5"/>
      <c r="AW38137" s="5"/>
    </row>
    <row r="38138" spans="38:49">
      <c r="AL38138" s="5"/>
      <c r="AM38138" s="5"/>
      <c r="AW38138" s="5"/>
    </row>
    <row r="38139" spans="38:49">
      <c r="AL38139" s="5"/>
      <c r="AM38139" s="5"/>
      <c r="AW38139" s="5"/>
    </row>
    <row r="38140" spans="38:49">
      <c r="AL38140" s="5"/>
      <c r="AM38140" s="5"/>
      <c r="AW38140" s="5"/>
    </row>
    <row r="38141" spans="38:49">
      <c r="AL38141" s="5"/>
      <c r="AM38141" s="5"/>
      <c r="AW38141" s="5"/>
    </row>
    <row r="38142" spans="38:49">
      <c r="AL38142" s="5"/>
      <c r="AM38142" s="5"/>
      <c r="AW38142" s="5"/>
    </row>
    <row r="38143" spans="38:49">
      <c r="AL38143" s="5"/>
      <c r="AM38143" s="5"/>
      <c r="AW38143" s="5"/>
    </row>
    <row r="38144" spans="38:49">
      <c r="AL38144" s="5"/>
      <c r="AM38144" s="5"/>
      <c r="AW38144" s="5"/>
    </row>
    <row r="38145" spans="38:49">
      <c r="AL38145" s="5"/>
      <c r="AM38145" s="5"/>
      <c r="AW38145" s="5"/>
    </row>
    <row r="38146" spans="38:49">
      <c r="AL38146" s="5"/>
      <c r="AM38146" s="5"/>
      <c r="AW38146" s="5"/>
    </row>
    <row r="38147" spans="38:49">
      <c r="AL38147" s="5"/>
      <c r="AM38147" s="5"/>
      <c r="AW38147" s="5"/>
    </row>
    <row r="38148" spans="38:49">
      <c r="AL38148" s="5"/>
      <c r="AM38148" s="5"/>
      <c r="AW38148" s="5"/>
    </row>
    <row r="38149" spans="38:49">
      <c r="AL38149" s="5"/>
      <c r="AM38149" s="5"/>
      <c r="AW38149" s="5"/>
    </row>
    <row r="38150" spans="38:49">
      <c r="AL38150" s="5"/>
      <c r="AM38150" s="5"/>
      <c r="AW38150" s="5"/>
    </row>
    <row r="38151" spans="38:49">
      <c r="AL38151" s="5"/>
      <c r="AM38151" s="5"/>
      <c r="AW38151" s="5"/>
    </row>
    <row r="38152" spans="38:49">
      <c r="AL38152" s="5"/>
      <c r="AM38152" s="5"/>
      <c r="AW38152" s="5"/>
    </row>
    <row r="38153" spans="38:49">
      <c r="AL38153" s="5"/>
      <c r="AM38153" s="5"/>
      <c r="AW38153" s="5"/>
    </row>
    <row r="38154" spans="38:49">
      <c r="AL38154" s="5"/>
      <c r="AM38154" s="5"/>
      <c r="AW38154" s="5"/>
    </row>
    <row r="38155" spans="38:49">
      <c r="AL38155" s="5"/>
      <c r="AM38155" s="5"/>
      <c r="AW38155" s="5"/>
    </row>
    <row r="38156" spans="38:49">
      <c r="AL38156" s="5"/>
      <c r="AM38156" s="5"/>
      <c r="AW38156" s="5"/>
    </row>
    <row r="38157" spans="38:49">
      <c r="AL38157" s="5"/>
      <c r="AM38157" s="5"/>
      <c r="AW38157" s="5"/>
    </row>
    <row r="38158" spans="38:49">
      <c r="AL38158" s="5"/>
      <c r="AM38158" s="5"/>
      <c r="AW38158" s="5"/>
    </row>
    <row r="38159" spans="38:49">
      <c r="AL38159" s="5"/>
      <c r="AM38159" s="5"/>
      <c r="AW38159" s="5"/>
    </row>
    <row r="38160" spans="38:49">
      <c r="AL38160" s="5"/>
      <c r="AM38160" s="5"/>
      <c r="AW38160" s="5"/>
    </row>
    <row r="38161" spans="38:49">
      <c r="AL38161" s="5"/>
      <c r="AM38161" s="5"/>
      <c r="AW38161" s="5"/>
    </row>
    <row r="38162" spans="38:49">
      <c r="AL38162" s="5"/>
      <c r="AM38162" s="5"/>
      <c r="AW38162" s="5"/>
    </row>
    <row r="38163" spans="38:49">
      <c r="AL38163" s="5"/>
      <c r="AM38163" s="5"/>
      <c r="AW38163" s="5"/>
    </row>
    <row r="38164" spans="38:49">
      <c r="AL38164" s="5"/>
      <c r="AM38164" s="5"/>
      <c r="AW38164" s="5"/>
    </row>
    <row r="38165" spans="38:49">
      <c r="AL38165" s="5"/>
      <c r="AM38165" s="5"/>
      <c r="AW38165" s="5"/>
    </row>
    <row r="38166" spans="38:49">
      <c r="AL38166" s="5"/>
      <c r="AM38166" s="5"/>
      <c r="AW38166" s="5"/>
    </row>
    <row r="38167" spans="38:49">
      <c r="AL38167" s="5"/>
      <c r="AM38167" s="5"/>
      <c r="AW38167" s="5"/>
    </row>
    <row r="38168" spans="38:49">
      <c r="AL38168" s="5"/>
      <c r="AM38168" s="5"/>
      <c r="AW38168" s="5"/>
    </row>
    <row r="38169" spans="38:49">
      <c r="AL38169" s="5"/>
      <c r="AM38169" s="5"/>
      <c r="AW38169" s="5"/>
    </row>
    <row r="38170" spans="38:49">
      <c r="AL38170" s="5"/>
      <c r="AM38170" s="5"/>
      <c r="AW38170" s="5"/>
    </row>
    <row r="38171" spans="38:49">
      <c r="AL38171" s="5"/>
      <c r="AM38171" s="5"/>
      <c r="AW38171" s="5"/>
    </row>
    <row r="38172" spans="38:49">
      <c r="AL38172" s="5"/>
      <c r="AM38172" s="5"/>
      <c r="AW38172" s="5"/>
    </row>
    <row r="38173" spans="38:49">
      <c r="AL38173" s="5"/>
      <c r="AM38173" s="5"/>
      <c r="AW38173" s="5"/>
    </row>
    <row r="38174" spans="38:49">
      <c r="AL38174" s="5"/>
      <c r="AM38174" s="5"/>
      <c r="AW38174" s="5"/>
    </row>
    <row r="38175" spans="38:49">
      <c r="AL38175" s="5"/>
      <c r="AM38175" s="5"/>
      <c r="AW38175" s="5"/>
    </row>
    <row r="38176" spans="38:49">
      <c r="AL38176" s="5"/>
      <c r="AM38176" s="5"/>
      <c r="AW38176" s="5"/>
    </row>
    <row r="38177" spans="38:49">
      <c r="AL38177" s="5"/>
      <c r="AM38177" s="5"/>
      <c r="AW38177" s="5"/>
    </row>
    <row r="38178" spans="38:49">
      <c r="AL38178" s="5"/>
      <c r="AM38178" s="5"/>
      <c r="AW38178" s="5"/>
    </row>
    <row r="38179" spans="38:49">
      <c r="AL38179" s="5"/>
      <c r="AM38179" s="5"/>
      <c r="AW38179" s="5"/>
    </row>
    <row r="38180" spans="38:49">
      <c r="AL38180" s="5"/>
      <c r="AM38180" s="5"/>
      <c r="AW38180" s="5"/>
    </row>
    <row r="38181" spans="38:49">
      <c r="AL38181" s="5"/>
      <c r="AM38181" s="5"/>
      <c r="AW38181" s="5"/>
    </row>
    <row r="38182" spans="38:49">
      <c r="AL38182" s="5"/>
      <c r="AM38182" s="5"/>
      <c r="AW38182" s="5"/>
    </row>
    <row r="38183" spans="38:49">
      <c r="AL38183" s="5"/>
      <c r="AM38183" s="5"/>
      <c r="AW38183" s="5"/>
    </row>
    <row r="38184" spans="38:49">
      <c r="AL38184" s="5"/>
      <c r="AM38184" s="5"/>
      <c r="AW38184" s="5"/>
    </row>
    <row r="38185" spans="38:49">
      <c r="AL38185" s="5"/>
      <c r="AM38185" s="5"/>
      <c r="AW38185" s="5"/>
    </row>
    <row r="38186" spans="38:49">
      <c r="AL38186" s="5"/>
      <c r="AM38186" s="5"/>
      <c r="AW38186" s="5"/>
    </row>
    <row r="38187" spans="38:49">
      <c r="AL38187" s="5"/>
      <c r="AM38187" s="5"/>
      <c r="AW38187" s="5"/>
    </row>
    <row r="38188" spans="38:49">
      <c r="AL38188" s="5"/>
      <c r="AM38188" s="5"/>
      <c r="AW38188" s="5"/>
    </row>
    <row r="38189" spans="38:49">
      <c r="AL38189" s="5"/>
      <c r="AM38189" s="5"/>
      <c r="AW38189" s="5"/>
    </row>
    <row r="38190" spans="38:49">
      <c r="AL38190" s="5"/>
      <c r="AM38190" s="5"/>
      <c r="AW38190" s="5"/>
    </row>
    <row r="38191" spans="38:49">
      <c r="AL38191" s="5"/>
      <c r="AM38191" s="5"/>
      <c r="AW38191" s="5"/>
    </row>
    <row r="38192" spans="38:49">
      <c r="AL38192" s="5"/>
      <c r="AM38192" s="5"/>
      <c r="AW38192" s="5"/>
    </row>
    <row r="38193" spans="38:49">
      <c r="AL38193" s="5"/>
      <c r="AM38193" s="5"/>
      <c r="AW38193" s="5"/>
    </row>
    <row r="38194" spans="38:49">
      <c r="AL38194" s="5"/>
      <c r="AM38194" s="5"/>
      <c r="AW38194" s="5"/>
    </row>
    <row r="38195" spans="38:49">
      <c r="AL38195" s="5"/>
      <c r="AM38195" s="5"/>
      <c r="AW38195" s="5"/>
    </row>
    <row r="38196" spans="38:49">
      <c r="AL38196" s="5"/>
      <c r="AM38196" s="5"/>
      <c r="AW38196" s="5"/>
    </row>
    <row r="38197" spans="38:49">
      <c r="AL38197" s="5"/>
      <c r="AM38197" s="5"/>
      <c r="AW38197" s="5"/>
    </row>
    <row r="38198" spans="38:49">
      <c r="AL38198" s="5"/>
      <c r="AM38198" s="5"/>
      <c r="AW38198" s="5"/>
    </row>
    <row r="38199" spans="38:49">
      <c r="AL38199" s="5"/>
      <c r="AM38199" s="5"/>
      <c r="AW38199" s="5"/>
    </row>
    <row r="38200" spans="38:49">
      <c r="AL38200" s="5"/>
      <c r="AM38200" s="5"/>
      <c r="AW38200" s="5"/>
    </row>
    <row r="38201" spans="38:49">
      <c r="AL38201" s="5"/>
      <c r="AM38201" s="5"/>
      <c r="AW38201" s="5"/>
    </row>
    <row r="38202" spans="38:49">
      <c r="AL38202" s="5"/>
      <c r="AM38202" s="5"/>
      <c r="AW38202" s="5"/>
    </row>
    <row r="38203" spans="38:49">
      <c r="AL38203" s="5"/>
      <c r="AM38203" s="5"/>
      <c r="AW38203" s="5"/>
    </row>
    <row r="38204" spans="38:49">
      <c r="AL38204" s="5"/>
      <c r="AM38204" s="5"/>
      <c r="AW38204" s="5"/>
    </row>
    <row r="38205" spans="38:49">
      <c r="AL38205" s="5"/>
      <c r="AM38205" s="5"/>
      <c r="AW38205" s="5"/>
    </row>
    <row r="38206" spans="38:49">
      <c r="AL38206" s="5"/>
      <c r="AM38206" s="5"/>
      <c r="AW38206" s="5"/>
    </row>
    <row r="38207" spans="38:49">
      <c r="AL38207" s="5"/>
      <c r="AM38207" s="5"/>
      <c r="AW38207" s="5"/>
    </row>
    <row r="38208" spans="38:49">
      <c r="AL38208" s="5"/>
      <c r="AM38208" s="5"/>
      <c r="AW38208" s="5"/>
    </row>
    <row r="38209" spans="38:49">
      <c r="AL38209" s="5"/>
      <c r="AM38209" s="5"/>
      <c r="AW38209" s="5"/>
    </row>
    <row r="38210" spans="38:49">
      <c r="AL38210" s="5"/>
      <c r="AM38210" s="5"/>
      <c r="AW38210" s="5"/>
    </row>
    <row r="38211" spans="38:49">
      <c r="AL38211" s="5"/>
      <c r="AM38211" s="5"/>
      <c r="AW38211" s="5"/>
    </row>
    <row r="38212" spans="38:49">
      <c r="AL38212" s="5"/>
      <c r="AM38212" s="5"/>
      <c r="AW38212" s="5"/>
    </row>
    <row r="38213" spans="38:49">
      <c r="AL38213" s="5"/>
      <c r="AM38213" s="5"/>
      <c r="AW38213" s="5"/>
    </row>
    <row r="38214" spans="38:49">
      <c r="AL38214" s="5"/>
      <c r="AM38214" s="5"/>
      <c r="AW38214" s="5"/>
    </row>
    <row r="38215" spans="38:49">
      <c r="AL38215" s="5"/>
      <c r="AM38215" s="5"/>
      <c r="AW38215" s="5"/>
    </row>
    <row r="38216" spans="38:49">
      <c r="AL38216" s="5"/>
      <c r="AM38216" s="5"/>
      <c r="AW38216" s="5"/>
    </row>
    <row r="38217" spans="38:49">
      <c r="AL38217" s="5"/>
      <c r="AM38217" s="5"/>
      <c r="AW38217" s="5"/>
    </row>
    <row r="38218" spans="38:49">
      <c r="AL38218" s="5"/>
      <c r="AM38218" s="5"/>
      <c r="AW38218" s="5"/>
    </row>
    <row r="38219" spans="38:49">
      <c r="AL38219" s="5"/>
      <c r="AM38219" s="5"/>
      <c r="AW38219" s="5"/>
    </row>
    <row r="38220" spans="38:49">
      <c r="AL38220" s="5"/>
      <c r="AM38220" s="5"/>
      <c r="AW38220" s="5"/>
    </row>
    <row r="38221" spans="38:49">
      <c r="AL38221" s="5"/>
      <c r="AM38221" s="5"/>
      <c r="AW38221" s="5"/>
    </row>
    <row r="38222" spans="38:49">
      <c r="AL38222" s="5"/>
      <c r="AM38222" s="5"/>
      <c r="AW38222" s="5"/>
    </row>
    <row r="38223" spans="38:49">
      <c r="AL38223" s="5"/>
      <c r="AM38223" s="5"/>
      <c r="AW38223" s="5"/>
    </row>
    <row r="38224" spans="38:49">
      <c r="AL38224" s="5"/>
      <c r="AM38224" s="5"/>
      <c r="AW38224" s="5"/>
    </row>
    <row r="38225" spans="38:49">
      <c r="AL38225" s="5"/>
      <c r="AM38225" s="5"/>
      <c r="AW38225" s="5"/>
    </row>
    <row r="38226" spans="38:49">
      <c r="AL38226" s="5"/>
      <c r="AM38226" s="5"/>
      <c r="AW38226" s="5"/>
    </row>
    <row r="38227" spans="38:49">
      <c r="AL38227" s="5"/>
      <c r="AM38227" s="5"/>
      <c r="AW38227" s="5"/>
    </row>
    <row r="38228" spans="38:49">
      <c r="AL38228" s="5"/>
      <c r="AM38228" s="5"/>
      <c r="AW38228" s="5"/>
    </row>
    <row r="38229" spans="38:49">
      <c r="AL38229" s="5"/>
      <c r="AM38229" s="5"/>
      <c r="AW38229" s="5"/>
    </row>
    <row r="38230" spans="38:49">
      <c r="AL38230" s="5"/>
      <c r="AM38230" s="5"/>
      <c r="AW38230" s="5"/>
    </row>
    <row r="38231" spans="38:49">
      <c r="AL38231" s="5"/>
      <c r="AM38231" s="5"/>
      <c r="AW38231" s="5"/>
    </row>
    <row r="38232" spans="38:49">
      <c r="AL38232" s="5"/>
      <c r="AM38232" s="5"/>
      <c r="AW38232" s="5"/>
    </row>
    <row r="38233" spans="38:49">
      <c r="AL38233" s="5"/>
      <c r="AM38233" s="5"/>
      <c r="AW38233" s="5"/>
    </row>
    <row r="38234" spans="38:49">
      <c r="AL38234" s="5"/>
      <c r="AM38234" s="5"/>
      <c r="AW38234" s="5"/>
    </row>
    <row r="38235" spans="38:49">
      <c r="AL38235" s="5"/>
      <c r="AM38235" s="5"/>
      <c r="AW38235" s="5"/>
    </row>
    <row r="38236" spans="38:49">
      <c r="AL38236" s="5"/>
      <c r="AM38236" s="5"/>
      <c r="AW38236" s="5"/>
    </row>
    <row r="38237" spans="38:49">
      <c r="AL38237" s="5"/>
      <c r="AM38237" s="5"/>
      <c r="AW38237" s="5"/>
    </row>
    <row r="38238" spans="38:49">
      <c r="AL38238" s="5"/>
      <c r="AM38238" s="5"/>
      <c r="AW38238" s="5"/>
    </row>
    <row r="38239" spans="38:49">
      <c r="AL38239" s="5"/>
      <c r="AM38239" s="5"/>
      <c r="AW38239" s="5"/>
    </row>
    <row r="38240" spans="38:49">
      <c r="AL38240" s="5"/>
      <c r="AM38240" s="5"/>
      <c r="AW38240" s="5"/>
    </row>
    <row r="38241" spans="38:49">
      <c r="AL38241" s="5"/>
      <c r="AM38241" s="5"/>
      <c r="AW38241" s="5"/>
    </row>
    <row r="38242" spans="38:49">
      <c r="AL38242" s="5"/>
      <c r="AM38242" s="5"/>
      <c r="AW38242" s="5"/>
    </row>
    <row r="38243" spans="38:49">
      <c r="AL38243" s="5"/>
      <c r="AM38243" s="5"/>
      <c r="AW38243" s="5"/>
    </row>
    <row r="38244" spans="38:49">
      <c r="AL38244" s="5"/>
      <c r="AM38244" s="5"/>
      <c r="AW38244" s="5"/>
    </row>
    <row r="38245" spans="38:49">
      <c r="AL38245" s="5"/>
      <c r="AM38245" s="5"/>
      <c r="AW38245" s="5"/>
    </row>
    <row r="38246" spans="38:49">
      <c r="AL38246" s="5"/>
      <c r="AM38246" s="5"/>
      <c r="AW38246" s="5"/>
    </row>
    <row r="38247" spans="38:49">
      <c r="AL38247" s="5"/>
      <c r="AM38247" s="5"/>
      <c r="AW38247" s="5"/>
    </row>
    <row r="38248" spans="38:49">
      <c r="AL38248" s="5"/>
      <c r="AM38248" s="5"/>
      <c r="AW38248" s="5"/>
    </row>
    <row r="38249" spans="38:49">
      <c r="AL38249" s="5"/>
      <c r="AM38249" s="5"/>
      <c r="AW38249" s="5"/>
    </row>
    <row r="38250" spans="38:49">
      <c r="AL38250" s="5"/>
      <c r="AM38250" s="5"/>
      <c r="AW38250" s="5"/>
    </row>
    <row r="38251" spans="38:49">
      <c r="AL38251" s="5"/>
      <c r="AM38251" s="5"/>
      <c r="AW38251" s="5"/>
    </row>
    <row r="38252" spans="38:49">
      <c r="AL38252" s="5"/>
      <c r="AM38252" s="5"/>
      <c r="AW38252" s="5"/>
    </row>
    <row r="38253" spans="38:49">
      <c r="AL38253" s="5"/>
      <c r="AM38253" s="5"/>
      <c r="AW38253" s="5"/>
    </row>
    <row r="38254" spans="38:49">
      <c r="AL38254" s="5"/>
      <c r="AM38254" s="5"/>
      <c r="AW38254" s="5"/>
    </row>
    <row r="38255" spans="38:49">
      <c r="AL38255" s="5"/>
      <c r="AM38255" s="5"/>
      <c r="AW38255" s="5"/>
    </row>
    <row r="38256" spans="38:49">
      <c r="AL38256" s="5"/>
      <c r="AM38256" s="5"/>
      <c r="AW38256" s="5"/>
    </row>
    <row r="38257" spans="38:49">
      <c r="AL38257" s="5"/>
      <c r="AM38257" s="5"/>
      <c r="AW38257" s="5"/>
    </row>
    <row r="38258" spans="38:49">
      <c r="AL38258" s="5"/>
      <c r="AM38258" s="5"/>
      <c r="AW38258" s="5"/>
    </row>
    <row r="38259" spans="38:49">
      <c r="AL38259" s="5"/>
      <c r="AM38259" s="5"/>
      <c r="AW38259" s="5"/>
    </row>
    <row r="38260" spans="38:49">
      <c r="AL38260" s="5"/>
      <c r="AM38260" s="5"/>
      <c r="AW38260" s="5"/>
    </row>
    <row r="38261" spans="38:49">
      <c r="AL38261" s="5"/>
      <c r="AM38261" s="5"/>
      <c r="AW38261" s="5"/>
    </row>
    <row r="38262" spans="38:49">
      <c r="AL38262" s="5"/>
      <c r="AM38262" s="5"/>
      <c r="AW38262" s="5"/>
    </row>
    <row r="38263" spans="38:49">
      <c r="AL38263" s="5"/>
      <c r="AM38263" s="5"/>
      <c r="AW38263" s="5"/>
    </row>
    <row r="38264" spans="38:49">
      <c r="AL38264" s="5"/>
      <c r="AM38264" s="5"/>
      <c r="AW38264" s="5"/>
    </row>
    <row r="38265" spans="38:49">
      <c r="AL38265" s="5"/>
      <c r="AM38265" s="5"/>
      <c r="AW38265" s="5"/>
    </row>
    <row r="38266" spans="38:49">
      <c r="AL38266" s="5"/>
      <c r="AM38266" s="5"/>
      <c r="AW38266" s="5"/>
    </row>
    <row r="38267" spans="38:49">
      <c r="AL38267" s="5"/>
      <c r="AM38267" s="5"/>
      <c r="AW38267" s="5"/>
    </row>
    <row r="38268" spans="38:49">
      <c r="AL38268" s="5"/>
      <c r="AM38268" s="5"/>
      <c r="AW38268" s="5"/>
    </row>
    <row r="38269" spans="38:49">
      <c r="AL38269" s="5"/>
      <c r="AM38269" s="5"/>
      <c r="AW38269" s="5"/>
    </row>
    <row r="38270" spans="38:49">
      <c r="AL38270" s="5"/>
      <c r="AM38270" s="5"/>
      <c r="AW38270" s="5"/>
    </row>
    <row r="38271" spans="38:49">
      <c r="AL38271" s="5"/>
      <c r="AM38271" s="5"/>
      <c r="AW38271" s="5"/>
    </row>
    <row r="38272" spans="38:49">
      <c r="AL38272" s="5"/>
      <c r="AM38272" s="5"/>
      <c r="AW38272" s="5"/>
    </row>
    <row r="38273" spans="38:49">
      <c r="AL38273" s="5"/>
      <c r="AM38273" s="5"/>
      <c r="AW38273" s="5"/>
    </row>
    <row r="38274" spans="38:49">
      <c r="AL38274" s="5"/>
      <c r="AM38274" s="5"/>
      <c r="AW38274" s="5"/>
    </row>
    <row r="38275" spans="38:49">
      <c r="AL38275" s="5"/>
      <c r="AM38275" s="5"/>
      <c r="AW38275" s="5"/>
    </row>
    <row r="38276" spans="38:49">
      <c r="AL38276" s="5"/>
      <c r="AM38276" s="5"/>
      <c r="AW38276" s="5"/>
    </row>
    <row r="38277" spans="38:49">
      <c r="AL38277" s="5"/>
      <c r="AM38277" s="5"/>
      <c r="AW38277" s="5"/>
    </row>
    <row r="38278" spans="38:49">
      <c r="AL38278" s="5"/>
      <c r="AM38278" s="5"/>
      <c r="AW38278" s="5"/>
    </row>
    <row r="38279" spans="38:49">
      <c r="AL38279" s="5"/>
      <c r="AM38279" s="5"/>
      <c r="AW38279" s="5"/>
    </row>
    <row r="38280" spans="38:49">
      <c r="AL38280" s="5"/>
      <c r="AM38280" s="5"/>
      <c r="AW38280" s="5"/>
    </row>
    <row r="38281" spans="38:49">
      <c r="AL38281" s="5"/>
      <c r="AM38281" s="5"/>
      <c r="AW38281" s="5"/>
    </row>
    <row r="38282" spans="38:49">
      <c r="AL38282" s="5"/>
      <c r="AM38282" s="5"/>
      <c r="AW38282" s="5"/>
    </row>
    <row r="38283" spans="38:49">
      <c r="AL38283" s="5"/>
      <c r="AM38283" s="5"/>
      <c r="AW38283" s="5"/>
    </row>
    <row r="38284" spans="38:49">
      <c r="AL38284" s="5"/>
      <c r="AM38284" s="5"/>
      <c r="AW38284" s="5"/>
    </row>
    <row r="38285" spans="38:49">
      <c r="AL38285" s="5"/>
      <c r="AM38285" s="5"/>
      <c r="AW38285" s="5"/>
    </row>
    <row r="38286" spans="38:49">
      <c r="AL38286" s="5"/>
      <c r="AM38286" s="5"/>
      <c r="AW38286" s="5"/>
    </row>
    <row r="38287" spans="38:49">
      <c r="AL38287" s="5"/>
      <c r="AM38287" s="5"/>
      <c r="AW38287" s="5"/>
    </row>
    <row r="38288" spans="38:49">
      <c r="AL38288" s="5"/>
      <c r="AM38288" s="5"/>
      <c r="AW38288" s="5"/>
    </row>
    <row r="38289" spans="38:49">
      <c r="AL38289" s="5"/>
      <c r="AM38289" s="5"/>
      <c r="AW38289" s="5"/>
    </row>
    <row r="38290" spans="38:49">
      <c r="AL38290" s="5"/>
      <c r="AM38290" s="5"/>
      <c r="AW38290" s="5"/>
    </row>
    <row r="38291" spans="38:49">
      <c r="AL38291" s="5"/>
      <c r="AM38291" s="5"/>
      <c r="AW38291" s="5"/>
    </row>
    <row r="38292" spans="38:49">
      <c r="AL38292" s="5"/>
      <c r="AM38292" s="5"/>
      <c r="AW38292" s="5"/>
    </row>
    <row r="38293" spans="38:49">
      <c r="AL38293" s="5"/>
      <c r="AM38293" s="5"/>
      <c r="AW38293" s="5"/>
    </row>
    <row r="38294" spans="38:49">
      <c r="AL38294" s="5"/>
      <c r="AM38294" s="5"/>
      <c r="AW38294" s="5"/>
    </row>
    <row r="38295" spans="38:49">
      <c r="AL38295" s="5"/>
      <c r="AM38295" s="5"/>
      <c r="AW38295" s="5"/>
    </row>
    <row r="38296" spans="38:49">
      <c r="AL38296" s="5"/>
      <c r="AM38296" s="5"/>
      <c r="AW38296" s="5"/>
    </row>
    <row r="38297" spans="38:49">
      <c r="AL38297" s="5"/>
      <c r="AM38297" s="5"/>
      <c r="AW38297" s="5"/>
    </row>
    <row r="38298" spans="38:49">
      <c r="AL38298" s="5"/>
      <c r="AM38298" s="5"/>
      <c r="AW38298" s="5"/>
    </row>
    <row r="38299" spans="38:49">
      <c r="AL38299" s="5"/>
      <c r="AM38299" s="5"/>
      <c r="AW38299" s="5"/>
    </row>
    <row r="38300" spans="38:49">
      <c r="AL38300" s="5"/>
      <c r="AM38300" s="5"/>
      <c r="AW38300" s="5"/>
    </row>
    <row r="38301" spans="38:49">
      <c r="AL38301" s="5"/>
      <c r="AM38301" s="5"/>
      <c r="AW38301" s="5"/>
    </row>
    <row r="38302" spans="38:49">
      <c r="AL38302" s="5"/>
      <c r="AM38302" s="5"/>
      <c r="AW38302" s="5"/>
    </row>
    <row r="38303" spans="38:49">
      <c r="AL38303" s="5"/>
      <c r="AM38303" s="5"/>
      <c r="AW38303" s="5"/>
    </row>
    <row r="38304" spans="38:49">
      <c r="AL38304" s="5"/>
      <c r="AM38304" s="5"/>
      <c r="AW38304" s="5"/>
    </row>
    <row r="38305" spans="38:49">
      <c r="AL38305" s="5"/>
      <c r="AM38305" s="5"/>
      <c r="AW38305" s="5"/>
    </row>
    <row r="38306" spans="38:49">
      <c r="AL38306" s="5"/>
      <c r="AM38306" s="5"/>
      <c r="AW38306" s="5"/>
    </row>
    <row r="38307" spans="38:49">
      <c r="AL38307" s="5"/>
      <c r="AM38307" s="5"/>
      <c r="AW38307" s="5"/>
    </row>
    <row r="38308" spans="38:49">
      <c r="AL38308" s="5"/>
      <c r="AM38308" s="5"/>
      <c r="AW38308" s="5"/>
    </row>
    <row r="38309" spans="38:49">
      <c r="AL38309" s="5"/>
      <c r="AM38309" s="5"/>
      <c r="AW38309" s="5"/>
    </row>
    <row r="38310" spans="38:49">
      <c r="AL38310" s="5"/>
      <c r="AM38310" s="5"/>
      <c r="AW38310" s="5"/>
    </row>
    <row r="38311" spans="38:49">
      <c r="AL38311" s="5"/>
      <c r="AM38311" s="5"/>
      <c r="AW38311" s="5"/>
    </row>
    <row r="38312" spans="38:49">
      <c r="AL38312" s="5"/>
      <c r="AM38312" s="5"/>
      <c r="AW38312" s="5"/>
    </row>
    <row r="38313" spans="38:49">
      <c r="AL38313" s="5"/>
      <c r="AM38313" s="5"/>
      <c r="AW38313" s="5"/>
    </row>
    <row r="38314" spans="38:49">
      <c r="AL38314" s="5"/>
      <c r="AM38314" s="5"/>
      <c r="AW38314" s="5"/>
    </row>
    <row r="38315" spans="38:49">
      <c r="AL38315" s="5"/>
      <c r="AM38315" s="5"/>
      <c r="AW38315" s="5"/>
    </row>
    <row r="38316" spans="38:49">
      <c r="AL38316" s="5"/>
      <c r="AM38316" s="5"/>
      <c r="AW38316" s="5"/>
    </row>
    <row r="38317" spans="38:49">
      <c r="AL38317" s="5"/>
      <c r="AM38317" s="5"/>
      <c r="AW38317" s="5"/>
    </row>
    <row r="38318" spans="38:49">
      <c r="AL38318" s="5"/>
      <c r="AM38318" s="5"/>
      <c r="AW38318" s="5"/>
    </row>
    <row r="38319" spans="38:49">
      <c r="AL38319" s="5"/>
      <c r="AM38319" s="5"/>
      <c r="AW38319" s="5"/>
    </row>
    <row r="38320" spans="38:49">
      <c r="AL38320" s="5"/>
      <c r="AM38320" s="5"/>
      <c r="AW38320" s="5"/>
    </row>
    <row r="38321" spans="38:49">
      <c r="AL38321" s="5"/>
      <c r="AM38321" s="5"/>
      <c r="AW38321" s="5"/>
    </row>
    <row r="38322" spans="38:49">
      <c r="AL38322" s="5"/>
      <c r="AM38322" s="5"/>
      <c r="AW38322" s="5"/>
    </row>
    <row r="38323" spans="38:49">
      <c r="AL38323" s="5"/>
      <c r="AM38323" s="5"/>
      <c r="AW38323" s="5"/>
    </row>
    <row r="38324" spans="38:49">
      <c r="AL38324" s="5"/>
      <c r="AM38324" s="5"/>
      <c r="AW38324" s="5"/>
    </row>
    <row r="38325" spans="38:49">
      <c r="AL38325" s="5"/>
      <c r="AM38325" s="5"/>
      <c r="AW38325" s="5"/>
    </row>
    <row r="38326" spans="38:49">
      <c r="AL38326" s="5"/>
      <c r="AM38326" s="5"/>
      <c r="AW38326" s="5"/>
    </row>
    <row r="38327" spans="38:49">
      <c r="AL38327" s="5"/>
      <c r="AM38327" s="5"/>
      <c r="AW38327" s="5"/>
    </row>
    <row r="38328" spans="38:49">
      <c r="AL38328" s="5"/>
      <c r="AM38328" s="5"/>
      <c r="AW38328" s="5"/>
    </row>
    <row r="38329" spans="38:49">
      <c r="AL38329" s="5"/>
      <c r="AM38329" s="5"/>
      <c r="AW38329" s="5"/>
    </row>
    <row r="38330" spans="38:49">
      <c r="AL38330" s="5"/>
      <c r="AM38330" s="5"/>
      <c r="AW38330" s="5"/>
    </row>
    <row r="38331" spans="38:49">
      <c r="AL38331" s="5"/>
      <c r="AM38331" s="5"/>
      <c r="AW38331" s="5"/>
    </row>
    <row r="38332" spans="38:49">
      <c r="AL38332" s="5"/>
      <c r="AM38332" s="5"/>
      <c r="AW38332" s="5"/>
    </row>
    <row r="38333" spans="38:49">
      <c r="AL38333" s="5"/>
      <c r="AM38333" s="5"/>
      <c r="AW38333" s="5"/>
    </row>
    <row r="38334" spans="38:49">
      <c r="AL38334" s="5"/>
      <c r="AM38334" s="5"/>
      <c r="AW38334" s="5"/>
    </row>
    <row r="38335" spans="38:49">
      <c r="AL38335" s="5"/>
      <c r="AM38335" s="5"/>
      <c r="AW38335" s="5"/>
    </row>
    <row r="38336" spans="38:49">
      <c r="AL38336" s="5"/>
      <c r="AM38336" s="5"/>
      <c r="AW38336" s="5"/>
    </row>
    <row r="38337" spans="38:49">
      <c r="AL38337" s="5"/>
      <c r="AM38337" s="5"/>
      <c r="AW38337" s="5"/>
    </row>
    <row r="38338" spans="38:49">
      <c r="AL38338" s="5"/>
      <c r="AM38338" s="5"/>
      <c r="AW38338" s="5"/>
    </row>
    <row r="38339" spans="38:49">
      <c r="AL38339" s="5"/>
      <c r="AM38339" s="5"/>
      <c r="AW38339" s="5"/>
    </row>
    <row r="38340" spans="38:49">
      <c r="AL38340" s="5"/>
      <c r="AM38340" s="5"/>
      <c r="AW38340" s="5"/>
    </row>
    <row r="38341" spans="38:49">
      <c r="AL38341" s="5"/>
      <c r="AM38341" s="5"/>
      <c r="AW38341" s="5"/>
    </row>
    <row r="38342" spans="38:49">
      <c r="AL38342" s="5"/>
      <c r="AM38342" s="5"/>
      <c r="AW38342" s="5"/>
    </row>
    <row r="38343" spans="38:49">
      <c r="AL38343" s="5"/>
      <c r="AM38343" s="5"/>
      <c r="AW38343" s="5"/>
    </row>
    <row r="38344" spans="38:49">
      <c r="AL38344" s="5"/>
      <c r="AM38344" s="5"/>
      <c r="AW38344" s="5"/>
    </row>
    <row r="38345" spans="38:49">
      <c r="AL38345" s="5"/>
      <c r="AM38345" s="5"/>
      <c r="AW38345" s="5"/>
    </row>
    <row r="38346" spans="38:49">
      <c r="AL38346" s="5"/>
      <c r="AM38346" s="5"/>
      <c r="AW38346" s="5"/>
    </row>
    <row r="38347" spans="38:49">
      <c r="AL38347" s="5"/>
      <c r="AM38347" s="5"/>
      <c r="AW38347" s="5"/>
    </row>
    <row r="38348" spans="38:49">
      <c r="AL38348" s="5"/>
      <c r="AM38348" s="5"/>
      <c r="AW38348" s="5"/>
    </row>
    <row r="38349" spans="38:49">
      <c r="AL38349" s="5"/>
      <c r="AM38349" s="5"/>
      <c r="AW38349" s="5"/>
    </row>
    <row r="38350" spans="38:49">
      <c r="AL38350" s="5"/>
      <c r="AM38350" s="5"/>
      <c r="AW38350" s="5"/>
    </row>
    <row r="38351" spans="38:49">
      <c r="AL38351" s="5"/>
      <c r="AM38351" s="5"/>
      <c r="AW38351" s="5"/>
    </row>
    <row r="38352" spans="38:49">
      <c r="AL38352" s="5"/>
      <c r="AM38352" s="5"/>
      <c r="AW38352" s="5"/>
    </row>
    <row r="38353" spans="38:49">
      <c r="AL38353" s="5"/>
      <c r="AM38353" s="5"/>
      <c r="AW38353" s="5"/>
    </row>
    <row r="38354" spans="38:49">
      <c r="AL38354" s="5"/>
      <c r="AM38354" s="5"/>
      <c r="AW38354" s="5"/>
    </row>
    <row r="38355" spans="38:49">
      <c r="AL38355" s="5"/>
      <c r="AM38355" s="5"/>
      <c r="AW38355" s="5"/>
    </row>
    <row r="38356" spans="38:49">
      <c r="AL38356" s="5"/>
      <c r="AM38356" s="5"/>
      <c r="AW38356" s="5"/>
    </row>
    <row r="38357" spans="38:49">
      <c r="AL38357" s="5"/>
      <c r="AM38357" s="5"/>
      <c r="AW38357" s="5"/>
    </row>
    <row r="38358" spans="38:49">
      <c r="AL38358" s="5"/>
      <c r="AM38358" s="5"/>
      <c r="AW38358" s="5"/>
    </row>
    <row r="38359" spans="38:49">
      <c r="AL38359" s="5"/>
      <c r="AM38359" s="5"/>
      <c r="AW38359" s="5"/>
    </row>
    <row r="38360" spans="38:49">
      <c r="AL38360" s="5"/>
      <c r="AM38360" s="5"/>
      <c r="AW38360" s="5"/>
    </row>
    <row r="38361" spans="38:49">
      <c r="AL38361" s="5"/>
      <c r="AM38361" s="5"/>
      <c r="AW38361" s="5"/>
    </row>
    <row r="38362" spans="38:49">
      <c r="AL38362" s="5"/>
      <c r="AM38362" s="5"/>
      <c r="AW38362" s="5"/>
    </row>
    <row r="38363" spans="38:49">
      <c r="AL38363" s="5"/>
      <c r="AM38363" s="5"/>
      <c r="AW38363" s="5"/>
    </row>
    <row r="38364" spans="38:49">
      <c r="AL38364" s="5"/>
      <c r="AM38364" s="5"/>
      <c r="AW38364" s="5"/>
    </row>
    <row r="38365" spans="38:49">
      <c r="AL38365" s="5"/>
      <c r="AM38365" s="5"/>
      <c r="AW38365" s="5"/>
    </row>
    <row r="38366" spans="38:49">
      <c r="AL38366" s="5"/>
      <c r="AM38366" s="5"/>
      <c r="AW38366" s="5"/>
    </row>
    <row r="38367" spans="38:49">
      <c r="AL38367" s="5"/>
      <c r="AM38367" s="5"/>
      <c r="AW38367" s="5"/>
    </row>
    <row r="38368" spans="38:49">
      <c r="AL38368" s="5"/>
      <c r="AM38368" s="5"/>
      <c r="AW38368" s="5"/>
    </row>
    <row r="38369" spans="38:49">
      <c r="AL38369" s="5"/>
      <c r="AM38369" s="5"/>
      <c r="AW38369" s="5"/>
    </row>
    <row r="38370" spans="38:49">
      <c r="AL38370" s="5"/>
      <c r="AM38370" s="5"/>
      <c r="AW38370" s="5"/>
    </row>
    <row r="38371" spans="38:49">
      <c r="AL38371" s="5"/>
      <c r="AM38371" s="5"/>
      <c r="AW38371" s="5"/>
    </row>
    <row r="38372" spans="38:49">
      <c r="AL38372" s="5"/>
      <c r="AM38372" s="5"/>
      <c r="AW38372" s="5"/>
    </row>
    <row r="38373" spans="38:49">
      <c r="AL38373" s="5"/>
      <c r="AM38373" s="5"/>
      <c r="AW38373" s="5"/>
    </row>
    <row r="38374" spans="38:49">
      <c r="AL38374" s="5"/>
      <c r="AM38374" s="5"/>
      <c r="AW38374" s="5"/>
    </row>
    <row r="38375" spans="38:49">
      <c r="AL38375" s="5"/>
      <c r="AM38375" s="5"/>
      <c r="AW38375" s="5"/>
    </row>
    <row r="38376" spans="38:49">
      <c r="AL38376" s="5"/>
      <c r="AM38376" s="5"/>
      <c r="AW38376" s="5"/>
    </row>
    <row r="38377" spans="38:49">
      <c r="AL38377" s="5"/>
      <c r="AM38377" s="5"/>
      <c r="AW38377" s="5"/>
    </row>
    <row r="38378" spans="38:49">
      <c r="AL38378" s="5"/>
      <c r="AM38378" s="5"/>
      <c r="AW38378" s="5"/>
    </row>
    <row r="38379" spans="38:49">
      <c r="AL38379" s="5"/>
      <c r="AM38379" s="5"/>
      <c r="AW38379" s="5"/>
    </row>
    <row r="38380" spans="38:49">
      <c r="AL38380" s="5"/>
      <c r="AM38380" s="5"/>
      <c r="AW38380" s="5"/>
    </row>
    <row r="38381" spans="38:49">
      <c r="AL38381" s="5"/>
      <c r="AM38381" s="5"/>
      <c r="AW38381" s="5"/>
    </row>
    <row r="38382" spans="38:49">
      <c r="AL38382" s="5"/>
      <c r="AM38382" s="5"/>
      <c r="AW38382" s="5"/>
    </row>
    <row r="38383" spans="38:49">
      <c r="AL38383" s="5"/>
      <c r="AM38383" s="5"/>
      <c r="AW38383" s="5"/>
    </row>
    <row r="38384" spans="38:49">
      <c r="AL38384" s="5"/>
      <c r="AM38384" s="5"/>
      <c r="AW38384" s="5"/>
    </row>
    <row r="38385" spans="38:49">
      <c r="AL38385" s="5"/>
      <c r="AM38385" s="5"/>
      <c r="AW38385" s="5"/>
    </row>
    <row r="38386" spans="38:49">
      <c r="AL38386" s="5"/>
      <c r="AM38386" s="5"/>
      <c r="AW38386" s="5"/>
    </row>
    <row r="38387" spans="38:49">
      <c r="AL38387" s="5"/>
      <c r="AM38387" s="5"/>
      <c r="AW38387" s="5"/>
    </row>
    <row r="38388" spans="38:49">
      <c r="AL38388" s="5"/>
      <c r="AM38388" s="5"/>
      <c r="AW38388" s="5"/>
    </row>
    <row r="38389" spans="38:49">
      <c r="AL38389" s="5"/>
      <c r="AM38389" s="5"/>
      <c r="AW38389" s="5"/>
    </row>
    <row r="38390" spans="38:49">
      <c r="AL38390" s="5"/>
      <c r="AM38390" s="5"/>
      <c r="AW38390" s="5"/>
    </row>
    <row r="38391" spans="38:49">
      <c r="AL38391" s="5"/>
      <c r="AM38391" s="5"/>
      <c r="AW38391" s="5"/>
    </row>
    <row r="38392" spans="38:49">
      <c r="AL38392" s="5"/>
      <c r="AM38392" s="5"/>
      <c r="AW38392" s="5"/>
    </row>
    <row r="38393" spans="38:49">
      <c r="AL38393" s="5"/>
      <c r="AM38393" s="5"/>
      <c r="AW38393" s="5"/>
    </row>
    <row r="38394" spans="38:49">
      <c r="AL38394" s="5"/>
      <c r="AM38394" s="5"/>
      <c r="AW38394" s="5"/>
    </row>
    <row r="38395" spans="38:49">
      <c r="AL38395" s="5"/>
      <c r="AM38395" s="5"/>
      <c r="AW38395" s="5"/>
    </row>
    <row r="38396" spans="38:49">
      <c r="AL38396" s="5"/>
      <c r="AM38396" s="5"/>
      <c r="AW38396" s="5"/>
    </row>
    <row r="38397" spans="38:49">
      <c r="AL38397" s="5"/>
      <c r="AM38397" s="5"/>
      <c r="AW38397" s="5"/>
    </row>
    <row r="38398" spans="38:49">
      <c r="AL38398" s="5"/>
      <c r="AM38398" s="5"/>
      <c r="AW38398" s="5"/>
    </row>
    <row r="38399" spans="38:49">
      <c r="AL38399" s="5"/>
      <c r="AM38399" s="5"/>
      <c r="AW38399" s="5"/>
    </row>
    <row r="38400" spans="38:49">
      <c r="AL38400" s="5"/>
      <c r="AM38400" s="5"/>
      <c r="AW38400" s="5"/>
    </row>
    <row r="38401" spans="38:49">
      <c r="AL38401" s="5"/>
      <c r="AM38401" s="5"/>
      <c r="AW38401" s="5"/>
    </row>
    <row r="38402" spans="38:49">
      <c r="AL38402" s="5"/>
      <c r="AM38402" s="5"/>
      <c r="AW38402" s="5"/>
    </row>
    <row r="38403" spans="38:49">
      <c r="AL38403" s="5"/>
      <c r="AM38403" s="5"/>
      <c r="AW38403" s="5"/>
    </row>
    <row r="38404" spans="38:49">
      <c r="AL38404" s="5"/>
      <c r="AM38404" s="5"/>
      <c r="AW38404" s="5"/>
    </row>
    <row r="38405" spans="38:49">
      <c r="AL38405" s="5"/>
      <c r="AM38405" s="5"/>
      <c r="AW38405" s="5"/>
    </row>
    <row r="38406" spans="38:49">
      <c r="AL38406" s="5"/>
      <c r="AM38406" s="5"/>
      <c r="AW38406" s="5"/>
    </row>
    <row r="38407" spans="38:49">
      <c r="AL38407" s="5"/>
      <c r="AM38407" s="5"/>
      <c r="AW38407" s="5"/>
    </row>
    <row r="38408" spans="38:49">
      <c r="AL38408" s="5"/>
      <c r="AM38408" s="5"/>
      <c r="AW38408" s="5"/>
    </row>
    <row r="38409" spans="38:49">
      <c r="AL38409" s="5"/>
      <c r="AM38409" s="5"/>
      <c r="AW38409" s="5"/>
    </row>
    <row r="38410" spans="38:49">
      <c r="AL38410" s="5"/>
      <c r="AM38410" s="5"/>
      <c r="AW38410" s="5"/>
    </row>
    <row r="38411" spans="38:49">
      <c r="AL38411" s="5"/>
      <c r="AM38411" s="5"/>
      <c r="AW38411" s="5"/>
    </row>
    <row r="38412" spans="38:49">
      <c r="AL38412" s="5"/>
      <c r="AM38412" s="5"/>
      <c r="AW38412" s="5"/>
    </row>
    <row r="38413" spans="38:49">
      <c r="AL38413" s="5"/>
      <c r="AM38413" s="5"/>
      <c r="AW38413" s="5"/>
    </row>
    <row r="38414" spans="38:49">
      <c r="AL38414" s="5"/>
      <c r="AM38414" s="5"/>
      <c r="AW38414" s="5"/>
    </row>
    <row r="38415" spans="38:49">
      <c r="AL38415" s="5"/>
      <c r="AM38415" s="5"/>
      <c r="AW38415" s="5"/>
    </row>
    <row r="38416" spans="38:49">
      <c r="AL38416" s="5"/>
      <c r="AM38416" s="5"/>
      <c r="AW38416" s="5"/>
    </row>
    <row r="38417" spans="38:49">
      <c r="AL38417" s="5"/>
      <c r="AM38417" s="5"/>
      <c r="AW38417" s="5"/>
    </row>
    <row r="38418" spans="38:49">
      <c r="AL38418" s="5"/>
      <c r="AM38418" s="5"/>
      <c r="AW38418" s="5"/>
    </row>
    <row r="38419" spans="38:49">
      <c r="AL38419" s="5"/>
      <c r="AM38419" s="5"/>
      <c r="AW38419" s="5"/>
    </row>
    <row r="38420" spans="38:49">
      <c r="AL38420" s="5"/>
      <c r="AM38420" s="5"/>
      <c r="AW38420" s="5"/>
    </row>
    <row r="38421" spans="38:49">
      <c r="AL38421" s="5"/>
      <c r="AM38421" s="5"/>
      <c r="AW38421" s="5"/>
    </row>
    <row r="38422" spans="38:49">
      <c r="AL38422" s="5"/>
      <c r="AM38422" s="5"/>
      <c r="AW38422" s="5"/>
    </row>
    <row r="38423" spans="38:49">
      <c r="AL38423" s="5"/>
      <c r="AM38423" s="5"/>
      <c r="AW38423" s="5"/>
    </row>
    <row r="38424" spans="38:49">
      <c r="AL38424" s="5"/>
      <c r="AM38424" s="5"/>
      <c r="AW38424" s="5"/>
    </row>
    <row r="38425" spans="38:49">
      <c r="AL38425" s="5"/>
      <c r="AM38425" s="5"/>
      <c r="AW38425" s="5"/>
    </row>
    <row r="38426" spans="38:49">
      <c r="AL38426" s="5"/>
      <c r="AM38426" s="5"/>
      <c r="AW38426" s="5"/>
    </row>
    <row r="38427" spans="38:49">
      <c r="AL38427" s="5"/>
      <c r="AM38427" s="5"/>
      <c r="AW38427" s="5"/>
    </row>
    <row r="38428" spans="38:49">
      <c r="AL38428" s="5"/>
      <c r="AM38428" s="5"/>
      <c r="AW38428" s="5"/>
    </row>
    <row r="38429" spans="38:49">
      <c r="AL38429" s="5"/>
      <c r="AM38429" s="5"/>
      <c r="AW38429" s="5"/>
    </row>
    <row r="38430" spans="38:49">
      <c r="AL38430" s="5"/>
      <c r="AM38430" s="5"/>
      <c r="AW38430" s="5"/>
    </row>
    <row r="38431" spans="38:49">
      <c r="AL38431" s="5"/>
      <c r="AM38431" s="5"/>
      <c r="AW38431" s="5"/>
    </row>
    <row r="38432" spans="38:49">
      <c r="AL38432" s="5"/>
      <c r="AM38432" s="5"/>
      <c r="AW38432" s="5"/>
    </row>
    <row r="38433" spans="38:49">
      <c r="AL38433" s="5"/>
      <c r="AM38433" s="5"/>
      <c r="AW38433" s="5"/>
    </row>
    <row r="38434" spans="38:49">
      <c r="AL38434" s="5"/>
      <c r="AM38434" s="5"/>
      <c r="AW38434" s="5"/>
    </row>
    <row r="38435" spans="38:49">
      <c r="AL38435" s="5"/>
      <c r="AM38435" s="5"/>
      <c r="AW38435" s="5"/>
    </row>
    <row r="38436" spans="38:49">
      <c r="AL38436" s="5"/>
      <c r="AM38436" s="5"/>
      <c r="AW38436" s="5"/>
    </row>
    <row r="38437" spans="38:49">
      <c r="AL38437" s="5"/>
      <c r="AM38437" s="5"/>
      <c r="AW38437" s="5"/>
    </row>
    <row r="38438" spans="38:49">
      <c r="AL38438" s="5"/>
      <c r="AM38438" s="5"/>
      <c r="AW38438" s="5"/>
    </row>
    <row r="38439" spans="38:49">
      <c r="AL38439" s="5"/>
      <c r="AM38439" s="5"/>
      <c r="AW38439" s="5"/>
    </row>
    <row r="38440" spans="38:49">
      <c r="AL38440" s="5"/>
      <c r="AM38440" s="5"/>
      <c r="AW38440" s="5"/>
    </row>
    <row r="38441" spans="38:49">
      <c r="AL38441" s="5"/>
      <c r="AM38441" s="5"/>
      <c r="AW38441" s="5"/>
    </row>
    <row r="38442" spans="38:49">
      <c r="AL38442" s="5"/>
      <c r="AM38442" s="5"/>
      <c r="AW38442" s="5"/>
    </row>
    <row r="38443" spans="38:49">
      <c r="AL38443" s="5"/>
      <c r="AM38443" s="5"/>
      <c r="AW38443" s="5"/>
    </row>
    <row r="38444" spans="38:49">
      <c r="AL38444" s="5"/>
      <c r="AM38444" s="5"/>
      <c r="AW38444" s="5"/>
    </row>
    <row r="38445" spans="38:49">
      <c r="AL38445" s="5"/>
      <c r="AM38445" s="5"/>
      <c r="AW38445" s="5"/>
    </row>
    <row r="38446" spans="38:49">
      <c r="AL38446" s="5"/>
      <c r="AM38446" s="5"/>
      <c r="AW38446" s="5"/>
    </row>
    <row r="38447" spans="38:49">
      <c r="AL38447" s="5"/>
      <c r="AM38447" s="5"/>
      <c r="AW38447" s="5"/>
    </row>
    <row r="38448" spans="38:49">
      <c r="AL38448" s="5"/>
      <c r="AM38448" s="5"/>
      <c r="AW38448" s="5"/>
    </row>
    <row r="38449" spans="38:49">
      <c r="AL38449" s="5"/>
      <c r="AM38449" s="5"/>
      <c r="AW38449" s="5"/>
    </row>
    <row r="38450" spans="38:49">
      <c r="AL38450" s="5"/>
      <c r="AM38450" s="5"/>
      <c r="AW38450" s="5"/>
    </row>
    <row r="38451" spans="38:49">
      <c r="AL38451" s="5"/>
      <c r="AM38451" s="5"/>
      <c r="AW38451" s="5"/>
    </row>
    <row r="38452" spans="38:49">
      <c r="AL38452" s="5"/>
      <c r="AM38452" s="5"/>
      <c r="AW38452" s="5"/>
    </row>
    <row r="38453" spans="38:49">
      <c r="AL38453" s="5"/>
      <c r="AM38453" s="5"/>
      <c r="AW38453" s="5"/>
    </row>
    <row r="38454" spans="38:49">
      <c r="AL38454" s="5"/>
      <c r="AM38454" s="5"/>
      <c r="AW38454" s="5"/>
    </row>
    <row r="38455" spans="38:49">
      <c r="AL38455" s="5"/>
      <c r="AM38455" s="5"/>
      <c r="AW38455" s="5"/>
    </row>
    <row r="38456" spans="38:49">
      <c r="AL38456" s="5"/>
      <c r="AM38456" s="5"/>
      <c r="AW38456" s="5"/>
    </row>
    <row r="38457" spans="38:49">
      <c r="AL38457" s="5"/>
      <c r="AM38457" s="5"/>
      <c r="AW38457" s="5"/>
    </row>
    <row r="38458" spans="38:49">
      <c r="AL38458" s="5"/>
      <c r="AM38458" s="5"/>
      <c r="AW38458" s="5"/>
    </row>
    <row r="38459" spans="38:49">
      <c r="AL38459" s="5"/>
      <c r="AM38459" s="5"/>
      <c r="AW38459" s="5"/>
    </row>
    <row r="38460" spans="38:49">
      <c r="AL38460" s="5"/>
      <c r="AM38460" s="5"/>
      <c r="AW38460" s="5"/>
    </row>
    <row r="38461" spans="38:49">
      <c r="AL38461" s="5"/>
      <c r="AM38461" s="5"/>
      <c r="AW38461" s="5"/>
    </row>
    <row r="38462" spans="38:49">
      <c r="AL38462" s="5"/>
      <c r="AM38462" s="5"/>
      <c r="AW38462" s="5"/>
    </row>
    <row r="38463" spans="38:49">
      <c r="AL38463" s="5"/>
      <c r="AM38463" s="5"/>
      <c r="AW38463" s="5"/>
    </row>
    <row r="38464" spans="38:49">
      <c r="AL38464" s="5"/>
      <c r="AM38464" s="5"/>
      <c r="AW38464" s="5"/>
    </row>
    <row r="38465" spans="38:49">
      <c r="AL38465" s="5"/>
      <c r="AM38465" s="5"/>
      <c r="AW38465" s="5"/>
    </row>
    <row r="38466" spans="38:49">
      <c r="AL38466" s="5"/>
      <c r="AM38466" s="5"/>
      <c r="AW38466" s="5"/>
    </row>
    <row r="38467" spans="38:49">
      <c r="AL38467" s="5"/>
      <c r="AM38467" s="5"/>
      <c r="AW38467" s="5"/>
    </row>
    <row r="38468" spans="38:49">
      <c r="AL38468" s="5"/>
      <c r="AM38468" s="5"/>
      <c r="AW38468" s="5"/>
    </row>
    <row r="38469" spans="38:49">
      <c r="AL38469" s="5"/>
      <c r="AM38469" s="5"/>
      <c r="AW38469" s="5"/>
    </row>
    <row r="38470" spans="38:49">
      <c r="AL38470" s="5"/>
      <c r="AM38470" s="5"/>
      <c r="AW38470" s="5"/>
    </row>
    <row r="38471" spans="38:49">
      <c r="AL38471" s="5"/>
      <c r="AM38471" s="5"/>
      <c r="AW38471" s="5"/>
    </row>
    <row r="38472" spans="38:49">
      <c r="AL38472" s="5"/>
      <c r="AM38472" s="5"/>
      <c r="AW38472" s="5"/>
    </row>
    <row r="38473" spans="38:49">
      <c r="AL38473" s="5"/>
      <c r="AM38473" s="5"/>
      <c r="AW38473" s="5"/>
    </row>
    <row r="38474" spans="38:49">
      <c r="AL38474" s="5"/>
      <c r="AM38474" s="5"/>
      <c r="AW38474" s="5"/>
    </row>
    <row r="38475" spans="38:49">
      <c r="AL38475" s="5"/>
      <c r="AM38475" s="5"/>
      <c r="AW38475" s="5"/>
    </row>
    <row r="38476" spans="38:49">
      <c r="AL38476" s="5"/>
      <c r="AM38476" s="5"/>
      <c r="AW38476" s="5"/>
    </row>
    <row r="38477" spans="38:49">
      <c r="AL38477" s="5"/>
      <c r="AM38477" s="5"/>
      <c r="AW38477" s="5"/>
    </row>
    <row r="38478" spans="38:49">
      <c r="AL38478" s="5"/>
      <c r="AM38478" s="5"/>
      <c r="AW38478" s="5"/>
    </row>
    <row r="38479" spans="38:49">
      <c r="AL38479" s="5"/>
      <c r="AM38479" s="5"/>
      <c r="AW38479" s="5"/>
    </row>
    <row r="38480" spans="38:49">
      <c r="AL38480" s="5"/>
      <c r="AM38480" s="5"/>
      <c r="AW38480" s="5"/>
    </row>
    <row r="38481" spans="38:49">
      <c r="AL38481" s="5"/>
      <c r="AM38481" s="5"/>
      <c r="AW38481" s="5"/>
    </row>
    <row r="38482" spans="38:49">
      <c r="AL38482" s="5"/>
      <c r="AM38482" s="5"/>
      <c r="AW38482" s="5"/>
    </row>
    <row r="38483" spans="38:49">
      <c r="AL38483" s="5"/>
      <c r="AM38483" s="5"/>
      <c r="AW38483" s="5"/>
    </row>
    <row r="38484" spans="38:49">
      <c r="AL38484" s="5"/>
      <c r="AM38484" s="5"/>
      <c r="AW38484" s="5"/>
    </row>
    <row r="38485" spans="38:49">
      <c r="AL38485" s="5"/>
      <c r="AM38485" s="5"/>
      <c r="AW38485" s="5"/>
    </row>
    <row r="38486" spans="38:49">
      <c r="AL38486" s="5"/>
      <c r="AM38486" s="5"/>
      <c r="AW38486" s="5"/>
    </row>
    <row r="38487" spans="38:49">
      <c r="AL38487" s="5"/>
      <c r="AM38487" s="5"/>
      <c r="AW38487" s="5"/>
    </row>
    <row r="38488" spans="38:49">
      <c r="AL38488" s="5"/>
      <c r="AM38488" s="5"/>
      <c r="AW38488" s="5"/>
    </row>
    <row r="38489" spans="38:49">
      <c r="AL38489" s="5"/>
      <c r="AM38489" s="5"/>
      <c r="AW38489" s="5"/>
    </row>
    <row r="38490" spans="38:49">
      <c r="AL38490" s="5"/>
      <c r="AM38490" s="5"/>
      <c r="AW38490" s="5"/>
    </row>
    <row r="38491" spans="38:49">
      <c r="AL38491" s="5"/>
      <c r="AM38491" s="5"/>
      <c r="AW38491" s="5"/>
    </row>
    <row r="38492" spans="38:49">
      <c r="AL38492" s="5"/>
      <c r="AM38492" s="5"/>
      <c r="AW38492" s="5"/>
    </row>
    <row r="38493" spans="38:49">
      <c r="AL38493" s="5"/>
      <c r="AM38493" s="5"/>
      <c r="AW38493" s="5"/>
    </row>
    <row r="38494" spans="38:49">
      <c r="AL38494" s="5"/>
      <c r="AM38494" s="5"/>
      <c r="AW38494" s="5"/>
    </row>
    <row r="38495" spans="38:49">
      <c r="AL38495" s="5"/>
      <c r="AM38495" s="5"/>
      <c r="AW38495" s="5"/>
    </row>
    <row r="38496" spans="38:49">
      <c r="AL38496" s="5"/>
      <c r="AM38496" s="5"/>
      <c r="AW38496" s="5"/>
    </row>
    <row r="38497" spans="38:49">
      <c r="AL38497" s="5"/>
      <c r="AM38497" s="5"/>
      <c r="AW38497" s="5"/>
    </row>
    <row r="38498" spans="38:49">
      <c r="AL38498" s="5"/>
      <c r="AM38498" s="5"/>
      <c r="AW38498" s="5"/>
    </row>
    <row r="38499" spans="38:49">
      <c r="AL38499" s="5"/>
      <c r="AM38499" s="5"/>
      <c r="AW38499" s="5"/>
    </row>
    <row r="38500" spans="38:49">
      <c r="AL38500" s="5"/>
      <c r="AM38500" s="5"/>
      <c r="AW38500" s="5"/>
    </row>
    <row r="38501" spans="38:49">
      <c r="AL38501" s="5"/>
      <c r="AM38501" s="5"/>
      <c r="AW38501" s="5"/>
    </row>
    <row r="38502" spans="38:49">
      <c r="AL38502" s="5"/>
      <c r="AM38502" s="5"/>
      <c r="AW38502" s="5"/>
    </row>
    <row r="38503" spans="38:49">
      <c r="AL38503" s="5"/>
      <c r="AM38503" s="5"/>
      <c r="AW38503" s="5"/>
    </row>
    <row r="38504" spans="38:49">
      <c r="AL38504" s="5"/>
      <c r="AM38504" s="5"/>
      <c r="AW38504" s="5"/>
    </row>
    <row r="38505" spans="38:49">
      <c r="AL38505" s="5"/>
      <c r="AM38505" s="5"/>
      <c r="AW38505" s="5"/>
    </row>
    <row r="38506" spans="38:49">
      <c r="AL38506" s="5"/>
      <c r="AM38506" s="5"/>
      <c r="AW38506" s="5"/>
    </row>
    <row r="38507" spans="38:49">
      <c r="AL38507" s="5"/>
      <c r="AM38507" s="5"/>
      <c r="AW38507" s="5"/>
    </row>
    <row r="38508" spans="38:49">
      <c r="AL38508" s="5"/>
      <c r="AM38508" s="5"/>
      <c r="AW38508" s="5"/>
    </row>
    <row r="38509" spans="38:49">
      <c r="AL38509" s="5"/>
      <c r="AM38509" s="5"/>
      <c r="AW38509" s="5"/>
    </row>
    <row r="38510" spans="38:49">
      <c r="AL38510" s="5"/>
      <c r="AM38510" s="5"/>
      <c r="AW38510" s="5"/>
    </row>
    <row r="38511" spans="38:49">
      <c r="AL38511" s="5"/>
      <c r="AM38511" s="5"/>
      <c r="AW38511" s="5"/>
    </row>
    <row r="38512" spans="38:49">
      <c r="AL38512" s="5"/>
      <c r="AM38512" s="5"/>
      <c r="AW38512" s="5"/>
    </row>
    <row r="38513" spans="38:49">
      <c r="AL38513" s="5"/>
      <c r="AM38513" s="5"/>
      <c r="AW38513" s="5"/>
    </row>
    <row r="38514" spans="38:49">
      <c r="AL38514" s="5"/>
      <c r="AM38514" s="5"/>
      <c r="AW38514" s="5"/>
    </row>
    <row r="38515" spans="38:49">
      <c r="AL38515" s="5"/>
      <c r="AM38515" s="5"/>
      <c r="AW38515" s="5"/>
    </row>
    <row r="38516" spans="38:49">
      <c r="AL38516" s="5"/>
      <c r="AM38516" s="5"/>
      <c r="AW38516" s="5"/>
    </row>
    <row r="38517" spans="38:49">
      <c r="AL38517" s="5"/>
      <c r="AM38517" s="5"/>
      <c r="AW38517" s="5"/>
    </row>
    <row r="38518" spans="38:49">
      <c r="AL38518" s="5"/>
      <c r="AM38518" s="5"/>
      <c r="AW38518" s="5"/>
    </row>
    <row r="38519" spans="38:49">
      <c r="AL38519" s="5"/>
      <c r="AM38519" s="5"/>
      <c r="AW38519" s="5"/>
    </row>
    <row r="38520" spans="38:49">
      <c r="AL38520" s="5"/>
      <c r="AM38520" s="5"/>
      <c r="AW38520" s="5"/>
    </row>
    <row r="38521" spans="38:49">
      <c r="AL38521" s="5"/>
      <c r="AM38521" s="5"/>
      <c r="AW38521" s="5"/>
    </row>
    <row r="38522" spans="38:49">
      <c r="AL38522" s="5"/>
      <c r="AM38522" s="5"/>
      <c r="AW38522" s="5"/>
    </row>
    <row r="38523" spans="38:49">
      <c r="AL38523" s="5"/>
      <c r="AM38523" s="5"/>
      <c r="AW38523" s="5"/>
    </row>
    <row r="38524" spans="38:49">
      <c r="AL38524" s="5"/>
      <c r="AM38524" s="5"/>
      <c r="AW38524" s="5"/>
    </row>
    <row r="38525" spans="38:49">
      <c r="AL38525" s="5"/>
      <c r="AM38525" s="5"/>
      <c r="AW38525" s="5"/>
    </row>
    <row r="38526" spans="38:49">
      <c r="AL38526" s="5"/>
      <c r="AM38526" s="5"/>
      <c r="AW38526" s="5"/>
    </row>
    <row r="38527" spans="38:49">
      <c r="AL38527" s="5"/>
      <c r="AM38527" s="5"/>
      <c r="AW38527" s="5"/>
    </row>
    <row r="38528" spans="38:49">
      <c r="AL38528" s="5"/>
      <c r="AM38528" s="5"/>
      <c r="AW38528" s="5"/>
    </row>
    <row r="38529" spans="38:49">
      <c r="AL38529" s="5"/>
      <c r="AM38529" s="5"/>
      <c r="AW38529" s="5"/>
    </row>
    <row r="38530" spans="38:49">
      <c r="AL38530" s="5"/>
      <c r="AM38530" s="5"/>
      <c r="AW38530" s="5"/>
    </row>
    <row r="38531" spans="38:49">
      <c r="AL38531" s="5"/>
      <c r="AM38531" s="5"/>
      <c r="AW38531" s="5"/>
    </row>
    <row r="38532" spans="38:49">
      <c r="AL38532" s="5"/>
      <c r="AM38532" s="5"/>
      <c r="AW38532" s="5"/>
    </row>
    <row r="38533" spans="38:49">
      <c r="AL38533" s="5"/>
      <c r="AM38533" s="5"/>
      <c r="AW38533" s="5"/>
    </row>
    <row r="38534" spans="38:49">
      <c r="AL38534" s="5"/>
      <c r="AM38534" s="5"/>
      <c r="AW38534" s="5"/>
    </row>
    <row r="38535" spans="38:49">
      <c r="AL38535" s="5"/>
      <c r="AM38535" s="5"/>
      <c r="AW38535" s="5"/>
    </row>
    <row r="38536" spans="38:49">
      <c r="AL38536" s="5"/>
      <c r="AM38536" s="5"/>
      <c r="AW38536" s="5"/>
    </row>
    <row r="38537" spans="38:49">
      <c r="AL38537" s="5"/>
      <c r="AM38537" s="5"/>
      <c r="AW38537" s="5"/>
    </row>
    <row r="38538" spans="38:49">
      <c r="AL38538" s="5"/>
      <c r="AM38538" s="5"/>
      <c r="AW38538" s="5"/>
    </row>
    <row r="38539" spans="38:49">
      <c r="AL38539" s="5"/>
      <c r="AM38539" s="5"/>
      <c r="AW38539" s="5"/>
    </row>
    <row r="38540" spans="38:49">
      <c r="AL38540" s="5"/>
      <c r="AM38540" s="5"/>
      <c r="AW38540" s="5"/>
    </row>
    <row r="38541" spans="38:49">
      <c r="AL38541" s="5"/>
      <c r="AM38541" s="5"/>
      <c r="AW38541" s="5"/>
    </row>
    <row r="38542" spans="38:49">
      <c r="AL38542" s="5"/>
      <c r="AM38542" s="5"/>
      <c r="AW38542" s="5"/>
    </row>
    <row r="38543" spans="38:49">
      <c r="AL38543" s="5"/>
      <c r="AM38543" s="5"/>
      <c r="AW38543" s="5"/>
    </row>
    <row r="38544" spans="38:49">
      <c r="AL38544" s="5"/>
      <c r="AM38544" s="5"/>
      <c r="AW38544" s="5"/>
    </row>
    <row r="38545" spans="38:49">
      <c r="AL38545" s="5"/>
      <c r="AM38545" s="5"/>
      <c r="AW38545" s="5"/>
    </row>
    <row r="38546" spans="38:49">
      <c r="AL38546" s="5"/>
      <c r="AM38546" s="5"/>
      <c r="AW38546" s="5"/>
    </row>
    <row r="38547" spans="38:49">
      <c r="AL38547" s="5"/>
      <c r="AM38547" s="5"/>
      <c r="AW38547" s="5"/>
    </row>
    <row r="38548" spans="38:49">
      <c r="AL38548" s="5"/>
      <c r="AM38548" s="5"/>
      <c r="AW38548" s="5"/>
    </row>
    <row r="38549" spans="38:49">
      <c r="AL38549" s="5"/>
      <c r="AM38549" s="5"/>
      <c r="AW38549" s="5"/>
    </row>
    <row r="38550" spans="38:49">
      <c r="AL38550" s="5"/>
      <c r="AM38550" s="5"/>
      <c r="AW38550" s="5"/>
    </row>
    <row r="38551" spans="38:49">
      <c r="AL38551" s="5"/>
      <c r="AM38551" s="5"/>
      <c r="AW38551" s="5"/>
    </row>
    <row r="38552" spans="38:49">
      <c r="AL38552" s="5"/>
      <c r="AM38552" s="5"/>
      <c r="AW38552" s="5"/>
    </row>
    <row r="38553" spans="38:49">
      <c r="AL38553" s="5"/>
      <c r="AM38553" s="5"/>
      <c r="AW38553" s="5"/>
    </row>
    <row r="38554" spans="38:49">
      <c r="AL38554" s="5"/>
      <c r="AM38554" s="5"/>
      <c r="AW38554" s="5"/>
    </row>
    <row r="38555" spans="38:49">
      <c r="AL38555" s="5"/>
      <c r="AM38555" s="5"/>
      <c r="AW38555" s="5"/>
    </row>
    <row r="38556" spans="38:49">
      <c r="AL38556" s="5"/>
      <c r="AM38556" s="5"/>
      <c r="AW38556" s="5"/>
    </row>
    <row r="38557" spans="38:49">
      <c r="AL38557" s="5"/>
      <c r="AM38557" s="5"/>
      <c r="AW38557" s="5"/>
    </row>
    <row r="38558" spans="38:49">
      <c r="AL38558" s="5"/>
      <c r="AM38558" s="5"/>
      <c r="AW38558" s="5"/>
    </row>
    <row r="38559" spans="38:49">
      <c r="AL38559" s="5"/>
      <c r="AM38559" s="5"/>
      <c r="AW38559" s="5"/>
    </row>
    <row r="38560" spans="38:49">
      <c r="AL38560" s="5"/>
      <c r="AM38560" s="5"/>
      <c r="AW38560" s="5"/>
    </row>
    <row r="38561" spans="38:49">
      <c r="AL38561" s="5"/>
      <c r="AM38561" s="5"/>
      <c r="AW38561" s="5"/>
    </row>
    <row r="38562" spans="38:49">
      <c r="AL38562" s="5"/>
      <c r="AM38562" s="5"/>
      <c r="AW38562" s="5"/>
    </row>
    <row r="38563" spans="38:49">
      <c r="AL38563" s="5"/>
      <c r="AM38563" s="5"/>
      <c r="AW38563" s="5"/>
    </row>
    <row r="38564" spans="38:49">
      <c r="AL38564" s="5"/>
      <c r="AM38564" s="5"/>
      <c r="AW38564" s="5"/>
    </row>
    <row r="38565" spans="38:49">
      <c r="AL38565" s="5"/>
      <c r="AM38565" s="5"/>
      <c r="AW38565" s="5"/>
    </row>
    <row r="38566" spans="38:49">
      <c r="AL38566" s="5"/>
      <c r="AM38566" s="5"/>
      <c r="AW38566" s="5"/>
    </row>
    <row r="38567" spans="38:49">
      <c r="AL38567" s="5"/>
      <c r="AM38567" s="5"/>
      <c r="AW38567" s="5"/>
    </row>
    <row r="38568" spans="38:49">
      <c r="AL38568" s="5"/>
      <c r="AM38568" s="5"/>
      <c r="AW38568" s="5"/>
    </row>
    <row r="38569" spans="38:49">
      <c r="AL38569" s="5"/>
      <c r="AM38569" s="5"/>
      <c r="AW38569" s="5"/>
    </row>
    <row r="38570" spans="38:49">
      <c r="AL38570" s="5"/>
      <c r="AM38570" s="5"/>
      <c r="AW38570" s="5"/>
    </row>
    <row r="38571" spans="38:49">
      <c r="AL38571" s="5"/>
      <c r="AM38571" s="5"/>
      <c r="AW38571" s="5"/>
    </row>
    <row r="38572" spans="38:49">
      <c r="AL38572" s="5"/>
      <c r="AM38572" s="5"/>
      <c r="AW38572" s="5"/>
    </row>
    <row r="38573" spans="38:49">
      <c r="AL38573" s="5"/>
      <c r="AM38573" s="5"/>
      <c r="AW38573" s="5"/>
    </row>
    <row r="38574" spans="38:49">
      <c r="AL38574" s="5"/>
      <c r="AM38574" s="5"/>
      <c r="AW38574" s="5"/>
    </row>
    <row r="38575" spans="38:49">
      <c r="AL38575" s="5"/>
      <c r="AM38575" s="5"/>
      <c r="AW38575" s="5"/>
    </row>
    <row r="38576" spans="38:49">
      <c r="AL38576" s="5"/>
      <c r="AM38576" s="5"/>
      <c r="AW38576" s="5"/>
    </row>
    <row r="38577" spans="38:49">
      <c r="AL38577" s="5"/>
      <c r="AM38577" s="5"/>
      <c r="AW38577" s="5"/>
    </row>
    <row r="38578" spans="38:49">
      <c r="AL38578" s="5"/>
      <c r="AM38578" s="5"/>
      <c r="AW38578" s="5"/>
    </row>
    <row r="38579" spans="38:49">
      <c r="AL38579" s="5"/>
      <c r="AM38579" s="5"/>
      <c r="AW38579" s="5"/>
    </row>
    <row r="38580" spans="38:49">
      <c r="AL38580" s="5"/>
      <c r="AM38580" s="5"/>
      <c r="AW38580" s="5"/>
    </row>
    <row r="38581" spans="38:49">
      <c r="AL38581" s="5"/>
      <c r="AM38581" s="5"/>
      <c r="AW38581" s="5"/>
    </row>
    <row r="38582" spans="38:49">
      <c r="AL38582" s="5"/>
      <c r="AM38582" s="5"/>
      <c r="AW38582" s="5"/>
    </row>
    <row r="38583" spans="38:49">
      <c r="AL38583" s="5"/>
      <c r="AM38583" s="5"/>
      <c r="AW38583" s="5"/>
    </row>
    <row r="38584" spans="38:49">
      <c r="AL38584" s="5"/>
      <c r="AM38584" s="5"/>
      <c r="AW38584" s="5"/>
    </row>
    <row r="38585" spans="38:49">
      <c r="AL38585" s="5"/>
      <c r="AM38585" s="5"/>
      <c r="AW38585" s="5"/>
    </row>
    <row r="38586" spans="38:49">
      <c r="AL38586" s="5"/>
      <c r="AM38586" s="5"/>
      <c r="AW38586" s="5"/>
    </row>
    <row r="38587" spans="38:49">
      <c r="AL38587" s="5"/>
      <c r="AM38587" s="5"/>
      <c r="AW38587" s="5"/>
    </row>
    <row r="38588" spans="38:49">
      <c r="AL38588" s="5"/>
      <c r="AM38588" s="5"/>
      <c r="AW38588" s="5"/>
    </row>
    <row r="38589" spans="38:49">
      <c r="AL38589" s="5"/>
      <c r="AM38589" s="5"/>
      <c r="AW38589" s="5"/>
    </row>
    <row r="38590" spans="38:49">
      <c r="AL38590" s="5"/>
      <c r="AM38590" s="5"/>
      <c r="AW38590" s="5"/>
    </row>
    <row r="38591" spans="38:49">
      <c r="AL38591" s="5"/>
      <c r="AM38591" s="5"/>
      <c r="AW38591" s="5"/>
    </row>
    <row r="38592" spans="38:49">
      <c r="AL38592" s="5"/>
      <c r="AM38592" s="5"/>
      <c r="AW38592" s="5"/>
    </row>
    <row r="38593" spans="38:49">
      <c r="AL38593" s="5"/>
      <c r="AM38593" s="5"/>
      <c r="AW38593" s="5"/>
    </row>
    <row r="38594" spans="38:49">
      <c r="AL38594" s="5"/>
      <c r="AM38594" s="5"/>
      <c r="AW38594" s="5"/>
    </row>
    <row r="38595" spans="38:49">
      <c r="AL38595" s="5"/>
      <c r="AM38595" s="5"/>
      <c r="AW38595" s="5"/>
    </row>
    <row r="38596" spans="38:49">
      <c r="AL38596" s="5"/>
      <c r="AM38596" s="5"/>
      <c r="AW38596" s="5"/>
    </row>
    <row r="38597" spans="38:49">
      <c r="AL38597" s="5"/>
      <c r="AM38597" s="5"/>
      <c r="AW38597" s="5"/>
    </row>
    <row r="38598" spans="38:49">
      <c r="AL38598" s="5"/>
      <c r="AM38598" s="5"/>
      <c r="AW38598" s="5"/>
    </row>
    <row r="38599" spans="38:49">
      <c r="AL38599" s="5"/>
      <c r="AM38599" s="5"/>
      <c r="AW38599" s="5"/>
    </row>
    <row r="38600" spans="38:49">
      <c r="AL38600" s="5"/>
      <c r="AM38600" s="5"/>
      <c r="AW38600" s="5"/>
    </row>
    <row r="38601" spans="38:49">
      <c r="AL38601" s="5"/>
      <c r="AM38601" s="5"/>
      <c r="AW38601" s="5"/>
    </row>
    <row r="38602" spans="38:49">
      <c r="AL38602" s="5"/>
      <c r="AM38602" s="5"/>
      <c r="AW38602" s="5"/>
    </row>
    <row r="38603" spans="38:49">
      <c r="AL38603" s="5"/>
      <c r="AM38603" s="5"/>
      <c r="AW38603" s="5"/>
    </row>
    <row r="38604" spans="38:49">
      <c r="AL38604" s="5"/>
      <c r="AM38604" s="5"/>
      <c r="AW38604" s="5"/>
    </row>
    <row r="38605" spans="38:49">
      <c r="AL38605" s="5"/>
      <c r="AM38605" s="5"/>
      <c r="AW38605" s="5"/>
    </row>
    <row r="38606" spans="38:49">
      <c r="AL38606" s="5"/>
      <c r="AM38606" s="5"/>
      <c r="AW38606" s="5"/>
    </row>
    <row r="38607" spans="38:49">
      <c r="AL38607" s="5"/>
      <c r="AM38607" s="5"/>
      <c r="AW38607" s="5"/>
    </row>
    <row r="38608" spans="38:49">
      <c r="AL38608" s="5"/>
      <c r="AM38608" s="5"/>
      <c r="AW38608" s="5"/>
    </row>
    <row r="38609" spans="38:49">
      <c r="AL38609" s="5"/>
      <c r="AM38609" s="5"/>
      <c r="AW38609" s="5"/>
    </row>
    <row r="38610" spans="38:49">
      <c r="AL38610" s="5"/>
      <c r="AM38610" s="5"/>
      <c r="AW38610" s="5"/>
    </row>
    <row r="38611" spans="38:49">
      <c r="AL38611" s="5"/>
      <c r="AM38611" s="5"/>
      <c r="AW38611" s="5"/>
    </row>
    <row r="38612" spans="38:49">
      <c r="AL38612" s="5"/>
      <c r="AM38612" s="5"/>
      <c r="AW38612" s="5"/>
    </row>
    <row r="38613" spans="38:49">
      <c r="AL38613" s="5"/>
      <c r="AM38613" s="5"/>
      <c r="AW38613" s="5"/>
    </row>
    <row r="38614" spans="38:49">
      <c r="AL38614" s="5"/>
      <c r="AM38614" s="5"/>
      <c r="AW38614" s="5"/>
    </row>
    <row r="38615" spans="38:49">
      <c r="AL38615" s="5"/>
      <c r="AM38615" s="5"/>
      <c r="AW38615" s="5"/>
    </row>
    <row r="38616" spans="38:49">
      <c r="AL38616" s="5"/>
      <c r="AM38616" s="5"/>
      <c r="AW38616" s="5"/>
    </row>
    <row r="38617" spans="38:49">
      <c r="AL38617" s="5"/>
      <c r="AM38617" s="5"/>
      <c r="AW38617" s="5"/>
    </row>
    <row r="38618" spans="38:49">
      <c r="AL38618" s="5"/>
      <c r="AM38618" s="5"/>
      <c r="AW38618" s="5"/>
    </row>
    <row r="38619" spans="38:49">
      <c r="AL38619" s="5"/>
      <c r="AM38619" s="5"/>
      <c r="AW38619" s="5"/>
    </row>
    <row r="38620" spans="38:49">
      <c r="AL38620" s="5"/>
      <c r="AM38620" s="5"/>
      <c r="AW38620" s="5"/>
    </row>
    <row r="38621" spans="38:49">
      <c r="AL38621" s="5"/>
      <c r="AM38621" s="5"/>
      <c r="AW38621" s="5"/>
    </row>
    <row r="38622" spans="38:49">
      <c r="AL38622" s="5"/>
      <c r="AM38622" s="5"/>
      <c r="AW38622" s="5"/>
    </row>
    <row r="38623" spans="38:49">
      <c r="AL38623" s="5"/>
      <c r="AM38623" s="5"/>
      <c r="AW38623" s="5"/>
    </row>
    <row r="38624" spans="38:49">
      <c r="AL38624" s="5"/>
      <c r="AM38624" s="5"/>
      <c r="AW38624" s="5"/>
    </row>
    <row r="38625" spans="38:49">
      <c r="AL38625" s="5"/>
      <c r="AM38625" s="5"/>
      <c r="AW38625" s="5"/>
    </row>
    <row r="38626" spans="38:49">
      <c r="AL38626" s="5"/>
      <c r="AM38626" s="5"/>
      <c r="AW38626" s="5"/>
    </row>
    <row r="38627" spans="38:49">
      <c r="AL38627" s="5"/>
      <c r="AM38627" s="5"/>
      <c r="AW38627" s="5"/>
    </row>
    <row r="38628" spans="38:49">
      <c r="AL38628" s="5"/>
      <c r="AM38628" s="5"/>
      <c r="AW38628" s="5"/>
    </row>
    <row r="38629" spans="38:49">
      <c r="AL38629" s="5"/>
      <c r="AM38629" s="5"/>
      <c r="AW38629" s="5"/>
    </row>
    <row r="38630" spans="38:49">
      <c r="AL38630" s="5"/>
      <c r="AM38630" s="5"/>
      <c r="AW38630" s="5"/>
    </row>
    <row r="38631" spans="38:49">
      <c r="AL38631" s="5"/>
      <c r="AM38631" s="5"/>
      <c r="AW38631" s="5"/>
    </row>
    <row r="38632" spans="38:49">
      <c r="AL38632" s="5"/>
      <c r="AM38632" s="5"/>
      <c r="AW38632" s="5"/>
    </row>
    <row r="38633" spans="38:49">
      <c r="AL38633" s="5"/>
      <c r="AM38633" s="5"/>
      <c r="AW38633" s="5"/>
    </row>
    <row r="38634" spans="38:49">
      <c r="AL38634" s="5"/>
      <c r="AM38634" s="5"/>
      <c r="AW38634" s="5"/>
    </row>
    <row r="38635" spans="38:49">
      <c r="AL38635" s="5"/>
      <c r="AM38635" s="5"/>
      <c r="AW38635" s="5"/>
    </row>
    <row r="38636" spans="38:49">
      <c r="AL38636" s="5"/>
      <c r="AM38636" s="5"/>
      <c r="AW38636" s="5"/>
    </row>
    <row r="38637" spans="38:49">
      <c r="AL38637" s="5"/>
      <c r="AM38637" s="5"/>
      <c r="AW38637" s="5"/>
    </row>
    <row r="38638" spans="38:49">
      <c r="AL38638" s="5"/>
      <c r="AM38638" s="5"/>
      <c r="AW38638" s="5"/>
    </row>
    <row r="38639" spans="38:49">
      <c r="AL38639" s="5"/>
      <c r="AM38639" s="5"/>
      <c r="AW38639" s="5"/>
    </row>
    <row r="38640" spans="38:49">
      <c r="AL38640" s="5"/>
      <c r="AM38640" s="5"/>
      <c r="AW38640" s="5"/>
    </row>
    <row r="38641" spans="38:49">
      <c r="AL38641" s="5"/>
      <c r="AM38641" s="5"/>
      <c r="AW38641" s="5"/>
    </row>
    <row r="38642" spans="38:49">
      <c r="AL38642" s="5"/>
      <c r="AM38642" s="5"/>
      <c r="AW38642" s="5"/>
    </row>
    <row r="38643" spans="38:49">
      <c r="AL38643" s="5"/>
      <c r="AM38643" s="5"/>
      <c r="AW38643" s="5"/>
    </row>
    <row r="38644" spans="38:49">
      <c r="AL38644" s="5"/>
      <c r="AM38644" s="5"/>
      <c r="AW38644" s="5"/>
    </row>
    <row r="38645" spans="38:49">
      <c r="AL38645" s="5"/>
      <c r="AM38645" s="5"/>
      <c r="AW38645" s="5"/>
    </row>
    <row r="38646" spans="38:49">
      <c r="AL38646" s="5"/>
      <c r="AM38646" s="5"/>
      <c r="AW38646" s="5"/>
    </row>
    <row r="38647" spans="38:49">
      <c r="AL38647" s="5"/>
      <c r="AM38647" s="5"/>
      <c r="AW38647" s="5"/>
    </row>
    <row r="38648" spans="38:49">
      <c r="AL38648" s="5"/>
      <c r="AM38648" s="5"/>
      <c r="AW38648" s="5"/>
    </row>
    <row r="38649" spans="38:49">
      <c r="AL38649" s="5"/>
      <c r="AM38649" s="5"/>
      <c r="AW38649" s="5"/>
    </row>
    <row r="38650" spans="38:49">
      <c r="AL38650" s="5"/>
      <c r="AM38650" s="5"/>
      <c r="AW38650" s="5"/>
    </row>
    <row r="38651" spans="38:49">
      <c r="AL38651" s="5"/>
      <c r="AM38651" s="5"/>
      <c r="AW38651" s="5"/>
    </row>
    <row r="38652" spans="38:49">
      <c r="AL38652" s="5"/>
      <c r="AM38652" s="5"/>
      <c r="AW38652" s="5"/>
    </row>
    <row r="38653" spans="38:49">
      <c r="AL38653" s="5"/>
      <c r="AM38653" s="5"/>
      <c r="AW38653" s="5"/>
    </row>
    <row r="38654" spans="38:49">
      <c r="AL38654" s="5"/>
      <c r="AM38654" s="5"/>
      <c r="AW38654" s="5"/>
    </row>
    <row r="38655" spans="38:49">
      <c r="AL38655" s="5"/>
      <c r="AM38655" s="5"/>
      <c r="AW38655" s="5"/>
    </row>
    <row r="38656" spans="38:49">
      <c r="AL38656" s="5"/>
      <c r="AM38656" s="5"/>
      <c r="AW38656" s="5"/>
    </row>
    <row r="38657" spans="38:49">
      <c r="AL38657" s="5"/>
      <c r="AM38657" s="5"/>
      <c r="AW38657" s="5"/>
    </row>
    <row r="38658" spans="38:49">
      <c r="AL38658" s="5"/>
      <c r="AM38658" s="5"/>
      <c r="AW38658" s="5"/>
    </row>
    <row r="38659" spans="38:49">
      <c r="AL38659" s="5"/>
      <c r="AM38659" s="5"/>
      <c r="AW38659" s="5"/>
    </row>
    <row r="38660" spans="38:49">
      <c r="AL38660" s="5"/>
      <c r="AM38660" s="5"/>
      <c r="AW38660" s="5"/>
    </row>
    <row r="38661" spans="38:49">
      <c r="AL38661" s="5"/>
      <c r="AM38661" s="5"/>
      <c r="AW38661" s="5"/>
    </row>
    <row r="38662" spans="38:49">
      <c r="AL38662" s="5"/>
      <c r="AM38662" s="5"/>
      <c r="AW38662" s="5"/>
    </row>
    <row r="38663" spans="38:49">
      <c r="AL38663" s="5"/>
      <c r="AM38663" s="5"/>
      <c r="AW38663" s="5"/>
    </row>
    <row r="38664" spans="38:49">
      <c r="AL38664" s="5"/>
      <c r="AM38664" s="5"/>
      <c r="AW38664" s="5"/>
    </row>
    <row r="38665" spans="38:49">
      <c r="AL38665" s="5"/>
      <c r="AM38665" s="5"/>
      <c r="AW38665" s="5"/>
    </row>
    <row r="38666" spans="38:49">
      <c r="AL38666" s="5"/>
      <c r="AM38666" s="5"/>
      <c r="AW38666" s="5"/>
    </row>
    <row r="38667" spans="38:49">
      <c r="AL38667" s="5"/>
      <c r="AM38667" s="5"/>
      <c r="AW38667" s="5"/>
    </row>
    <row r="38668" spans="38:49">
      <c r="AL38668" s="5"/>
      <c r="AM38668" s="5"/>
      <c r="AW38668" s="5"/>
    </row>
    <row r="38669" spans="38:49">
      <c r="AL38669" s="5"/>
      <c r="AM38669" s="5"/>
      <c r="AW38669" s="5"/>
    </row>
    <row r="38670" spans="38:49">
      <c r="AL38670" s="5"/>
      <c r="AM38670" s="5"/>
      <c r="AW38670" s="5"/>
    </row>
    <row r="38671" spans="38:49">
      <c r="AL38671" s="5"/>
      <c r="AM38671" s="5"/>
      <c r="AW38671" s="5"/>
    </row>
    <row r="38672" spans="38:49">
      <c r="AL38672" s="5"/>
      <c r="AM38672" s="5"/>
      <c r="AW38672" s="5"/>
    </row>
    <row r="38673" spans="38:49">
      <c r="AL38673" s="5"/>
      <c r="AM38673" s="5"/>
      <c r="AW38673" s="5"/>
    </row>
    <row r="38674" spans="38:49">
      <c r="AL38674" s="5"/>
      <c r="AM38674" s="5"/>
      <c r="AW38674" s="5"/>
    </row>
    <row r="38675" spans="38:49">
      <c r="AL38675" s="5"/>
      <c r="AM38675" s="5"/>
      <c r="AW38675" s="5"/>
    </row>
    <row r="38676" spans="38:49">
      <c r="AL38676" s="5"/>
      <c r="AM38676" s="5"/>
      <c r="AW38676" s="5"/>
    </row>
    <row r="38677" spans="38:49">
      <c r="AL38677" s="5"/>
      <c r="AM38677" s="5"/>
      <c r="AW38677" s="5"/>
    </row>
    <row r="38678" spans="38:49">
      <c r="AL38678" s="5"/>
      <c r="AM38678" s="5"/>
      <c r="AW38678" s="5"/>
    </row>
    <row r="38679" spans="38:49">
      <c r="AL38679" s="5"/>
      <c r="AM38679" s="5"/>
      <c r="AW38679" s="5"/>
    </row>
    <row r="38680" spans="38:49">
      <c r="AL38680" s="5"/>
      <c r="AM38680" s="5"/>
      <c r="AW38680" s="5"/>
    </row>
    <row r="38681" spans="38:49">
      <c r="AL38681" s="5"/>
      <c r="AM38681" s="5"/>
      <c r="AW38681" s="5"/>
    </row>
    <row r="38682" spans="38:49">
      <c r="AL38682" s="5"/>
      <c r="AM38682" s="5"/>
      <c r="AW38682" s="5"/>
    </row>
    <row r="38683" spans="38:49">
      <c r="AL38683" s="5"/>
      <c r="AM38683" s="5"/>
      <c r="AW38683" s="5"/>
    </row>
    <row r="38684" spans="38:49">
      <c r="AL38684" s="5"/>
      <c r="AM38684" s="5"/>
      <c r="AW38684" s="5"/>
    </row>
    <row r="38685" spans="38:49">
      <c r="AL38685" s="5"/>
      <c r="AM38685" s="5"/>
      <c r="AW38685" s="5"/>
    </row>
    <row r="38686" spans="38:49">
      <c r="AL38686" s="5"/>
      <c r="AM38686" s="5"/>
      <c r="AW38686" s="5"/>
    </row>
    <row r="38687" spans="38:49">
      <c r="AL38687" s="5"/>
      <c r="AM38687" s="5"/>
      <c r="AW38687" s="5"/>
    </row>
    <row r="38688" spans="38:49">
      <c r="AL38688" s="5"/>
      <c r="AM38688" s="5"/>
      <c r="AW38688" s="5"/>
    </row>
    <row r="38689" spans="38:49">
      <c r="AL38689" s="5"/>
      <c r="AM38689" s="5"/>
      <c r="AW38689" s="5"/>
    </row>
    <row r="38690" spans="38:49">
      <c r="AL38690" s="5"/>
      <c r="AM38690" s="5"/>
      <c r="AW38690" s="5"/>
    </row>
    <row r="38691" spans="38:49">
      <c r="AL38691" s="5"/>
      <c r="AM38691" s="5"/>
      <c r="AW38691" s="5"/>
    </row>
    <row r="38692" spans="38:49">
      <c r="AL38692" s="5"/>
      <c r="AM38692" s="5"/>
      <c r="AW38692" s="5"/>
    </row>
    <row r="38693" spans="38:49">
      <c r="AL38693" s="5"/>
      <c r="AM38693" s="5"/>
      <c r="AW38693" s="5"/>
    </row>
    <row r="38694" spans="38:49">
      <c r="AL38694" s="5"/>
      <c r="AM38694" s="5"/>
      <c r="AW38694" s="5"/>
    </row>
    <row r="38695" spans="38:49">
      <c r="AL38695" s="5"/>
      <c r="AM38695" s="5"/>
      <c r="AW38695" s="5"/>
    </row>
    <row r="38696" spans="38:49">
      <c r="AL38696" s="5"/>
      <c r="AM38696" s="5"/>
      <c r="AW38696" s="5"/>
    </row>
    <row r="38697" spans="38:49">
      <c r="AL38697" s="5"/>
      <c r="AM38697" s="5"/>
      <c r="AW38697" s="5"/>
    </row>
    <row r="38698" spans="38:49">
      <c r="AL38698" s="5"/>
      <c r="AM38698" s="5"/>
      <c r="AW38698" s="5"/>
    </row>
    <row r="38699" spans="38:49">
      <c r="AL38699" s="5"/>
      <c r="AM38699" s="5"/>
      <c r="AW38699" s="5"/>
    </row>
    <row r="38700" spans="38:49">
      <c r="AL38700" s="5"/>
      <c r="AM38700" s="5"/>
      <c r="AW38700" s="5"/>
    </row>
    <row r="38701" spans="38:49">
      <c r="AL38701" s="5"/>
      <c r="AM38701" s="5"/>
      <c r="AW38701" s="5"/>
    </row>
    <row r="38702" spans="38:49">
      <c r="AL38702" s="5"/>
      <c r="AM38702" s="5"/>
      <c r="AW38702" s="5"/>
    </row>
    <row r="38703" spans="38:49">
      <c r="AL38703" s="5"/>
      <c r="AM38703" s="5"/>
      <c r="AW38703" s="5"/>
    </row>
    <row r="38704" spans="38:49">
      <c r="AL38704" s="5"/>
      <c r="AM38704" s="5"/>
      <c r="AW38704" s="5"/>
    </row>
    <row r="38705" spans="38:49">
      <c r="AL38705" s="5"/>
      <c r="AM38705" s="5"/>
      <c r="AW38705" s="5"/>
    </row>
    <row r="38706" spans="38:49">
      <c r="AL38706" s="5"/>
      <c r="AM38706" s="5"/>
      <c r="AW38706" s="5"/>
    </row>
    <row r="38707" spans="38:49">
      <c r="AL38707" s="5"/>
      <c r="AM38707" s="5"/>
      <c r="AW38707" s="5"/>
    </row>
    <row r="38708" spans="38:49">
      <c r="AL38708" s="5"/>
      <c r="AM38708" s="5"/>
      <c r="AW38708" s="5"/>
    </row>
    <row r="38709" spans="38:49">
      <c r="AL38709" s="5"/>
      <c r="AM38709" s="5"/>
      <c r="AW38709" s="5"/>
    </row>
    <row r="38710" spans="38:49">
      <c r="AL38710" s="5"/>
      <c r="AM38710" s="5"/>
      <c r="AW38710" s="5"/>
    </row>
    <row r="38711" spans="38:49">
      <c r="AL38711" s="5"/>
      <c r="AM38711" s="5"/>
      <c r="AW38711" s="5"/>
    </row>
    <row r="38712" spans="38:49">
      <c r="AL38712" s="5"/>
      <c r="AM38712" s="5"/>
      <c r="AW38712" s="5"/>
    </row>
    <row r="38713" spans="38:49">
      <c r="AL38713" s="5"/>
      <c r="AM38713" s="5"/>
      <c r="AW38713" s="5"/>
    </row>
    <row r="38714" spans="38:49">
      <c r="AL38714" s="5"/>
      <c r="AM38714" s="5"/>
      <c r="AW38714" s="5"/>
    </row>
    <row r="38715" spans="38:49">
      <c r="AL38715" s="5"/>
      <c r="AM38715" s="5"/>
      <c r="AW38715" s="5"/>
    </row>
    <row r="38716" spans="38:49">
      <c r="AL38716" s="5"/>
      <c r="AM38716" s="5"/>
      <c r="AW38716" s="5"/>
    </row>
    <row r="38717" spans="38:49">
      <c r="AL38717" s="5"/>
      <c r="AM38717" s="5"/>
      <c r="AW38717" s="5"/>
    </row>
    <row r="38718" spans="38:49">
      <c r="AL38718" s="5"/>
      <c r="AM38718" s="5"/>
      <c r="AW38718" s="5"/>
    </row>
    <row r="38719" spans="38:49">
      <c r="AL38719" s="5"/>
      <c r="AM38719" s="5"/>
      <c r="AW38719" s="5"/>
    </row>
    <row r="38720" spans="38:49">
      <c r="AL38720" s="5"/>
      <c r="AM38720" s="5"/>
      <c r="AW38720" s="5"/>
    </row>
    <row r="38721" spans="38:49">
      <c r="AL38721" s="5"/>
      <c r="AM38721" s="5"/>
      <c r="AW38721" s="5"/>
    </row>
    <row r="38722" spans="38:49">
      <c r="AL38722" s="5"/>
      <c r="AM38722" s="5"/>
      <c r="AW38722" s="5"/>
    </row>
    <row r="38723" spans="38:49">
      <c r="AL38723" s="5"/>
      <c r="AM38723" s="5"/>
      <c r="AW38723" s="5"/>
    </row>
    <row r="38724" spans="38:49">
      <c r="AL38724" s="5"/>
      <c r="AM38724" s="5"/>
      <c r="AW38724" s="5"/>
    </row>
    <row r="38725" spans="38:49">
      <c r="AL38725" s="5"/>
      <c r="AM38725" s="5"/>
      <c r="AW38725" s="5"/>
    </row>
    <row r="38726" spans="38:49">
      <c r="AL38726" s="5"/>
      <c r="AM38726" s="5"/>
      <c r="AW38726" s="5"/>
    </row>
    <row r="38727" spans="38:49">
      <c r="AL38727" s="5"/>
      <c r="AM38727" s="5"/>
      <c r="AW38727" s="5"/>
    </row>
    <row r="38728" spans="38:49">
      <c r="AL38728" s="5"/>
      <c r="AM38728" s="5"/>
      <c r="AW38728" s="5"/>
    </row>
    <row r="38729" spans="38:49">
      <c r="AL38729" s="5"/>
      <c r="AM38729" s="5"/>
      <c r="AW38729" s="5"/>
    </row>
    <row r="38730" spans="38:49">
      <c r="AL38730" s="5"/>
      <c r="AM38730" s="5"/>
      <c r="AW38730" s="5"/>
    </row>
    <row r="38731" spans="38:49">
      <c r="AL38731" s="5"/>
      <c r="AM38731" s="5"/>
      <c r="AW38731" s="5"/>
    </row>
    <row r="38732" spans="38:49">
      <c r="AL38732" s="5"/>
      <c r="AM38732" s="5"/>
      <c r="AW38732" s="5"/>
    </row>
    <row r="38733" spans="38:49">
      <c r="AL38733" s="5"/>
      <c r="AM38733" s="5"/>
      <c r="AW38733" s="5"/>
    </row>
    <row r="38734" spans="38:49">
      <c r="AL38734" s="5"/>
      <c r="AM38734" s="5"/>
      <c r="AW38734" s="5"/>
    </row>
    <row r="38735" spans="38:49">
      <c r="AL38735" s="5"/>
      <c r="AM38735" s="5"/>
      <c r="AW38735" s="5"/>
    </row>
    <row r="38736" spans="38:49">
      <c r="AL38736" s="5"/>
      <c r="AM38736" s="5"/>
      <c r="AW38736" s="5"/>
    </row>
    <row r="38737" spans="38:49">
      <c r="AL38737" s="5"/>
      <c r="AM38737" s="5"/>
      <c r="AW38737" s="5"/>
    </row>
    <row r="38738" spans="38:49">
      <c r="AL38738" s="5"/>
      <c r="AM38738" s="5"/>
      <c r="AW38738" s="5"/>
    </row>
    <row r="38739" spans="38:49">
      <c r="AL38739" s="5"/>
      <c r="AM38739" s="5"/>
      <c r="AW38739" s="5"/>
    </row>
    <row r="38740" spans="38:49">
      <c r="AL38740" s="5"/>
      <c r="AM38740" s="5"/>
      <c r="AW38740" s="5"/>
    </row>
    <row r="38741" spans="38:49">
      <c r="AL38741" s="5"/>
      <c r="AM38741" s="5"/>
      <c r="AW38741" s="5"/>
    </row>
    <row r="38742" spans="38:49">
      <c r="AL38742" s="5"/>
      <c r="AM38742" s="5"/>
      <c r="AW38742" s="5"/>
    </row>
    <row r="38743" spans="38:49">
      <c r="AL38743" s="5"/>
      <c r="AM38743" s="5"/>
      <c r="AW38743" s="5"/>
    </row>
    <row r="38744" spans="38:49">
      <c r="AL38744" s="5"/>
      <c r="AM38744" s="5"/>
      <c r="AW38744" s="5"/>
    </row>
    <row r="38745" spans="38:49">
      <c r="AL38745" s="5"/>
      <c r="AM38745" s="5"/>
      <c r="AW38745" s="5"/>
    </row>
    <row r="38746" spans="38:49">
      <c r="AL38746" s="5"/>
      <c r="AM38746" s="5"/>
      <c r="AW38746" s="5"/>
    </row>
    <row r="38747" spans="38:49">
      <c r="AL38747" s="5"/>
      <c r="AM38747" s="5"/>
      <c r="AW38747" s="5"/>
    </row>
    <row r="38748" spans="38:49">
      <c r="AL38748" s="5"/>
      <c r="AM38748" s="5"/>
      <c r="AW38748" s="5"/>
    </row>
    <row r="38749" spans="38:49">
      <c r="AL38749" s="5"/>
      <c r="AM38749" s="5"/>
      <c r="AW38749" s="5"/>
    </row>
    <row r="38750" spans="38:49">
      <c r="AL38750" s="5"/>
      <c r="AM38750" s="5"/>
      <c r="AW38750" s="5"/>
    </row>
    <row r="38751" spans="38:49">
      <c r="AL38751" s="5"/>
      <c r="AM38751" s="5"/>
      <c r="AW38751" s="5"/>
    </row>
    <row r="38752" spans="38:49">
      <c r="AL38752" s="5"/>
      <c r="AM38752" s="5"/>
      <c r="AW38752" s="5"/>
    </row>
    <row r="38753" spans="38:49">
      <c r="AL38753" s="5"/>
      <c r="AM38753" s="5"/>
      <c r="AW38753" s="5"/>
    </row>
    <row r="38754" spans="38:49">
      <c r="AL38754" s="5"/>
      <c r="AM38754" s="5"/>
      <c r="AW38754" s="5"/>
    </row>
    <row r="38755" spans="38:49">
      <c r="AL38755" s="5"/>
      <c r="AM38755" s="5"/>
      <c r="AW38755" s="5"/>
    </row>
    <row r="38756" spans="38:49">
      <c r="AL38756" s="5"/>
      <c r="AM38756" s="5"/>
      <c r="AW38756" s="5"/>
    </row>
    <row r="38757" spans="38:49">
      <c r="AL38757" s="5"/>
      <c r="AM38757" s="5"/>
      <c r="AW38757" s="5"/>
    </row>
    <row r="38758" spans="38:49">
      <c r="AL38758" s="5"/>
      <c r="AM38758" s="5"/>
      <c r="AW38758" s="5"/>
    </row>
    <row r="38759" spans="38:49">
      <c r="AL38759" s="5"/>
      <c r="AM38759" s="5"/>
      <c r="AW38759" s="5"/>
    </row>
    <row r="38760" spans="38:49">
      <c r="AL38760" s="5"/>
      <c r="AM38760" s="5"/>
      <c r="AW38760" s="5"/>
    </row>
    <row r="38761" spans="38:49">
      <c r="AL38761" s="5"/>
      <c r="AM38761" s="5"/>
      <c r="AW38761" s="5"/>
    </row>
    <row r="38762" spans="38:49">
      <c r="AL38762" s="5"/>
      <c r="AM38762" s="5"/>
      <c r="AW38762" s="5"/>
    </row>
    <row r="38763" spans="38:49">
      <c r="AL38763" s="5"/>
      <c r="AM38763" s="5"/>
      <c r="AW38763" s="5"/>
    </row>
    <row r="38764" spans="38:49">
      <c r="AL38764" s="5"/>
      <c r="AM38764" s="5"/>
      <c r="AW38764" s="5"/>
    </row>
    <row r="38765" spans="38:49">
      <c r="AL38765" s="5"/>
      <c r="AM38765" s="5"/>
      <c r="AW38765" s="5"/>
    </row>
    <row r="38766" spans="38:49">
      <c r="AL38766" s="5"/>
      <c r="AM38766" s="5"/>
      <c r="AW38766" s="5"/>
    </row>
    <row r="38767" spans="38:49">
      <c r="AL38767" s="5"/>
      <c r="AM38767" s="5"/>
      <c r="AW38767" s="5"/>
    </row>
    <row r="38768" spans="38:49">
      <c r="AL38768" s="5"/>
      <c r="AM38768" s="5"/>
      <c r="AW38768" s="5"/>
    </row>
    <row r="38769" spans="38:49">
      <c r="AL38769" s="5"/>
      <c r="AM38769" s="5"/>
      <c r="AW38769" s="5"/>
    </row>
    <row r="38770" spans="38:49">
      <c r="AL38770" s="5"/>
      <c r="AM38770" s="5"/>
      <c r="AW38770" s="5"/>
    </row>
    <row r="38771" spans="38:49">
      <c r="AL38771" s="5"/>
      <c r="AM38771" s="5"/>
      <c r="AW38771" s="5"/>
    </row>
    <row r="38772" spans="38:49">
      <c r="AL38772" s="5"/>
      <c r="AM38772" s="5"/>
      <c r="AW38772" s="5"/>
    </row>
    <row r="38773" spans="38:49">
      <c r="AL38773" s="5"/>
      <c r="AM38773" s="5"/>
      <c r="AW38773" s="5"/>
    </row>
    <row r="38774" spans="38:49">
      <c r="AL38774" s="5"/>
      <c r="AM38774" s="5"/>
      <c r="AW38774" s="5"/>
    </row>
    <row r="38775" spans="38:49">
      <c r="AL38775" s="5"/>
      <c r="AM38775" s="5"/>
      <c r="AW38775" s="5"/>
    </row>
    <row r="38776" spans="38:49">
      <c r="AL38776" s="5"/>
      <c r="AM38776" s="5"/>
      <c r="AW38776" s="5"/>
    </row>
    <row r="38777" spans="38:49">
      <c r="AL38777" s="5"/>
      <c r="AM38777" s="5"/>
      <c r="AW38777" s="5"/>
    </row>
    <row r="38778" spans="38:49">
      <c r="AL38778" s="5"/>
      <c r="AM38778" s="5"/>
      <c r="AW38778" s="5"/>
    </row>
    <row r="38779" spans="38:49">
      <c r="AL38779" s="5"/>
      <c r="AM38779" s="5"/>
      <c r="AW38779" s="5"/>
    </row>
    <row r="38780" spans="38:49">
      <c r="AL38780" s="5"/>
      <c r="AM38780" s="5"/>
      <c r="AW38780" s="5"/>
    </row>
    <row r="38781" spans="38:49">
      <c r="AL38781" s="5"/>
      <c r="AM38781" s="5"/>
      <c r="AW38781" s="5"/>
    </row>
    <row r="38782" spans="38:49">
      <c r="AL38782" s="5"/>
      <c r="AM38782" s="5"/>
      <c r="AW38782" s="5"/>
    </row>
    <row r="38783" spans="38:49">
      <c r="AL38783" s="5"/>
      <c r="AM38783" s="5"/>
      <c r="AW38783" s="5"/>
    </row>
    <row r="38784" spans="38:49">
      <c r="AL38784" s="5"/>
      <c r="AM38784" s="5"/>
      <c r="AW38784" s="5"/>
    </row>
    <row r="38785" spans="38:49">
      <c r="AL38785" s="5"/>
      <c r="AM38785" s="5"/>
      <c r="AW38785" s="5"/>
    </row>
    <row r="38786" spans="38:49">
      <c r="AL38786" s="5"/>
      <c r="AM38786" s="5"/>
      <c r="AW38786" s="5"/>
    </row>
    <row r="38787" spans="38:49">
      <c r="AL38787" s="5"/>
      <c r="AM38787" s="5"/>
      <c r="AW38787" s="5"/>
    </row>
    <row r="38788" spans="38:49">
      <c r="AL38788" s="5"/>
      <c r="AM38788" s="5"/>
      <c r="AW38788" s="5"/>
    </row>
    <row r="38789" spans="38:49">
      <c r="AL38789" s="5"/>
      <c r="AM38789" s="5"/>
      <c r="AW38789" s="5"/>
    </row>
    <row r="38790" spans="38:49">
      <c r="AL38790" s="5"/>
      <c r="AM38790" s="5"/>
      <c r="AW38790" s="5"/>
    </row>
    <row r="38791" spans="38:49">
      <c r="AL38791" s="5"/>
      <c r="AM38791" s="5"/>
      <c r="AW38791" s="5"/>
    </row>
    <row r="38792" spans="38:49">
      <c r="AL38792" s="5"/>
      <c r="AM38792" s="5"/>
      <c r="AW38792" s="5"/>
    </row>
    <row r="38793" spans="38:49">
      <c r="AL38793" s="5"/>
      <c r="AM38793" s="5"/>
      <c r="AW38793" s="5"/>
    </row>
    <row r="38794" spans="38:49">
      <c r="AL38794" s="5"/>
      <c r="AM38794" s="5"/>
      <c r="AW38794" s="5"/>
    </row>
    <row r="38795" spans="38:49">
      <c r="AL38795" s="5"/>
      <c r="AM38795" s="5"/>
      <c r="AW38795" s="5"/>
    </row>
    <row r="38796" spans="38:49">
      <c r="AL38796" s="5"/>
      <c r="AM38796" s="5"/>
      <c r="AW38796" s="5"/>
    </row>
    <row r="38797" spans="38:49">
      <c r="AL38797" s="5"/>
      <c r="AM38797" s="5"/>
      <c r="AW38797" s="5"/>
    </row>
    <row r="38798" spans="38:49">
      <c r="AL38798" s="5"/>
      <c r="AM38798" s="5"/>
      <c r="AW38798" s="5"/>
    </row>
    <row r="38799" spans="38:49">
      <c r="AL38799" s="5"/>
      <c r="AM38799" s="5"/>
      <c r="AW38799" s="5"/>
    </row>
    <row r="38800" spans="38:49">
      <c r="AL38800" s="5"/>
      <c r="AM38800" s="5"/>
      <c r="AW38800" s="5"/>
    </row>
    <row r="38801" spans="38:49">
      <c r="AL38801" s="5"/>
      <c r="AM38801" s="5"/>
      <c r="AW38801" s="5"/>
    </row>
    <row r="38802" spans="38:49">
      <c r="AL38802" s="5"/>
      <c r="AM38802" s="5"/>
      <c r="AW38802" s="5"/>
    </row>
    <row r="38803" spans="38:49">
      <c r="AL38803" s="5"/>
      <c r="AM38803" s="5"/>
      <c r="AW38803" s="5"/>
    </row>
    <row r="38804" spans="38:49">
      <c r="AL38804" s="5"/>
      <c r="AM38804" s="5"/>
      <c r="AW38804" s="5"/>
    </row>
    <row r="38805" spans="38:49">
      <c r="AL38805" s="5"/>
      <c r="AM38805" s="5"/>
      <c r="AW38805" s="5"/>
    </row>
    <row r="38806" spans="38:49">
      <c r="AL38806" s="5"/>
      <c r="AM38806" s="5"/>
      <c r="AW38806" s="5"/>
    </row>
    <row r="38807" spans="38:49">
      <c r="AL38807" s="5"/>
      <c r="AM38807" s="5"/>
      <c r="AW38807" s="5"/>
    </row>
    <row r="38808" spans="38:49">
      <c r="AL38808" s="5"/>
      <c r="AM38808" s="5"/>
      <c r="AW38808" s="5"/>
    </row>
    <row r="38809" spans="38:49">
      <c r="AL38809" s="5"/>
      <c r="AM38809" s="5"/>
      <c r="AW38809" s="5"/>
    </row>
    <row r="38810" spans="38:49">
      <c r="AL38810" s="5"/>
      <c r="AM38810" s="5"/>
      <c r="AW38810" s="5"/>
    </row>
    <row r="38811" spans="38:49">
      <c r="AL38811" s="5"/>
      <c r="AM38811" s="5"/>
      <c r="AW38811" s="5"/>
    </row>
    <row r="38812" spans="38:49">
      <c r="AL38812" s="5"/>
      <c r="AM38812" s="5"/>
      <c r="AW38812" s="5"/>
    </row>
    <row r="38813" spans="38:49">
      <c r="AL38813" s="5"/>
      <c r="AM38813" s="5"/>
      <c r="AW38813" s="5"/>
    </row>
    <row r="38814" spans="38:49">
      <c r="AL38814" s="5"/>
      <c r="AM38814" s="5"/>
      <c r="AW38814" s="5"/>
    </row>
    <row r="38815" spans="38:49">
      <c r="AL38815" s="5"/>
      <c r="AM38815" s="5"/>
      <c r="AW38815" s="5"/>
    </row>
    <row r="38816" spans="38:49">
      <c r="AL38816" s="5"/>
      <c r="AM38816" s="5"/>
      <c r="AW38816" s="5"/>
    </row>
    <row r="38817" spans="38:49">
      <c r="AL38817" s="5"/>
      <c r="AM38817" s="5"/>
      <c r="AW38817" s="5"/>
    </row>
    <row r="38818" spans="38:49">
      <c r="AL38818" s="5"/>
      <c r="AM38818" s="5"/>
      <c r="AW38818" s="5"/>
    </row>
    <row r="38819" spans="38:49">
      <c r="AL38819" s="5"/>
      <c r="AM38819" s="5"/>
      <c r="AW38819" s="5"/>
    </row>
    <row r="38820" spans="38:49">
      <c r="AL38820" s="5"/>
      <c r="AM38820" s="5"/>
      <c r="AW38820" s="5"/>
    </row>
    <row r="38821" spans="38:49">
      <c r="AL38821" s="5"/>
      <c r="AM38821" s="5"/>
      <c r="AW38821" s="5"/>
    </row>
    <row r="38822" spans="38:49">
      <c r="AL38822" s="5"/>
      <c r="AM38822" s="5"/>
      <c r="AW38822" s="5"/>
    </row>
    <row r="38823" spans="38:49">
      <c r="AL38823" s="5"/>
      <c r="AM38823" s="5"/>
      <c r="AW38823" s="5"/>
    </row>
    <row r="38824" spans="38:49">
      <c r="AL38824" s="5"/>
      <c r="AM38824" s="5"/>
      <c r="AW38824" s="5"/>
    </row>
    <row r="38825" spans="38:49">
      <c r="AL38825" s="5"/>
      <c r="AM38825" s="5"/>
      <c r="AW38825" s="5"/>
    </row>
    <row r="38826" spans="38:49">
      <c r="AL38826" s="5"/>
      <c r="AM38826" s="5"/>
      <c r="AW38826" s="5"/>
    </row>
    <row r="38827" spans="38:49">
      <c r="AL38827" s="5"/>
      <c r="AM38827" s="5"/>
      <c r="AW38827" s="5"/>
    </row>
    <row r="38828" spans="38:49">
      <c r="AL38828" s="5"/>
      <c r="AM38828" s="5"/>
      <c r="AW38828" s="5"/>
    </row>
    <row r="38829" spans="38:49">
      <c r="AL38829" s="5"/>
      <c r="AM38829" s="5"/>
      <c r="AW38829" s="5"/>
    </row>
    <row r="38830" spans="38:49">
      <c r="AL38830" s="5"/>
      <c r="AM38830" s="5"/>
      <c r="AW38830" s="5"/>
    </row>
    <row r="38831" spans="38:49">
      <c r="AL38831" s="5"/>
      <c r="AM38831" s="5"/>
      <c r="AW38831" s="5"/>
    </row>
    <row r="38832" spans="38:49">
      <c r="AL38832" s="5"/>
      <c r="AM38832" s="5"/>
      <c r="AW38832" s="5"/>
    </row>
    <row r="38833" spans="38:49">
      <c r="AL38833" s="5"/>
      <c r="AM38833" s="5"/>
      <c r="AW38833" s="5"/>
    </row>
    <row r="38834" spans="38:49">
      <c r="AL38834" s="5"/>
      <c r="AM38834" s="5"/>
      <c r="AW38834" s="5"/>
    </row>
    <row r="38835" spans="38:49">
      <c r="AL38835" s="5"/>
      <c r="AM38835" s="5"/>
      <c r="AW38835" s="5"/>
    </row>
    <row r="38836" spans="38:49">
      <c r="AL38836" s="5"/>
      <c r="AM38836" s="5"/>
      <c r="AW38836" s="5"/>
    </row>
    <row r="38837" spans="38:49">
      <c r="AL38837" s="5"/>
      <c r="AM38837" s="5"/>
      <c r="AW38837" s="5"/>
    </row>
    <row r="38838" spans="38:49">
      <c r="AL38838" s="5"/>
      <c r="AM38838" s="5"/>
      <c r="AW38838" s="5"/>
    </row>
    <row r="38839" spans="38:49">
      <c r="AL38839" s="5"/>
      <c r="AM38839" s="5"/>
      <c r="AW38839" s="5"/>
    </row>
    <row r="38840" spans="38:49">
      <c r="AL38840" s="5"/>
      <c r="AM38840" s="5"/>
      <c r="AW38840" s="5"/>
    </row>
    <row r="38841" spans="38:49">
      <c r="AL38841" s="5"/>
      <c r="AM38841" s="5"/>
      <c r="AW38841" s="5"/>
    </row>
    <row r="38842" spans="38:49">
      <c r="AL38842" s="5"/>
      <c r="AM38842" s="5"/>
      <c r="AW38842" s="5"/>
    </row>
    <row r="38843" spans="38:49">
      <c r="AL38843" s="5"/>
      <c r="AM38843" s="5"/>
      <c r="AW38843" s="5"/>
    </row>
    <row r="38844" spans="38:49">
      <c r="AL38844" s="5"/>
      <c r="AM38844" s="5"/>
      <c r="AW38844" s="5"/>
    </row>
    <row r="38845" spans="38:49">
      <c r="AL38845" s="5"/>
      <c r="AM38845" s="5"/>
      <c r="AW38845" s="5"/>
    </row>
    <row r="38846" spans="38:49">
      <c r="AL38846" s="5"/>
      <c r="AM38846" s="5"/>
      <c r="AW38846" s="5"/>
    </row>
    <row r="38847" spans="38:49">
      <c r="AL38847" s="5"/>
      <c r="AM38847" s="5"/>
      <c r="AW38847" s="5"/>
    </row>
    <row r="38848" spans="38:49">
      <c r="AL38848" s="5"/>
      <c r="AM38848" s="5"/>
      <c r="AW38848" s="5"/>
    </row>
    <row r="38849" spans="38:49">
      <c r="AL38849" s="5"/>
      <c r="AM38849" s="5"/>
      <c r="AW38849" s="5"/>
    </row>
    <row r="38850" spans="38:49">
      <c r="AL38850" s="5"/>
      <c r="AM38850" s="5"/>
      <c r="AW38850" s="5"/>
    </row>
    <row r="38851" spans="38:49">
      <c r="AL38851" s="5"/>
      <c r="AM38851" s="5"/>
      <c r="AW38851" s="5"/>
    </row>
    <row r="38852" spans="38:49">
      <c r="AL38852" s="5"/>
      <c r="AM38852" s="5"/>
      <c r="AW38852" s="5"/>
    </row>
    <row r="38853" spans="38:49">
      <c r="AL38853" s="5"/>
      <c r="AM38853" s="5"/>
      <c r="AW38853" s="5"/>
    </row>
    <row r="38854" spans="38:49">
      <c r="AL38854" s="5"/>
      <c r="AM38854" s="5"/>
      <c r="AW38854" s="5"/>
    </row>
    <row r="38855" spans="38:49">
      <c r="AL38855" s="5"/>
      <c r="AM38855" s="5"/>
      <c r="AW38855" s="5"/>
    </row>
    <row r="38856" spans="38:49">
      <c r="AL38856" s="5"/>
      <c r="AM38856" s="5"/>
      <c r="AW38856" s="5"/>
    </row>
    <row r="38857" spans="38:49">
      <c r="AL38857" s="5"/>
      <c r="AM38857" s="5"/>
      <c r="AW38857" s="5"/>
    </row>
    <row r="38858" spans="38:49">
      <c r="AL38858" s="5"/>
      <c r="AM38858" s="5"/>
      <c r="AW38858" s="5"/>
    </row>
    <row r="38859" spans="38:49">
      <c r="AL38859" s="5"/>
      <c r="AM38859" s="5"/>
      <c r="AW38859" s="5"/>
    </row>
    <row r="38860" spans="38:49">
      <c r="AL38860" s="5"/>
      <c r="AM38860" s="5"/>
      <c r="AW38860" s="5"/>
    </row>
    <row r="38861" spans="38:49">
      <c r="AL38861" s="5"/>
      <c r="AM38861" s="5"/>
      <c r="AW38861" s="5"/>
    </row>
    <row r="38862" spans="38:49">
      <c r="AL38862" s="5"/>
      <c r="AM38862" s="5"/>
      <c r="AW38862" s="5"/>
    </row>
    <row r="38863" spans="38:49">
      <c r="AL38863" s="5"/>
      <c r="AM38863" s="5"/>
      <c r="AW38863" s="5"/>
    </row>
    <row r="38864" spans="38:49">
      <c r="AL38864" s="5"/>
      <c r="AM38864" s="5"/>
      <c r="AW38864" s="5"/>
    </row>
    <row r="38865" spans="38:49">
      <c r="AL38865" s="5"/>
      <c r="AM38865" s="5"/>
      <c r="AW38865" s="5"/>
    </row>
    <row r="38866" spans="38:49">
      <c r="AL38866" s="5"/>
      <c r="AM38866" s="5"/>
      <c r="AW38866" s="5"/>
    </row>
    <row r="38867" spans="38:49">
      <c r="AL38867" s="5"/>
      <c r="AM38867" s="5"/>
      <c r="AW38867" s="5"/>
    </row>
    <row r="38868" spans="38:49">
      <c r="AL38868" s="5"/>
      <c r="AM38868" s="5"/>
      <c r="AW38868" s="5"/>
    </row>
    <row r="38869" spans="38:49">
      <c r="AL38869" s="5"/>
      <c r="AM38869" s="5"/>
      <c r="AW38869" s="5"/>
    </row>
    <row r="38870" spans="38:49">
      <c r="AL38870" s="5"/>
      <c r="AM38870" s="5"/>
      <c r="AW38870" s="5"/>
    </row>
    <row r="38871" spans="38:49">
      <c r="AL38871" s="5"/>
      <c r="AM38871" s="5"/>
      <c r="AW38871" s="5"/>
    </row>
    <row r="38872" spans="38:49">
      <c r="AL38872" s="5"/>
      <c r="AM38872" s="5"/>
      <c r="AW38872" s="5"/>
    </row>
    <row r="38873" spans="38:49">
      <c r="AL38873" s="5"/>
      <c r="AM38873" s="5"/>
      <c r="AW38873" s="5"/>
    </row>
    <row r="38874" spans="38:49">
      <c r="AL38874" s="5"/>
      <c r="AM38874" s="5"/>
      <c r="AW38874" s="5"/>
    </row>
    <row r="38875" spans="38:49">
      <c r="AL38875" s="5"/>
      <c r="AM38875" s="5"/>
      <c r="AW38875" s="5"/>
    </row>
    <row r="38876" spans="38:49">
      <c r="AL38876" s="5"/>
      <c r="AM38876" s="5"/>
      <c r="AW38876" s="5"/>
    </row>
    <row r="38877" spans="38:49">
      <c r="AL38877" s="5"/>
      <c r="AM38877" s="5"/>
      <c r="AW38877" s="5"/>
    </row>
    <row r="38878" spans="38:49">
      <c r="AL38878" s="5"/>
      <c r="AM38878" s="5"/>
      <c r="AW38878" s="5"/>
    </row>
    <row r="38879" spans="38:49">
      <c r="AL38879" s="5"/>
      <c r="AM38879" s="5"/>
      <c r="AW38879" s="5"/>
    </row>
    <row r="38880" spans="38:49">
      <c r="AL38880" s="5"/>
      <c r="AM38880" s="5"/>
      <c r="AW38880" s="5"/>
    </row>
    <row r="38881" spans="38:49">
      <c r="AL38881" s="5"/>
      <c r="AM38881" s="5"/>
      <c r="AW38881" s="5"/>
    </row>
    <row r="38882" spans="38:49">
      <c r="AL38882" s="5"/>
      <c r="AM38882" s="5"/>
      <c r="AW38882" s="5"/>
    </row>
    <row r="38883" spans="38:49">
      <c r="AL38883" s="5"/>
      <c r="AM38883" s="5"/>
      <c r="AW38883" s="5"/>
    </row>
    <row r="38884" spans="38:49">
      <c r="AL38884" s="5"/>
      <c r="AM38884" s="5"/>
      <c r="AW38884" s="5"/>
    </row>
    <row r="38885" spans="38:49">
      <c r="AL38885" s="5"/>
      <c r="AM38885" s="5"/>
      <c r="AW38885" s="5"/>
    </row>
    <row r="38886" spans="38:49">
      <c r="AL38886" s="5"/>
      <c r="AM38886" s="5"/>
      <c r="AW38886" s="5"/>
    </row>
    <row r="38887" spans="38:49">
      <c r="AL38887" s="5"/>
      <c r="AM38887" s="5"/>
      <c r="AW38887" s="5"/>
    </row>
    <row r="38888" spans="38:49">
      <c r="AL38888" s="5"/>
      <c r="AM38888" s="5"/>
      <c r="AW38888" s="5"/>
    </row>
    <row r="38889" spans="38:49">
      <c r="AL38889" s="5"/>
      <c r="AM38889" s="5"/>
      <c r="AW38889" s="5"/>
    </row>
    <row r="38890" spans="38:49">
      <c r="AL38890" s="5"/>
      <c r="AM38890" s="5"/>
      <c r="AW38890" s="5"/>
    </row>
    <row r="38891" spans="38:49">
      <c r="AL38891" s="5"/>
      <c r="AM38891" s="5"/>
      <c r="AW38891" s="5"/>
    </row>
    <row r="38892" spans="38:49">
      <c r="AL38892" s="5"/>
      <c r="AM38892" s="5"/>
      <c r="AW38892" s="5"/>
    </row>
    <row r="38893" spans="38:49">
      <c r="AL38893" s="5"/>
      <c r="AM38893" s="5"/>
      <c r="AW38893" s="5"/>
    </row>
    <row r="38894" spans="38:49">
      <c r="AL38894" s="5"/>
      <c r="AM38894" s="5"/>
      <c r="AW38894" s="5"/>
    </row>
    <row r="38895" spans="38:49">
      <c r="AL38895" s="5"/>
      <c r="AM38895" s="5"/>
      <c r="AW38895" s="5"/>
    </row>
    <row r="38896" spans="38:49">
      <c r="AL38896" s="5"/>
      <c r="AM38896" s="5"/>
      <c r="AW38896" s="5"/>
    </row>
    <row r="38897" spans="38:49">
      <c r="AL38897" s="5"/>
      <c r="AM38897" s="5"/>
      <c r="AW38897" s="5"/>
    </row>
    <row r="38898" spans="38:49">
      <c r="AL38898" s="5"/>
      <c r="AM38898" s="5"/>
      <c r="AW38898" s="5"/>
    </row>
    <row r="38899" spans="38:49">
      <c r="AL38899" s="5"/>
      <c r="AM38899" s="5"/>
      <c r="AW38899" s="5"/>
    </row>
    <row r="38900" spans="38:49">
      <c r="AL38900" s="5"/>
      <c r="AM38900" s="5"/>
      <c r="AW38900" s="5"/>
    </row>
    <row r="38901" spans="38:49">
      <c r="AL38901" s="5"/>
      <c r="AM38901" s="5"/>
      <c r="AW38901" s="5"/>
    </row>
    <row r="38902" spans="38:49">
      <c r="AL38902" s="5"/>
      <c r="AM38902" s="5"/>
      <c r="AW38902" s="5"/>
    </row>
    <row r="38903" spans="38:49">
      <c r="AL38903" s="5"/>
      <c r="AM38903" s="5"/>
      <c r="AW38903" s="5"/>
    </row>
    <row r="38904" spans="38:49">
      <c r="AL38904" s="5"/>
      <c r="AM38904" s="5"/>
      <c r="AW38904" s="5"/>
    </row>
    <row r="38905" spans="38:49">
      <c r="AL38905" s="5"/>
      <c r="AM38905" s="5"/>
      <c r="AW38905" s="5"/>
    </row>
    <row r="38906" spans="38:49">
      <c r="AL38906" s="5"/>
      <c r="AM38906" s="5"/>
      <c r="AW38906" s="5"/>
    </row>
    <row r="38907" spans="38:49">
      <c r="AL38907" s="5"/>
      <c r="AM38907" s="5"/>
      <c r="AW38907" s="5"/>
    </row>
    <row r="38908" spans="38:49">
      <c r="AL38908" s="5"/>
      <c r="AM38908" s="5"/>
      <c r="AW38908" s="5"/>
    </row>
    <row r="38909" spans="38:49">
      <c r="AL38909" s="5"/>
      <c r="AM38909" s="5"/>
      <c r="AW38909" s="5"/>
    </row>
    <row r="38910" spans="38:49">
      <c r="AL38910" s="5"/>
      <c r="AM38910" s="5"/>
      <c r="AW38910" s="5"/>
    </row>
    <row r="38911" spans="38:49">
      <c r="AL38911" s="5"/>
      <c r="AM38911" s="5"/>
      <c r="AW38911" s="5"/>
    </row>
    <row r="38912" spans="38:49">
      <c r="AL38912" s="5"/>
      <c r="AM38912" s="5"/>
      <c r="AW38912" s="5"/>
    </row>
    <row r="38913" spans="38:49">
      <c r="AL38913" s="5"/>
      <c r="AM38913" s="5"/>
      <c r="AW38913" s="5"/>
    </row>
    <row r="38914" spans="38:49">
      <c r="AL38914" s="5"/>
      <c r="AM38914" s="5"/>
      <c r="AW38914" s="5"/>
    </row>
    <row r="38915" spans="38:49">
      <c r="AL38915" s="5"/>
      <c r="AM38915" s="5"/>
      <c r="AW38915" s="5"/>
    </row>
    <row r="38916" spans="38:49">
      <c r="AL38916" s="5"/>
      <c r="AM38916" s="5"/>
      <c r="AW38916" s="5"/>
    </row>
    <row r="38917" spans="38:49">
      <c r="AL38917" s="5"/>
      <c r="AM38917" s="5"/>
      <c r="AW38917" s="5"/>
    </row>
    <row r="38918" spans="38:49">
      <c r="AL38918" s="5"/>
      <c r="AM38918" s="5"/>
      <c r="AW38918" s="5"/>
    </row>
    <row r="38919" spans="38:49">
      <c r="AL38919" s="5"/>
      <c r="AM38919" s="5"/>
      <c r="AW38919" s="5"/>
    </row>
    <row r="38920" spans="38:49">
      <c r="AL38920" s="5"/>
      <c r="AM38920" s="5"/>
      <c r="AW38920" s="5"/>
    </row>
    <row r="38921" spans="38:49">
      <c r="AL38921" s="5"/>
      <c r="AM38921" s="5"/>
      <c r="AW38921" s="5"/>
    </row>
    <row r="38922" spans="38:49">
      <c r="AL38922" s="5"/>
      <c r="AM38922" s="5"/>
      <c r="AW38922" s="5"/>
    </row>
    <row r="38923" spans="38:49">
      <c r="AL38923" s="5"/>
      <c r="AM38923" s="5"/>
      <c r="AW38923" s="5"/>
    </row>
    <row r="38924" spans="38:49">
      <c r="AL38924" s="5"/>
      <c r="AM38924" s="5"/>
      <c r="AW38924" s="5"/>
    </row>
    <row r="38925" spans="38:49">
      <c r="AL38925" s="5"/>
      <c r="AM38925" s="5"/>
      <c r="AW38925" s="5"/>
    </row>
    <row r="38926" spans="38:49">
      <c r="AL38926" s="5"/>
      <c r="AM38926" s="5"/>
      <c r="AW38926" s="5"/>
    </row>
    <row r="38927" spans="38:49">
      <c r="AL38927" s="5"/>
      <c r="AM38927" s="5"/>
      <c r="AW38927" s="5"/>
    </row>
    <row r="38928" spans="38:49">
      <c r="AL38928" s="5"/>
      <c r="AM38928" s="5"/>
      <c r="AW38928" s="5"/>
    </row>
    <row r="38929" spans="38:49">
      <c r="AL38929" s="5"/>
      <c r="AM38929" s="5"/>
      <c r="AW38929" s="5"/>
    </row>
    <row r="38930" spans="38:49">
      <c r="AL38930" s="5"/>
      <c r="AM38930" s="5"/>
      <c r="AW38930" s="5"/>
    </row>
    <row r="38931" spans="38:49">
      <c r="AL38931" s="5"/>
      <c r="AM38931" s="5"/>
      <c r="AW38931" s="5"/>
    </row>
    <row r="38932" spans="38:49">
      <c r="AL38932" s="5"/>
      <c r="AM38932" s="5"/>
      <c r="AW38932" s="5"/>
    </row>
    <row r="38933" spans="38:49">
      <c r="AL38933" s="5"/>
      <c r="AM38933" s="5"/>
      <c r="AW38933" s="5"/>
    </row>
    <row r="38934" spans="38:49">
      <c r="AL38934" s="5"/>
      <c r="AM38934" s="5"/>
      <c r="AW38934" s="5"/>
    </row>
    <row r="38935" spans="38:49">
      <c r="AL38935" s="5"/>
      <c r="AM38935" s="5"/>
      <c r="AW38935" s="5"/>
    </row>
    <row r="38936" spans="38:49">
      <c r="AL38936" s="5"/>
      <c r="AM38936" s="5"/>
      <c r="AW38936" s="5"/>
    </row>
    <row r="38937" spans="38:49">
      <c r="AL38937" s="5"/>
      <c r="AM38937" s="5"/>
      <c r="AW38937" s="5"/>
    </row>
    <row r="38938" spans="38:49">
      <c r="AL38938" s="5"/>
      <c r="AM38938" s="5"/>
      <c r="AW38938" s="5"/>
    </row>
    <row r="38939" spans="38:49">
      <c r="AL38939" s="5"/>
      <c r="AM38939" s="5"/>
      <c r="AW38939" s="5"/>
    </row>
    <row r="38940" spans="38:49">
      <c r="AL38940" s="5"/>
      <c r="AM38940" s="5"/>
      <c r="AW38940" s="5"/>
    </row>
    <row r="38941" spans="38:49">
      <c r="AL38941" s="5"/>
      <c r="AM38941" s="5"/>
      <c r="AW38941" s="5"/>
    </row>
    <row r="38942" spans="38:49">
      <c r="AL38942" s="5"/>
      <c r="AM38942" s="5"/>
      <c r="AW38942" s="5"/>
    </row>
    <row r="38943" spans="38:49">
      <c r="AL38943" s="5"/>
      <c r="AM38943" s="5"/>
      <c r="AW38943" s="5"/>
    </row>
    <row r="38944" spans="38:49">
      <c r="AL38944" s="5"/>
      <c r="AM38944" s="5"/>
      <c r="AW38944" s="5"/>
    </row>
    <row r="38945" spans="38:49">
      <c r="AL38945" s="5"/>
      <c r="AM38945" s="5"/>
      <c r="AW38945" s="5"/>
    </row>
    <row r="38946" spans="38:49">
      <c r="AL38946" s="5"/>
      <c r="AM38946" s="5"/>
      <c r="AW38946" s="5"/>
    </row>
    <row r="38947" spans="38:49">
      <c r="AL38947" s="5"/>
      <c r="AM38947" s="5"/>
      <c r="AW38947" s="5"/>
    </row>
    <row r="38948" spans="38:49">
      <c r="AL38948" s="5"/>
      <c r="AM38948" s="5"/>
      <c r="AW38948" s="5"/>
    </row>
    <row r="38949" spans="38:49">
      <c r="AL38949" s="5"/>
      <c r="AM38949" s="5"/>
      <c r="AW38949" s="5"/>
    </row>
    <row r="38950" spans="38:49">
      <c r="AL38950" s="5"/>
      <c r="AM38950" s="5"/>
      <c r="AW38950" s="5"/>
    </row>
    <row r="38951" spans="38:49">
      <c r="AL38951" s="5"/>
      <c r="AM38951" s="5"/>
      <c r="AW38951" s="5"/>
    </row>
    <row r="38952" spans="38:49">
      <c r="AL38952" s="5"/>
      <c r="AM38952" s="5"/>
      <c r="AW38952" s="5"/>
    </row>
    <row r="38953" spans="38:49">
      <c r="AL38953" s="5"/>
      <c r="AM38953" s="5"/>
      <c r="AW38953" s="5"/>
    </row>
    <row r="38954" spans="38:49">
      <c r="AL38954" s="5"/>
      <c r="AM38954" s="5"/>
      <c r="AW38954" s="5"/>
    </row>
    <row r="38955" spans="38:49">
      <c r="AL38955" s="5"/>
      <c r="AM38955" s="5"/>
      <c r="AW38955" s="5"/>
    </row>
    <row r="38956" spans="38:49">
      <c r="AL38956" s="5"/>
      <c r="AM38956" s="5"/>
      <c r="AW38956" s="5"/>
    </row>
    <row r="38957" spans="38:49">
      <c r="AL38957" s="5"/>
      <c r="AM38957" s="5"/>
      <c r="AW38957" s="5"/>
    </row>
    <row r="38958" spans="38:49">
      <c r="AL38958" s="5"/>
      <c r="AM38958" s="5"/>
      <c r="AW38958" s="5"/>
    </row>
    <row r="38959" spans="38:49">
      <c r="AL38959" s="5"/>
      <c r="AM38959" s="5"/>
      <c r="AW38959" s="5"/>
    </row>
    <row r="38960" spans="38:49">
      <c r="AL38960" s="5"/>
      <c r="AM38960" s="5"/>
      <c r="AW38960" s="5"/>
    </row>
    <row r="38961" spans="38:49">
      <c r="AL38961" s="5"/>
      <c r="AM38961" s="5"/>
      <c r="AW38961" s="5"/>
    </row>
    <row r="38962" spans="38:49">
      <c r="AL38962" s="5"/>
      <c r="AM38962" s="5"/>
      <c r="AW38962" s="5"/>
    </row>
    <row r="38963" spans="38:49">
      <c r="AL38963" s="5"/>
      <c r="AM38963" s="5"/>
      <c r="AW38963" s="5"/>
    </row>
    <row r="38964" spans="38:49">
      <c r="AL38964" s="5"/>
      <c r="AM38964" s="5"/>
      <c r="AW38964" s="5"/>
    </row>
    <row r="38965" spans="38:49">
      <c r="AL38965" s="5"/>
      <c r="AM38965" s="5"/>
      <c r="AW38965" s="5"/>
    </row>
    <row r="38966" spans="38:49">
      <c r="AL38966" s="5"/>
      <c r="AM38966" s="5"/>
      <c r="AW38966" s="5"/>
    </row>
    <row r="38967" spans="38:49">
      <c r="AL38967" s="5"/>
      <c r="AM38967" s="5"/>
      <c r="AW38967" s="5"/>
    </row>
    <row r="38968" spans="38:49">
      <c r="AL38968" s="5"/>
      <c r="AM38968" s="5"/>
      <c r="AW38968" s="5"/>
    </row>
    <row r="38969" spans="38:49">
      <c r="AL38969" s="5"/>
      <c r="AM38969" s="5"/>
      <c r="AW38969" s="5"/>
    </row>
    <row r="38970" spans="38:49">
      <c r="AL38970" s="5"/>
      <c r="AM38970" s="5"/>
      <c r="AW38970" s="5"/>
    </row>
    <row r="38971" spans="38:49">
      <c r="AL38971" s="5"/>
      <c r="AM38971" s="5"/>
      <c r="AW38971" s="5"/>
    </row>
    <row r="38972" spans="38:49">
      <c r="AL38972" s="5"/>
      <c r="AM38972" s="5"/>
      <c r="AW38972" s="5"/>
    </row>
    <row r="38973" spans="38:49">
      <c r="AL38973" s="5"/>
      <c r="AM38973" s="5"/>
      <c r="AW38973" s="5"/>
    </row>
    <row r="38974" spans="38:49">
      <c r="AL38974" s="5"/>
      <c r="AM38974" s="5"/>
      <c r="AW38974" s="5"/>
    </row>
    <row r="38975" spans="38:49">
      <c r="AL38975" s="5"/>
      <c r="AM38975" s="5"/>
      <c r="AW38975" s="5"/>
    </row>
    <row r="38976" spans="38:49">
      <c r="AL38976" s="5"/>
      <c r="AM38976" s="5"/>
      <c r="AW38976" s="5"/>
    </row>
    <row r="38977" spans="38:49">
      <c r="AL38977" s="5"/>
      <c r="AM38977" s="5"/>
      <c r="AW38977" s="5"/>
    </row>
    <row r="38978" spans="38:49">
      <c r="AL38978" s="5"/>
      <c r="AM38978" s="5"/>
      <c r="AW38978" s="5"/>
    </row>
    <row r="38979" spans="38:49">
      <c r="AL38979" s="5"/>
      <c r="AM38979" s="5"/>
      <c r="AW38979" s="5"/>
    </row>
    <row r="38980" spans="38:49">
      <c r="AL38980" s="5"/>
      <c r="AM38980" s="5"/>
      <c r="AW38980" s="5"/>
    </row>
    <row r="38981" spans="38:49">
      <c r="AL38981" s="5"/>
      <c r="AM38981" s="5"/>
      <c r="AW38981" s="5"/>
    </row>
    <row r="38982" spans="38:49">
      <c r="AL38982" s="5"/>
      <c r="AM38982" s="5"/>
      <c r="AW38982" s="5"/>
    </row>
    <row r="38983" spans="38:49">
      <c r="AL38983" s="5"/>
      <c r="AM38983" s="5"/>
      <c r="AW38983" s="5"/>
    </row>
    <row r="38984" spans="38:49">
      <c r="AL38984" s="5"/>
      <c r="AM38984" s="5"/>
      <c r="AW38984" s="5"/>
    </row>
    <row r="38985" spans="38:49">
      <c r="AL38985" s="5"/>
      <c r="AM38985" s="5"/>
      <c r="AW38985" s="5"/>
    </row>
    <row r="38986" spans="38:49">
      <c r="AL38986" s="5"/>
      <c r="AM38986" s="5"/>
      <c r="AW38986" s="5"/>
    </row>
    <row r="38987" spans="38:49">
      <c r="AL38987" s="5"/>
      <c r="AM38987" s="5"/>
      <c r="AW38987" s="5"/>
    </row>
    <row r="38988" spans="38:49">
      <c r="AL38988" s="5"/>
      <c r="AM38988" s="5"/>
      <c r="AW38988" s="5"/>
    </row>
    <row r="38989" spans="38:49">
      <c r="AL38989" s="5"/>
      <c r="AM38989" s="5"/>
      <c r="AW38989" s="5"/>
    </row>
    <row r="38990" spans="38:49">
      <c r="AL38990" s="5"/>
      <c r="AM38990" s="5"/>
      <c r="AW38990" s="5"/>
    </row>
    <row r="38991" spans="38:49">
      <c r="AL38991" s="5"/>
      <c r="AM38991" s="5"/>
      <c r="AW38991" s="5"/>
    </row>
    <row r="38992" spans="38:49">
      <c r="AL38992" s="5"/>
      <c r="AM38992" s="5"/>
      <c r="AW38992" s="5"/>
    </row>
    <row r="38993" spans="38:49">
      <c r="AL38993" s="5"/>
      <c r="AM38993" s="5"/>
      <c r="AW38993" s="5"/>
    </row>
    <row r="38994" spans="38:49">
      <c r="AL38994" s="5"/>
      <c r="AM38994" s="5"/>
      <c r="AW38994" s="5"/>
    </row>
    <row r="38995" spans="38:49">
      <c r="AL38995" s="5"/>
      <c r="AM38995" s="5"/>
      <c r="AW38995" s="5"/>
    </row>
    <row r="38996" spans="38:49">
      <c r="AL38996" s="5"/>
      <c r="AM38996" s="5"/>
      <c r="AW38996" s="5"/>
    </row>
    <row r="38997" spans="38:49">
      <c r="AL38997" s="5"/>
      <c r="AM38997" s="5"/>
      <c r="AW38997" s="5"/>
    </row>
    <row r="38998" spans="38:49">
      <c r="AL38998" s="5"/>
      <c r="AM38998" s="5"/>
      <c r="AW38998" s="5"/>
    </row>
    <row r="38999" spans="38:49">
      <c r="AL38999" s="5"/>
      <c r="AM38999" s="5"/>
      <c r="AW38999" s="5"/>
    </row>
    <row r="39000" spans="38:49">
      <c r="AL39000" s="5"/>
      <c r="AM39000" s="5"/>
      <c r="AW39000" s="5"/>
    </row>
    <row r="39001" spans="38:49">
      <c r="AL39001" s="5"/>
      <c r="AM39001" s="5"/>
      <c r="AW39001" s="5"/>
    </row>
    <row r="39002" spans="38:49">
      <c r="AL39002" s="5"/>
      <c r="AM39002" s="5"/>
      <c r="AW39002" s="5"/>
    </row>
    <row r="39003" spans="38:49">
      <c r="AL39003" s="5"/>
      <c r="AM39003" s="5"/>
      <c r="AW39003" s="5"/>
    </row>
    <row r="39004" spans="38:49">
      <c r="AL39004" s="5"/>
      <c r="AM39004" s="5"/>
      <c r="AW39004" s="5"/>
    </row>
    <row r="39005" spans="38:49">
      <c r="AL39005" s="5"/>
      <c r="AM39005" s="5"/>
      <c r="AW39005" s="5"/>
    </row>
    <row r="39006" spans="38:49">
      <c r="AL39006" s="5"/>
      <c r="AM39006" s="5"/>
      <c r="AW39006" s="5"/>
    </row>
    <row r="39007" spans="38:49">
      <c r="AL39007" s="5"/>
      <c r="AM39007" s="5"/>
      <c r="AW39007" s="5"/>
    </row>
    <row r="39008" spans="38:49">
      <c r="AL39008" s="5"/>
      <c r="AM39008" s="5"/>
      <c r="AW39008" s="5"/>
    </row>
    <row r="39009" spans="38:49">
      <c r="AL39009" s="5"/>
      <c r="AM39009" s="5"/>
      <c r="AW39009" s="5"/>
    </row>
    <row r="39010" spans="38:49">
      <c r="AL39010" s="5"/>
      <c r="AM39010" s="5"/>
      <c r="AW39010" s="5"/>
    </row>
    <row r="39011" spans="38:49">
      <c r="AL39011" s="5"/>
      <c r="AM39011" s="5"/>
      <c r="AW39011" s="5"/>
    </row>
    <row r="39012" spans="38:49">
      <c r="AL39012" s="5"/>
      <c r="AM39012" s="5"/>
      <c r="AW39012" s="5"/>
    </row>
    <row r="39013" spans="38:49">
      <c r="AL39013" s="5"/>
      <c r="AM39013" s="5"/>
      <c r="AW39013" s="5"/>
    </row>
    <row r="39014" spans="38:49">
      <c r="AL39014" s="5"/>
      <c r="AM39014" s="5"/>
      <c r="AW39014" s="5"/>
    </row>
    <row r="39015" spans="38:49">
      <c r="AL39015" s="5"/>
      <c r="AM39015" s="5"/>
      <c r="AW39015" s="5"/>
    </row>
    <row r="39016" spans="38:49">
      <c r="AL39016" s="5"/>
      <c r="AM39016" s="5"/>
      <c r="AW39016" s="5"/>
    </row>
    <row r="39017" spans="38:49">
      <c r="AL39017" s="5"/>
      <c r="AM39017" s="5"/>
      <c r="AW39017" s="5"/>
    </row>
    <row r="39018" spans="38:49">
      <c r="AL39018" s="5"/>
      <c r="AM39018" s="5"/>
      <c r="AW39018" s="5"/>
    </row>
    <row r="39019" spans="38:49">
      <c r="AL39019" s="5"/>
      <c r="AM39019" s="5"/>
      <c r="AW39019" s="5"/>
    </row>
    <row r="39020" spans="38:49">
      <c r="AL39020" s="5"/>
      <c r="AM39020" s="5"/>
      <c r="AW39020" s="5"/>
    </row>
    <row r="39021" spans="38:49">
      <c r="AL39021" s="5"/>
      <c r="AM39021" s="5"/>
      <c r="AW39021" s="5"/>
    </row>
    <row r="39022" spans="38:49">
      <c r="AL39022" s="5"/>
      <c r="AM39022" s="5"/>
      <c r="AW39022" s="5"/>
    </row>
    <row r="39023" spans="38:49">
      <c r="AL39023" s="5"/>
      <c r="AM39023" s="5"/>
      <c r="AW39023" s="5"/>
    </row>
    <row r="39024" spans="38:49">
      <c r="AL39024" s="5"/>
      <c r="AM39024" s="5"/>
      <c r="AW39024" s="5"/>
    </row>
    <row r="39025" spans="38:49">
      <c r="AL39025" s="5"/>
      <c r="AM39025" s="5"/>
      <c r="AW39025" s="5"/>
    </row>
    <row r="39026" spans="38:49">
      <c r="AL39026" s="5"/>
      <c r="AM39026" s="5"/>
      <c r="AW39026" s="5"/>
    </row>
    <row r="39027" spans="38:49">
      <c r="AL39027" s="5"/>
      <c r="AM39027" s="5"/>
      <c r="AW39027" s="5"/>
    </row>
    <row r="39028" spans="38:49">
      <c r="AL39028" s="5"/>
      <c r="AM39028" s="5"/>
      <c r="AW39028" s="5"/>
    </row>
    <row r="39029" spans="38:49">
      <c r="AL39029" s="5"/>
      <c r="AM39029" s="5"/>
      <c r="AW39029" s="5"/>
    </row>
    <row r="39030" spans="38:49">
      <c r="AL39030" s="5"/>
      <c r="AM39030" s="5"/>
      <c r="AW39030" s="5"/>
    </row>
    <row r="39031" spans="38:49">
      <c r="AL39031" s="5"/>
      <c r="AM39031" s="5"/>
      <c r="AW39031" s="5"/>
    </row>
    <row r="39032" spans="38:49">
      <c r="AL39032" s="5"/>
      <c r="AM39032" s="5"/>
      <c r="AW39032" s="5"/>
    </row>
    <row r="39033" spans="38:49">
      <c r="AL39033" s="5"/>
      <c r="AM39033" s="5"/>
      <c r="AW39033" s="5"/>
    </row>
    <row r="39034" spans="38:49">
      <c r="AL39034" s="5"/>
      <c r="AM39034" s="5"/>
      <c r="AW39034" s="5"/>
    </row>
    <row r="39035" spans="38:49">
      <c r="AL39035" s="5"/>
      <c r="AM39035" s="5"/>
      <c r="AW39035" s="5"/>
    </row>
    <row r="39036" spans="38:49">
      <c r="AL39036" s="5"/>
      <c r="AM39036" s="5"/>
      <c r="AW39036" s="5"/>
    </row>
    <row r="39037" spans="38:49">
      <c r="AL39037" s="5"/>
      <c r="AM39037" s="5"/>
      <c r="AW39037" s="5"/>
    </row>
    <row r="39038" spans="38:49">
      <c r="AL39038" s="5"/>
      <c r="AM39038" s="5"/>
      <c r="AW39038" s="5"/>
    </row>
    <row r="39039" spans="38:49">
      <c r="AL39039" s="5"/>
      <c r="AM39039" s="5"/>
      <c r="AW39039" s="5"/>
    </row>
    <row r="39040" spans="38:49">
      <c r="AL39040" s="5"/>
      <c r="AM39040" s="5"/>
      <c r="AW39040" s="5"/>
    </row>
    <row r="39041" spans="38:49">
      <c r="AL39041" s="5"/>
      <c r="AM39041" s="5"/>
      <c r="AW39041" s="5"/>
    </row>
    <row r="39042" spans="38:49">
      <c r="AL39042" s="5"/>
      <c r="AM39042" s="5"/>
      <c r="AW39042" s="5"/>
    </row>
    <row r="39043" spans="38:49">
      <c r="AL39043" s="5"/>
      <c r="AM39043" s="5"/>
      <c r="AW39043" s="5"/>
    </row>
    <row r="39044" spans="38:49">
      <c r="AL39044" s="5"/>
      <c r="AM39044" s="5"/>
      <c r="AW39044" s="5"/>
    </row>
    <row r="39045" spans="38:49">
      <c r="AL39045" s="5"/>
      <c r="AM39045" s="5"/>
      <c r="AW39045" s="5"/>
    </row>
    <row r="39046" spans="38:49">
      <c r="AL39046" s="5"/>
      <c r="AM39046" s="5"/>
      <c r="AW39046" s="5"/>
    </row>
    <row r="39047" spans="38:49">
      <c r="AL39047" s="5"/>
      <c r="AM39047" s="5"/>
      <c r="AW39047" s="5"/>
    </row>
    <row r="39048" spans="38:49">
      <c r="AL39048" s="5"/>
      <c r="AM39048" s="5"/>
      <c r="AW39048" s="5"/>
    </row>
    <row r="39049" spans="38:49">
      <c r="AL39049" s="5"/>
      <c r="AM39049" s="5"/>
      <c r="AW39049" s="5"/>
    </row>
    <row r="39050" spans="38:49">
      <c r="AL39050" s="5"/>
      <c r="AM39050" s="5"/>
      <c r="AW39050" s="5"/>
    </row>
    <row r="39051" spans="38:49">
      <c r="AL39051" s="5"/>
      <c r="AM39051" s="5"/>
      <c r="AW39051" s="5"/>
    </row>
    <row r="39052" spans="38:49">
      <c r="AL39052" s="5"/>
      <c r="AM39052" s="5"/>
      <c r="AW39052" s="5"/>
    </row>
    <row r="39053" spans="38:49">
      <c r="AL39053" s="5"/>
      <c r="AM39053" s="5"/>
      <c r="AW39053" s="5"/>
    </row>
    <row r="39054" spans="38:49">
      <c r="AL39054" s="5"/>
      <c r="AM39054" s="5"/>
      <c r="AW39054" s="5"/>
    </row>
    <row r="39055" spans="38:49">
      <c r="AL39055" s="5"/>
      <c r="AM39055" s="5"/>
      <c r="AW39055" s="5"/>
    </row>
    <row r="39056" spans="38:49">
      <c r="AL39056" s="5"/>
      <c r="AM39056" s="5"/>
      <c r="AW39056" s="5"/>
    </row>
    <row r="39057" spans="38:49">
      <c r="AL39057" s="5"/>
      <c r="AM39057" s="5"/>
      <c r="AW39057" s="5"/>
    </row>
    <row r="39058" spans="38:49">
      <c r="AL39058" s="5"/>
      <c r="AM39058" s="5"/>
      <c r="AW39058" s="5"/>
    </row>
    <row r="39059" spans="38:49">
      <c r="AL39059" s="5"/>
      <c r="AM39059" s="5"/>
      <c r="AW39059" s="5"/>
    </row>
    <row r="39060" spans="38:49">
      <c r="AL39060" s="5"/>
      <c r="AM39060" s="5"/>
      <c r="AW39060" s="5"/>
    </row>
    <row r="39061" spans="38:49">
      <c r="AL39061" s="5"/>
      <c r="AM39061" s="5"/>
      <c r="AW39061" s="5"/>
    </row>
    <row r="39062" spans="38:49">
      <c r="AL39062" s="5"/>
      <c r="AM39062" s="5"/>
      <c r="AW39062" s="5"/>
    </row>
    <row r="39063" spans="38:49">
      <c r="AL39063" s="5"/>
      <c r="AM39063" s="5"/>
      <c r="AW39063" s="5"/>
    </row>
    <row r="39064" spans="38:49">
      <c r="AL39064" s="5"/>
      <c r="AM39064" s="5"/>
      <c r="AW39064" s="5"/>
    </row>
    <row r="39065" spans="38:49">
      <c r="AL39065" s="5"/>
      <c r="AM39065" s="5"/>
      <c r="AW39065" s="5"/>
    </row>
    <row r="39066" spans="38:49">
      <c r="AL39066" s="5"/>
      <c r="AM39066" s="5"/>
      <c r="AW39066" s="5"/>
    </row>
    <row r="39067" spans="38:49">
      <c r="AL39067" s="5"/>
      <c r="AM39067" s="5"/>
      <c r="AW39067" s="5"/>
    </row>
    <row r="39068" spans="38:49">
      <c r="AL39068" s="5"/>
      <c r="AM39068" s="5"/>
      <c r="AW39068" s="5"/>
    </row>
    <row r="39069" spans="38:49">
      <c r="AL39069" s="5"/>
      <c r="AM39069" s="5"/>
      <c r="AW39069" s="5"/>
    </row>
    <row r="39070" spans="38:49">
      <c r="AL39070" s="5"/>
      <c r="AM39070" s="5"/>
      <c r="AW39070" s="5"/>
    </row>
    <row r="39071" spans="38:49">
      <c r="AL39071" s="5"/>
      <c r="AM39071" s="5"/>
      <c r="AW39071" s="5"/>
    </row>
    <row r="39072" spans="38:49">
      <c r="AL39072" s="5"/>
      <c r="AM39072" s="5"/>
      <c r="AW39072" s="5"/>
    </row>
    <row r="39073" spans="38:49">
      <c r="AL39073" s="5"/>
      <c r="AM39073" s="5"/>
      <c r="AW39073" s="5"/>
    </row>
    <row r="39074" spans="38:49">
      <c r="AL39074" s="5"/>
      <c r="AM39074" s="5"/>
      <c r="AW39074" s="5"/>
    </row>
    <row r="39075" spans="38:49">
      <c r="AL39075" s="5"/>
      <c r="AM39075" s="5"/>
      <c r="AW39075" s="5"/>
    </row>
    <row r="39076" spans="38:49">
      <c r="AL39076" s="5"/>
      <c r="AM39076" s="5"/>
      <c r="AW39076" s="5"/>
    </row>
    <row r="39077" spans="38:49">
      <c r="AL39077" s="5"/>
      <c r="AM39077" s="5"/>
      <c r="AW39077" s="5"/>
    </row>
    <row r="39078" spans="38:49">
      <c r="AL39078" s="5"/>
      <c r="AM39078" s="5"/>
      <c r="AW39078" s="5"/>
    </row>
    <row r="39079" spans="38:49">
      <c r="AL39079" s="5"/>
      <c r="AM39079" s="5"/>
      <c r="AW39079" s="5"/>
    </row>
    <row r="39080" spans="38:49">
      <c r="AL39080" s="5"/>
      <c r="AM39080" s="5"/>
      <c r="AW39080" s="5"/>
    </row>
    <row r="39081" spans="38:49">
      <c r="AL39081" s="5"/>
      <c r="AM39081" s="5"/>
      <c r="AW39081" s="5"/>
    </row>
    <row r="39082" spans="38:49">
      <c r="AL39082" s="5"/>
      <c r="AM39082" s="5"/>
      <c r="AW39082" s="5"/>
    </row>
    <row r="39083" spans="38:49">
      <c r="AL39083" s="5"/>
      <c r="AM39083" s="5"/>
      <c r="AW39083" s="5"/>
    </row>
    <row r="39084" spans="38:49">
      <c r="AL39084" s="5"/>
      <c r="AM39084" s="5"/>
      <c r="AW39084" s="5"/>
    </row>
    <row r="39085" spans="38:49">
      <c r="AL39085" s="5"/>
      <c r="AM39085" s="5"/>
      <c r="AW39085" s="5"/>
    </row>
    <row r="39086" spans="38:49">
      <c r="AL39086" s="5"/>
      <c r="AM39086" s="5"/>
      <c r="AW39086" s="5"/>
    </row>
    <row r="39087" spans="38:49">
      <c r="AL39087" s="5"/>
      <c r="AM39087" s="5"/>
      <c r="AW39087" s="5"/>
    </row>
    <row r="39088" spans="38:49">
      <c r="AL39088" s="5"/>
      <c r="AM39088" s="5"/>
      <c r="AW39088" s="5"/>
    </row>
    <row r="39089" spans="38:49">
      <c r="AL39089" s="5"/>
      <c r="AM39089" s="5"/>
      <c r="AW39089" s="5"/>
    </row>
    <row r="39090" spans="38:49">
      <c r="AL39090" s="5"/>
      <c r="AM39090" s="5"/>
      <c r="AW39090" s="5"/>
    </row>
    <row r="39091" spans="38:49">
      <c r="AL39091" s="5"/>
      <c r="AM39091" s="5"/>
      <c r="AW39091" s="5"/>
    </row>
    <row r="39092" spans="38:49">
      <c r="AL39092" s="5"/>
      <c r="AM39092" s="5"/>
      <c r="AW39092" s="5"/>
    </row>
    <row r="39093" spans="38:49">
      <c r="AL39093" s="5"/>
      <c r="AM39093" s="5"/>
      <c r="AW39093" s="5"/>
    </row>
    <row r="39094" spans="38:49">
      <c r="AL39094" s="5"/>
      <c r="AM39094" s="5"/>
      <c r="AW39094" s="5"/>
    </row>
    <row r="39095" spans="38:49">
      <c r="AL39095" s="5"/>
      <c r="AM39095" s="5"/>
      <c r="AW39095" s="5"/>
    </row>
    <row r="39096" spans="38:49">
      <c r="AL39096" s="5"/>
      <c r="AM39096" s="5"/>
      <c r="AW39096" s="5"/>
    </row>
    <row r="39097" spans="38:49">
      <c r="AL39097" s="5"/>
      <c r="AM39097" s="5"/>
      <c r="AW39097" s="5"/>
    </row>
    <row r="39098" spans="38:49">
      <c r="AL39098" s="5"/>
      <c r="AM39098" s="5"/>
      <c r="AW39098" s="5"/>
    </row>
    <row r="39099" spans="38:49">
      <c r="AL39099" s="5"/>
      <c r="AM39099" s="5"/>
      <c r="AW39099" s="5"/>
    </row>
    <row r="39100" spans="38:49">
      <c r="AL39100" s="5"/>
      <c r="AM39100" s="5"/>
      <c r="AW39100" s="5"/>
    </row>
    <row r="39101" spans="38:49">
      <c r="AL39101" s="5"/>
      <c r="AM39101" s="5"/>
      <c r="AW39101" s="5"/>
    </row>
    <row r="39102" spans="38:49">
      <c r="AL39102" s="5"/>
      <c r="AM39102" s="5"/>
      <c r="AW39102" s="5"/>
    </row>
    <row r="39103" spans="38:49">
      <c r="AL39103" s="5"/>
      <c r="AM39103" s="5"/>
      <c r="AW39103" s="5"/>
    </row>
    <row r="39104" spans="38:49">
      <c r="AL39104" s="5"/>
      <c r="AM39104" s="5"/>
      <c r="AW39104" s="5"/>
    </row>
    <row r="39105" spans="38:49">
      <c r="AL39105" s="5"/>
      <c r="AM39105" s="5"/>
      <c r="AW39105" s="5"/>
    </row>
    <row r="39106" spans="38:49">
      <c r="AL39106" s="5"/>
      <c r="AM39106" s="5"/>
      <c r="AW39106" s="5"/>
    </row>
    <row r="39107" spans="38:49">
      <c r="AL39107" s="5"/>
      <c r="AM39107" s="5"/>
      <c r="AW39107" s="5"/>
    </row>
    <row r="39108" spans="38:49">
      <c r="AL39108" s="5"/>
      <c r="AM39108" s="5"/>
      <c r="AW39108" s="5"/>
    </row>
    <row r="39109" spans="38:49">
      <c r="AL39109" s="5"/>
      <c r="AM39109" s="5"/>
      <c r="AW39109" s="5"/>
    </row>
    <row r="39110" spans="38:49">
      <c r="AL39110" s="5"/>
      <c r="AM39110" s="5"/>
      <c r="AW39110" s="5"/>
    </row>
    <row r="39111" spans="38:49">
      <c r="AL39111" s="5"/>
      <c r="AM39111" s="5"/>
      <c r="AW39111" s="5"/>
    </row>
    <row r="39112" spans="38:49">
      <c r="AL39112" s="5"/>
      <c r="AM39112" s="5"/>
      <c r="AW39112" s="5"/>
    </row>
    <row r="39113" spans="38:49">
      <c r="AL39113" s="5"/>
      <c r="AM39113" s="5"/>
      <c r="AW39113" s="5"/>
    </row>
    <row r="39114" spans="38:49">
      <c r="AL39114" s="5"/>
      <c r="AM39114" s="5"/>
      <c r="AW39114" s="5"/>
    </row>
    <row r="39115" spans="38:49">
      <c r="AL39115" s="5"/>
      <c r="AM39115" s="5"/>
      <c r="AW39115" s="5"/>
    </row>
    <row r="39116" spans="38:49">
      <c r="AL39116" s="5"/>
      <c r="AM39116" s="5"/>
      <c r="AW39116" s="5"/>
    </row>
    <row r="39117" spans="38:49">
      <c r="AL39117" s="5"/>
      <c r="AM39117" s="5"/>
      <c r="AW39117" s="5"/>
    </row>
    <row r="39118" spans="38:49">
      <c r="AL39118" s="5"/>
      <c r="AM39118" s="5"/>
      <c r="AW39118" s="5"/>
    </row>
    <row r="39119" spans="38:49">
      <c r="AL39119" s="5"/>
      <c r="AM39119" s="5"/>
      <c r="AW39119" s="5"/>
    </row>
    <row r="39120" spans="38:49">
      <c r="AL39120" s="5"/>
      <c r="AM39120" s="5"/>
      <c r="AW39120" s="5"/>
    </row>
    <row r="39121" spans="38:49">
      <c r="AL39121" s="5"/>
      <c r="AM39121" s="5"/>
      <c r="AW39121" s="5"/>
    </row>
    <row r="39122" spans="38:49">
      <c r="AL39122" s="5"/>
      <c r="AM39122" s="5"/>
      <c r="AW39122" s="5"/>
    </row>
    <row r="39123" spans="38:49">
      <c r="AL39123" s="5"/>
      <c r="AM39123" s="5"/>
      <c r="AW39123" s="5"/>
    </row>
    <row r="39124" spans="38:49">
      <c r="AL39124" s="5"/>
      <c r="AM39124" s="5"/>
      <c r="AW39124" s="5"/>
    </row>
    <row r="39125" spans="38:49">
      <c r="AL39125" s="5"/>
      <c r="AM39125" s="5"/>
      <c r="AW39125" s="5"/>
    </row>
    <row r="39126" spans="38:49">
      <c r="AL39126" s="5"/>
      <c r="AM39126" s="5"/>
      <c r="AW39126" s="5"/>
    </row>
    <row r="39127" spans="38:49">
      <c r="AL39127" s="5"/>
      <c r="AM39127" s="5"/>
      <c r="AW39127" s="5"/>
    </row>
    <row r="39128" spans="38:49">
      <c r="AL39128" s="5"/>
      <c r="AM39128" s="5"/>
      <c r="AW39128" s="5"/>
    </row>
    <row r="39129" spans="38:49">
      <c r="AL39129" s="5"/>
      <c r="AM39129" s="5"/>
      <c r="AW39129" s="5"/>
    </row>
    <row r="39130" spans="38:49">
      <c r="AL39130" s="5"/>
      <c r="AM39130" s="5"/>
      <c r="AW39130" s="5"/>
    </row>
    <row r="39131" spans="38:49">
      <c r="AL39131" s="5"/>
      <c r="AM39131" s="5"/>
      <c r="AW39131" s="5"/>
    </row>
    <row r="39132" spans="38:49">
      <c r="AL39132" s="5"/>
      <c r="AM39132" s="5"/>
      <c r="AW39132" s="5"/>
    </row>
    <row r="39133" spans="38:49">
      <c r="AL39133" s="5"/>
      <c r="AM39133" s="5"/>
      <c r="AW39133" s="5"/>
    </row>
    <row r="39134" spans="38:49">
      <c r="AL39134" s="5"/>
      <c r="AM39134" s="5"/>
      <c r="AW39134" s="5"/>
    </row>
    <row r="39135" spans="38:49">
      <c r="AL39135" s="5"/>
      <c r="AM39135" s="5"/>
      <c r="AW39135" s="5"/>
    </row>
    <row r="39136" spans="38:49">
      <c r="AL39136" s="5"/>
      <c r="AM39136" s="5"/>
      <c r="AW39136" s="5"/>
    </row>
    <row r="39137" spans="38:49">
      <c r="AL39137" s="5"/>
      <c r="AM39137" s="5"/>
      <c r="AW39137" s="5"/>
    </row>
    <row r="39138" spans="38:49">
      <c r="AL39138" s="5"/>
      <c r="AM39138" s="5"/>
      <c r="AW39138" s="5"/>
    </row>
    <row r="39139" spans="38:49">
      <c r="AL39139" s="5"/>
      <c r="AM39139" s="5"/>
      <c r="AW39139" s="5"/>
    </row>
    <row r="39140" spans="38:49">
      <c r="AL39140" s="5"/>
      <c r="AM39140" s="5"/>
      <c r="AW39140" s="5"/>
    </row>
    <row r="39141" spans="38:49">
      <c r="AL39141" s="5"/>
      <c r="AM39141" s="5"/>
      <c r="AW39141" s="5"/>
    </row>
    <row r="39142" spans="38:49">
      <c r="AL39142" s="5"/>
      <c r="AM39142" s="5"/>
      <c r="AW39142" s="5"/>
    </row>
    <row r="39143" spans="38:49">
      <c r="AL39143" s="5"/>
      <c r="AM39143" s="5"/>
      <c r="AW39143" s="5"/>
    </row>
    <row r="39144" spans="38:49">
      <c r="AL39144" s="5"/>
      <c r="AM39144" s="5"/>
      <c r="AW39144" s="5"/>
    </row>
    <row r="39145" spans="38:49">
      <c r="AL39145" s="5"/>
      <c r="AM39145" s="5"/>
      <c r="AW39145" s="5"/>
    </row>
    <row r="39146" spans="38:49">
      <c r="AL39146" s="5"/>
      <c r="AM39146" s="5"/>
      <c r="AW39146" s="5"/>
    </row>
    <row r="39147" spans="38:49">
      <c r="AL39147" s="5"/>
      <c r="AM39147" s="5"/>
      <c r="AW39147" s="5"/>
    </row>
    <row r="39148" spans="38:49">
      <c r="AL39148" s="5"/>
      <c r="AM39148" s="5"/>
      <c r="AW39148" s="5"/>
    </row>
    <row r="39149" spans="38:49">
      <c r="AL39149" s="5"/>
      <c r="AM39149" s="5"/>
      <c r="AW39149" s="5"/>
    </row>
    <row r="39150" spans="38:49">
      <c r="AL39150" s="5"/>
      <c r="AM39150" s="5"/>
      <c r="AW39150" s="5"/>
    </row>
    <row r="39151" spans="38:49">
      <c r="AL39151" s="5"/>
      <c r="AM39151" s="5"/>
      <c r="AW39151" s="5"/>
    </row>
    <row r="39152" spans="38:49">
      <c r="AL39152" s="5"/>
      <c r="AM39152" s="5"/>
      <c r="AW39152" s="5"/>
    </row>
    <row r="39153" spans="38:49">
      <c r="AL39153" s="5"/>
      <c r="AM39153" s="5"/>
      <c r="AW39153" s="5"/>
    </row>
    <row r="39154" spans="38:49">
      <c r="AL39154" s="5"/>
      <c r="AM39154" s="5"/>
      <c r="AW39154" s="5"/>
    </row>
    <row r="39155" spans="38:49">
      <c r="AL39155" s="5"/>
      <c r="AM39155" s="5"/>
      <c r="AW39155" s="5"/>
    </row>
    <row r="39156" spans="38:49">
      <c r="AL39156" s="5"/>
      <c r="AM39156" s="5"/>
      <c r="AW39156" s="5"/>
    </row>
    <row r="39157" spans="38:49">
      <c r="AL39157" s="5"/>
      <c r="AM39157" s="5"/>
      <c r="AW39157" s="5"/>
    </row>
    <row r="39158" spans="38:49">
      <c r="AL39158" s="5"/>
      <c r="AM39158" s="5"/>
      <c r="AW39158" s="5"/>
    </row>
    <row r="39159" spans="38:49">
      <c r="AL39159" s="5"/>
      <c r="AM39159" s="5"/>
      <c r="AW39159" s="5"/>
    </row>
    <row r="39160" spans="38:49">
      <c r="AL39160" s="5"/>
      <c r="AM39160" s="5"/>
      <c r="AW39160" s="5"/>
    </row>
    <row r="39161" spans="38:49">
      <c r="AL39161" s="5"/>
      <c r="AM39161" s="5"/>
      <c r="AW39161" s="5"/>
    </row>
    <row r="39162" spans="38:49">
      <c r="AL39162" s="5"/>
      <c r="AM39162" s="5"/>
      <c r="AW39162" s="5"/>
    </row>
    <row r="39163" spans="38:49">
      <c r="AL39163" s="5"/>
      <c r="AM39163" s="5"/>
      <c r="AW39163" s="5"/>
    </row>
    <row r="39164" spans="38:49">
      <c r="AL39164" s="5"/>
      <c r="AM39164" s="5"/>
      <c r="AW39164" s="5"/>
    </row>
    <row r="39165" spans="38:49">
      <c r="AL39165" s="5"/>
      <c r="AM39165" s="5"/>
      <c r="AW39165" s="5"/>
    </row>
    <row r="39166" spans="38:49">
      <c r="AL39166" s="5"/>
      <c r="AM39166" s="5"/>
      <c r="AW39166" s="5"/>
    </row>
    <row r="39167" spans="38:49">
      <c r="AL39167" s="5"/>
      <c r="AM39167" s="5"/>
      <c r="AW39167" s="5"/>
    </row>
    <row r="39168" spans="38:49">
      <c r="AL39168" s="5"/>
      <c r="AM39168" s="5"/>
      <c r="AW39168" s="5"/>
    </row>
    <row r="39169" spans="38:49">
      <c r="AL39169" s="5"/>
      <c r="AM39169" s="5"/>
      <c r="AW39169" s="5"/>
    </row>
    <row r="39170" spans="38:49">
      <c r="AL39170" s="5"/>
      <c r="AM39170" s="5"/>
      <c r="AW39170" s="5"/>
    </row>
    <row r="39171" spans="38:49">
      <c r="AL39171" s="5"/>
      <c r="AM39171" s="5"/>
      <c r="AW39171" s="5"/>
    </row>
    <row r="39172" spans="38:49">
      <c r="AL39172" s="5"/>
      <c r="AM39172" s="5"/>
      <c r="AW39172" s="5"/>
    </row>
    <row r="39173" spans="38:49">
      <c r="AL39173" s="5"/>
      <c r="AM39173" s="5"/>
      <c r="AW39173" s="5"/>
    </row>
    <row r="39174" spans="38:49">
      <c r="AL39174" s="5"/>
      <c r="AM39174" s="5"/>
      <c r="AW39174" s="5"/>
    </row>
    <row r="39175" spans="38:49">
      <c r="AL39175" s="5"/>
      <c r="AM39175" s="5"/>
      <c r="AW39175" s="5"/>
    </row>
    <row r="39176" spans="38:49">
      <c r="AL39176" s="5"/>
      <c r="AM39176" s="5"/>
      <c r="AW39176" s="5"/>
    </row>
    <row r="39177" spans="38:49">
      <c r="AL39177" s="5"/>
      <c r="AM39177" s="5"/>
      <c r="AW39177" s="5"/>
    </row>
    <row r="39178" spans="38:49">
      <c r="AL39178" s="5"/>
      <c r="AM39178" s="5"/>
      <c r="AW39178" s="5"/>
    </row>
    <row r="39179" spans="38:49">
      <c r="AL39179" s="5"/>
      <c r="AM39179" s="5"/>
      <c r="AW39179" s="5"/>
    </row>
    <row r="39180" spans="38:49">
      <c r="AL39180" s="5"/>
      <c r="AM39180" s="5"/>
      <c r="AW39180" s="5"/>
    </row>
    <row r="39181" spans="38:49">
      <c r="AL39181" s="5"/>
      <c r="AM39181" s="5"/>
      <c r="AW39181" s="5"/>
    </row>
    <row r="39182" spans="38:49">
      <c r="AL39182" s="5"/>
      <c r="AM39182" s="5"/>
      <c r="AW39182" s="5"/>
    </row>
    <row r="39183" spans="38:49">
      <c r="AL39183" s="5"/>
      <c r="AM39183" s="5"/>
      <c r="AW39183" s="5"/>
    </row>
    <row r="39184" spans="38:49">
      <c r="AL39184" s="5"/>
      <c r="AM39184" s="5"/>
      <c r="AW39184" s="5"/>
    </row>
    <row r="39185" spans="38:49">
      <c r="AL39185" s="5"/>
      <c r="AM39185" s="5"/>
      <c r="AW39185" s="5"/>
    </row>
    <row r="39186" spans="38:49">
      <c r="AL39186" s="5"/>
      <c r="AM39186" s="5"/>
      <c r="AW39186" s="5"/>
    </row>
    <row r="39187" spans="38:49">
      <c r="AL39187" s="5"/>
      <c r="AM39187" s="5"/>
      <c r="AW39187" s="5"/>
    </row>
    <row r="39188" spans="38:49">
      <c r="AL39188" s="5"/>
      <c r="AM39188" s="5"/>
      <c r="AW39188" s="5"/>
    </row>
    <row r="39189" spans="38:49">
      <c r="AL39189" s="5"/>
      <c r="AM39189" s="5"/>
      <c r="AW39189" s="5"/>
    </row>
    <row r="39190" spans="38:49">
      <c r="AL39190" s="5"/>
      <c r="AM39190" s="5"/>
      <c r="AW39190" s="5"/>
    </row>
    <row r="39191" spans="38:49">
      <c r="AL39191" s="5"/>
      <c r="AM39191" s="5"/>
      <c r="AW39191" s="5"/>
    </row>
    <row r="39192" spans="38:49">
      <c r="AL39192" s="5"/>
      <c r="AM39192" s="5"/>
      <c r="AW39192" s="5"/>
    </row>
    <row r="39193" spans="38:49">
      <c r="AL39193" s="5"/>
      <c r="AM39193" s="5"/>
      <c r="AW39193" s="5"/>
    </row>
    <row r="39194" spans="38:49">
      <c r="AL39194" s="5"/>
      <c r="AM39194" s="5"/>
      <c r="AW39194" s="5"/>
    </row>
    <row r="39195" spans="38:49">
      <c r="AL39195" s="5"/>
      <c r="AM39195" s="5"/>
      <c r="AW39195" s="5"/>
    </row>
    <row r="39196" spans="38:49">
      <c r="AL39196" s="5"/>
      <c r="AM39196" s="5"/>
      <c r="AW39196" s="5"/>
    </row>
    <row r="39197" spans="38:49">
      <c r="AL39197" s="5"/>
      <c r="AM39197" s="5"/>
      <c r="AW39197" s="5"/>
    </row>
    <row r="39198" spans="38:49">
      <c r="AL39198" s="5"/>
      <c r="AM39198" s="5"/>
      <c r="AW39198" s="5"/>
    </row>
    <row r="39199" spans="38:49">
      <c r="AL39199" s="5"/>
      <c r="AM39199" s="5"/>
      <c r="AW39199" s="5"/>
    </row>
    <row r="39200" spans="38:49">
      <c r="AL39200" s="5"/>
      <c r="AM39200" s="5"/>
      <c r="AW39200" s="5"/>
    </row>
    <row r="39201" spans="38:49">
      <c r="AL39201" s="5"/>
      <c r="AM39201" s="5"/>
      <c r="AW39201" s="5"/>
    </row>
    <row r="39202" spans="38:49">
      <c r="AL39202" s="5"/>
      <c r="AM39202" s="5"/>
      <c r="AW39202" s="5"/>
    </row>
    <row r="39203" spans="38:49">
      <c r="AL39203" s="5"/>
      <c r="AM39203" s="5"/>
      <c r="AW39203" s="5"/>
    </row>
    <row r="39204" spans="38:49">
      <c r="AL39204" s="5"/>
      <c r="AM39204" s="5"/>
      <c r="AW39204" s="5"/>
    </row>
    <row r="39205" spans="38:49">
      <c r="AL39205" s="5"/>
      <c r="AM39205" s="5"/>
      <c r="AW39205" s="5"/>
    </row>
    <row r="39206" spans="38:49">
      <c r="AL39206" s="5"/>
      <c r="AM39206" s="5"/>
      <c r="AW39206" s="5"/>
    </row>
    <row r="39207" spans="38:49">
      <c r="AL39207" s="5"/>
      <c r="AM39207" s="5"/>
      <c r="AW39207" s="5"/>
    </row>
    <row r="39208" spans="38:49">
      <c r="AL39208" s="5"/>
      <c r="AM39208" s="5"/>
      <c r="AW39208" s="5"/>
    </row>
    <row r="39209" spans="38:49">
      <c r="AL39209" s="5"/>
      <c r="AM39209" s="5"/>
      <c r="AW39209" s="5"/>
    </row>
    <row r="39210" spans="38:49">
      <c r="AL39210" s="5"/>
      <c r="AM39210" s="5"/>
      <c r="AW39210" s="5"/>
    </row>
    <row r="39211" spans="38:49">
      <c r="AL39211" s="5"/>
      <c r="AM39211" s="5"/>
      <c r="AW39211" s="5"/>
    </row>
    <row r="39212" spans="38:49">
      <c r="AL39212" s="5"/>
      <c r="AM39212" s="5"/>
      <c r="AW39212" s="5"/>
    </row>
    <row r="39213" spans="38:49">
      <c r="AL39213" s="5"/>
      <c r="AM39213" s="5"/>
      <c r="AW39213" s="5"/>
    </row>
    <row r="39214" spans="38:49">
      <c r="AL39214" s="5"/>
      <c r="AM39214" s="5"/>
      <c r="AW39214" s="5"/>
    </row>
    <row r="39215" spans="38:49">
      <c r="AL39215" s="5"/>
      <c r="AM39215" s="5"/>
      <c r="AW39215" s="5"/>
    </row>
    <row r="39216" spans="38:49">
      <c r="AL39216" s="5"/>
      <c r="AM39216" s="5"/>
      <c r="AW39216" s="5"/>
    </row>
    <row r="39217" spans="38:49">
      <c r="AL39217" s="5"/>
      <c r="AM39217" s="5"/>
      <c r="AW39217" s="5"/>
    </row>
    <row r="39218" spans="38:49">
      <c r="AL39218" s="5"/>
      <c r="AM39218" s="5"/>
      <c r="AW39218" s="5"/>
    </row>
    <row r="39219" spans="38:49">
      <c r="AL39219" s="5"/>
      <c r="AM39219" s="5"/>
      <c r="AW39219" s="5"/>
    </row>
    <row r="39220" spans="38:49">
      <c r="AL39220" s="5"/>
      <c r="AM39220" s="5"/>
      <c r="AW39220" s="5"/>
    </row>
    <row r="39221" spans="38:49">
      <c r="AL39221" s="5"/>
      <c r="AM39221" s="5"/>
      <c r="AW39221" s="5"/>
    </row>
    <row r="39222" spans="38:49">
      <c r="AL39222" s="5"/>
      <c r="AM39222" s="5"/>
      <c r="AW39222" s="5"/>
    </row>
    <row r="39223" spans="38:49">
      <c r="AL39223" s="5"/>
      <c r="AM39223" s="5"/>
      <c r="AW39223" s="5"/>
    </row>
    <row r="39224" spans="38:49">
      <c r="AL39224" s="5"/>
      <c r="AM39224" s="5"/>
      <c r="AW39224" s="5"/>
    </row>
    <row r="39225" spans="38:49">
      <c r="AL39225" s="5"/>
      <c r="AM39225" s="5"/>
      <c r="AW39225" s="5"/>
    </row>
    <row r="39226" spans="38:49">
      <c r="AL39226" s="5"/>
      <c r="AM39226" s="5"/>
      <c r="AW39226" s="5"/>
    </row>
    <row r="39227" spans="38:49">
      <c r="AL39227" s="5"/>
      <c r="AM39227" s="5"/>
      <c r="AW39227" s="5"/>
    </row>
    <row r="39228" spans="38:49">
      <c r="AL39228" s="5"/>
      <c r="AM39228" s="5"/>
      <c r="AW39228" s="5"/>
    </row>
    <row r="39229" spans="38:49">
      <c r="AL39229" s="5"/>
      <c r="AM39229" s="5"/>
      <c r="AW39229" s="5"/>
    </row>
    <row r="39230" spans="38:49">
      <c r="AL39230" s="5"/>
      <c r="AM39230" s="5"/>
      <c r="AW39230" s="5"/>
    </row>
    <row r="39231" spans="38:49">
      <c r="AL39231" s="5"/>
      <c r="AM39231" s="5"/>
      <c r="AW39231" s="5"/>
    </row>
    <row r="39232" spans="38:49">
      <c r="AL39232" s="5"/>
      <c r="AM39232" s="5"/>
      <c r="AW39232" s="5"/>
    </row>
    <row r="39233" spans="38:49">
      <c r="AL39233" s="5"/>
      <c r="AM39233" s="5"/>
      <c r="AW39233" s="5"/>
    </row>
    <row r="39234" spans="38:49">
      <c r="AL39234" s="5"/>
      <c r="AM39234" s="5"/>
      <c r="AW39234" s="5"/>
    </row>
    <row r="39235" spans="38:49">
      <c r="AL39235" s="5"/>
      <c r="AM39235" s="5"/>
      <c r="AW39235" s="5"/>
    </row>
    <row r="39236" spans="38:49">
      <c r="AL39236" s="5"/>
      <c r="AM39236" s="5"/>
      <c r="AW39236" s="5"/>
    </row>
    <row r="39237" spans="38:49">
      <c r="AL39237" s="5"/>
      <c r="AM39237" s="5"/>
      <c r="AW39237" s="5"/>
    </row>
    <row r="39238" spans="38:49">
      <c r="AL39238" s="5"/>
      <c r="AM39238" s="5"/>
      <c r="AW39238" s="5"/>
    </row>
    <row r="39239" spans="38:49">
      <c r="AL39239" s="5"/>
      <c r="AM39239" s="5"/>
      <c r="AW39239" s="5"/>
    </row>
    <row r="39240" spans="38:49">
      <c r="AL39240" s="5"/>
      <c r="AM39240" s="5"/>
      <c r="AW39240" s="5"/>
    </row>
    <row r="39241" spans="38:49">
      <c r="AL39241" s="5"/>
      <c r="AM39241" s="5"/>
      <c r="AW39241" s="5"/>
    </row>
    <row r="39242" spans="38:49">
      <c r="AL39242" s="5"/>
      <c r="AM39242" s="5"/>
      <c r="AW39242" s="5"/>
    </row>
    <row r="39243" spans="38:49">
      <c r="AL39243" s="5"/>
      <c r="AM39243" s="5"/>
      <c r="AW39243" s="5"/>
    </row>
    <row r="39244" spans="38:49">
      <c r="AL39244" s="5"/>
      <c r="AM39244" s="5"/>
      <c r="AW39244" s="5"/>
    </row>
    <row r="39245" spans="38:49">
      <c r="AL39245" s="5"/>
      <c r="AM39245" s="5"/>
      <c r="AW39245" s="5"/>
    </row>
    <row r="39246" spans="38:49">
      <c r="AL39246" s="5"/>
      <c r="AM39246" s="5"/>
      <c r="AW39246" s="5"/>
    </row>
    <row r="39247" spans="38:49">
      <c r="AL39247" s="5"/>
      <c r="AM39247" s="5"/>
      <c r="AW39247" s="5"/>
    </row>
    <row r="39248" spans="38:49">
      <c r="AL39248" s="5"/>
      <c r="AM39248" s="5"/>
      <c r="AW39248" s="5"/>
    </row>
    <row r="39249" spans="38:49">
      <c r="AL39249" s="5"/>
      <c r="AM39249" s="5"/>
      <c r="AW39249" s="5"/>
    </row>
    <row r="39250" spans="38:49">
      <c r="AL39250" s="5"/>
      <c r="AM39250" s="5"/>
      <c r="AW39250" s="5"/>
    </row>
    <row r="39251" spans="38:49">
      <c r="AL39251" s="5"/>
      <c r="AM39251" s="5"/>
      <c r="AW39251" s="5"/>
    </row>
    <row r="39252" spans="38:49">
      <c r="AL39252" s="5"/>
      <c r="AM39252" s="5"/>
      <c r="AW39252" s="5"/>
    </row>
    <row r="39253" spans="38:49">
      <c r="AL39253" s="5"/>
      <c r="AM39253" s="5"/>
      <c r="AW39253" s="5"/>
    </row>
    <row r="39254" spans="38:49">
      <c r="AL39254" s="5"/>
      <c r="AM39254" s="5"/>
      <c r="AW39254" s="5"/>
    </row>
    <row r="39255" spans="38:49">
      <c r="AL39255" s="5"/>
      <c r="AM39255" s="5"/>
      <c r="AW39255" s="5"/>
    </row>
    <row r="39256" spans="38:49">
      <c r="AL39256" s="5"/>
      <c r="AM39256" s="5"/>
      <c r="AW39256" s="5"/>
    </row>
    <row r="39257" spans="38:49">
      <c r="AL39257" s="5"/>
      <c r="AM39257" s="5"/>
      <c r="AW39257" s="5"/>
    </row>
    <row r="39258" spans="38:49">
      <c r="AL39258" s="5"/>
      <c r="AM39258" s="5"/>
      <c r="AW39258" s="5"/>
    </row>
    <row r="39259" spans="38:49">
      <c r="AL39259" s="5"/>
      <c r="AM39259" s="5"/>
      <c r="AW39259" s="5"/>
    </row>
    <row r="39260" spans="38:49">
      <c r="AL39260" s="5"/>
      <c r="AM39260" s="5"/>
      <c r="AW39260" s="5"/>
    </row>
    <row r="39261" spans="38:49">
      <c r="AL39261" s="5"/>
      <c r="AM39261" s="5"/>
      <c r="AW39261" s="5"/>
    </row>
    <row r="39262" spans="38:49">
      <c r="AL39262" s="5"/>
      <c r="AM39262" s="5"/>
      <c r="AW39262" s="5"/>
    </row>
    <row r="39263" spans="38:49">
      <c r="AL39263" s="5"/>
      <c r="AM39263" s="5"/>
      <c r="AW39263" s="5"/>
    </row>
    <row r="39264" spans="38:49">
      <c r="AL39264" s="5"/>
      <c r="AM39264" s="5"/>
      <c r="AW39264" s="5"/>
    </row>
    <row r="39265" spans="38:49">
      <c r="AL39265" s="5"/>
      <c r="AM39265" s="5"/>
      <c r="AW39265" s="5"/>
    </row>
    <row r="39266" spans="38:49">
      <c r="AL39266" s="5"/>
      <c r="AM39266" s="5"/>
      <c r="AW39266" s="5"/>
    </row>
    <row r="39267" spans="38:49">
      <c r="AL39267" s="5"/>
      <c r="AM39267" s="5"/>
      <c r="AW39267" s="5"/>
    </row>
    <row r="39268" spans="38:49">
      <c r="AL39268" s="5"/>
      <c r="AM39268" s="5"/>
      <c r="AW39268" s="5"/>
    </row>
    <row r="39269" spans="38:49">
      <c r="AL39269" s="5"/>
      <c r="AM39269" s="5"/>
      <c r="AW39269" s="5"/>
    </row>
    <row r="39270" spans="38:49">
      <c r="AL39270" s="5"/>
      <c r="AM39270" s="5"/>
      <c r="AW39270" s="5"/>
    </row>
    <row r="39271" spans="38:49">
      <c r="AL39271" s="5"/>
      <c r="AM39271" s="5"/>
      <c r="AW39271" s="5"/>
    </row>
    <row r="39272" spans="38:49">
      <c r="AL39272" s="5"/>
      <c r="AM39272" s="5"/>
      <c r="AW39272" s="5"/>
    </row>
    <row r="39273" spans="38:49">
      <c r="AL39273" s="5"/>
      <c r="AM39273" s="5"/>
      <c r="AW39273" s="5"/>
    </row>
    <row r="39274" spans="38:49">
      <c r="AL39274" s="5"/>
      <c r="AM39274" s="5"/>
      <c r="AW39274" s="5"/>
    </row>
    <row r="39275" spans="38:49">
      <c r="AL39275" s="5"/>
      <c r="AM39275" s="5"/>
      <c r="AW39275" s="5"/>
    </row>
    <row r="39276" spans="38:49">
      <c r="AL39276" s="5"/>
      <c r="AM39276" s="5"/>
      <c r="AW39276" s="5"/>
    </row>
    <row r="39277" spans="38:49">
      <c r="AL39277" s="5"/>
      <c r="AM39277" s="5"/>
      <c r="AW39277" s="5"/>
    </row>
    <row r="39278" spans="38:49">
      <c r="AL39278" s="5"/>
      <c r="AM39278" s="5"/>
      <c r="AW39278" s="5"/>
    </row>
    <row r="39279" spans="38:49">
      <c r="AL39279" s="5"/>
      <c r="AM39279" s="5"/>
      <c r="AW39279" s="5"/>
    </row>
    <row r="39280" spans="38:49">
      <c r="AL39280" s="5"/>
      <c r="AM39280" s="5"/>
      <c r="AW39280" s="5"/>
    </row>
    <row r="39281" spans="38:49">
      <c r="AL39281" s="5"/>
      <c r="AM39281" s="5"/>
      <c r="AW39281" s="5"/>
    </row>
    <row r="39282" spans="38:49">
      <c r="AL39282" s="5"/>
      <c r="AM39282" s="5"/>
      <c r="AW39282" s="5"/>
    </row>
    <row r="39283" spans="38:49">
      <c r="AL39283" s="5"/>
      <c r="AM39283" s="5"/>
      <c r="AW39283" s="5"/>
    </row>
    <row r="39284" spans="38:49">
      <c r="AL39284" s="5"/>
      <c r="AM39284" s="5"/>
      <c r="AW39284" s="5"/>
    </row>
    <row r="39285" spans="38:49">
      <c r="AL39285" s="5"/>
      <c r="AM39285" s="5"/>
      <c r="AW39285" s="5"/>
    </row>
    <row r="39286" spans="38:49">
      <c r="AL39286" s="5"/>
      <c r="AM39286" s="5"/>
      <c r="AW39286" s="5"/>
    </row>
    <row r="39287" spans="38:49">
      <c r="AL39287" s="5"/>
      <c r="AM39287" s="5"/>
      <c r="AW39287" s="5"/>
    </row>
    <row r="39288" spans="38:49">
      <c r="AL39288" s="5"/>
      <c r="AM39288" s="5"/>
      <c r="AW39288" s="5"/>
    </row>
    <row r="39289" spans="38:49">
      <c r="AL39289" s="5"/>
      <c r="AM39289" s="5"/>
      <c r="AW39289" s="5"/>
    </row>
    <row r="39290" spans="38:49">
      <c r="AL39290" s="5"/>
      <c r="AM39290" s="5"/>
      <c r="AW39290" s="5"/>
    </row>
    <row r="39291" spans="38:49">
      <c r="AL39291" s="5"/>
      <c r="AM39291" s="5"/>
      <c r="AW39291" s="5"/>
    </row>
    <row r="39292" spans="38:49">
      <c r="AL39292" s="5"/>
      <c r="AM39292" s="5"/>
      <c r="AW39292" s="5"/>
    </row>
    <row r="39293" spans="38:49">
      <c r="AL39293" s="5"/>
      <c r="AM39293" s="5"/>
      <c r="AW39293" s="5"/>
    </row>
    <row r="39294" spans="38:49">
      <c r="AL39294" s="5"/>
      <c r="AM39294" s="5"/>
      <c r="AW39294" s="5"/>
    </row>
    <row r="39295" spans="38:49">
      <c r="AL39295" s="5"/>
      <c r="AM39295" s="5"/>
      <c r="AW39295" s="5"/>
    </row>
    <row r="39296" spans="38:49">
      <c r="AL39296" s="5"/>
      <c r="AM39296" s="5"/>
      <c r="AW39296" s="5"/>
    </row>
    <row r="39297" spans="38:49">
      <c r="AL39297" s="5"/>
      <c r="AM39297" s="5"/>
      <c r="AW39297" s="5"/>
    </row>
    <row r="39298" spans="38:49">
      <c r="AL39298" s="5"/>
      <c r="AM39298" s="5"/>
      <c r="AW39298" s="5"/>
    </row>
    <row r="39299" spans="38:49">
      <c r="AL39299" s="5"/>
      <c r="AM39299" s="5"/>
      <c r="AW39299" s="5"/>
    </row>
    <row r="39300" spans="38:49">
      <c r="AL39300" s="5"/>
      <c r="AM39300" s="5"/>
      <c r="AW39300" s="5"/>
    </row>
    <row r="39301" spans="38:49">
      <c r="AL39301" s="5"/>
      <c r="AM39301" s="5"/>
      <c r="AW39301" s="5"/>
    </row>
    <row r="39302" spans="38:49">
      <c r="AL39302" s="5"/>
      <c r="AM39302" s="5"/>
      <c r="AW39302" s="5"/>
    </row>
    <row r="39303" spans="38:49">
      <c r="AL39303" s="5"/>
      <c r="AM39303" s="5"/>
      <c r="AW39303" s="5"/>
    </row>
    <row r="39304" spans="38:49">
      <c r="AL39304" s="5"/>
      <c r="AM39304" s="5"/>
      <c r="AW39304" s="5"/>
    </row>
    <row r="39305" spans="38:49">
      <c r="AL39305" s="5"/>
      <c r="AM39305" s="5"/>
      <c r="AW39305" s="5"/>
    </row>
    <row r="39306" spans="38:49">
      <c r="AL39306" s="5"/>
      <c r="AM39306" s="5"/>
      <c r="AW39306" s="5"/>
    </row>
    <row r="39307" spans="38:49">
      <c r="AL39307" s="5"/>
      <c r="AM39307" s="5"/>
      <c r="AW39307" s="5"/>
    </row>
    <row r="39308" spans="38:49">
      <c r="AL39308" s="5"/>
      <c r="AM39308" s="5"/>
      <c r="AW39308" s="5"/>
    </row>
    <row r="39309" spans="38:49">
      <c r="AL39309" s="5"/>
      <c r="AM39309" s="5"/>
      <c r="AW39309" s="5"/>
    </row>
    <row r="39310" spans="38:49">
      <c r="AL39310" s="5"/>
      <c r="AM39310" s="5"/>
      <c r="AW39310" s="5"/>
    </row>
    <row r="39311" spans="38:49">
      <c r="AL39311" s="5"/>
      <c r="AM39311" s="5"/>
      <c r="AW39311" s="5"/>
    </row>
    <row r="39312" spans="38:49">
      <c r="AL39312" s="5"/>
      <c r="AM39312" s="5"/>
      <c r="AW39312" s="5"/>
    </row>
    <row r="39313" spans="38:49">
      <c r="AL39313" s="5"/>
      <c r="AM39313" s="5"/>
      <c r="AW39313" s="5"/>
    </row>
    <row r="39314" spans="38:49">
      <c r="AL39314" s="5"/>
      <c r="AM39314" s="5"/>
      <c r="AW39314" s="5"/>
    </row>
    <row r="39315" spans="38:49">
      <c r="AL39315" s="5"/>
      <c r="AM39315" s="5"/>
      <c r="AW39315" s="5"/>
    </row>
    <row r="39316" spans="38:49">
      <c r="AL39316" s="5"/>
      <c r="AM39316" s="5"/>
      <c r="AW39316" s="5"/>
    </row>
    <row r="39317" spans="38:49">
      <c r="AL39317" s="5"/>
      <c r="AM39317" s="5"/>
      <c r="AW39317" s="5"/>
    </row>
    <row r="39318" spans="38:49">
      <c r="AL39318" s="5"/>
      <c r="AM39318" s="5"/>
      <c r="AW39318" s="5"/>
    </row>
    <row r="39319" spans="38:49">
      <c r="AL39319" s="5"/>
      <c r="AM39319" s="5"/>
      <c r="AW39319" s="5"/>
    </row>
    <row r="39320" spans="38:49">
      <c r="AL39320" s="5"/>
      <c r="AM39320" s="5"/>
      <c r="AW39320" s="5"/>
    </row>
    <row r="39321" spans="38:49">
      <c r="AL39321" s="5"/>
      <c r="AM39321" s="5"/>
      <c r="AW39321" s="5"/>
    </row>
    <row r="39322" spans="38:49">
      <c r="AL39322" s="5"/>
      <c r="AM39322" s="5"/>
      <c r="AW39322" s="5"/>
    </row>
    <row r="39323" spans="38:49">
      <c r="AL39323" s="5"/>
      <c r="AM39323" s="5"/>
      <c r="AW39323" s="5"/>
    </row>
    <row r="39324" spans="38:49">
      <c r="AL39324" s="5"/>
      <c r="AM39324" s="5"/>
      <c r="AW39324" s="5"/>
    </row>
    <row r="39325" spans="38:49">
      <c r="AL39325" s="5"/>
      <c r="AM39325" s="5"/>
      <c r="AW39325" s="5"/>
    </row>
    <row r="39326" spans="38:49">
      <c r="AL39326" s="5"/>
      <c r="AM39326" s="5"/>
      <c r="AW39326" s="5"/>
    </row>
    <row r="39327" spans="38:49">
      <c r="AL39327" s="5"/>
      <c r="AM39327" s="5"/>
      <c r="AW39327" s="5"/>
    </row>
    <row r="39328" spans="38:49">
      <c r="AL39328" s="5"/>
      <c r="AM39328" s="5"/>
      <c r="AW39328" s="5"/>
    </row>
    <row r="39329" spans="38:49">
      <c r="AL39329" s="5"/>
      <c r="AM39329" s="5"/>
      <c r="AW39329" s="5"/>
    </row>
    <row r="39330" spans="38:49">
      <c r="AL39330" s="5"/>
      <c r="AM39330" s="5"/>
      <c r="AW39330" s="5"/>
    </row>
    <row r="39331" spans="38:49">
      <c r="AL39331" s="5"/>
      <c r="AM39331" s="5"/>
      <c r="AW39331" s="5"/>
    </row>
    <row r="39332" spans="38:49">
      <c r="AL39332" s="5"/>
      <c r="AM39332" s="5"/>
      <c r="AW39332" s="5"/>
    </row>
    <row r="39333" spans="38:49">
      <c r="AL39333" s="5"/>
      <c r="AM39333" s="5"/>
      <c r="AW39333" s="5"/>
    </row>
    <row r="39334" spans="38:49">
      <c r="AL39334" s="5"/>
      <c r="AM39334" s="5"/>
      <c r="AW39334" s="5"/>
    </row>
    <row r="39335" spans="38:49">
      <c r="AL39335" s="5"/>
      <c r="AM39335" s="5"/>
      <c r="AW39335" s="5"/>
    </row>
    <row r="39336" spans="38:49">
      <c r="AL39336" s="5"/>
      <c r="AM39336" s="5"/>
      <c r="AW39336" s="5"/>
    </row>
    <row r="39337" spans="38:49">
      <c r="AL39337" s="5"/>
      <c r="AM39337" s="5"/>
      <c r="AW39337" s="5"/>
    </row>
    <row r="39338" spans="38:49">
      <c r="AL39338" s="5"/>
      <c r="AM39338" s="5"/>
      <c r="AW39338" s="5"/>
    </row>
    <row r="39339" spans="38:49">
      <c r="AL39339" s="5"/>
      <c r="AM39339" s="5"/>
      <c r="AW39339" s="5"/>
    </row>
    <row r="39340" spans="38:49">
      <c r="AL39340" s="5"/>
      <c r="AM39340" s="5"/>
      <c r="AW39340" s="5"/>
    </row>
    <row r="39341" spans="38:49">
      <c r="AL39341" s="5"/>
      <c r="AM39341" s="5"/>
      <c r="AW39341" s="5"/>
    </row>
    <row r="39342" spans="38:49">
      <c r="AL39342" s="5"/>
      <c r="AM39342" s="5"/>
      <c r="AW39342" s="5"/>
    </row>
    <row r="39343" spans="38:49">
      <c r="AL39343" s="5"/>
      <c r="AM39343" s="5"/>
      <c r="AW39343" s="5"/>
    </row>
    <row r="39344" spans="38:49">
      <c r="AL39344" s="5"/>
      <c r="AM39344" s="5"/>
      <c r="AW39344" s="5"/>
    </row>
    <row r="39345" spans="38:49">
      <c r="AL39345" s="5"/>
      <c r="AM39345" s="5"/>
      <c r="AW39345" s="5"/>
    </row>
    <row r="39346" spans="38:49">
      <c r="AL39346" s="5"/>
      <c r="AM39346" s="5"/>
      <c r="AW39346" s="5"/>
    </row>
    <row r="39347" spans="38:49">
      <c r="AL39347" s="5"/>
      <c r="AM39347" s="5"/>
      <c r="AW39347" s="5"/>
    </row>
    <row r="39348" spans="38:49">
      <c r="AL39348" s="5"/>
      <c r="AM39348" s="5"/>
      <c r="AW39348" s="5"/>
    </row>
    <row r="39349" spans="38:49">
      <c r="AL39349" s="5"/>
      <c r="AM39349" s="5"/>
      <c r="AW39349" s="5"/>
    </row>
    <row r="39350" spans="38:49">
      <c r="AL39350" s="5"/>
      <c r="AM39350" s="5"/>
      <c r="AW39350" s="5"/>
    </row>
    <row r="39351" spans="38:49">
      <c r="AL39351" s="5"/>
      <c r="AM39351" s="5"/>
      <c r="AW39351" s="5"/>
    </row>
    <row r="39352" spans="38:49">
      <c r="AL39352" s="5"/>
      <c r="AM39352" s="5"/>
      <c r="AW39352" s="5"/>
    </row>
    <row r="39353" spans="38:49">
      <c r="AL39353" s="5"/>
      <c r="AM39353" s="5"/>
      <c r="AW39353" s="5"/>
    </row>
    <row r="39354" spans="38:49">
      <c r="AL39354" s="5"/>
      <c r="AM39354" s="5"/>
      <c r="AW39354" s="5"/>
    </row>
    <row r="39355" spans="38:49">
      <c r="AL39355" s="5"/>
      <c r="AM39355" s="5"/>
      <c r="AW39355" s="5"/>
    </row>
    <row r="39356" spans="38:49">
      <c r="AL39356" s="5"/>
      <c r="AM39356" s="5"/>
      <c r="AW39356" s="5"/>
    </row>
    <row r="39357" spans="38:49">
      <c r="AL39357" s="5"/>
      <c r="AM39357" s="5"/>
      <c r="AW39357" s="5"/>
    </row>
    <row r="39358" spans="38:49">
      <c r="AL39358" s="5"/>
      <c r="AM39358" s="5"/>
      <c r="AW39358" s="5"/>
    </row>
    <row r="39359" spans="38:49">
      <c r="AL39359" s="5"/>
      <c r="AM39359" s="5"/>
      <c r="AW39359" s="5"/>
    </row>
    <row r="39360" spans="38:49">
      <c r="AL39360" s="5"/>
      <c r="AM39360" s="5"/>
      <c r="AW39360" s="5"/>
    </row>
    <row r="39361" spans="38:49">
      <c r="AL39361" s="5"/>
      <c r="AM39361" s="5"/>
      <c r="AW39361" s="5"/>
    </row>
    <row r="39362" spans="38:49">
      <c r="AL39362" s="5"/>
      <c r="AM39362" s="5"/>
      <c r="AW39362" s="5"/>
    </row>
    <row r="39363" spans="38:49">
      <c r="AL39363" s="5"/>
      <c r="AM39363" s="5"/>
      <c r="AW39363" s="5"/>
    </row>
    <row r="39364" spans="38:49">
      <c r="AL39364" s="5"/>
      <c r="AM39364" s="5"/>
      <c r="AW39364" s="5"/>
    </row>
    <row r="39365" spans="38:49">
      <c r="AL39365" s="5"/>
      <c r="AM39365" s="5"/>
      <c r="AW39365" s="5"/>
    </row>
    <row r="39366" spans="38:49">
      <c r="AL39366" s="5"/>
      <c r="AM39366" s="5"/>
      <c r="AW39366" s="5"/>
    </row>
    <row r="39367" spans="38:49">
      <c r="AL39367" s="5"/>
      <c r="AM39367" s="5"/>
      <c r="AW39367" s="5"/>
    </row>
    <row r="39368" spans="38:49">
      <c r="AL39368" s="5"/>
      <c r="AM39368" s="5"/>
      <c r="AW39368" s="5"/>
    </row>
    <row r="39369" spans="38:49">
      <c r="AL39369" s="5"/>
      <c r="AM39369" s="5"/>
      <c r="AW39369" s="5"/>
    </row>
    <row r="39370" spans="38:49">
      <c r="AL39370" s="5"/>
      <c r="AM39370" s="5"/>
      <c r="AW39370" s="5"/>
    </row>
    <row r="39371" spans="38:49">
      <c r="AL39371" s="5"/>
      <c r="AM39371" s="5"/>
      <c r="AW39371" s="5"/>
    </row>
    <row r="39372" spans="38:49">
      <c r="AL39372" s="5"/>
      <c r="AM39372" s="5"/>
      <c r="AW39372" s="5"/>
    </row>
    <row r="39373" spans="38:49">
      <c r="AL39373" s="5"/>
      <c r="AM39373" s="5"/>
      <c r="AW39373" s="5"/>
    </row>
    <row r="39374" spans="38:49">
      <c r="AL39374" s="5"/>
      <c r="AM39374" s="5"/>
      <c r="AW39374" s="5"/>
    </row>
    <row r="39375" spans="38:49">
      <c r="AL39375" s="5"/>
      <c r="AM39375" s="5"/>
      <c r="AW39375" s="5"/>
    </row>
    <row r="39376" spans="38:49">
      <c r="AL39376" s="5"/>
      <c r="AM39376" s="5"/>
      <c r="AW39376" s="5"/>
    </row>
    <row r="39377" spans="38:49">
      <c r="AL39377" s="5"/>
      <c r="AM39377" s="5"/>
      <c r="AW39377" s="5"/>
    </row>
    <row r="39378" spans="38:49">
      <c r="AL39378" s="5"/>
      <c r="AM39378" s="5"/>
      <c r="AW39378" s="5"/>
    </row>
    <row r="39379" spans="38:49">
      <c r="AL39379" s="5"/>
      <c r="AM39379" s="5"/>
      <c r="AW39379" s="5"/>
    </row>
    <row r="39380" spans="38:49">
      <c r="AL39380" s="5"/>
      <c r="AM39380" s="5"/>
      <c r="AW39380" s="5"/>
    </row>
    <row r="39381" spans="38:49">
      <c r="AL39381" s="5"/>
      <c r="AM39381" s="5"/>
      <c r="AW39381" s="5"/>
    </row>
    <row r="39382" spans="38:49">
      <c r="AL39382" s="5"/>
      <c r="AM39382" s="5"/>
      <c r="AW39382" s="5"/>
    </row>
    <row r="39383" spans="38:49">
      <c r="AL39383" s="5"/>
      <c r="AM39383" s="5"/>
      <c r="AW39383" s="5"/>
    </row>
    <row r="39384" spans="38:49">
      <c r="AL39384" s="5"/>
      <c r="AM39384" s="5"/>
      <c r="AW39384" s="5"/>
    </row>
    <row r="39385" spans="38:49">
      <c r="AL39385" s="5"/>
      <c r="AM39385" s="5"/>
      <c r="AW39385" s="5"/>
    </row>
    <row r="39386" spans="38:49">
      <c r="AL39386" s="5"/>
      <c r="AM39386" s="5"/>
      <c r="AW39386" s="5"/>
    </row>
    <row r="39387" spans="38:49">
      <c r="AL39387" s="5"/>
      <c r="AM39387" s="5"/>
      <c r="AW39387" s="5"/>
    </row>
    <row r="39388" spans="38:49">
      <c r="AL39388" s="5"/>
      <c r="AM39388" s="5"/>
      <c r="AW39388" s="5"/>
    </row>
    <row r="39389" spans="38:49">
      <c r="AL39389" s="5"/>
      <c r="AM39389" s="5"/>
      <c r="AW39389" s="5"/>
    </row>
    <row r="39390" spans="38:49">
      <c r="AL39390" s="5"/>
      <c r="AM39390" s="5"/>
      <c r="AW39390" s="5"/>
    </row>
    <row r="39391" spans="38:49">
      <c r="AL39391" s="5"/>
      <c r="AM39391" s="5"/>
      <c r="AW39391" s="5"/>
    </row>
    <row r="39392" spans="38:49">
      <c r="AL39392" s="5"/>
      <c r="AM39392" s="5"/>
      <c r="AW39392" s="5"/>
    </row>
    <row r="39393" spans="38:49">
      <c r="AL39393" s="5"/>
      <c r="AM39393" s="5"/>
      <c r="AW39393" s="5"/>
    </row>
    <row r="39394" spans="38:49">
      <c r="AL39394" s="5"/>
      <c r="AM39394" s="5"/>
      <c r="AW39394" s="5"/>
    </row>
    <row r="39395" spans="38:49">
      <c r="AL39395" s="5"/>
      <c r="AM39395" s="5"/>
      <c r="AW39395" s="5"/>
    </row>
    <row r="39396" spans="38:49">
      <c r="AL39396" s="5"/>
      <c r="AM39396" s="5"/>
      <c r="AW39396" s="5"/>
    </row>
    <row r="39397" spans="38:49">
      <c r="AL39397" s="5"/>
      <c r="AM39397" s="5"/>
      <c r="AW39397" s="5"/>
    </row>
    <row r="39398" spans="38:49">
      <c r="AL39398" s="5"/>
      <c r="AM39398" s="5"/>
      <c r="AW39398" s="5"/>
    </row>
    <row r="39399" spans="38:49">
      <c r="AL39399" s="5"/>
      <c r="AM39399" s="5"/>
      <c r="AW39399" s="5"/>
    </row>
    <row r="39400" spans="38:49">
      <c r="AL39400" s="5"/>
      <c r="AM39400" s="5"/>
      <c r="AW39400" s="5"/>
    </row>
    <row r="39401" spans="38:49">
      <c r="AL39401" s="5"/>
      <c r="AM39401" s="5"/>
      <c r="AW39401" s="5"/>
    </row>
    <row r="39402" spans="38:49">
      <c r="AL39402" s="5"/>
      <c r="AM39402" s="5"/>
      <c r="AW39402" s="5"/>
    </row>
    <row r="39403" spans="38:49">
      <c r="AL39403" s="5"/>
      <c r="AM39403" s="5"/>
      <c r="AW39403" s="5"/>
    </row>
    <row r="39404" spans="38:49">
      <c r="AL39404" s="5"/>
      <c r="AM39404" s="5"/>
      <c r="AW39404" s="5"/>
    </row>
    <row r="39405" spans="38:49">
      <c r="AL39405" s="5"/>
      <c r="AM39405" s="5"/>
      <c r="AW39405" s="5"/>
    </row>
    <row r="39406" spans="38:49">
      <c r="AL39406" s="5"/>
      <c r="AM39406" s="5"/>
      <c r="AW39406" s="5"/>
    </row>
    <row r="39407" spans="38:49">
      <c r="AL39407" s="5"/>
      <c r="AM39407" s="5"/>
      <c r="AW39407" s="5"/>
    </row>
    <row r="39408" spans="38:49">
      <c r="AL39408" s="5"/>
      <c r="AM39408" s="5"/>
      <c r="AW39408" s="5"/>
    </row>
    <row r="39409" spans="38:49">
      <c r="AL39409" s="5"/>
      <c r="AM39409" s="5"/>
      <c r="AW39409" s="5"/>
    </row>
    <row r="39410" spans="38:49">
      <c r="AL39410" s="5"/>
      <c r="AM39410" s="5"/>
      <c r="AW39410" s="5"/>
    </row>
    <row r="39411" spans="38:49">
      <c r="AL39411" s="5"/>
      <c r="AM39411" s="5"/>
      <c r="AW39411" s="5"/>
    </row>
    <row r="39412" spans="38:49">
      <c r="AL39412" s="5"/>
      <c r="AM39412" s="5"/>
      <c r="AW39412" s="5"/>
    </row>
    <row r="39413" spans="38:49">
      <c r="AL39413" s="5"/>
      <c r="AM39413" s="5"/>
      <c r="AW39413" s="5"/>
    </row>
    <row r="39414" spans="38:49">
      <c r="AL39414" s="5"/>
      <c r="AM39414" s="5"/>
      <c r="AW39414" s="5"/>
    </row>
    <row r="39415" spans="38:49">
      <c r="AL39415" s="5"/>
      <c r="AM39415" s="5"/>
      <c r="AW39415" s="5"/>
    </row>
    <row r="39416" spans="38:49">
      <c r="AL39416" s="5"/>
      <c r="AM39416" s="5"/>
      <c r="AW39416" s="5"/>
    </row>
    <row r="39417" spans="38:49">
      <c r="AL39417" s="5"/>
      <c r="AM39417" s="5"/>
      <c r="AW39417" s="5"/>
    </row>
    <row r="39418" spans="38:49">
      <c r="AL39418" s="5"/>
      <c r="AM39418" s="5"/>
      <c r="AW39418" s="5"/>
    </row>
    <row r="39419" spans="38:49">
      <c r="AL39419" s="5"/>
      <c r="AM39419" s="5"/>
      <c r="AW39419" s="5"/>
    </row>
    <row r="39420" spans="38:49">
      <c r="AL39420" s="5"/>
      <c r="AM39420" s="5"/>
      <c r="AW39420" s="5"/>
    </row>
    <row r="39421" spans="38:49">
      <c r="AL39421" s="5"/>
      <c r="AM39421" s="5"/>
      <c r="AW39421" s="5"/>
    </row>
    <row r="39422" spans="38:49">
      <c r="AL39422" s="5"/>
      <c r="AM39422" s="5"/>
      <c r="AW39422" s="5"/>
    </row>
    <row r="39423" spans="38:49">
      <c r="AL39423" s="5"/>
      <c r="AM39423" s="5"/>
      <c r="AW39423" s="5"/>
    </row>
    <row r="39424" spans="38:49">
      <c r="AL39424" s="5"/>
      <c r="AM39424" s="5"/>
      <c r="AW39424" s="5"/>
    </row>
    <row r="39425" spans="38:49">
      <c r="AL39425" s="5"/>
      <c r="AM39425" s="5"/>
      <c r="AW39425" s="5"/>
    </row>
    <row r="39426" spans="38:49">
      <c r="AL39426" s="5"/>
      <c r="AM39426" s="5"/>
      <c r="AW39426" s="5"/>
    </row>
    <row r="39427" spans="38:49">
      <c r="AL39427" s="5"/>
      <c r="AM39427" s="5"/>
      <c r="AW39427" s="5"/>
    </row>
    <row r="39428" spans="38:49">
      <c r="AL39428" s="5"/>
      <c r="AM39428" s="5"/>
      <c r="AW39428" s="5"/>
    </row>
    <row r="39429" spans="38:49">
      <c r="AL39429" s="5"/>
      <c r="AM39429" s="5"/>
      <c r="AW39429" s="5"/>
    </row>
    <row r="39430" spans="38:49">
      <c r="AL39430" s="5"/>
      <c r="AM39430" s="5"/>
      <c r="AW39430" s="5"/>
    </row>
    <row r="39431" spans="38:49">
      <c r="AL39431" s="5"/>
      <c r="AM39431" s="5"/>
      <c r="AW39431" s="5"/>
    </row>
    <row r="39432" spans="38:49">
      <c r="AL39432" s="5"/>
      <c r="AM39432" s="5"/>
      <c r="AW39432" s="5"/>
    </row>
    <row r="39433" spans="38:49">
      <c r="AL39433" s="5"/>
      <c r="AM39433" s="5"/>
      <c r="AW39433" s="5"/>
    </row>
    <row r="39434" spans="38:49">
      <c r="AL39434" s="5"/>
      <c r="AM39434" s="5"/>
      <c r="AW39434" s="5"/>
    </row>
    <row r="39435" spans="38:49">
      <c r="AL39435" s="5"/>
      <c r="AM39435" s="5"/>
      <c r="AW39435" s="5"/>
    </row>
    <row r="39436" spans="38:49">
      <c r="AL39436" s="5"/>
      <c r="AM39436" s="5"/>
      <c r="AW39436" s="5"/>
    </row>
    <row r="39437" spans="38:49">
      <c r="AL39437" s="5"/>
      <c r="AM39437" s="5"/>
      <c r="AW39437" s="5"/>
    </row>
    <row r="39438" spans="38:49">
      <c r="AL39438" s="5"/>
      <c r="AM39438" s="5"/>
      <c r="AW39438" s="5"/>
    </row>
    <row r="39439" spans="38:49">
      <c r="AL39439" s="5"/>
      <c r="AM39439" s="5"/>
      <c r="AW39439" s="5"/>
    </row>
    <row r="39440" spans="38:49">
      <c r="AL39440" s="5"/>
      <c r="AM39440" s="5"/>
      <c r="AW39440" s="5"/>
    </row>
    <row r="39441" spans="38:49">
      <c r="AL39441" s="5"/>
      <c r="AM39441" s="5"/>
      <c r="AW39441" s="5"/>
    </row>
    <row r="39442" spans="38:49">
      <c r="AL39442" s="5"/>
      <c r="AM39442" s="5"/>
      <c r="AW39442" s="5"/>
    </row>
    <row r="39443" spans="38:49">
      <c r="AL39443" s="5"/>
      <c r="AM39443" s="5"/>
      <c r="AW39443" s="5"/>
    </row>
    <row r="39444" spans="38:49">
      <c r="AL39444" s="5"/>
      <c r="AM39444" s="5"/>
      <c r="AW39444" s="5"/>
    </row>
    <row r="39445" spans="38:49">
      <c r="AL39445" s="5"/>
      <c r="AM39445" s="5"/>
      <c r="AW39445" s="5"/>
    </row>
    <row r="39446" spans="38:49">
      <c r="AL39446" s="5"/>
      <c r="AM39446" s="5"/>
      <c r="AW39446" s="5"/>
    </row>
    <row r="39447" spans="38:49">
      <c r="AL39447" s="5"/>
      <c r="AM39447" s="5"/>
      <c r="AW39447" s="5"/>
    </row>
    <row r="39448" spans="38:49">
      <c r="AL39448" s="5"/>
      <c r="AM39448" s="5"/>
      <c r="AW39448" s="5"/>
    </row>
    <row r="39449" spans="38:49">
      <c r="AL39449" s="5"/>
      <c r="AM39449" s="5"/>
      <c r="AW39449" s="5"/>
    </row>
    <row r="39450" spans="38:49">
      <c r="AL39450" s="5"/>
      <c r="AM39450" s="5"/>
      <c r="AW39450" s="5"/>
    </row>
    <row r="39451" spans="38:49">
      <c r="AL39451" s="5"/>
      <c r="AM39451" s="5"/>
      <c r="AW39451" s="5"/>
    </row>
    <row r="39452" spans="38:49">
      <c r="AL39452" s="5"/>
      <c r="AM39452" s="5"/>
      <c r="AW39452" s="5"/>
    </row>
    <row r="39453" spans="38:49">
      <c r="AL39453" s="5"/>
      <c r="AM39453" s="5"/>
      <c r="AW39453" s="5"/>
    </row>
    <row r="39454" spans="38:49">
      <c r="AL39454" s="5"/>
      <c r="AM39454" s="5"/>
      <c r="AW39454" s="5"/>
    </row>
    <row r="39455" spans="38:49">
      <c r="AL39455" s="5"/>
      <c r="AM39455" s="5"/>
      <c r="AW39455" s="5"/>
    </row>
    <row r="39456" spans="38:49">
      <c r="AL39456" s="5"/>
      <c r="AM39456" s="5"/>
      <c r="AW39456" s="5"/>
    </row>
    <row r="39457" spans="38:49">
      <c r="AL39457" s="5"/>
      <c r="AM39457" s="5"/>
      <c r="AW39457" s="5"/>
    </row>
    <row r="39458" spans="38:49">
      <c r="AL39458" s="5"/>
      <c r="AM39458" s="5"/>
      <c r="AW39458" s="5"/>
    </row>
    <row r="39459" spans="38:49">
      <c r="AL39459" s="5"/>
      <c r="AM39459" s="5"/>
      <c r="AW39459" s="5"/>
    </row>
    <row r="39460" spans="38:49">
      <c r="AL39460" s="5"/>
      <c r="AM39460" s="5"/>
      <c r="AW39460" s="5"/>
    </row>
    <row r="39461" spans="38:49">
      <c r="AL39461" s="5"/>
      <c r="AM39461" s="5"/>
      <c r="AW39461" s="5"/>
    </row>
    <row r="39462" spans="38:49">
      <c r="AL39462" s="5"/>
      <c r="AM39462" s="5"/>
      <c r="AW39462" s="5"/>
    </row>
    <row r="39463" spans="38:49">
      <c r="AL39463" s="5"/>
      <c r="AM39463" s="5"/>
      <c r="AW39463" s="5"/>
    </row>
    <row r="39464" spans="38:49">
      <c r="AL39464" s="5"/>
      <c r="AM39464" s="5"/>
      <c r="AW39464" s="5"/>
    </row>
    <row r="39465" spans="38:49">
      <c r="AL39465" s="5"/>
      <c r="AM39465" s="5"/>
      <c r="AW39465" s="5"/>
    </row>
    <row r="39466" spans="38:49">
      <c r="AL39466" s="5"/>
      <c r="AM39466" s="5"/>
      <c r="AW39466" s="5"/>
    </row>
    <row r="39467" spans="38:49">
      <c r="AL39467" s="5"/>
      <c r="AM39467" s="5"/>
      <c r="AW39467" s="5"/>
    </row>
    <row r="39468" spans="38:49">
      <c r="AL39468" s="5"/>
      <c r="AM39468" s="5"/>
      <c r="AW39468" s="5"/>
    </row>
    <row r="39469" spans="38:49">
      <c r="AL39469" s="5"/>
      <c r="AM39469" s="5"/>
      <c r="AW39469" s="5"/>
    </row>
    <row r="39470" spans="38:49">
      <c r="AL39470" s="5"/>
      <c r="AM39470" s="5"/>
      <c r="AW39470" s="5"/>
    </row>
    <row r="39471" spans="38:49">
      <c r="AL39471" s="5"/>
      <c r="AM39471" s="5"/>
      <c r="AW39471" s="5"/>
    </row>
    <row r="39472" spans="38:49">
      <c r="AL39472" s="5"/>
      <c r="AM39472" s="5"/>
      <c r="AW39472" s="5"/>
    </row>
    <row r="39473" spans="38:49">
      <c r="AL39473" s="5"/>
      <c r="AM39473" s="5"/>
      <c r="AW39473" s="5"/>
    </row>
    <row r="39474" spans="38:49">
      <c r="AL39474" s="5"/>
      <c r="AM39474" s="5"/>
      <c r="AW39474" s="5"/>
    </row>
    <row r="39475" spans="38:49">
      <c r="AL39475" s="5"/>
      <c r="AM39475" s="5"/>
      <c r="AW39475" s="5"/>
    </row>
    <row r="39476" spans="38:49">
      <c r="AL39476" s="5"/>
      <c r="AM39476" s="5"/>
      <c r="AW39476" s="5"/>
    </row>
    <row r="39477" spans="38:49">
      <c r="AL39477" s="5"/>
      <c r="AM39477" s="5"/>
      <c r="AW39477" s="5"/>
    </row>
    <row r="39478" spans="38:49">
      <c r="AL39478" s="5"/>
      <c r="AM39478" s="5"/>
      <c r="AW39478" s="5"/>
    </row>
    <row r="39479" spans="38:49">
      <c r="AL39479" s="5"/>
      <c r="AM39479" s="5"/>
      <c r="AW39479" s="5"/>
    </row>
    <row r="39480" spans="38:49">
      <c r="AL39480" s="5"/>
      <c r="AM39480" s="5"/>
      <c r="AW39480" s="5"/>
    </row>
    <row r="39481" spans="38:49">
      <c r="AL39481" s="5"/>
      <c r="AM39481" s="5"/>
      <c r="AW39481" s="5"/>
    </row>
    <row r="39482" spans="38:49">
      <c r="AL39482" s="5"/>
      <c r="AM39482" s="5"/>
      <c r="AW39482" s="5"/>
    </row>
    <row r="39483" spans="38:49">
      <c r="AL39483" s="5"/>
      <c r="AM39483" s="5"/>
      <c r="AW39483" s="5"/>
    </row>
    <row r="39484" spans="38:49">
      <c r="AL39484" s="5"/>
      <c r="AM39484" s="5"/>
      <c r="AW39484" s="5"/>
    </row>
    <row r="39485" spans="38:49">
      <c r="AL39485" s="5"/>
      <c r="AM39485" s="5"/>
      <c r="AW39485" s="5"/>
    </row>
    <row r="39486" spans="38:49">
      <c r="AL39486" s="5"/>
      <c r="AM39486" s="5"/>
      <c r="AW39486" s="5"/>
    </row>
    <row r="39487" spans="38:49">
      <c r="AL39487" s="5"/>
      <c r="AM39487" s="5"/>
      <c r="AW39487" s="5"/>
    </row>
    <row r="39488" spans="38:49">
      <c r="AL39488" s="5"/>
      <c r="AM39488" s="5"/>
      <c r="AW39488" s="5"/>
    </row>
    <row r="39489" spans="38:49">
      <c r="AL39489" s="5"/>
      <c r="AM39489" s="5"/>
      <c r="AW39489" s="5"/>
    </row>
    <row r="39490" spans="38:49">
      <c r="AL39490" s="5"/>
      <c r="AM39490" s="5"/>
      <c r="AW39490" s="5"/>
    </row>
    <row r="39491" spans="38:49">
      <c r="AL39491" s="5"/>
      <c r="AM39491" s="5"/>
      <c r="AW39491" s="5"/>
    </row>
    <row r="39492" spans="38:49">
      <c r="AL39492" s="5"/>
      <c r="AM39492" s="5"/>
      <c r="AW39492" s="5"/>
    </row>
    <row r="39493" spans="38:49">
      <c r="AL39493" s="5"/>
      <c r="AM39493" s="5"/>
      <c r="AW39493" s="5"/>
    </row>
    <row r="39494" spans="38:49">
      <c r="AL39494" s="5"/>
      <c r="AM39494" s="5"/>
      <c r="AW39494" s="5"/>
    </row>
    <row r="39495" spans="38:49">
      <c r="AL39495" s="5"/>
      <c r="AM39495" s="5"/>
      <c r="AW39495" s="5"/>
    </row>
    <row r="39496" spans="38:49">
      <c r="AL39496" s="5"/>
      <c r="AM39496" s="5"/>
      <c r="AW39496" s="5"/>
    </row>
    <row r="39497" spans="38:49">
      <c r="AL39497" s="5"/>
      <c r="AM39497" s="5"/>
      <c r="AW39497" s="5"/>
    </row>
    <row r="39498" spans="38:49">
      <c r="AL39498" s="5"/>
      <c r="AM39498" s="5"/>
      <c r="AW39498" s="5"/>
    </row>
    <row r="39499" spans="38:49">
      <c r="AL39499" s="5"/>
      <c r="AM39499" s="5"/>
      <c r="AW39499" s="5"/>
    </row>
    <row r="39500" spans="38:49">
      <c r="AL39500" s="5"/>
      <c r="AM39500" s="5"/>
      <c r="AW39500" s="5"/>
    </row>
    <row r="39501" spans="38:49">
      <c r="AL39501" s="5"/>
      <c r="AM39501" s="5"/>
      <c r="AW39501" s="5"/>
    </row>
    <row r="39502" spans="38:49">
      <c r="AL39502" s="5"/>
      <c r="AM39502" s="5"/>
      <c r="AW39502" s="5"/>
    </row>
    <row r="39503" spans="38:49">
      <c r="AL39503" s="5"/>
      <c r="AM39503" s="5"/>
      <c r="AW39503" s="5"/>
    </row>
    <row r="39504" spans="38:49">
      <c r="AL39504" s="5"/>
      <c r="AM39504" s="5"/>
      <c r="AW39504" s="5"/>
    </row>
    <row r="39505" spans="38:49">
      <c r="AL39505" s="5"/>
      <c r="AM39505" s="5"/>
      <c r="AW39505" s="5"/>
    </row>
    <row r="39506" spans="38:49">
      <c r="AL39506" s="5"/>
      <c r="AM39506" s="5"/>
      <c r="AW39506" s="5"/>
    </row>
    <row r="39507" spans="38:49">
      <c r="AL39507" s="5"/>
      <c r="AM39507" s="5"/>
      <c r="AW39507" s="5"/>
    </row>
    <row r="39508" spans="38:49">
      <c r="AL39508" s="5"/>
      <c r="AM39508" s="5"/>
      <c r="AW39508" s="5"/>
    </row>
    <row r="39509" spans="38:49">
      <c r="AL39509" s="5"/>
      <c r="AM39509" s="5"/>
      <c r="AW39509" s="5"/>
    </row>
    <row r="39510" spans="38:49">
      <c r="AL39510" s="5"/>
      <c r="AM39510" s="5"/>
      <c r="AW39510" s="5"/>
    </row>
    <row r="39511" spans="38:49">
      <c r="AL39511" s="5"/>
      <c r="AM39511" s="5"/>
      <c r="AW39511" s="5"/>
    </row>
    <row r="39512" spans="38:49">
      <c r="AL39512" s="5"/>
      <c r="AM39512" s="5"/>
      <c r="AW39512" s="5"/>
    </row>
    <row r="39513" spans="38:49">
      <c r="AL39513" s="5"/>
      <c r="AM39513" s="5"/>
      <c r="AW39513" s="5"/>
    </row>
    <row r="39514" spans="38:49">
      <c r="AL39514" s="5"/>
      <c r="AM39514" s="5"/>
      <c r="AW39514" s="5"/>
    </row>
    <row r="39515" spans="38:49">
      <c r="AL39515" s="5"/>
      <c r="AM39515" s="5"/>
      <c r="AW39515" s="5"/>
    </row>
    <row r="39516" spans="38:49">
      <c r="AL39516" s="5"/>
      <c r="AM39516" s="5"/>
      <c r="AW39516" s="5"/>
    </row>
    <row r="39517" spans="38:49">
      <c r="AL39517" s="5"/>
      <c r="AM39517" s="5"/>
      <c r="AW39517" s="5"/>
    </row>
    <row r="39518" spans="38:49">
      <c r="AL39518" s="5"/>
      <c r="AM39518" s="5"/>
      <c r="AW39518" s="5"/>
    </row>
    <row r="39519" spans="38:49">
      <c r="AL39519" s="5"/>
      <c r="AM39519" s="5"/>
      <c r="AW39519" s="5"/>
    </row>
    <row r="39520" spans="38:49">
      <c r="AL39520" s="5"/>
      <c r="AM39520" s="5"/>
      <c r="AW39520" s="5"/>
    </row>
    <row r="39521" spans="38:49">
      <c r="AL39521" s="5"/>
      <c r="AM39521" s="5"/>
      <c r="AW39521" s="5"/>
    </row>
    <row r="39522" spans="38:49">
      <c r="AL39522" s="5"/>
      <c r="AM39522" s="5"/>
      <c r="AW39522" s="5"/>
    </row>
    <row r="39523" spans="38:49">
      <c r="AL39523" s="5"/>
      <c r="AM39523" s="5"/>
      <c r="AW39523" s="5"/>
    </row>
    <row r="39524" spans="38:49">
      <c r="AL39524" s="5"/>
      <c r="AM39524" s="5"/>
      <c r="AW39524" s="5"/>
    </row>
    <row r="39525" spans="38:49">
      <c r="AL39525" s="5"/>
      <c r="AM39525" s="5"/>
      <c r="AW39525" s="5"/>
    </row>
    <row r="39526" spans="38:49">
      <c r="AL39526" s="5"/>
      <c r="AM39526" s="5"/>
      <c r="AW39526" s="5"/>
    </row>
    <row r="39527" spans="38:49">
      <c r="AL39527" s="5"/>
      <c r="AM39527" s="5"/>
      <c r="AW39527" s="5"/>
    </row>
    <row r="39528" spans="38:49">
      <c r="AL39528" s="5"/>
      <c r="AM39528" s="5"/>
      <c r="AW39528" s="5"/>
    </row>
    <row r="39529" spans="38:49">
      <c r="AL39529" s="5"/>
      <c r="AM39529" s="5"/>
      <c r="AW39529" s="5"/>
    </row>
    <row r="39530" spans="38:49">
      <c r="AL39530" s="5"/>
      <c r="AM39530" s="5"/>
      <c r="AW39530" s="5"/>
    </row>
    <row r="39531" spans="38:49">
      <c r="AL39531" s="5"/>
      <c r="AM39531" s="5"/>
      <c r="AW39531" s="5"/>
    </row>
    <row r="39532" spans="38:49">
      <c r="AL39532" s="5"/>
      <c r="AM39532" s="5"/>
      <c r="AW39532" s="5"/>
    </row>
    <row r="39533" spans="38:49">
      <c r="AL39533" s="5"/>
      <c r="AM39533" s="5"/>
      <c r="AW39533" s="5"/>
    </row>
    <row r="39534" spans="38:49">
      <c r="AL39534" s="5"/>
      <c r="AM39534" s="5"/>
      <c r="AW39534" s="5"/>
    </row>
    <row r="39535" spans="38:49">
      <c r="AL39535" s="5"/>
      <c r="AM39535" s="5"/>
      <c r="AW39535" s="5"/>
    </row>
    <row r="39536" spans="38:49">
      <c r="AL39536" s="5"/>
      <c r="AM39536" s="5"/>
      <c r="AW39536" s="5"/>
    </row>
    <row r="39537" spans="38:49">
      <c r="AL39537" s="5"/>
      <c r="AM39537" s="5"/>
      <c r="AW39537" s="5"/>
    </row>
    <row r="39538" spans="38:49">
      <c r="AL39538" s="5"/>
      <c r="AM39538" s="5"/>
      <c r="AW39538" s="5"/>
    </row>
    <row r="39539" spans="38:49">
      <c r="AL39539" s="5"/>
      <c r="AM39539" s="5"/>
      <c r="AW39539" s="5"/>
    </row>
    <row r="39540" spans="38:49">
      <c r="AL39540" s="5"/>
      <c r="AM39540" s="5"/>
      <c r="AW39540" s="5"/>
    </row>
    <row r="39541" spans="38:49">
      <c r="AL39541" s="5"/>
      <c r="AM39541" s="5"/>
      <c r="AW39541" s="5"/>
    </row>
    <row r="39542" spans="38:49">
      <c r="AL39542" s="5"/>
      <c r="AM39542" s="5"/>
      <c r="AW39542" s="5"/>
    </row>
    <row r="39543" spans="38:49">
      <c r="AL39543" s="5"/>
      <c r="AM39543" s="5"/>
      <c r="AW39543" s="5"/>
    </row>
    <row r="39544" spans="38:49">
      <c r="AL39544" s="5"/>
      <c r="AM39544" s="5"/>
      <c r="AW39544" s="5"/>
    </row>
    <row r="39545" spans="38:49">
      <c r="AL39545" s="5"/>
      <c r="AM39545" s="5"/>
      <c r="AW39545" s="5"/>
    </row>
    <row r="39546" spans="38:49">
      <c r="AL39546" s="5"/>
      <c r="AM39546" s="5"/>
      <c r="AW39546" s="5"/>
    </row>
    <row r="39547" spans="38:49">
      <c r="AL39547" s="5"/>
      <c r="AM39547" s="5"/>
      <c r="AW39547" s="5"/>
    </row>
    <row r="39548" spans="38:49">
      <c r="AL39548" s="5"/>
      <c r="AM39548" s="5"/>
      <c r="AW39548" s="5"/>
    </row>
    <row r="39549" spans="38:49">
      <c r="AL39549" s="5"/>
      <c r="AM39549" s="5"/>
      <c r="AW39549" s="5"/>
    </row>
    <row r="39550" spans="38:49">
      <c r="AL39550" s="5"/>
      <c r="AM39550" s="5"/>
      <c r="AW39550" s="5"/>
    </row>
    <row r="39551" spans="38:49">
      <c r="AL39551" s="5"/>
      <c r="AM39551" s="5"/>
      <c r="AW39551" s="5"/>
    </row>
    <row r="39552" spans="38:49">
      <c r="AL39552" s="5"/>
      <c r="AM39552" s="5"/>
      <c r="AW39552" s="5"/>
    </row>
    <row r="39553" spans="38:49">
      <c r="AL39553" s="5"/>
      <c r="AM39553" s="5"/>
      <c r="AW39553" s="5"/>
    </row>
    <row r="39554" spans="38:49">
      <c r="AL39554" s="5"/>
      <c r="AM39554" s="5"/>
      <c r="AW39554" s="5"/>
    </row>
    <row r="39555" spans="38:49">
      <c r="AL39555" s="5"/>
      <c r="AM39555" s="5"/>
      <c r="AW39555" s="5"/>
    </row>
    <row r="39556" spans="38:49">
      <c r="AL39556" s="5"/>
      <c r="AM39556" s="5"/>
      <c r="AW39556" s="5"/>
    </row>
    <row r="39557" spans="38:49">
      <c r="AL39557" s="5"/>
      <c r="AM39557" s="5"/>
      <c r="AW39557" s="5"/>
    </row>
    <row r="39558" spans="38:49">
      <c r="AL39558" s="5"/>
      <c r="AM39558" s="5"/>
      <c r="AW39558" s="5"/>
    </row>
    <row r="39559" spans="38:49">
      <c r="AL39559" s="5"/>
      <c r="AM39559" s="5"/>
      <c r="AW39559" s="5"/>
    </row>
    <row r="39560" spans="38:49">
      <c r="AL39560" s="5"/>
      <c r="AM39560" s="5"/>
      <c r="AW39560" s="5"/>
    </row>
    <row r="39561" spans="38:49">
      <c r="AL39561" s="5"/>
      <c r="AM39561" s="5"/>
      <c r="AW39561" s="5"/>
    </row>
    <row r="39562" spans="38:49">
      <c r="AL39562" s="5"/>
      <c r="AM39562" s="5"/>
      <c r="AW39562" s="5"/>
    </row>
    <row r="39563" spans="38:49">
      <c r="AL39563" s="5"/>
      <c r="AM39563" s="5"/>
      <c r="AW39563" s="5"/>
    </row>
    <row r="39564" spans="38:49">
      <c r="AL39564" s="5"/>
      <c r="AM39564" s="5"/>
      <c r="AW39564" s="5"/>
    </row>
    <row r="39565" spans="38:49">
      <c r="AL39565" s="5"/>
      <c r="AM39565" s="5"/>
      <c r="AW39565" s="5"/>
    </row>
    <row r="39566" spans="38:49">
      <c r="AL39566" s="5"/>
      <c r="AM39566" s="5"/>
      <c r="AW39566" s="5"/>
    </row>
    <row r="39567" spans="38:49">
      <c r="AL39567" s="5"/>
      <c r="AM39567" s="5"/>
      <c r="AW39567" s="5"/>
    </row>
    <row r="39568" spans="38:49">
      <c r="AL39568" s="5"/>
      <c r="AM39568" s="5"/>
      <c r="AW39568" s="5"/>
    </row>
    <row r="39569" spans="38:49">
      <c r="AL39569" s="5"/>
      <c r="AM39569" s="5"/>
      <c r="AW39569" s="5"/>
    </row>
    <row r="39570" spans="38:49">
      <c r="AL39570" s="5"/>
      <c r="AM39570" s="5"/>
      <c r="AW39570" s="5"/>
    </row>
    <row r="39571" spans="38:49">
      <c r="AL39571" s="5"/>
      <c r="AM39571" s="5"/>
      <c r="AW39571" s="5"/>
    </row>
    <row r="39572" spans="38:49">
      <c r="AL39572" s="5"/>
      <c r="AM39572" s="5"/>
      <c r="AW39572" s="5"/>
    </row>
    <row r="39573" spans="38:49">
      <c r="AL39573" s="5"/>
      <c r="AM39573" s="5"/>
      <c r="AW39573" s="5"/>
    </row>
    <row r="39574" spans="38:49">
      <c r="AL39574" s="5"/>
      <c r="AM39574" s="5"/>
      <c r="AW39574" s="5"/>
    </row>
    <row r="39575" spans="38:49">
      <c r="AL39575" s="5"/>
      <c r="AM39575" s="5"/>
      <c r="AW39575" s="5"/>
    </row>
    <row r="39576" spans="38:49">
      <c r="AL39576" s="5"/>
      <c r="AM39576" s="5"/>
      <c r="AW39576" s="5"/>
    </row>
    <row r="39577" spans="38:49">
      <c r="AL39577" s="5"/>
      <c r="AM39577" s="5"/>
      <c r="AW39577" s="5"/>
    </row>
    <row r="39578" spans="38:49">
      <c r="AL39578" s="5"/>
      <c r="AM39578" s="5"/>
      <c r="AW39578" s="5"/>
    </row>
    <row r="39579" spans="38:49">
      <c r="AL39579" s="5"/>
      <c r="AM39579" s="5"/>
      <c r="AW39579" s="5"/>
    </row>
    <row r="39580" spans="38:49">
      <c r="AL39580" s="5"/>
      <c r="AM39580" s="5"/>
      <c r="AW39580" s="5"/>
    </row>
    <row r="39581" spans="38:49">
      <c r="AL39581" s="5"/>
      <c r="AM39581" s="5"/>
      <c r="AW39581" s="5"/>
    </row>
    <row r="39582" spans="38:49">
      <c r="AL39582" s="5"/>
      <c r="AM39582" s="5"/>
      <c r="AW39582" s="5"/>
    </row>
    <row r="39583" spans="38:49">
      <c r="AL39583" s="5"/>
      <c r="AM39583" s="5"/>
      <c r="AW39583" s="5"/>
    </row>
    <row r="39584" spans="38:49">
      <c r="AL39584" s="5"/>
      <c r="AM39584" s="5"/>
      <c r="AW39584" s="5"/>
    </row>
    <row r="39585" spans="38:49">
      <c r="AL39585" s="5"/>
      <c r="AM39585" s="5"/>
      <c r="AW39585" s="5"/>
    </row>
    <row r="39586" spans="38:49">
      <c r="AL39586" s="5"/>
      <c r="AM39586" s="5"/>
      <c r="AW39586" s="5"/>
    </row>
    <row r="39587" spans="38:49">
      <c r="AL39587" s="5"/>
      <c r="AM39587" s="5"/>
      <c r="AW39587" s="5"/>
    </row>
    <row r="39588" spans="38:49">
      <c r="AL39588" s="5"/>
      <c r="AM39588" s="5"/>
      <c r="AW39588" s="5"/>
    </row>
    <row r="39589" spans="38:49">
      <c r="AL39589" s="5"/>
      <c r="AM39589" s="5"/>
      <c r="AW39589" s="5"/>
    </row>
    <row r="39590" spans="38:49">
      <c r="AL39590" s="5"/>
      <c r="AM39590" s="5"/>
      <c r="AW39590" s="5"/>
    </row>
    <row r="39591" spans="38:49">
      <c r="AL39591" s="5"/>
      <c r="AM39591" s="5"/>
      <c r="AW39591" s="5"/>
    </row>
    <row r="39592" spans="38:49">
      <c r="AL39592" s="5"/>
      <c r="AM39592" s="5"/>
      <c r="AW39592" s="5"/>
    </row>
    <row r="39593" spans="38:49">
      <c r="AL39593" s="5"/>
      <c r="AM39593" s="5"/>
      <c r="AW39593" s="5"/>
    </row>
    <row r="39594" spans="38:49">
      <c r="AL39594" s="5"/>
      <c r="AM39594" s="5"/>
      <c r="AW39594" s="5"/>
    </row>
    <row r="39595" spans="38:49">
      <c r="AL39595" s="5"/>
      <c r="AM39595" s="5"/>
      <c r="AW39595" s="5"/>
    </row>
    <row r="39596" spans="38:49">
      <c r="AL39596" s="5"/>
      <c r="AM39596" s="5"/>
      <c r="AW39596" s="5"/>
    </row>
    <row r="39597" spans="38:49">
      <c r="AL39597" s="5"/>
      <c r="AM39597" s="5"/>
      <c r="AW39597" s="5"/>
    </row>
    <row r="39598" spans="38:49">
      <c r="AL39598" s="5"/>
      <c r="AM39598" s="5"/>
      <c r="AW39598" s="5"/>
    </row>
    <row r="39599" spans="38:49">
      <c r="AL39599" s="5"/>
      <c r="AM39599" s="5"/>
      <c r="AW39599" s="5"/>
    </row>
    <row r="39600" spans="38:49">
      <c r="AL39600" s="5"/>
      <c r="AM39600" s="5"/>
      <c r="AW39600" s="5"/>
    </row>
    <row r="39601" spans="38:49">
      <c r="AL39601" s="5"/>
      <c r="AM39601" s="5"/>
      <c r="AW39601" s="5"/>
    </row>
    <row r="39602" spans="38:49">
      <c r="AL39602" s="5"/>
      <c r="AM39602" s="5"/>
      <c r="AW39602" s="5"/>
    </row>
    <row r="39603" spans="38:49">
      <c r="AL39603" s="5"/>
      <c r="AM39603" s="5"/>
      <c r="AW39603" s="5"/>
    </row>
    <row r="39604" spans="38:49">
      <c r="AL39604" s="5"/>
      <c r="AM39604" s="5"/>
      <c r="AW39604" s="5"/>
    </row>
    <row r="39605" spans="38:49">
      <c r="AL39605" s="5"/>
      <c r="AM39605" s="5"/>
      <c r="AW39605" s="5"/>
    </row>
    <row r="39606" spans="38:49">
      <c r="AL39606" s="5"/>
      <c r="AM39606" s="5"/>
      <c r="AW39606" s="5"/>
    </row>
    <row r="39607" spans="38:49">
      <c r="AL39607" s="5"/>
      <c r="AM39607" s="5"/>
      <c r="AW39607" s="5"/>
    </row>
    <row r="39608" spans="38:49">
      <c r="AL39608" s="5"/>
      <c r="AM39608" s="5"/>
      <c r="AW39608" s="5"/>
    </row>
    <row r="39609" spans="38:49">
      <c r="AL39609" s="5"/>
      <c r="AM39609" s="5"/>
      <c r="AW39609" s="5"/>
    </row>
    <row r="39610" spans="38:49">
      <c r="AL39610" s="5"/>
      <c r="AM39610" s="5"/>
      <c r="AW39610" s="5"/>
    </row>
    <row r="39611" spans="38:49">
      <c r="AL39611" s="5"/>
      <c r="AM39611" s="5"/>
      <c r="AW39611" s="5"/>
    </row>
    <row r="39612" spans="38:49">
      <c r="AL39612" s="5"/>
      <c r="AM39612" s="5"/>
      <c r="AW39612" s="5"/>
    </row>
    <row r="39613" spans="38:49">
      <c r="AL39613" s="5"/>
      <c r="AM39613" s="5"/>
      <c r="AW39613" s="5"/>
    </row>
    <row r="39614" spans="38:49">
      <c r="AL39614" s="5"/>
      <c r="AM39614" s="5"/>
      <c r="AW39614" s="5"/>
    </row>
    <row r="39615" spans="38:49">
      <c r="AL39615" s="5"/>
      <c r="AM39615" s="5"/>
      <c r="AW39615" s="5"/>
    </row>
    <row r="39616" spans="38:49">
      <c r="AL39616" s="5"/>
      <c r="AM39616" s="5"/>
      <c r="AW39616" s="5"/>
    </row>
    <row r="39617" spans="38:49">
      <c r="AL39617" s="5"/>
      <c r="AM39617" s="5"/>
      <c r="AW39617" s="5"/>
    </row>
    <row r="39618" spans="38:49">
      <c r="AL39618" s="5"/>
      <c r="AM39618" s="5"/>
      <c r="AW39618" s="5"/>
    </row>
    <row r="39619" spans="38:49">
      <c r="AL39619" s="5"/>
      <c r="AM39619" s="5"/>
      <c r="AW39619" s="5"/>
    </row>
    <row r="39620" spans="38:49">
      <c r="AL39620" s="5"/>
      <c r="AM39620" s="5"/>
      <c r="AW39620" s="5"/>
    </row>
    <row r="39621" spans="38:49">
      <c r="AL39621" s="5"/>
      <c r="AM39621" s="5"/>
      <c r="AW39621" s="5"/>
    </row>
    <row r="39622" spans="38:49">
      <c r="AL39622" s="5"/>
      <c r="AM39622" s="5"/>
      <c r="AW39622" s="5"/>
    </row>
    <row r="39623" spans="38:49">
      <c r="AL39623" s="5"/>
      <c r="AM39623" s="5"/>
      <c r="AW39623" s="5"/>
    </row>
    <row r="39624" spans="38:49">
      <c r="AL39624" s="5"/>
      <c r="AM39624" s="5"/>
      <c r="AW39624" s="5"/>
    </row>
    <row r="39625" spans="38:49">
      <c r="AL39625" s="5"/>
      <c r="AM39625" s="5"/>
      <c r="AW39625" s="5"/>
    </row>
    <row r="39626" spans="38:49">
      <c r="AL39626" s="5"/>
      <c r="AM39626" s="5"/>
      <c r="AW39626" s="5"/>
    </row>
    <row r="39627" spans="38:49">
      <c r="AL39627" s="5"/>
      <c r="AM39627" s="5"/>
      <c r="AW39627" s="5"/>
    </row>
    <row r="39628" spans="38:49">
      <c r="AL39628" s="5"/>
      <c r="AM39628" s="5"/>
      <c r="AW39628" s="5"/>
    </row>
    <row r="39629" spans="38:49">
      <c r="AL39629" s="5"/>
      <c r="AM39629" s="5"/>
      <c r="AW39629" s="5"/>
    </row>
    <row r="39630" spans="38:49">
      <c r="AL39630" s="5"/>
      <c r="AM39630" s="5"/>
      <c r="AW39630" s="5"/>
    </row>
    <row r="39631" spans="38:49">
      <c r="AL39631" s="5"/>
      <c r="AM39631" s="5"/>
      <c r="AW39631" s="5"/>
    </row>
    <row r="39632" spans="38:49">
      <c r="AL39632" s="5"/>
      <c r="AM39632" s="5"/>
      <c r="AW39632" s="5"/>
    </row>
    <row r="39633" spans="38:49">
      <c r="AL39633" s="5"/>
      <c r="AM39633" s="5"/>
      <c r="AW39633" s="5"/>
    </row>
    <row r="39634" spans="38:49">
      <c r="AL39634" s="5"/>
      <c r="AM39634" s="5"/>
      <c r="AW39634" s="5"/>
    </row>
    <row r="39635" spans="38:49">
      <c r="AL39635" s="5"/>
      <c r="AM39635" s="5"/>
      <c r="AW39635" s="5"/>
    </row>
    <row r="39636" spans="38:49">
      <c r="AL39636" s="5"/>
      <c r="AM39636" s="5"/>
      <c r="AW39636" s="5"/>
    </row>
    <row r="39637" spans="38:49">
      <c r="AL39637" s="5"/>
      <c r="AM39637" s="5"/>
      <c r="AW39637" s="5"/>
    </row>
    <row r="39638" spans="38:49">
      <c r="AL39638" s="5"/>
      <c r="AM39638" s="5"/>
      <c r="AW39638" s="5"/>
    </row>
    <row r="39639" spans="38:49">
      <c r="AL39639" s="5"/>
      <c r="AM39639" s="5"/>
      <c r="AW39639" s="5"/>
    </row>
    <row r="39640" spans="38:49">
      <c r="AL39640" s="5"/>
      <c r="AM39640" s="5"/>
      <c r="AW39640" s="5"/>
    </row>
    <row r="39641" spans="38:49">
      <c r="AL39641" s="5"/>
      <c r="AM39641" s="5"/>
      <c r="AW39641" s="5"/>
    </row>
    <row r="39642" spans="38:49">
      <c r="AL39642" s="5"/>
      <c r="AM39642" s="5"/>
      <c r="AW39642" s="5"/>
    </row>
    <row r="39643" spans="38:49">
      <c r="AL39643" s="5"/>
      <c r="AM39643" s="5"/>
      <c r="AW39643" s="5"/>
    </row>
    <row r="39644" spans="38:49">
      <c r="AL39644" s="5"/>
      <c r="AM39644" s="5"/>
      <c r="AW39644" s="5"/>
    </row>
    <row r="39645" spans="38:49">
      <c r="AL39645" s="5"/>
      <c r="AM39645" s="5"/>
      <c r="AW39645" s="5"/>
    </row>
    <row r="39646" spans="38:49">
      <c r="AL39646" s="5"/>
      <c r="AM39646" s="5"/>
      <c r="AW39646" s="5"/>
    </row>
    <row r="39647" spans="38:49">
      <c r="AL39647" s="5"/>
      <c r="AM39647" s="5"/>
      <c r="AW39647" s="5"/>
    </row>
    <row r="39648" spans="38:49">
      <c r="AL39648" s="5"/>
      <c r="AM39648" s="5"/>
      <c r="AW39648" s="5"/>
    </row>
    <row r="39649" spans="38:49">
      <c r="AL39649" s="5"/>
      <c r="AM39649" s="5"/>
      <c r="AW39649" s="5"/>
    </row>
    <row r="39650" spans="38:49">
      <c r="AL39650" s="5"/>
      <c r="AM39650" s="5"/>
      <c r="AW39650" s="5"/>
    </row>
    <row r="39651" spans="38:49">
      <c r="AL39651" s="5"/>
      <c r="AM39651" s="5"/>
      <c r="AW39651" s="5"/>
    </row>
    <row r="39652" spans="38:49">
      <c r="AL39652" s="5"/>
      <c r="AM39652" s="5"/>
      <c r="AW39652" s="5"/>
    </row>
    <row r="39653" spans="38:49">
      <c r="AL39653" s="5"/>
      <c r="AM39653" s="5"/>
      <c r="AW39653" s="5"/>
    </row>
    <row r="39654" spans="38:49">
      <c r="AL39654" s="5"/>
      <c r="AM39654" s="5"/>
      <c r="AW39654" s="5"/>
    </row>
    <row r="39655" spans="38:49">
      <c r="AL39655" s="5"/>
      <c r="AM39655" s="5"/>
      <c r="AW39655" s="5"/>
    </row>
    <row r="39656" spans="38:49">
      <c r="AL39656" s="5"/>
      <c r="AM39656" s="5"/>
      <c r="AW39656" s="5"/>
    </row>
    <row r="39657" spans="38:49">
      <c r="AL39657" s="5"/>
      <c r="AM39657" s="5"/>
      <c r="AW39657" s="5"/>
    </row>
    <row r="39658" spans="38:49">
      <c r="AL39658" s="5"/>
      <c r="AM39658" s="5"/>
      <c r="AW39658" s="5"/>
    </row>
    <row r="39659" spans="38:49">
      <c r="AL39659" s="5"/>
      <c r="AM39659" s="5"/>
      <c r="AW39659" s="5"/>
    </row>
    <row r="39660" spans="38:49">
      <c r="AL39660" s="5"/>
      <c r="AM39660" s="5"/>
      <c r="AW39660" s="5"/>
    </row>
    <row r="39661" spans="38:49">
      <c r="AL39661" s="5"/>
      <c r="AM39661" s="5"/>
      <c r="AW39661" s="5"/>
    </row>
    <row r="39662" spans="38:49">
      <c r="AL39662" s="5"/>
      <c r="AM39662" s="5"/>
      <c r="AW39662" s="5"/>
    </row>
    <row r="39663" spans="38:49">
      <c r="AL39663" s="5"/>
      <c r="AM39663" s="5"/>
      <c r="AW39663" s="5"/>
    </row>
    <row r="39664" spans="38:49">
      <c r="AL39664" s="5"/>
      <c r="AM39664" s="5"/>
      <c r="AW39664" s="5"/>
    </row>
    <row r="39665" spans="38:49">
      <c r="AL39665" s="5"/>
      <c r="AM39665" s="5"/>
      <c r="AW39665" s="5"/>
    </row>
    <row r="39666" spans="38:49">
      <c r="AL39666" s="5"/>
      <c r="AM39666" s="5"/>
      <c r="AW39666" s="5"/>
    </row>
    <row r="39667" spans="38:49">
      <c r="AL39667" s="5"/>
      <c r="AM39667" s="5"/>
      <c r="AW39667" s="5"/>
    </row>
    <row r="39668" spans="38:49">
      <c r="AL39668" s="5"/>
      <c r="AM39668" s="5"/>
      <c r="AW39668" s="5"/>
    </row>
    <row r="39669" spans="38:49">
      <c r="AL39669" s="5"/>
      <c r="AM39669" s="5"/>
      <c r="AW39669" s="5"/>
    </row>
    <row r="39670" spans="38:49">
      <c r="AL39670" s="5"/>
      <c r="AM39670" s="5"/>
      <c r="AW39670" s="5"/>
    </row>
    <row r="39671" spans="38:49">
      <c r="AL39671" s="5"/>
      <c r="AM39671" s="5"/>
      <c r="AW39671" s="5"/>
    </row>
    <row r="39672" spans="38:49">
      <c r="AL39672" s="5"/>
      <c r="AM39672" s="5"/>
      <c r="AW39672" s="5"/>
    </row>
    <row r="39673" spans="38:49">
      <c r="AL39673" s="5"/>
      <c r="AM39673" s="5"/>
      <c r="AW39673" s="5"/>
    </row>
    <row r="39674" spans="38:49">
      <c r="AL39674" s="5"/>
      <c r="AM39674" s="5"/>
      <c r="AW39674" s="5"/>
    </row>
    <row r="39675" spans="38:49">
      <c r="AL39675" s="5"/>
      <c r="AM39675" s="5"/>
      <c r="AW39675" s="5"/>
    </row>
    <row r="39676" spans="38:49">
      <c r="AL39676" s="5"/>
      <c r="AM39676" s="5"/>
      <c r="AW39676" s="5"/>
    </row>
    <row r="39677" spans="38:49">
      <c r="AL39677" s="5"/>
      <c r="AM39677" s="5"/>
      <c r="AW39677" s="5"/>
    </row>
    <row r="39678" spans="38:49">
      <c r="AL39678" s="5"/>
      <c r="AM39678" s="5"/>
      <c r="AW39678" s="5"/>
    </row>
    <row r="39679" spans="38:49">
      <c r="AL39679" s="5"/>
      <c r="AM39679" s="5"/>
      <c r="AW39679" s="5"/>
    </row>
    <row r="39680" spans="38:49">
      <c r="AL39680" s="5"/>
      <c r="AM39680" s="5"/>
      <c r="AW39680" s="5"/>
    </row>
    <row r="39681" spans="38:49">
      <c r="AL39681" s="5"/>
      <c r="AM39681" s="5"/>
      <c r="AW39681" s="5"/>
    </row>
    <row r="39682" spans="38:49">
      <c r="AL39682" s="5"/>
      <c r="AM39682" s="5"/>
      <c r="AW39682" s="5"/>
    </row>
    <row r="39683" spans="38:49">
      <c r="AL39683" s="5"/>
      <c r="AM39683" s="5"/>
      <c r="AW39683" s="5"/>
    </row>
    <row r="39684" spans="38:49">
      <c r="AL39684" s="5"/>
      <c r="AM39684" s="5"/>
      <c r="AW39684" s="5"/>
    </row>
    <row r="39685" spans="38:49">
      <c r="AL39685" s="5"/>
      <c r="AM39685" s="5"/>
      <c r="AW39685" s="5"/>
    </row>
    <row r="39686" spans="38:49">
      <c r="AL39686" s="5"/>
      <c r="AM39686" s="5"/>
      <c r="AW39686" s="5"/>
    </row>
    <row r="39687" spans="38:49">
      <c r="AL39687" s="5"/>
      <c r="AM39687" s="5"/>
      <c r="AW39687" s="5"/>
    </row>
    <row r="39688" spans="38:49">
      <c r="AL39688" s="5"/>
      <c r="AM39688" s="5"/>
      <c r="AW39688" s="5"/>
    </row>
    <row r="39689" spans="38:49">
      <c r="AL39689" s="5"/>
      <c r="AM39689" s="5"/>
      <c r="AW39689" s="5"/>
    </row>
    <row r="39690" spans="38:49">
      <c r="AL39690" s="5"/>
      <c r="AM39690" s="5"/>
      <c r="AW39690" s="5"/>
    </row>
    <row r="39691" spans="38:49">
      <c r="AL39691" s="5"/>
      <c r="AM39691" s="5"/>
      <c r="AW39691" s="5"/>
    </row>
    <row r="39692" spans="38:49">
      <c r="AL39692" s="5"/>
      <c r="AM39692" s="5"/>
      <c r="AW39692" s="5"/>
    </row>
    <row r="39693" spans="38:49">
      <c r="AL39693" s="5"/>
      <c r="AM39693" s="5"/>
      <c r="AW39693" s="5"/>
    </row>
    <row r="39694" spans="38:49">
      <c r="AL39694" s="5"/>
      <c r="AM39694" s="5"/>
      <c r="AW39694" s="5"/>
    </row>
    <row r="39695" spans="38:49">
      <c r="AL39695" s="5"/>
      <c r="AM39695" s="5"/>
      <c r="AW39695" s="5"/>
    </row>
    <row r="39696" spans="38:49">
      <c r="AL39696" s="5"/>
      <c r="AM39696" s="5"/>
      <c r="AW39696" s="5"/>
    </row>
    <row r="39697" spans="38:49">
      <c r="AL39697" s="5"/>
      <c r="AM39697" s="5"/>
      <c r="AW39697" s="5"/>
    </row>
    <row r="39698" spans="38:49">
      <c r="AL39698" s="5"/>
      <c r="AM39698" s="5"/>
      <c r="AW39698" s="5"/>
    </row>
    <row r="39699" spans="38:49">
      <c r="AL39699" s="5"/>
      <c r="AM39699" s="5"/>
      <c r="AW39699" s="5"/>
    </row>
    <row r="39700" spans="38:49">
      <c r="AL39700" s="5"/>
      <c r="AM39700" s="5"/>
      <c r="AW39700" s="5"/>
    </row>
    <row r="39701" spans="38:49">
      <c r="AL39701" s="5"/>
      <c r="AM39701" s="5"/>
      <c r="AW39701" s="5"/>
    </row>
    <row r="39702" spans="38:49">
      <c r="AL39702" s="5"/>
      <c r="AM39702" s="5"/>
      <c r="AW39702" s="5"/>
    </row>
    <row r="39703" spans="38:49">
      <c r="AL39703" s="5"/>
      <c r="AM39703" s="5"/>
      <c r="AW39703" s="5"/>
    </row>
    <row r="39704" spans="38:49">
      <c r="AL39704" s="5"/>
      <c r="AM39704" s="5"/>
      <c r="AW39704" s="5"/>
    </row>
    <row r="39705" spans="38:49">
      <c r="AL39705" s="5"/>
      <c r="AM39705" s="5"/>
      <c r="AW39705" s="5"/>
    </row>
    <row r="39706" spans="38:49">
      <c r="AL39706" s="5"/>
      <c r="AM39706" s="5"/>
      <c r="AW39706" s="5"/>
    </row>
    <row r="39707" spans="38:49">
      <c r="AL39707" s="5"/>
      <c r="AM39707" s="5"/>
      <c r="AW39707" s="5"/>
    </row>
    <row r="39708" spans="38:49">
      <c r="AL39708" s="5"/>
      <c r="AM39708" s="5"/>
      <c r="AW39708" s="5"/>
    </row>
    <row r="39709" spans="38:49">
      <c r="AL39709" s="5"/>
      <c r="AM39709" s="5"/>
      <c r="AW39709" s="5"/>
    </row>
    <row r="39710" spans="38:49">
      <c r="AL39710" s="5"/>
      <c r="AM39710" s="5"/>
      <c r="AW39710" s="5"/>
    </row>
    <row r="39711" spans="38:49">
      <c r="AL39711" s="5"/>
      <c r="AM39711" s="5"/>
      <c r="AW39711" s="5"/>
    </row>
    <row r="39712" spans="38:49">
      <c r="AL39712" s="5"/>
      <c r="AM39712" s="5"/>
      <c r="AW39712" s="5"/>
    </row>
    <row r="39713" spans="38:49">
      <c r="AL39713" s="5"/>
      <c r="AM39713" s="5"/>
      <c r="AW39713" s="5"/>
    </row>
    <row r="39714" spans="38:49">
      <c r="AL39714" s="5"/>
      <c r="AM39714" s="5"/>
      <c r="AW39714" s="5"/>
    </row>
    <row r="39715" spans="38:49">
      <c r="AL39715" s="5"/>
      <c r="AM39715" s="5"/>
      <c r="AW39715" s="5"/>
    </row>
    <row r="39716" spans="38:49">
      <c r="AL39716" s="5"/>
      <c r="AM39716" s="5"/>
      <c r="AW39716" s="5"/>
    </row>
    <row r="39717" spans="38:49">
      <c r="AL39717" s="5"/>
      <c r="AM39717" s="5"/>
      <c r="AW39717" s="5"/>
    </row>
    <row r="39718" spans="38:49">
      <c r="AL39718" s="5"/>
      <c r="AM39718" s="5"/>
      <c r="AW39718" s="5"/>
    </row>
    <row r="39719" spans="38:49">
      <c r="AL39719" s="5"/>
      <c r="AM39719" s="5"/>
      <c r="AW39719" s="5"/>
    </row>
    <row r="39720" spans="38:49">
      <c r="AL39720" s="5"/>
      <c r="AM39720" s="5"/>
      <c r="AW39720" s="5"/>
    </row>
    <row r="39721" spans="38:49">
      <c r="AL39721" s="5"/>
      <c r="AM39721" s="5"/>
      <c r="AW39721" s="5"/>
    </row>
    <row r="39722" spans="38:49">
      <c r="AL39722" s="5"/>
      <c r="AM39722" s="5"/>
      <c r="AW39722" s="5"/>
    </row>
    <row r="39723" spans="38:49">
      <c r="AL39723" s="5"/>
      <c r="AM39723" s="5"/>
      <c r="AW39723" s="5"/>
    </row>
    <row r="39724" spans="38:49">
      <c r="AL39724" s="5"/>
      <c r="AM39724" s="5"/>
      <c r="AW39724" s="5"/>
    </row>
    <row r="39725" spans="38:49">
      <c r="AL39725" s="5"/>
      <c r="AM39725" s="5"/>
      <c r="AW39725" s="5"/>
    </row>
    <row r="39726" spans="38:49">
      <c r="AL39726" s="5"/>
      <c r="AM39726" s="5"/>
      <c r="AW39726" s="5"/>
    </row>
    <row r="39727" spans="38:49">
      <c r="AL39727" s="5"/>
      <c r="AM39727" s="5"/>
      <c r="AW39727" s="5"/>
    </row>
    <row r="39728" spans="38:49">
      <c r="AL39728" s="5"/>
      <c r="AM39728" s="5"/>
      <c r="AW39728" s="5"/>
    </row>
    <row r="39729" spans="38:49">
      <c r="AL39729" s="5"/>
      <c r="AM39729" s="5"/>
      <c r="AW39729" s="5"/>
    </row>
    <row r="39730" spans="38:49">
      <c r="AL39730" s="5"/>
      <c r="AM39730" s="5"/>
      <c r="AW39730" s="5"/>
    </row>
    <row r="39731" spans="38:49">
      <c r="AL39731" s="5"/>
      <c r="AM39731" s="5"/>
      <c r="AW39731" s="5"/>
    </row>
    <row r="39732" spans="38:49">
      <c r="AL39732" s="5"/>
      <c r="AM39732" s="5"/>
      <c r="AW39732" s="5"/>
    </row>
    <row r="39733" spans="38:49">
      <c r="AL39733" s="5"/>
      <c r="AM39733" s="5"/>
      <c r="AW39733" s="5"/>
    </row>
    <row r="39734" spans="38:49">
      <c r="AL39734" s="5"/>
      <c r="AM39734" s="5"/>
      <c r="AW39734" s="5"/>
    </row>
    <row r="39735" spans="38:49">
      <c r="AL39735" s="5"/>
      <c r="AM39735" s="5"/>
      <c r="AW39735" s="5"/>
    </row>
    <row r="39736" spans="38:49">
      <c r="AL39736" s="5"/>
      <c r="AM39736" s="5"/>
      <c r="AW39736" s="5"/>
    </row>
    <row r="39737" spans="38:49">
      <c r="AL39737" s="5"/>
      <c r="AM39737" s="5"/>
      <c r="AW39737" s="5"/>
    </row>
    <row r="39738" spans="38:49">
      <c r="AL39738" s="5"/>
      <c r="AM39738" s="5"/>
      <c r="AW39738" s="5"/>
    </row>
    <row r="39739" spans="38:49">
      <c r="AL39739" s="5"/>
      <c r="AM39739" s="5"/>
      <c r="AW39739" s="5"/>
    </row>
    <row r="39740" spans="38:49">
      <c r="AL39740" s="5"/>
      <c r="AM39740" s="5"/>
      <c r="AW39740" s="5"/>
    </row>
    <row r="39741" spans="38:49">
      <c r="AL39741" s="5"/>
      <c r="AM39741" s="5"/>
      <c r="AW39741" s="5"/>
    </row>
    <row r="39742" spans="38:49">
      <c r="AL39742" s="5"/>
      <c r="AM39742" s="5"/>
      <c r="AW39742" s="5"/>
    </row>
    <row r="39743" spans="38:49">
      <c r="AL39743" s="5"/>
      <c r="AM39743" s="5"/>
      <c r="AW39743" s="5"/>
    </row>
    <row r="39744" spans="38:49">
      <c r="AL39744" s="5"/>
      <c r="AM39744" s="5"/>
      <c r="AW39744" s="5"/>
    </row>
    <row r="39745" spans="38:49">
      <c r="AL39745" s="5"/>
      <c r="AM39745" s="5"/>
      <c r="AW39745" s="5"/>
    </row>
    <row r="39746" spans="38:49">
      <c r="AL39746" s="5"/>
      <c r="AM39746" s="5"/>
      <c r="AW39746" s="5"/>
    </row>
    <row r="39747" spans="38:49">
      <c r="AL39747" s="5"/>
      <c r="AM39747" s="5"/>
      <c r="AW39747" s="5"/>
    </row>
    <row r="39748" spans="38:49">
      <c r="AL39748" s="5"/>
      <c r="AM39748" s="5"/>
      <c r="AW39748" s="5"/>
    </row>
    <row r="39749" spans="38:49">
      <c r="AL39749" s="5"/>
      <c r="AM39749" s="5"/>
      <c r="AW39749" s="5"/>
    </row>
    <row r="39750" spans="38:49">
      <c r="AL39750" s="5"/>
      <c r="AM39750" s="5"/>
      <c r="AW39750" s="5"/>
    </row>
    <row r="39751" spans="38:49">
      <c r="AL39751" s="5"/>
      <c r="AM39751" s="5"/>
      <c r="AW39751" s="5"/>
    </row>
    <row r="39752" spans="38:49">
      <c r="AL39752" s="5"/>
      <c r="AM39752" s="5"/>
      <c r="AW39752" s="5"/>
    </row>
    <row r="39753" spans="38:49">
      <c r="AL39753" s="5"/>
      <c r="AM39753" s="5"/>
      <c r="AW39753" s="5"/>
    </row>
    <row r="39754" spans="38:49">
      <c r="AL39754" s="5"/>
      <c r="AM39754" s="5"/>
      <c r="AW39754" s="5"/>
    </row>
    <row r="39755" spans="38:49">
      <c r="AL39755" s="5"/>
      <c r="AM39755" s="5"/>
      <c r="AW39755" s="5"/>
    </row>
    <row r="39756" spans="38:49">
      <c r="AL39756" s="5"/>
      <c r="AM39756" s="5"/>
      <c r="AW39756" s="5"/>
    </row>
    <row r="39757" spans="38:49">
      <c r="AL39757" s="5"/>
      <c r="AM39757" s="5"/>
      <c r="AW39757" s="5"/>
    </row>
    <row r="39758" spans="38:49">
      <c r="AL39758" s="5"/>
      <c r="AM39758" s="5"/>
      <c r="AW39758" s="5"/>
    </row>
    <row r="39759" spans="38:49">
      <c r="AL39759" s="5"/>
      <c r="AM39759" s="5"/>
      <c r="AW39759" s="5"/>
    </row>
    <row r="39760" spans="38:49">
      <c r="AL39760" s="5"/>
      <c r="AM39760" s="5"/>
      <c r="AW39760" s="5"/>
    </row>
    <row r="39761" spans="38:49">
      <c r="AL39761" s="5"/>
      <c r="AM39761" s="5"/>
      <c r="AW39761" s="5"/>
    </row>
    <row r="39762" spans="38:49">
      <c r="AL39762" s="5"/>
      <c r="AM39762" s="5"/>
      <c r="AW39762" s="5"/>
    </row>
    <row r="39763" spans="38:49">
      <c r="AL39763" s="5"/>
      <c r="AM39763" s="5"/>
      <c r="AW39763" s="5"/>
    </row>
    <row r="39764" spans="38:49">
      <c r="AL39764" s="5"/>
      <c r="AM39764" s="5"/>
      <c r="AW39764" s="5"/>
    </row>
    <row r="39765" spans="38:49">
      <c r="AL39765" s="5"/>
      <c r="AM39765" s="5"/>
      <c r="AW39765" s="5"/>
    </row>
    <row r="39766" spans="38:49">
      <c r="AL39766" s="5"/>
      <c r="AM39766" s="5"/>
      <c r="AW39766" s="5"/>
    </row>
    <row r="39767" spans="38:49">
      <c r="AL39767" s="5"/>
      <c r="AM39767" s="5"/>
      <c r="AW39767" s="5"/>
    </row>
    <row r="39768" spans="38:49">
      <c r="AL39768" s="5"/>
      <c r="AM39768" s="5"/>
      <c r="AW39768" s="5"/>
    </row>
    <row r="39769" spans="38:49">
      <c r="AL39769" s="5"/>
      <c r="AM39769" s="5"/>
      <c r="AW39769" s="5"/>
    </row>
    <row r="39770" spans="38:49">
      <c r="AL39770" s="5"/>
      <c r="AM39770" s="5"/>
      <c r="AW39770" s="5"/>
    </row>
    <row r="39771" spans="38:49">
      <c r="AL39771" s="5"/>
      <c r="AM39771" s="5"/>
      <c r="AW39771" s="5"/>
    </row>
    <row r="39772" spans="38:49">
      <c r="AL39772" s="5"/>
      <c r="AM39772" s="5"/>
      <c r="AW39772" s="5"/>
    </row>
    <row r="39773" spans="38:49">
      <c r="AL39773" s="5"/>
      <c r="AM39773" s="5"/>
      <c r="AW39773" s="5"/>
    </row>
    <row r="39774" spans="38:49">
      <c r="AL39774" s="5"/>
      <c r="AM39774" s="5"/>
      <c r="AW39774" s="5"/>
    </row>
    <row r="39775" spans="38:49">
      <c r="AL39775" s="5"/>
      <c r="AM39775" s="5"/>
      <c r="AW39775" s="5"/>
    </row>
    <row r="39776" spans="38:49">
      <c r="AL39776" s="5"/>
      <c r="AM39776" s="5"/>
      <c r="AW39776" s="5"/>
    </row>
    <row r="39777" spans="38:49">
      <c r="AL39777" s="5"/>
      <c r="AM39777" s="5"/>
      <c r="AW39777" s="5"/>
    </row>
    <row r="39778" spans="38:49">
      <c r="AL39778" s="5"/>
      <c r="AM39778" s="5"/>
      <c r="AW39778" s="5"/>
    </row>
    <row r="39779" spans="38:49">
      <c r="AL39779" s="5"/>
      <c r="AM39779" s="5"/>
      <c r="AW39779" s="5"/>
    </row>
    <row r="39780" spans="38:49">
      <c r="AL39780" s="5"/>
      <c r="AM39780" s="5"/>
      <c r="AW39780" s="5"/>
    </row>
    <row r="39781" spans="38:49">
      <c r="AL39781" s="5"/>
      <c r="AM39781" s="5"/>
      <c r="AW39781" s="5"/>
    </row>
    <row r="39782" spans="38:49">
      <c r="AL39782" s="5"/>
      <c r="AM39782" s="5"/>
      <c r="AW39782" s="5"/>
    </row>
    <row r="39783" spans="38:49">
      <c r="AL39783" s="5"/>
      <c r="AM39783" s="5"/>
      <c r="AW39783" s="5"/>
    </row>
    <row r="39784" spans="38:49">
      <c r="AL39784" s="5"/>
      <c r="AM39784" s="5"/>
      <c r="AW39784" s="5"/>
    </row>
    <row r="39785" spans="38:49">
      <c r="AL39785" s="5"/>
      <c r="AM39785" s="5"/>
      <c r="AW39785" s="5"/>
    </row>
    <row r="39786" spans="38:49">
      <c r="AL39786" s="5"/>
      <c r="AM39786" s="5"/>
      <c r="AW39786" s="5"/>
    </row>
    <row r="39787" spans="38:49">
      <c r="AL39787" s="5"/>
      <c r="AM39787" s="5"/>
      <c r="AW39787" s="5"/>
    </row>
    <row r="39788" spans="38:49">
      <c r="AL39788" s="5"/>
      <c r="AM39788" s="5"/>
      <c r="AW39788" s="5"/>
    </row>
    <row r="39789" spans="38:49">
      <c r="AL39789" s="5"/>
      <c r="AM39789" s="5"/>
      <c r="AW39789" s="5"/>
    </row>
    <row r="39790" spans="38:49">
      <c r="AL39790" s="5"/>
      <c r="AM39790" s="5"/>
      <c r="AW39790" s="5"/>
    </row>
    <row r="39791" spans="38:49">
      <c r="AL39791" s="5"/>
      <c r="AM39791" s="5"/>
      <c r="AW39791" s="5"/>
    </row>
    <row r="39792" spans="38:49">
      <c r="AL39792" s="5"/>
      <c r="AM39792" s="5"/>
      <c r="AW39792" s="5"/>
    </row>
    <row r="39793" spans="38:49">
      <c r="AL39793" s="5"/>
      <c r="AM39793" s="5"/>
      <c r="AW39793" s="5"/>
    </row>
    <row r="39794" spans="38:49">
      <c r="AL39794" s="5"/>
      <c r="AM39794" s="5"/>
      <c r="AW39794" s="5"/>
    </row>
    <row r="39795" spans="38:49">
      <c r="AL39795" s="5"/>
      <c r="AM39795" s="5"/>
      <c r="AW39795" s="5"/>
    </row>
    <row r="39796" spans="38:49">
      <c r="AL39796" s="5"/>
      <c r="AM39796" s="5"/>
      <c r="AW39796" s="5"/>
    </row>
    <row r="39797" spans="38:49">
      <c r="AL39797" s="5"/>
      <c r="AM39797" s="5"/>
      <c r="AW39797" s="5"/>
    </row>
    <row r="39798" spans="38:49">
      <c r="AL39798" s="5"/>
      <c r="AM39798" s="5"/>
      <c r="AW39798" s="5"/>
    </row>
    <row r="39799" spans="38:49">
      <c r="AL39799" s="5"/>
      <c r="AM39799" s="5"/>
      <c r="AW39799" s="5"/>
    </row>
    <row r="39800" spans="38:49">
      <c r="AL39800" s="5"/>
      <c r="AM39800" s="5"/>
      <c r="AW39800" s="5"/>
    </row>
    <row r="39801" spans="38:49">
      <c r="AL39801" s="5"/>
      <c r="AM39801" s="5"/>
      <c r="AW39801" s="5"/>
    </row>
    <row r="39802" spans="38:49">
      <c r="AL39802" s="5"/>
      <c r="AM39802" s="5"/>
      <c r="AW39802" s="5"/>
    </row>
    <row r="39803" spans="38:49">
      <c r="AL39803" s="5"/>
      <c r="AM39803" s="5"/>
      <c r="AW39803" s="5"/>
    </row>
    <row r="39804" spans="38:49">
      <c r="AL39804" s="5"/>
      <c r="AM39804" s="5"/>
      <c r="AW39804" s="5"/>
    </row>
    <row r="39805" spans="38:49">
      <c r="AL39805" s="5"/>
      <c r="AM39805" s="5"/>
      <c r="AW39805" s="5"/>
    </row>
    <row r="39806" spans="38:49">
      <c r="AL39806" s="5"/>
      <c r="AM39806" s="5"/>
      <c r="AW39806" s="5"/>
    </row>
    <row r="39807" spans="38:49">
      <c r="AL39807" s="5"/>
      <c r="AM39807" s="5"/>
      <c r="AW39807" s="5"/>
    </row>
    <row r="39808" spans="38:49">
      <c r="AL39808" s="5"/>
      <c r="AM39808" s="5"/>
      <c r="AW39808" s="5"/>
    </row>
    <row r="39809" spans="38:49">
      <c r="AL39809" s="5"/>
      <c r="AM39809" s="5"/>
      <c r="AW39809" s="5"/>
    </row>
    <row r="39810" spans="38:49">
      <c r="AL39810" s="5"/>
      <c r="AM39810" s="5"/>
      <c r="AW39810" s="5"/>
    </row>
    <row r="39811" spans="38:49">
      <c r="AL39811" s="5"/>
      <c r="AM39811" s="5"/>
      <c r="AW39811" s="5"/>
    </row>
    <row r="39812" spans="38:49">
      <c r="AL39812" s="5"/>
      <c r="AM39812" s="5"/>
      <c r="AW39812" s="5"/>
    </row>
    <row r="39813" spans="38:49">
      <c r="AL39813" s="5"/>
      <c r="AM39813" s="5"/>
      <c r="AW39813" s="5"/>
    </row>
    <row r="39814" spans="38:49">
      <c r="AL39814" s="5"/>
      <c r="AM39814" s="5"/>
      <c r="AW39814" s="5"/>
    </row>
    <row r="39815" spans="38:49">
      <c r="AL39815" s="5"/>
      <c r="AM39815" s="5"/>
      <c r="AW39815" s="5"/>
    </row>
    <row r="39816" spans="38:49">
      <c r="AL39816" s="5"/>
      <c r="AM39816" s="5"/>
      <c r="AW39816" s="5"/>
    </row>
    <row r="39817" spans="38:49">
      <c r="AL39817" s="5"/>
      <c r="AM39817" s="5"/>
      <c r="AW39817" s="5"/>
    </row>
    <row r="39818" spans="38:49">
      <c r="AL39818" s="5"/>
      <c r="AM39818" s="5"/>
      <c r="AW39818" s="5"/>
    </row>
    <row r="39819" spans="38:49">
      <c r="AL39819" s="5"/>
      <c r="AM39819" s="5"/>
      <c r="AW39819" s="5"/>
    </row>
    <row r="39820" spans="38:49">
      <c r="AL39820" s="5"/>
      <c r="AM39820" s="5"/>
      <c r="AW39820" s="5"/>
    </row>
    <row r="39821" spans="38:49">
      <c r="AL39821" s="5"/>
      <c r="AM39821" s="5"/>
      <c r="AW39821" s="5"/>
    </row>
    <row r="39822" spans="38:49">
      <c r="AL39822" s="5"/>
      <c r="AM39822" s="5"/>
      <c r="AW39822" s="5"/>
    </row>
    <row r="39823" spans="38:49">
      <c r="AL39823" s="5"/>
      <c r="AM39823" s="5"/>
      <c r="AW39823" s="5"/>
    </row>
    <row r="39824" spans="38:49">
      <c r="AL39824" s="5"/>
      <c r="AM39824" s="5"/>
      <c r="AW39824" s="5"/>
    </row>
    <row r="39825" spans="38:49">
      <c r="AL39825" s="5"/>
      <c r="AM39825" s="5"/>
      <c r="AW39825" s="5"/>
    </row>
    <row r="39826" spans="38:49">
      <c r="AL39826" s="5"/>
      <c r="AM39826" s="5"/>
      <c r="AW39826" s="5"/>
    </row>
    <row r="39827" spans="38:49">
      <c r="AL39827" s="5"/>
      <c r="AM39827" s="5"/>
      <c r="AW39827" s="5"/>
    </row>
    <row r="39828" spans="38:49">
      <c r="AL39828" s="5"/>
      <c r="AM39828" s="5"/>
      <c r="AW39828" s="5"/>
    </row>
    <row r="39829" spans="38:49">
      <c r="AL39829" s="5"/>
      <c r="AM39829" s="5"/>
      <c r="AW39829" s="5"/>
    </row>
    <row r="39830" spans="38:49">
      <c r="AL39830" s="5"/>
      <c r="AM39830" s="5"/>
      <c r="AW39830" s="5"/>
    </row>
    <row r="39831" spans="38:49">
      <c r="AL39831" s="5"/>
      <c r="AM39831" s="5"/>
      <c r="AW39831" s="5"/>
    </row>
    <row r="39832" spans="38:49">
      <c r="AL39832" s="5"/>
      <c r="AM39832" s="5"/>
      <c r="AW39832" s="5"/>
    </row>
    <row r="39833" spans="38:49">
      <c r="AL39833" s="5"/>
      <c r="AM39833" s="5"/>
      <c r="AW39833" s="5"/>
    </row>
    <row r="39834" spans="38:49">
      <c r="AL39834" s="5"/>
      <c r="AM39834" s="5"/>
      <c r="AW39834" s="5"/>
    </row>
    <row r="39835" spans="38:49">
      <c r="AL39835" s="5"/>
      <c r="AM39835" s="5"/>
      <c r="AW39835" s="5"/>
    </row>
    <row r="39836" spans="38:49">
      <c r="AL39836" s="5"/>
      <c r="AM39836" s="5"/>
      <c r="AW39836" s="5"/>
    </row>
    <row r="39837" spans="38:49">
      <c r="AL39837" s="5"/>
      <c r="AM39837" s="5"/>
      <c r="AW39837" s="5"/>
    </row>
    <row r="39838" spans="38:49">
      <c r="AL39838" s="5"/>
      <c r="AM39838" s="5"/>
      <c r="AW39838" s="5"/>
    </row>
    <row r="39839" spans="38:49">
      <c r="AL39839" s="5"/>
      <c r="AM39839" s="5"/>
      <c r="AW39839" s="5"/>
    </row>
    <row r="39840" spans="38:49">
      <c r="AL39840" s="5"/>
      <c r="AM39840" s="5"/>
      <c r="AW39840" s="5"/>
    </row>
    <row r="39841" spans="38:49">
      <c r="AL39841" s="5"/>
      <c r="AM39841" s="5"/>
      <c r="AW39841" s="5"/>
    </row>
    <row r="39842" spans="38:49">
      <c r="AL39842" s="5"/>
      <c r="AM39842" s="5"/>
      <c r="AW39842" s="5"/>
    </row>
    <row r="39843" spans="38:49">
      <c r="AL39843" s="5"/>
      <c r="AM39843" s="5"/>
      <c r="AW39843" s="5"/>
    </row>
    <row r="39844" spans="38:49">
      <c r="AL39844" s="5"/>
      <c r="AM39844" s="5"/>
      <c r="AW39844" s="5"/>
    </row>
    <row r="39845" spans="38:49">
      <c r="AL39845" s="5"/>
      <c r="AM39845" s="5"/>
      <c r="AW39845" s="5"/>
    </row>
    <row r="39846" spans="38:49">
      <c r="AL39846" s="5"/>
      <c r="AM39846" s="5"/>
      <c r="AW39846" s="5"/>
    </row>
    <row r="39847" spans="38:49">
      <c r="AL39847" s="5"/>
      <c r="AM39847" s="5"/>
      <c r="AW39847" s="5"/>
    </row>
    <row r="39848" spans="38:49">
      <c r="AL39848" s="5"/>
      <c r="AM39848" s="5"/>
      <c r="AW39848" s="5"/>
    </row>
    <row r="39849" spans="38:49">
      <c r="AL39849" s="5"/>
      <c r="AM39849" s="5"/>
      <c r="AW39849" s="5"/>
    </row>
    <row r="39850" spans="38:49">
      <c r="AL39850" s="5"/>
      <c r="AM39850" s="5"/>
      <c r="AW39850" s="5"/>
    </row>
    <row r="39851" spans="38:49">
      <c r="AL39851" s="5"/>
      <c r="AM39851" s="5"/>
      <c r="AW39851" s="5"/>
    </row>
    <row r="39852" spans="38:49">
      <c r="AL39852" s="5"/>
      <c r="AM39852" s="5"/>
      <c r="AW39852" s="5"/>
    </row>
    <row r="39853" spans="38:49">
      <c r="AL39853" s="5"/>
      <c r="AM39853" s="5"/>
      <c r="AW39853" s="5"/>
    </row>
    <row r="39854" spans="38:49">
      <c r="AL39854" s="5"/>
      <c r="AM39854" s="5"/>
      <c r="AW39854" s="5"/>
    </row>
    <row r="39855" spans="38:49">
      <c r="AL39855" s="5"/>
      <c r="AM39855" s="5"/>
      <c r="AW39855" s="5"/>
    </row>
    <row r="39856" spans="38:49">
      <c r="AL39856" s="5"/>
      <c r="AM39856" s="5"/>
      <c r="AW39856" s="5"/>
    </row>
    <row r="39857" spans="38:49">
      <c r="AL39857" s="5"/>
      <c r="AM39857" s="5"/>
      <c r="AW39857" s="5"/>
    </row>
    <row r="39858" spans="38:49">
      <c r="AL39858" s="5"/>
      <c r="AM39858" s="5"/>
      <c r="AW39858" s="5"/>
    </row>
    <row r="39859" spans="38:49">
      <c r="AL39859" s="5"/>
      <c r="AM39859" s="5"/>
      <c r="AW39859" s="5"/>
    </row>
    <row r="39860" spans="38:49">
      <c r="AL39860" s="5"/>
      <c r="AM39860" s="5"/>
      <c r="AW39860" s="5"/>
    </row>
    <row r="39861" spans="38:49">
      <c r="AL39861" s="5"/>
      <c r="AM39861" s="5"/>
      <c r="AW39861" s="5"/>
    </row>
    <row r="39862" spans="38:49">
      <c r="AL39862" s="5"/>
      <c r="AM39862" s="5"/>
      <c r="AW39862" s="5"/>
    </row>
    <row r="39863" spans="38:49">
      <c r="AL39863" s="5"/>
      <c r="AM39863" s="5"/>
      <c r="AW39863" s="5"/>
    </row>
    <row r="39864" spans="38:49">
      <c r="AL39864" s="5"/>
      <c r="AM39864" s="5"/>
      <c r="AW39864" s="5"/>
    </row>
    <row r="39865" spans="38:49">
      <c r="AL39865" s="5"/>
      <c r="AM39865" s="5"/>
      <c r="AW39865" s="5"/>
    </row>
    <row r="39866" spans="38:49">
      <c r="AL39866" s="5"/>
      <c r="AM39866" s="5"/>
      <c r="AW39866" s="5"/>
    </row>
    <row r="39867" spans="38:49">
      <c r="AL39867" s="5"/>
      <c r="AM39867" s="5"/>
      <c r="AW39867" s="5"/>
    </row>
    <row r="39868" spans="38:49">
      <c r="AL39868" s="5"/>
      <c r="AM39868" s="5"/>
      <c r="AW39868" s="5"/>
    </row>
    <row r="39869" spans="38:49">
      <c r="AL39869" s="5"/>
      <c r="AM39869" s="5"/>
      <c r="AW39869" s="5"/>
    </row>
    <row r="39870" spans="38:49">
      <c r="AL39870" s="5"/>
      <c r="AM39870" s="5"/>
      <c r="AW39870" s="5"/>
    </row>
    <row r="39871" spans="38:49">
      <c r="AL39871" s="5"/>
      <c r="AM39871" s="5"/>
      <c r="AW39871" s="5"/>
    </row>
    <row r="39872" spans="38:49">
      <c r="AL39872" s="5"/>
      <c r="AM39872" s="5"/>
      <c r="AW39872" s="5"/>
    </row>
    <row r="39873" spans="38:49">
      <c r="AL39873" s="5"/>
      <c r="AM39873" s="5"/>
      <c r="AW39873" s="5"/>
    </row>
    <row r="39874" spans="38:49">
      <c r="AL39874" s="5"/>
      <c r="AM39874" s="5"/>
      <c r="AW39874" s="5"/>
    </row>
    <row r="39875" spans="38:49">
      <c r="AL39875" s="5"/>
      <c r="AM39875" s="5"/>
      <c r="AW39875" s="5"/>
    </row>
    <row r="39876" spans="38:49">
      <c r="AL39876" s="5"/>
      <c r="AM39876" s="5"/>
      <c r="AW39876" s="5"/>
    </row>
    <row r="39877" spans="38:49">
      <c r="AL39877" s="5"/>
      <c r="AM39877" s="5"/>
      <c r="AW39877" s="5"/>
    </row>
    <row r="39878" spans="38:49">
      <c r="AL39878" s="5"/>
      <c r="AM39878" s="5"/>
      <c r="AW39878" s="5"/>
    </row>
    <row r="39879" spans="38:49">
      <c r="AL39879" s="5"/>
      <c r="AM39879" s="5"/>
      <c r="AW39879" s="5"/>
    </row>
    <row r="39880" spans="38:49">
      <c r="AL39880" s="5"/>
      <c r="AM39880" s="5"/>
      <c r="AW39880" s="5"/>
    </row>
    <row r="39881" spans="38:49">
      <c r="AL39881" s="5"/>
      <c r="AM39881" s="5"/>
      <c r="AW39881" s="5"/>
    </row>
    <row r="39882" spans="38:49">
      <c r="AL39882" s="5"/>
      <c r="AM39882" s="5"/>
      <c r="AW39882" s="5"/>
    </row>
    <row r="39883" spans="38:49">
      <c r="AL39883" s="5"/>
      <c r="AM39883" s="5"/>
      <c r="AW39883" s="5"/>
    </row>
    <row r="39884" spans="38:49">
      <c r="AL39884" s="5"/>
      <c r="AM39884" s="5"/>
      <c r="AW39884" s="5"/>
    </row>
    <row r="39885" spans="38:49">
      <c r="AL39885" s="5"/>
      <c r="AM39885" s="5"/>
      <c r="AW39885" s="5"/>
    </row>
    <row r="39886" spans="38:49">
      <c r="AL39886" s="5"/>
      <c r="AM39886" s="5"/>
      <c r="AW39886" s="5"/>
    </row>
    <row r="39887" spans="38:49">
      <c r="AL39887" s="5"/>
      <c r="AM39887" s="5"/>
      <c r="AW39887" s="5"/>
    </row>
    <row r="39888" spans="38:49">
      <c r="AL39888" s="5"/>
      <c r="AM39888" s="5"/>
      <c r="AW39888" s="5"/>
    </row>
    <row r="39889" spans="38:49">
      <c r="AL39889" s="5"/>
      <c r="AM39889" s="5"/>
      <c r="AW39889" s="5"/>
    </row>
    <row r="39890" spans="38:49">
      <c r="AL39890" s="5"/>
      <c r="AM39890" s="5"/>
      <c r="AW39890" s="5"/>
    </row>
    <row r="39891" spans="38:49">
      <c r="AL39891" s="5"/>
      <c r="AM39891" s="5"/>
      <c r="AW39891" s="5"/>
    </row>
    <row r="39892" spans="38:49">
      <c r="AL39892" s="5"/>
      <c r="AM39892" s="5"/>
      <c r="AW39892" s="5"/>
    </row>
    <row r="39893" spans="38:49">
      <c r="AL39893" s="5"/>
      <c r="AM39893" s="5"/>
      <c r="AW39893" s="5"/>
    </row>
    <row r="39894" spans="38:49">
      <c r="AL39894" s="5"/>
      <c r="AM39894" s="5"/>
      <c r="AW39894" s="5"/>
    </row>
    <row r="39895" spans="38:49">
      <c r="AL39895" s="5"/>
      <c r="AM39895" s="5"/>
      <c r="AW39895" s="5"/>
    </row>
    <row r="39896" spans="38:49">
      <c r="AL39896" s="5"/>
      <c r="AM39896" s="5"/>
      <c r="AW39896" s="5"/>
    </row>
    <row r="39897" spans="38:49">
      <c r="AL39897" s="5"/>
      <c r="AM39897" s="5"/>
      <c r="AW39897" s="5"/>
    </row>
    <row r="39898" spans="38:49">
      <c r="AL39898" s="5"/>
      <c r="AM39898" s="5"/>
      <c r="AW39898" s="5"/>
    </row>
    <row r="39899" spans="38:49">
      <c r="AL39899" s="5"/>
      <c r="AM39899" s="5"/>
      <c r="AW39899" s="5"/>
    </row>
    <row r="39900" spans="38:49">
      <c r="AL39900" s="5"/>
      <c r="AM39900" s="5"/>
      <c r="AW39900" s="5"/>
    </row>
    <row r="39901" spans="38:49">
      <c r="AL39901" s="5"/>
      <c r="AM39901" s="5"/>
      <c r="AW39901" s="5"/>
    </row>
    <row r="39902" spans="38:49">
      <c r="AL39902" s="5"/>
      <c r="AM39902" s="5"/>
      <c r="AW39902" s="5"/>
    </row>
    <row r="39903" spans="38:49">
      <c r="AL39903" s="5"/>
      <c r="AM39903" s="5"/>
      <c r="AW39903" s="5"/>
    </row>
    <row r="39904" spans="38:49">
      <c r="AL39904" s="5"/>
      <c r="AM39904" s="5"/>
      <c r="AW39904" s="5"/>
    </row>
    <row r="39905" spans="38:49">
      <c r="AL39905" s="5"/>
      <c r="AM39905" s="5"/>
      <c r="AW39905" s="5"/>
    </row>
    <row r="39906" spans="38:49">
      <c r="AL39906" s="5"/>
      <c r="AM39906" s="5"/>
      <c r="AW39906" s="5"/>
    </row>
    <row r="39907" spans="38:49">
      <c r="AL39907" s="5"/>
      <c r="AM39907" s="5"/>
      <c r="AW39907" s="5"/>
    </row>
    <row r="39908" spans="38:49">
      <c r="AL39908" s="5"/>
      <c r="AM39908" s="5"/>
      <c r="AW39908" s="5"/>
    </row>
    <row r="39909" spans="38:49">
      <c r="AL39909" s="5"/>
      <c r="AM39909" s="5"/>
      <c r="AW39909" s="5"/>
    </row>
    <row r="39910" spans="38:49">
      <c r="AL39910" s="5"/>
      <c r="AM39910" s="5"/>
      <c r="AW39910" s="5"/>
    </row>
    <row r="39911" spans="38:49">
      <c r="AL39911" s="5"/>
      <c r="AM39911" s="5"/>
      <c r="AW39911" s="5"/>
    </row>
    <row r="39912" spans="38:49">
      <c r="AL39912" s="5"/>
      <c r="AM39912" s="5"/>
      <c r="AW39912" s="5"/>
    </row>
    <row r="39913" spans="38:49">
      <c r="AL39913" s="5"/>
      <c r="AM39913" s="5"/>
      <c r="AW39913" s="5"/>
    </row>
    <row r="39914" spans="38:49">
      <c r="AL39914" s="5"/>
      <c r="AM39914" s="5"/>
      <c r="AW39914" s="5"/>
    </row>
    <row r="39915" spans="38:49">
      <c r="AL39915" s="5"/>
      <c r="AM39915" s="5"/>
      <c r="AW39915" s="5"/>
    </row>
    <row r="39916" spans="38:49">
      <c r="AL39916" s="5"/>
      <c r="AM39916" s="5"/>
      <c r="AW39916" s="5"/>
    </row>
    <row r="39917" spans="38:49">
      <c r="AL39917" s="5"/>
      <c r="AM39917" s="5"/>
      <c r="AW39917" s="5"/>
    </row>
    <row r="39918" spans="38:49">
      <c r="AL39918" s="5"/>
      <c r="AM39918" s="5"/>
      <c r="AW39918" s="5"/>
    </row>
    <row r="39919" spans="38:49">
      <c r="AL39919" s="5"/>
      <c r="AM39919" s="5"/>
      <c r="AW39919" s="5"/>
    </row>
    <row r="39920" spans="38:49">
      <c r="AL39920" s="5"/>
      <c r="AM39920" s="5"/>
      <c r="AW39920" s="5"/>
    </row>
    <row r="39921" spans="38:49">
      <c r="AL39921" s="5"/>
      <c r="AM39921" s="5"/>
      <c r="AW39921" s="5"/>
    </row>
    <row r="39922" spans="38:49">
      <c r="AL39922" s="5"/>
      <c r="AM39922" s="5"/>
      <c r="AW39922" s="5"/>
    </row>
    <row r="39923" spans="38:49">
      <c r="AL39923" s="5"/>
      <c r="AM39923" s="5"/>
      <c r="AW39923" s="5"/>
    </row>
    <row r="39924" spans="38:49">
      <c r="AL39924" s="5"/>
      <c r="AM39924" s="5"/>
      <c r="AW39924" s="5"/>
    </row>
    <row r="39925" spans="38:49">
      <c r="AL39925" s="5"/>
      <c r="AM39925" s="5"/>
      <c r="AW39925" s="5"/>
    </row>
    <row r="39926" spans="38:49">
      <c r="AL39926" s="5"/>
      <c r="AM39926" s="5"/>
      <c r="AW39926" s="5"/>
    </row>
    <row r="39927" spans="38:49">
      <c r="AL39927" s="5"/>
      <c r="AM39927" s="5"/>
      <c r="AW39927" s="5"/>
    </row>
    <row r="39928" spans="38:49">
      <c r="AL39928" s="5"/>
      <c r="AM39928" s="5"/>
      <c r="AW39928" s="5"/>
    </row>
    <row r="39929" spans="38:49">
      <c r="AL39929" s="5"/>
      <c r="AM39929" s="5"/>
      <c r="AW39929" s="5"/>
    </row>
    <row r="39930" spans="38:49">
      <c r="AL39930" s="5"/>
      <c r="AM39930" s="5"/>
      <c r="AW39930" s="5"/>
    </row>
    <row r="39931" spans="38:49">
      <c r="AL39931" s="5"/>
      <c r="AM39931" s="5"/>
      <c r="AW39931" s="5"/>
    </row>
    <row r="39932" spans="38:49">
      <c r="AL39932" s="5"/>
      <c r="AM39932" s="5"/>
      <c r="AW39932" s="5"/>
    </row>
    <row r="39933" spans="38:49">
      <c r="AL39933" s="5"/>
      <c r="AM39933" s="5"/>
      <c r="AW39933" s="5"/>
    </row>
    <row r="39934" spans="38:49">
      <c r="AL39934" s="5"/>
      <c r="AM39934" s="5"/>
      <c r="AW39934" s="5"/>
    </row>
    <row r="39935" spans="38:49">
      <c r="AL39935" s="5"/>
      <c r="AM39935" s="5"/>
      <c r="AW39935" s="5"/>
    </row>
    <row r="39936" spans="38:49">
      <c r="AL39936" s="5"/>
      <c r="AM39936" s="5"/>
      <c r="AW39936" s="5"/>
    </row>
    <row r="39937" spans="38:49">
      <c r="AL39937" s="5"/>
      <c r="AM39937" s="5"/>
      <c r="AW39937" s="5"/>
    </row>
    <row r="39938" spans="38:49">
      <c r="AL39938" s="5"/>
      <c r="AM39938" s="5"/>
      <c r="AW39938" s="5"/>
    </row>
    <row r="39939" spans="38:49">
      <c r="AL39939" s="5"/>
      <c r="AM39939" s="5"/>
      <c r="AW39939" s="5"/>
    </row>
    <row r="39940" spans="38:49">
      <c r="AL39940" s="5"/>
      <c r="AM39940" s="5"/>
      <c r="AW39940" s="5"/>
    </row>
    <row r="39941" spans="38:49">
      <c r="AL39941" s="5"/>
      <c r="AM39941" s="5"/>
      <c r="AW39941" s="5"/>
    </row>
    <row r="39942" spans="38:49">
      <c r="AL39942" s="5"/>
      <c r="AM39942" s="5"/>
      <c r="AW39942" s="5"/>
    </row>
    <row r="39943" spans="38:49">
      <c r="AL39943" s="5"/>
      <c r="AM39943" s="5"/>
      <c r="AW39943" s="5"/>
    </row>
    <row r="39944" spans="38:49">
      <c r="AL39944" s="5"/>
      <c r="AM39944" s="5"/>
      <c r="AW39944" s="5"/>
    </row>
    <row r="39945" spans="38:49">
      <c r="AL39945" s="5"/>
      <c r="AM39945" s="5"/>
      <c r="AW39945" s="5"/>
    </row>
    <row r="39946" spans="38:49">
      <c r="AL39946" s="5"/>
      <c r="AM39946" s="5"/>
      <c r="AW39946" s="5"/>
    </row>
    <row r="39947" spans="38:49">
      <c r="AL39947" s="5"/>
      <c r="AM39947" s="5"/>
      <c r="AW39947" s="5"/>
    </row>
    <row r="39948" spans="38:49">
      <c r="AL39948" s="5"/>
      <c r="AM39948" s="5"/>
      <c r="AW39948" s="5"/>
    </row>
    <row r="39949" spans="38:49">
      <c r="AL39949" s="5"/>
      <c r="AM39949" s="5"/>
      <c r="AW39949" s="5"/>
    </row>
    <row r="39950" spans="38:49">
      <c r="AL39950" s="5"/>
      <c r="AM39950" s="5"/>
      <c r="AW39950" s="5"/>
    </row>
    <row r="39951" spans="38:49">
      <c r="AL39951" s="5"/>
      <c r="AM39951" s="5"/>
      <c r="AW39951" s="5"/>
    </row>
    <row r="39952" spans="38:49">
      <c r="AL39952" s="5"/>
      <c r="AM39952" s="5"/>
      <c r="AW39952" s="5"/>
    </row>
    <row r="39953" spans="38:49">
      <c r="AL39953" s="5"/>
      <c r="AM39953" s="5"/>
      <c r="AW39953" s="5"/>
    </row>
    <row r="39954" spans="38:49">
      <c r="AL39954" s="5"/>
      <c r="AM39954" s="5"/>
      <c r="AW39954" s="5"/>
    </row>
    <row r="39955" spans="38:49">
      <c r="AL39955" s="5"/>
      <c r="AM39955" s="5"/>
      <c r="AW39955" s="5"/>
    </row>
    <row r="39956" spans="38:49">
      <c r="AL39956" s="5"/>
      <c r="AM39956" s="5"/>
      <c r="AW39956" s="5"/>
    </row>
    <row r="39957" spans="38:49">
      <c r="AL39957" s="5"/>
      <c r="AM39957" s="5"/>
      <c r="AW39957" s="5"/>
    </row>
    <row r="39958" spans="38:49">
      <c r="AL39958" s="5"/>
      <c r="AM39958" s="5"/>
      <c r="AW39958" s="5"/>
    </row>
    <row r="39959" spans="38:49">
      <c r="AL39959" s="5"/>
      <c r="AM39959" s="5"/>
      <c r="AW39959" s="5"/>
    </row>
    <row r="39960" spans="38:49">
      <c r="AL39960" s="5"/>
      <c r="AM39960" s="5"/>
      <c r="AW39960" s="5"/>
    </row>
    <row r="39961" spans="38:49">
      <c r="AL39961" s="5"/>
      <c r="AM39961" s="5"/>
      <c r="AW39961" s="5"/>
    </row>
    <row r="39962" spans="38:49">
      <c r="AL39962" s="5"/>
      <c r="AM39962" s="5"/>
      <c r="AW39962" s="5"/>
    </row>
    <row r="39963" spans="38:49">
      <c r="AL39963" s="5"/>
      <c r="AM39963" s="5"/>
      <c r="AW39963" s="5"/>
    </row>
    <row r="39964" spans="38:49">
      <c r="AL39964" s="5"/>
      <c r="AM39964" s="5"/>
      <c r="AW39964" s="5"/>
    </row>
    <row r="39965" spans="38:49">
      <c r="AL39965" s="5"/>
      <c r="AM39965" s="5"/>
      <c r="AW39965" s="5"/>
    </row>
    <row r="39966" spans="38:49">
      <c r="AL39966" s="5"/>
      <c r="AM39966" s="5"/>
      <c r="AW39966" s="5"/>
    </row>
    <row r="39967" spans="38:49">
      <c r="AL39967" s="5"/>
      <c r="AM39967" s="5"/>
      <c r="AW39967" s="5"/>
    </row>
    <row r="39968" spans="38:49">
      <c r="AL39968" s="5"/>
      <c r="AM39968" s="5"/>
      <c r="AW39968" s="5"/>
    </row>
    <row r="39969" spans="38:49">
      <c r="AL39969" s="5"/>
      <c r="AM39969" s="5"/>
      <c r="AW39969" s="5"/>
    </row>
    <row r="39970" spans="38:49">
      <c r="AL39970" s="5"/>
      <c r="AM39970" s="5"/>
      <c r="AW39970" s="5"/>
    </row>
    <row r="39971" spans="38:49">
      <c r="AL39971" s="5"/>
      <c r="AM39971" s="5"/>
      <c r="AW39971" s="5"/>
    </row>
    <row r="39972" spans="38:49">
      <c r="AL39972" s="5"/>
      <c r="AM39972" s="5"/>
      <c r="AW39972" s="5"/>
    </row>
    <row r="39973" spans="38:49">
      <c r="AL39973" s="5"/>
      <c r="AM39973" s="5"/>
      <c r="AW39973" s="5"/>
    </row>
    <row r="39974" spans="38:49">
      <c r="AL39974" s="5"/>
      <c r="AM39974" s="5"/>
      <c r="AW39974" s="5"/>
    </row>
    <row r="39975" spans="38:49">
      <c r="AL39975" s="5"/>
      <c r="AM39975" s="5"/>
      <c r="AW39975" s="5"/>
    </row>
    <row r="39976" spans="38:49">
      <c r="AL39976" s="5"/>
      <c r="AM39976" s="5"/>
      <c r="AW39976" s="5"/>
    </row>
    <row r="39977" spans="38:49">
      <c r="AL39977" s="5"/>
      <c r="AM39977" s="5"/>
      <c r="AW39977" s="5"/>
    </row>
    <row r="39978" spans="38:49">
      <c r="AL39978" s="5"/>
      <c r="AM39978" s="5"/>
      <c r="AW39978" s="5"/>
    </row>
    <row r="39979" spans="38:49">
      <c r="AL39979" s="5"/>
      <c r="AM39979" s="5"/>
      <c r="AW39979" s="5"/>
    </row>
    <row r="39980" spans="38:49">
      <c r="AL39980" s="5"/>
      <c r="AM39980" s="5"/>
      <c r="AW39980" s="5"/>
    </row>
    <row r="39981" spans="38:49">
      <c r="AL39981" s="5"/>
      <c r="AM39981" s="5"/>
      <c r="AW39981" s="5"/>
    </row>
    <row r="39982" spans="38:49">
      <c r="AL39982" s="5"/>
      <c r="AM39982" s="5"/>
      <c r="AW39982" s="5"/>
    </row>
    <row r="39983" spans="38:49">
      <c r="AL39983" s="5"/>
      <c r="AM39983" s="5"/>
      <c r="AW39983" s="5"/>
    </row>
    <row r="39984" spans="38:49">
      <c r="AL39984" s="5"/>
      <c r="AM39984" s="5"/>
      <c r="AW39984" s="5"/>
    </row>
    <row r="39985" spans="38:49">
      <c r="AL39985" s="5"/>
      <c r="AM39985" s="5"/>
      <c r="AW39985" s="5"/>
    </row>
    <row r="39986" spans="38:49">
      <c r="AL39986" s="5"/>
      <c r="AM39986" s="5"/>
      <c r="AW39986" s="5"/>
    </row>
    <row r="39987" spans="38:49">
      <c r="AL39987" s="5"/>
      <c r="AM39987" s="5"/>
      <c r="AW39987" s="5"/>
    </row>
    <row r="39988" spans="38:49">
      <c r="AL39988" s="5"/>
      <c r="AM39988" s="5"/>
      <c r="AW39988" s="5"/>
    </row>
    <row r="39989" spans="38:49">
      <c r="AL39989" s="5"/>
      <c r="AM39989" s="5"/>
      <c r="AW39989" s="5"/>
    </row>
    <row r="39990" spans="38:49">
      <c r="AL39990" s="5"/>
      <c r="AM39990" s="5"/>
      <c r="AW39990" s="5"/>
    </row>
    <row r="39991" spans="38:49">
      <c r="AL39991" s="5"/>
      <c r="AM39991" s="5"/>
      <c r="AW39991" s="5"/>
    </row>
    <row r="39992" spans="38:49">
      <c r="AL39992" s="5"/>
      <c r="AM39992" s="5"/>
      <c r="AW39992" s="5"/>
    </row>
    <row r="39993" spans="38:49">
      <c r="AL39993" s="5"/>
      <c r="AM39993" s="5"/>
      <c r="AW39993" s="5"/>
    </row>
    <row r="39994" spans="38:49">
      <c r="AL39994" s="5"/>
      <c r="AM39994" s="5"/>
      <c r="AW39994" s="5"/>
    </row>
    <row r="39995" spans="38:49">
      <c r="AL39995" s="5"/>
      <c r="AM39995" s="5"/>
      <c r="AW39995" s="5"/>
    </row>
    <row r="39996" spans="38:49">
      <c r="AL39996" s="5"/>
      <c r="AM39996" s="5"/>
      <c r="AW39996" s="5"/>
    </row>
    <row r="39997" spans="38:49">
      <c r="AL39997" s="5"/>
      <c r="AM39997" s="5"/>
      <c r="AW39997" s="5"/>
    </row>
    <row r="39998" spans="38:49">
      <c r="AL39998" s="5"/>
      <c r="AM39998" s="5"/>
      <c r="AW39998" s="5"/>
    </row>
    <row r="39999" spans="38:49">
      <c r="AL39999" s="5"/>
      <c r="AM39999" s="5"/>
      <c r="AW39999" s="5"/>
    </row>
    <row r="40000" spans="38:49">
      <c r="AL40000" s="5"/>
      <c r="AM40000" s="5"/>
      <c r="AW40000" s="5"/>
    </row>
    <row r="40001" spans="38:49">
      <c r="AL40001" s="5"/>
      <c r="AM40001" s="5"/>
      <c r="AW40001" s="5"/>
    </row>
    <row r="40002" spans="38:49">
      <c r="AL40002" s="5"/>
      <c r="AM40002" s="5"/>
      <c r="AW40002" s="5"/>
    </row>
    <row r="40003" spans="38:49">
      <c r="AL40003" s="5"/>
      <c r="AM40003" s="5"/>
      <c r="AW40003" s="5"/>
    </row>
    <row r="40004" spans="38:49">
      <c r="AL40004" s="5"/>
      <c r="AM40004" s="5"/>
      <c r="AW40004" s="5"/>
    </row>
    <row r="40005" spans="38:49">
      <c r="AL40005" s="5"/>
      <c r="AM40005" s="5"/>
      <c r="AW40005" s="5"/>
    </row>
    <row r="40006" spans="38:49">
      <c r="AL40006" s="5"/>
      <c r="AM40006" s="5"/>
      <c r="AW40006" s="5"/>
    </row>
    <row r="40007" spans="38:49">
      <c r="AL40007" s="5"/>
      <c r="AM40007" s="5"/>
      <c r="AW40007" s="5"/>
    </row>
    <row r="40008" spans="38:49">
      <c r="AL40008" s="5"/>
      <c r="AM40008" s="5"/>
      <c r="AW40008" s="5"/>
    </row>
    <row r="40009" spans="38:49">
      <c r="AL40009" s="5"/>
      <c r="AM40009" s="5"/>
      <c r="AW40009" s="5"/>
    </row>
    <row r="40010" spans="38:49">
      <c r="AL40010" s="5"/>
      <c r="AM40010" s="5"/>
      <c r="AW40010" s="5"/>
    </row>
    <row r="40011" spans="38:49">
      <c r="AL40011" s="5"/>
      <c r="AM40011" s="5"/>
      <c r="AW40011" s="5"/>
    </row>
    <row r="40012" spans="38:49">
      <c r="AL40012" s="5"/>
      <c r="AM40012" s="5"/>
      <c r="AW40012" s="5"/>
    </row>
    <row r="40013" spans="38:49">
      <c r="AL40013" s="5"/>
      <c r="AM40013" s="5"/>
      <c r="AW40013" s="5"/>
    </row>
    <row r="40014" spans="38:49">
      <c r="AL40014" s="5"/>
      <c r="AM40014" s="5"/>
      <c r="AW40014" s="5"/>
    </row>
    <row r="40015" spans="38:49">
      <c r="AL40015" s="5"/>
      <c r="AM40015" s="5"/>
      <c r="AW40015" s="5"/>
    </row>
    <row r="40016" spans="38:49">
      <c r="AL40016" s="5"/>
      <c r="AM40016" s="5"/>
      <c r="AW40016" s="5"/>
    </row>
    <row r="40017" spans="38:49">
      <c r="AL40017" s="5"/>
      <c r="AM40017" s="5"/>
      <c r="AW40017" s="5"/>
    </row>
    <row r="40018" spans="38:49">
      <c r="AL40018" s="5"/>
      <c r="AM40018" s="5"/>
      <c r="AW40018" s="5"/>
    </row>
    <row r="40019" spans="38:49">
      <c r="AL40019" s="5"/>
      <c r="AM40019" s="5"/>
      <c r="AW40019" s="5"/>
    </row>
    <row r="40020" spans="38:49">
      <c r="AL40020" s="5"/>
      <c r="AM40020" s="5"/>
      <c r="AW40020" s="5"/>
    </row>
    <row r="40021" spans="38:49">
      <c r="AL40021" s="5"/>
      <c r="AM40021" s="5"/>
      <c r="AW40021" s="5"/>
    </row>
    <row r="40022" spans="38:49">
      <c r="AL40022" s="5"/>
      <c r="AM40022" s="5"/>
      <c r="AW40022" s="5"/>
    </row>
    <row r="40023" spans="38:49">
      <c r="AL40023" s="5"/>
      <c r="AM40023" s="5"/>
      <c r="AW40023" s="5"/>
    </row>
    <row r="40024" spans="38:49">
      <c r="AL40024" s="5"/>
      <c r="AM40024" s="5"/>
      <c r="AW40024" s="5"/>
    </row>
    <row r="40025" spans="38:49">
      <c r="AL40025" s="5"/>
      <c r="AM40025" s="5"/>
      <c r="AW40025" s="5"/>
    </row>
    <row r="40026" spans="38:49">
      <c r="AL40026" s="5"/>
      <c r="AM40026" s="5"/>
      <c r="AW40026" s="5"/>
    </row>
    <row r="40027" spans="38:49">
      <c r="AL40027" s="5"/>
      <c r="AM40027" s="5"/>
      <c r="AW40027" s="5"/>
    </row>
    <row r="40028" spans="38:49">
      <c r="AL40028" s="5"/>
      <c r="AM40028" s="5"/>
      <c r="AW40028" s="5"/>
    </row>
    <row r="40029" spans="38:49">
      <c r="AL40029" s="5"/>
      <c r="AM40029" s="5"/>
      <c r="AW40029" s="5"/>
    </row>
    <row r="40030" spans="38:49">
      <c r="AL40030" s="5"/>
      <c r="AM40030" s="5"/>
      <c r="AW40030" s="5"/>
    </row>
    <row r="40031" spans="38:49">
      <c r="AL40031" s="5"/>
      <c r="AM40031" s="5"/>
      <c r="AW40031" s="5"/>
    </row>
    <row r="40032" spans="38:49">
      <c r="AL40032" s="5"/>
      <c r="AM40032" s="5"/>
      <c r="AW40032" s="5"/>
    </row>
    <row r="40033" spans="38:49">
      <c r="AL40033" s="5"/>
      <c r="AM40033" s="5"/>
      <c r="AW40033" s="5"/>
    </row>
    <row r="40034" spans="38:49">
      <c r="AL40034" s="5"/>
      <c r="AM40034" s="5"/>
      <c r="AW40034" s="5"/>
    </row>
    <row r="40035" spans="38:49">
      <c r="AL40035" s="5"/>
      <c r="AM40035" s="5"/>
      <c r="AW40035" s="5"/>
    </row>
    <row r="40036" spans="38:49">
      <c r="AL40036" s="5"/>
      <c r="AM40036" s="5"/>
      <c r="AW40036" s="5"/>
    </row>
    <row r="40037" spans="38:49">
      <c r="AL40037" s="5"/>
      <c r="AM40037" s="5"/>
      <c r="AW40037" s="5"/>
    </row>
    <row r="40038" spans="38:49">
      <c r="AL40038" s="5"/>
      <c r="AM40038" s="5"/>
      <c r="AW40038" s="5"/>
    </row>
    <row r="40039" spans="38:49">
      <c r="AL40039" s="5"/>
      <c r="AM40039" s="5"/>
      <c r="AW40039" s="5"/>
    </row>
    <row r="40040" spans="38:49">
      <c r="AL40040" s="5"/>
      <c r="AM40040" s="5"/>
      <c r="AW40040" s="5"/>
    </row>
    <row r="40041" spans="38:49">
      <c r="AL40041" s="5"/>
      <c r="AM40041" s="5"/>
      <c r="AW40041" s="5"/>
    </row>
    <row r="40042" spans="38:49">
      <c r="AL40042" s="5"/>
      <c r="AM40042" s="5"/>
      <c r="AW40042" s="5"/>
    </row>
    <row r="40043" spans="38:49">
      <c r="AL40043" s="5"/>
      <c r="AM40043" s="5"/>
      <c r="AW40043" s="5"/>
    </row>
    <row r="40044" spans="38:49">
      <c r="AL40044" s="5"/>
      <c r="AM40044" s="5"/>
      <c r="AW40044" s="5"/>
    </row>
    <row r="40045" spans="38:49">
      <c r="AL40045" s="5"/>
      <c r="AM40045" s="5"/>
      <c r="AW40045" s="5"/>
    </row>
    <row r="40046" spans="38:49">
      <c r="AL40046" s="5"/>
      <c r="AM40046" s="5"/>
      <c r="AW40046" s="5"/>
    </row>
    <row r="40047" spans="38:49">
      <c r="AL40047" s="5"/>
      <c r="AM40047" s="5"/>
      <c r="AW40047" s="5"/>
    </row>
    <row r="40048" spans="38:49">
      <c r="AL40048" s="5"/>
      <c r="AM40048" s="5"/>
      <c r="AW40048" s="5"/>
    </row>
    <row r="40049" spans="38:49">
      <c r="AL40049" s="5"/>
      <c r="AM40049" s="5"/>
      <c r="AW40049" s="5"/>
    </row>
    <row r="40050" spans="38:49">
      <c r="AL40050" s="5"/>
      <c r="AM40050" s="5"/>
      <c r="AW40050" s="5"/>
    </row>
    <row r="40051" spans="38:49">
      <c r="AL40051" s="5"/>
      <c r="AM40051" s="5"/>
      <c r="AW40051" s="5"/>
    </row>
    <row r="40052" spans="38:49">
      <c r="AL40052" s="5"/>
      <c r="AM40052" s="5"/>
      <c r="AW40052" s="5"/>
    </row>
    <row r="40053" spans="38:49">
      <c r="AL40053" s="5"/>
      <c r="AM40053" s="5"/>
      <c r="AW40053" s="5"/>
    </row>
    <row r="40054" spans="38:49">
      <c r="AL40054" s="5"/>
      <c r="AM40054" s="5"/>
      <c r="AW40054" s="5"/>
    </row>
    <row r="40055" spans="38:49">
      <c r="AL40055" s="5"/>
      <c r="AM40055" s="5"/>
      <c r="AW40055" s="5"/>
    </row>
    <row r="40056" spans="38:49">
      <c r="AL40056" s="5"/>
      <c r="AM40056" s="5"/>
      <c r="AW40056" s="5"/>
    </row>
    <row r="40057" spans="38:49">
      <c r="AL40057" s="5"/>
      <c r="AM40057" s="5"/>
      <c r="AW40057" s="5"/>
    </row>
    <row r="40058" spans="38:49">
      <c r="AL40058" s="5"/>
      <c r="AM40058" s="5"/>
      <c r="AW40058" s="5"/>
    </row>
    <row r="40059" spans="38:49">
      <c r="AL40059" s="5"/>
      <c r="AM40059" s="5"/>
      <c r="AW40059" s="5"/>
    </row>
    <row r="40060" spans="38:49">
      <c r="AL40060" s="5"/>
      <c r="AM40060" s="5"/>
      <c r="AW40060" s="5"/>
    </row>
    <row r="40061" spans="38:49">
      <c r="AL40061" s="5"/>
      <c r="AM40061" s="5"/>
      <c r="AW40061" s="5"/>
    </row>
    <row r="40062" spans="38:49">
      <c r="AL40062" s="5"/>
      <c r="AM40062" s="5"/>
      <c r="AW40062" s="5"/>
    </row>
    <row r="40063" spans="38:49">
      <c r="AL40063" s="5"/>
      <c r="AM40063" s="5"/>
      <c r="AW40063" s="5"/>
    </row>
    <row r="40064" spans="38:49">
      <c r="AL40064" s="5"/>
      <c r="AM40064" s="5"/>
      <c r="AW40064" s="5"/>
    </row>
    <row r="40065" spans="38:49">
      <c r="AL40065" s="5"/>
      <c r="AM40065" s="5"/>
      <c r="AW40065" s="5"/>
    </row>
    <row r="40066" spans="38:49">
      <c r="AL40066" s="5"/>
      <c r="AM40066" s="5"/>
      <c r="AW40066" s="5"/>
    </row>
    <row r="40067" spans="38:49">
      <c r="AL40067" s="5"/>
      <c r="AM40067" s="5"/>
      <c r="AW40067" s="5"/>
    </row>
    <row r="40068" spans="38:49">
      <c r="AL40068" s="5"/>
      <c r="AM40068" s="5"/>
      <c r="AW40068" s="5"/>
    </row>
    <row r="40069" spans="38:49">
      <c r="AL40069" s="5"/>
      <c r="AM40069" s="5"/>
      <c r="AW40069" s="5"/>
    </row>
    <row r="40070" spans="38:49">
      <c r="AL40070" s="5"/>
      <c r="AM40070" s="5"/>
      <c r="AW40070" s="5"/>
    </row>
    <row r="40071" spans="38:49">
      <c r="AL40071" s="5"/>
      <c r="AM40071" s="5"/>
      <c r="AW40071" s="5"/>
    </row>
    <row r="40072" spans="38:49">
      <c r="AL40072" s="5"/>
      <c r="AM40072" s="5"/>
      <c r="AW40072" s="5"/>
    </row>
    <row r="40073" spans="38:49">
      <c r="AL40073" s="5"/>
      <c r="AM40073" s="5"/>
      <c r="AW40073" s="5"/>
    </row>
    <row r="40074" spans="38:49">
      <c r="AL40074" s="5"/>
      <c r="AM40074" s="5"/>
      <c r="AW40074" s="5"/>
    </row>
    <row r="40075" spans="38:49">
      <c r="AL40075" s="5"/>
      <c r="AM40075" s="5"/>
      <c r="AW40075" s="5"/>
    </row>
    <row r="40076" spans="38:49">
      <c r="AL40076" s="5"/>
      <c r="AM40076" s="5"/>
      <c r="AW40076" s="5"/>
    </row>
    <row r="40077" spans="38:49">
      <c r="AL40077" s="5"/>
      <c r="AM40077" s="5"/>
      <c r="AW40077" s="5"/>
    </row>
    <row r="40078" spans="38:49">
      <c r="AL40078" s="5"/>
      <c r="AM40078" s="5"/>
      <c r="AW40078" s="5"/>
    </row>
    <row r="40079" spans="38:49">
      <c r="AL40079" s="5"/>
      <c r="AM40079" s="5"/>
      <c r="AW40079" s="5"/>
    </row>
    <row r="40080" spans="38:49">
      <c r="AL40080" s="5"/>
      <c r="AM40080" s="5"/>
      <c r="AW40080" s="5"/>
    </row>
    <row r="40081" spans="38:49">
      <c r="AL40081" s="5"/>
      <c r="AM40081" s="5"/>
      <c r="AW40081" s="5"/>
    </row>
    <row r="40082" spans="38:49">
      <c r="AL40082" s="5"/>
      <c r="AM40082" s="5"/>
      <c r="AW40082" s="5"/>
    </row>
    <row r="40083" spans="38:49">
      <c r="AL40083" s="5"/>
      <c r="AM40083" s="5"/>
      <c r="AW40083" s="5"/>
    </row>
    <row r="40084" spans="38:49">
      <c r="AL40084" s="5"/>
      <c r="AM40084" s="5"/>
      <c r="AW40084" s="5"/>
    </row>
    <row r="40085" spans="38:49">
      <c r="AL40085" s="5"/>
      <c r="AM40085" s="5"/>
      <c r="AW40085" s="5"/>
    </row>
    <row r="40086" spans="38:49">
      <c r="AL40086" s="5"/>
      <c r="AM40086" s="5"/>
      <c r="AW40086" s="5"/>
    </row>
    <row r="40087" spans="38:49">
      <c r="AL40087" s="5"/>
      <c r="AM40087" s="5"/>
      <c r="AW40087" s="5"/>
    </row>
    <row r="40088" spans="38:49">
      <c r="AL40088" s="5"/>
      <c r="AM40088" s="5"/>
      <c r="AW40088" s="5"/>
    </row>
    <row r="40089" spans="38:49">
      <c r="AL40089" s="5"/>
      <c r="AM40089" s="5"/>
      <c r="AW40089" s="5"/>
    </row>
    <row r="40090" spans="38:49">
      <c r="AL40090" s="5"/>
      <c r="AM40090" s="5"/>
      <c r="AW40090" s="5"/>
    </row>
    <row r="40091" spans="38:49">
      <c r="AL40091" s="5"/>
      <c r="AM40091" s="5"/>
      <c r="AW40091" s="5"/>
    </row>
    <row r="40092" spans="38:49">
      <c r="AL40092" s="5"/>
      <c r="AM40092" s="5"/>
      <c r="AW40092" s="5"/>
    </row>
    <row r="40093" spans="38:49">
      <c r="AL40093" s="5"/>
      <c r="AM40093" s="5"/>
      <c r="AW40093" s="5"/>
    </row>
    <row r="40094" spans="38:49">
      <c r="AL40094" s="5"/>
      <c r="AM40094" s="5"/>
      <c r="AW40094" s="5"/>
    </row>
    <row r="40095" spans="38:49">
      <c r="AL40095" s="5"/>
      <c r="AM40095" s="5"/>
      <c r="AW40095" s="5"/>
    </row>
    <row r="40096" spans="38:49">
      <c r="AL40096" s="5"/>
      <c r="AM40096" s="5"/>
      <c r="AW40096" s="5"/>
    </row>
    <row r="40097" spans="38:49">
      <c r="AL40097" s="5"/>
      <c r="AM40097" s="5"/>
      <c r="AW40097" s="5"/>
    </row>
    <row r="40098" spans="38:49">
      <c r="AL40098" s="5"/>
      <c r="AM40098" s="5"/>
      <c r="AW40098" s="5"/>
    </row>
    <row r="40099" spans="38:49">
      <c r="AL40099" s="5"/>
      <c r="AM40099" s="5"/>
      <c r="AW40099" s="5"/>
    </row>
    <row r="40100" spans="38:49">
      <c r="AL40100" s="5"/>
      <c r="AM40100" s="5"/>
      <c r="AW40100" s="5"/>
    </row>
    <row r="40101" spans="38:49">
      <c r="AL40101" s="5"/>
      <c r="AM40101" s="5"/>
      <c r="AW40101" s="5"/>
    </row>
    <row r="40102" spans="38:49">
      <c r="AL40102" s="5"/>
      <c r="AM40102" s="5"/>
      <c r="AW40102" s="5"/>
    </row>
    <row r="40103" spans="38:49">
      <c r="AL40103" s="5"/>
      <c r="AM40103" s="5"/>
      <c r="AW40103" s="5"/>
    </row>
    <row r="40104" spans="38:49">
      <c r="AL40104" s="5"/>
      <c r="AM40104" s="5"/>
      <c r="AW40104" s="5"/>
    </row>
    <row r="40105" spans="38:49">
      <c r="AL40105" s="5"/>
      <c r="AM40105" s="5"/>
      <c r="AW40105" s="5"/>
    </row>
    <row r="40106" spans="38:49">
      <c r="AL40106" s="5"/>
      <c r="AM40106" s="5"/>
      <c r="AW40106" s="5"/>
    </row>
    <row r="40107" spans="38:49">
      <c r="AL40107" s="5"/>
      <c r="AM40107" s="5"/>
      <c r="AW40107" s="5"/>
    </row>
    <row r="40108" spans="38:49">
      <c r="AL40108" s="5"/>
      <c r="AM40108" s="5"/>
      <c r="AW40108" s="5"/>
    </row>
    <row r="40109" spans="38:49">
      <c r="AL40109" s="5"/>
      <c r="AM40109" s="5"/>
      <c r="AW40109" s="5"/>
    </row>
    <row r="40110" spans="38:49">
      <c r="AL40110" s="5"/>
      <c r="AM40110" s="5"/>
      <c r="AW40110" s="5"/>
    </row>
    <row r="40111" spans="38:49">
      <c r="AL40111" s="5"/>
      <c r="AM40111" s="5"/>
      <c r="AW40111" s="5"/>
    </row>
    <row r="40112" spans="38:49">
      <c r="AL40112" s="5"/>
      <c r="AM40112" s="5"/>
      <c r="AW40112" s="5"/>
    </row>
    <row r="40113" spans="38:49">
      <c r="AL40113" s="5"/>
      <c r="AM40113" s="5"/>
      <c r="AW40113" s="5"/>
    </row>
    <row r="40114" spans="38:49">
      <c r="AL40114" s="5"/>
      <c r="AM40114" s="5"/>
      <c r="AW40114" s="5"/>
    </row>
    <row r="40115" spans="38:49">
      <c r="AL40115" s="5"/>
      <c r="AM40115" s="5"/>
      <c r="AW40115" s="5"/>
    </row>
    <row r="40116" spans="38:49">
      <c r="AL40116" s="5"/>
      <c r="AM40116" s="5"/>
      <c r="AW40116" s="5"/>
    </row>
    <row r="40117" spans="38:49">
      <c r="AL40117" s="5"/>
      <c r="AM40117" s="5"/>
      <c r="AW40117" s="5"/>
    </row>
    <row r="40118" spans="38:49">
      <c r="AL40118" s="5"/>
      <c r="AM40118" s="5"/>
      <c r="AW40118" s="5"/>
    </row>
    <row r="40119" spans="38:49">
      <c r="AL40119" s="5"/>
      <c r="AM40119" s="5"/>
      <c r="AW40119" s="5"/>
    </row>
    <row r="40120" spans="38:49">
      <c r="AL40120" s="5"/>
      <c r="AM40120" s="5"/>
      <c r="AW40120" s="5"/>
    </row>
    <row r="40121" spans="38:49">
      <c r="AL40121" s="5"/>
      <c r="AM40121" s="5"/>
      <c r="AW40121" s="5"/>
    </row>
    <row r="40122" spans="38:49">
      <c r="AL40122" s="5"/>
      <c r="AM40122" s="5"/>
      <c r="AW40122" s="5"/>
    </row>
    <row r="40123" spans="38:49">
      <c r="AL40123" s="5"/>
      <c r="AM40123" s="5"/>
      <c r="AW40123" s="5"/>
    </row>
    <row r="40124" spans="38:49">
      <c r="AL40124" s="5"/>
      <c r="AM40124" s="5"/>
      <c r="AW40124" s="5"/>
    </row>
    <row r="40125" spans="38:49">
      <c r="AL40125" s="5"/>
      <c r="AM40125" s="5"/>
      <c r="AW40125" s="5"/>
    </row>
    <row r="40126" spans="38:49">
      <c r="AL40126" s="5"/>
      <c r="AM40126" s="5"/>
      <c r="AW40126" s="5"/>
    </row>
    <row r="40127" spans="38:49">
      <c r="AL40127" s="5"/>
      <c r="AM40127" s="5"/>
      <c r="AW40127" s="5"/>
    </row>
    <row r="40128" spans="38:49">
      <c r="AL40128" s="5"/>
      <c r="AM40128" s="5"/>
      <c r="AW40128" s="5"/>
    </row>
    <row r="40129" spans="38:49">
      <c r="AL40129" s="5"/>
      <c r="AM40129" s="5"/>
      <c r="AW40129" s="5"/>
    </row>
    <row r="40130" spans="38:49">
      <c r="AL40130" s="5"/>
      <c r="AM40130" s="5"/>
      <c r="AW40130" s="5"/>
    </row>
    <row r="40131" spans="38:49">
      <c r="AL40131" s="5"/>
      <c r="AM40131" s="5"/>
      <c r="AW40131" s="5"/>
    </row>
    <row r="40132" spans="38:49">
      <c r="AL40132" s="5"/>
      <c r="AM40132" s="5"/>
      <c r="AW40132" s="5"/>
    </row>
    <row r="40133" spans="38:49">
      <c r="AL40133" s="5"/>
      <c r="AM40133" s="5"/>
      <c r="AW40133" s="5"/>
    </row>
    <row r="40134" spans="38:49">
      <c r="AL40134" s="5"/>
      <c r="AM40134" s="5"/>
      <c r="AW40134" s="5"/>
    </row>
    <row r="40135" spans="38:49">
      <c r="AL40135" s="5"/>
      <c r="AM40135" s="5"/>
      <c r="AW40135" s="5"/>
    </row>
    <row r="40136" spans="38:49">
      <c r="AL40136" s="5"/>
      <c r="AM40136" s="5"/>
      <c r="AW40136" s="5"/>
    </row>
    <row r="40137" spans="38:49">
      <c r="AL40137" s="5"/>
      <c r="AM40137" s="5"/>
      <c r="AW40137" s="5"/>
    </row>
    <row r="40138" spans="38:49">
      <c r="AL40138" s="5"/>
      <c r="AM40138" s="5"/>
      <c r="AW40138" s="5"/>
    </row>
    <row r="40139" spans="38:49">
      <c r="AL40139" s="5"/>
      <c r="AM40139" s="5"/>
      <c r="AW40139" s="5"/>
    </row>
    <row r="40140" spans="38:49">
      <c r="AL40140" s="5"/>
      <c r="AM40140" s="5"/>
      <c r="AW40140" s="5"/>
    </row>
    <row r="40141" spans="38:49">
      <c r="AL40141" s="5"/>
      <c r="AM40141" s="5"/>
      <c r="AW40141" s="5"/>
    </row>
    <row r="40142" spans="38:49">
      <c r="AL40142" s="5"/>
      <c r="AM40142" s="5"/>
      <c r="AW40142" s="5"/>
    </row>
    <row r="40143" spans="38:49">
      <c r="AL40143" s="5"/>
      <c r="AM40143" s="5"/>
      <c r="AW40143" s="5"/>
    </row>
    <row r="40144" spans="38:49">
      <c r="AL40144" s="5"/>
      <c r="AM40144" s="5"/>
      <c r="AW40144" s="5"/>
    </row>
    <row r="40145" spans="38:49">
      <c r="AL40145" s="5"/>
      <c r="AM40145" s="5"/>
      <c r="AW40145" s="5"/>
    </row>
    <row r="40146" spans="38:49">
      <c r="AL40146" s="5"/>
      <c r="AM40146" s="5"/>
      <c r="AW40146" s="5"/>
    </row>
    <row r="40147" spans="38:49">
      <c r="AL40147" s="5"/>
      <c r="AM40147" s="5"/>
      <c r="AW40147" s="5"/>
    </row>
    <row r="40148" spans="38:49">
      <c r="AL40148" s="5"/>
      <c r="AM40148" s="5"/>
      <c r="AW40148" s="5"/>
    </row>
    <row r="40149" spans="38:49">
      <c r="AL40149" s="5"/>
      <c r="AM40149" s="5"/>
      <c r="AW40149" s="5"/>
    </row>
    <row r="40150" spans="38:49">
      <c r="AL40150" s="5"/>
      <c r="AM40150" s="5"/>
      <c r="AW40150" s="5"/>
    </row>
    <row r="40151" spans="38:49">
      <c r="AL40151" s="5"/>
      <c r="AM40151" s="5"/>
      <c r="AW40151" s="5"/>
    </row>
    <row r="40152" spans="38:49">
      <c r="AL40152" s="5"/>
      <c r="AM40152" s="5"/>
      <c r="AW40152" s="5"/>
    </row>
    <row r="40153" spans="38:49">
      <c r="AL40153" s="5"/>
      <c r="AM40153" s="5"/>
      <c r="AW40153" s="5"/>
    </row>
    <row r="40154" spans="38:49">
      <c r="AL40154" s="5"/>
      <c r="AM40154" s="5"/>
      <c r="AW40154" s="5"/>
    </row>
    <row r="40155" spans="38:49">
      <c r="AL40155" s="5"/>
      <c r="AM40155" s="5"/>
      <c r="AW40155" s="5"/>
    </row>
    <row r="40156" spans="38:49">
      <c r="AL40156" s="5"/>
      <c r="AM40156" s="5"/>
      <c r="AW40156" s="5"/>
    </row>
    <row r="40157" spans="38:49">
      <c r="AL40157" s="5"/>
      <c r="AM40157" s="5"/>
      <c r="AW40157" s="5"/>
    </row>
    <row r="40158" spans="38:49">
      <c r="AL40158" s="5"/>
      <c r="AM40158" s="5"/>
      <c r="AW40158" s="5"/>
    </row>
    <row r="40159" spans="38:49">
      <c r="AL40159" s="5"/>
      <c r="AM40159" s="5"/>
      <c r="AW40159" s="5"/>
    </row>
    <row r="40160" spans="38:49">
      <c r="AL40160" s="5"/>
      <c r="AM40160" s="5"/>
      <c r="AW40160" s="5"/>
    </row>
    <row r="40161" spans="38:49">
      <c r="AL40161" s="5"/>
      <c r="AM40161" s="5"/>
      <c r="AW40161" s="5"/>
    </row>
    <row r="40162" spans="38:49">
      <c r="AL40162" s="5"/>
      <c r="AM40162" s="5"/>
      <c r="AW40162" s="5"/>
    </row>
    <row r="40163" spans="38:49">
      <c r="AL40163" s="5"/>
      <c r="AM40163" s="5"/>
      <c r="AW40163" s="5"/>
    </row>
    <row r="40164" spans="38:49">
      <c r="AL40164" s="5"/>
      <c r="AM40164" s="5"/>
      <c r="AW40164" s="5"/>
    </row>
    <row r="40165" spans="38:49">
      <c r="AL40165" s="5"/>
      <c r="AM40165" s="5"/>
      <c r="AW40165" s="5"/>
    </row>
    <row r="40166" spans="38:49">
      <c r="AL40166" s="5"/>
      <c r="AM40166" s="5"/>
      <c r="AW40166" s="5"/>
    </row>
    <row r="40167" spans="38:49">
      <c r="AL40167" s="5"/>
      <c r="AM40167" s="5"/>
      <c r="AW40167" s="5"/>
    </row>
    <row r="40168" spans="38:49">
      <c r="AL40168" s="5"/>
      <c r="AM40168" s="5"/>
      <c r="AW40168" s="5"/>
    </row>
    <row r="40169" spans="38:49">
      <c r="AL40169" s="5"/>
      <c r="AM40169" s="5"/>
      <c r="AW40169" s="5"/>
    </row>
    <row r="40170" spans="38:49">
      <c r="AL40170" s="5"/>
      <c r="AM40170" s="5"/>
      <c r="AW40170" s="5"/>
    </row>
    <row r="40171" spans="38:49">
      <c r="AL40171" s="5"/>
      <c r="AM40171" s="5"/>
      <c r="AW40171" s="5"/>
    </row>
    <row r="40172" spans="38:49">
      <c r="AL40172" s="5"/>
      <c r="AM40172" s="5"/>
      <c r="AW40172" s="5"/>
    </row>
    <row r="40173" spans="38:49">
      <c r="AL40173" s="5"/>
      <c r="AM40173" s="5"/>
      <c r="AW40173" s="5"/>
    </row>
    <row r="40174" spans="38:49">
      <c r="AL40174" s="5"/>
      <c r="AM40174" s="5"/>
      <c r="AW40174" s="5"/>
    </row>
    <row r="40175" spans="38:49">
      <c r="AL40175" s="5"/>
      <c r="AM40175" s="5"/>
      <c r="AW40175" s="5"/>
    </row>
    <row r="40176" spans="38:49">
      <c r="AL40176" s="5"/>
      <c r="AM40176" s="5"/>
      <c r="AW40176" s="5"/>
    </row>
    <row r="40177" spans="38:49">
      <c r="AL40177" s="5"/>
      <c r="AM40177" s="5"/>
      <c r="AW40177" s="5"/>
    </row>
    <row r="40178" spans="38:49">
      <c r="AL40178" s="5"/>
      <c r="AM40178" s="5"/>
      <c r="AW40178" s="5"/>
    </row>
    <row r="40179" spans="38:49">
      <c r="AL40179" s="5"/>
      <c r="AM40179" s="5"/>
      <c r="AW40179" s="5"/>
    </row>
    <row r="40180" spans="38:49">
      <c r="AL40180" s="5"/>
      <c r="AM40180" s="5"/>
      <c r="AW40180" s="5"/>
    </row>
    <row r="40181" spans="38:49">
      <c r="AL40181" s="5"/>
      <c r="AM40181" s="5"/>
      <c r="AW40181" s="5"/>
    </row>
    <row r="40182" spans="38:49">
      <c r="AL40182" s="5"/>
      <c r="AM40182" s="5"/>
      <c r="AW40182" s="5"/>
    </row>
    <row r="40183" spans="38:49">
      <c r="AL40183" s="5"/>
      <c r="AM40183" s="5"/>
      <c r="AW40183" s="5"/>
    </row>
    <row r="40184" spans="38:49">
      <c r="AL40184" s="5"/>
      <c r="AM40184" s="5"/>
      <c r="AW40184" s="5"/>
    </row>
    <row r="40185" spans="38:49">
      <c r="AL40185" s="5"/>
      <c r="AM40185" s="5"/>
      <c r="AW40185" s="5"/>
    </row>
    <row r="40186" spans="38:49">
      <c r="AL40186" s="5"/>
      <c r="AM40186" s="5"/>
      <c r="AW40186" s="5"/>
    </row>
    <row r="40187" spans="38:49">
      <c r="AL40187" s="5"/>
      <c r="AM40187" s="5"/>
      <c r="AW40187" s="5"/>
    </row>
    <row r="40188" spans="38:49">
      <c r="AL40188" s="5"/>
      <c r="AM40188" s="5"/>
      <c r="AW40188" s="5"/>
    </row>
    <row r="40189" spans="38:49">
      <c r="AL40189" s="5"/>
      <c r="AM40189" s="5"/>
      <c r="AW40189" s="5"/>
    </row>
    <row r="40190" spans="38:49">
      <c r="AL40190" s="5"/>
      <c r="AM40190" s="5"/>
      <c r="AW40190" s="5"/>
    </row>
    <row r="40191" spans="38:49">
      <c r="AL40191" s="5"/>
      <c r="AM40191" s="5"/>
      <c r="AW40191" s="5"/>
    </row>
    <row r="40192" spans="38:49">
      <c r="AL40192" s="5"/>
      <c r="AM40192" s="5"/>
      <c r="AW40192" s="5"/>
    </row>
    <row r="40193" spans="38:49">
      <c r="AL40193" s="5"/>
      <c r="AM40193" s="5"/>
      <c r="AW40193" s="5"/>
    </row>
    <row r="40194" spans="38:49">
      <c r="AL40194" s="5"/>
      <c r="AM40194" s="5"/>
      <c r="AW40194" s="5"/>
    </row>
    <row r="40195" spans="38:49">
      <c r="AL40195" s="5"/>
      <c r="AM40195" s="5"/>
      <c r="AW40195" s="5"/>
    </row>
    <row r="40196" spans="38:49">
      <c r="AL40196" s="5"/>
      <c r="AM40196" s="5"/>
      <c r="AW40196" s="5"/>
    </row>
    <row r="40197" spans="38:49">
      <c r="AL40197" s="5"/>
      <c r="AM40197" s="5"/>
      <c r="AW40197" s="5"/>
    </row>
    <row r="40198" spans="38:49">
      <c r="AL40198" s="5"/>
      <c r="AM40198" s="5"/>
      <c r="AW40198" s="5"/>
    </row>
    <row r="40199" spans="38:49">
      <c r="AL40199" s="5"/>
      <c r="AM40199" s="5"/>
      <c r="AW40199" s="5"/>
    </row>
    <row r="40200" spans="38:49">
      <c r="AL40200" s="5"/>
      <c r="AM40200" s="5"/>
      <c r="AW40200" s="5"/>
    </row>
    <row r="40201" spans="38:49">
      <c r="AL40201" s="5"/>
      <c r="AM40201" s="5"/>
      <c r="AW40201" s="5"/>
    </row>
    <row r="40202" spans="38:49">
      <c r="AL40202" s="5"/>
      <c r="AM40202" s="5"/>
      <c r="AW40202" s="5"/>
    </row>
    <row r="40203" spans="38:49">
      <c r="AL40203" s="5"/>
      <c r="AM40203" s="5"/>
      <c r="AW40203" s="5"/>
    </row>
    <row r="40204" spans="38:49">
      <c r="AL40204" s="5"/>
      <c r="AM40204" s="5"/>
      <c r="AW40204" s="5"/>
    </row>
    <row r="40205" spans="38:49">
      <c r="AL40205" s="5"/>
      <c r="AM40205" s="5"/>
      <c r="AW40205" s="5"/>
    </row>
    <row r="40206" spans="38:49">
      <c r="AL40206" s="5"/>
      <c r="AM40206" s="5"/>
      <c r="AW40206" s="5"/>
    </row>
    <row r="40207" spans="38:49">
      <c r="AL40207" s="5"/>
      <c r="AM40207" s="5"/>
      <c r="AW40207" s="5"/>
    </row>
    <row r="40208" spans="38:49">
      <c r="AL40208" s="5"/>
      <c r="AM40208" s="5"/>
      <c r="AW40208" s="5"/>
    </row>
    <row r="40209" spans="38:49">
      <c r="AL40209" s="5"/>
      <c r="AM40209" s="5"/>
      <c r="AW40209" s="5"/>
    </row>
    <row r="40210" spans="38:49">
      <c r="AL40210" s="5"/>
      <c r="AM40210" s="5"/>
      <c r="AW40210" s="5"/>
    </row>
    <row r="40211" spans="38:49">
      <c r="AL40211" s="5"/>
      <c r="AM40211" s="5"/>
      <c r="AW40211" s="5"/>
    </row>
    <row r="40212" spans="38:49">
      <c r="AL40212" s="5"/>
      <c r="AM40212" s="5"/>
      <c r="AW40212" s="5"/>
    </row>
    <row r="40213" spans="38:49">
      <c r="AL40213" s="5"/>
      <c r="AM40213" s="5"/>
      <c r="AW40213" s="5"/>
    </row>
    <row r="40214" spans="38:49">
      <c r="AL40214" s="5"/>
      <c r="AM40214" s="5"/>
      <c r="AW40214" s="5"/>
    </row>
    <row r="40215" spans="38:49">
      <c r="AL40215" s="5"/>
      <c r="AM40215" s="5"/>
      <c r="AW40215" s="5"/>
    </row>
    <row r="40216" spans="38:49">
      <c r="AL40216" s="5"/>
      <c r="AM40216" s="5"/>
      <c r="AW40216" s="5"/>
    </row>
    <row r="40217" spans="38:49">
      <c r="AL40217" s="5"/>
      <c r="AM40217" s="5"/>
      <c r="AW40217" s="5"/>
    </row>
    <row r="40218" spans="38:49">
      <c r="AL40218" s="5"/>
      <c r="AM40218" s="5"/>
      <c r="AW40218" s="5"/>
    </row>
    <row r="40219" spans="38:49">
      <c r="AL40219" s="5"/>
      <c r="AM40219" s="5"/>
      <c r="AW40219" s="5"/>
    </row>
    <row r="40220" spans="38:49">
      <c r="AL40220" s="5"/>
      <c r="AM40220" s="5"/>
      <c r="AW40220" s="5"/>
    </row>
    <row r="40221" spans="38:49">
      <c r="AL40221" s="5"/>
      <c r="AM40221" s="5"/>
      <c r="AW40221" s="5"/>
    </row>
    <row r="40222" spans="38:49">
      <c r="AL40222" s="5"/>
      <c r="AM40222" s="5"/>
      <c r="AW40222" s="5"/>
    </row>
    <row r="40223" spans="38:49">
      <c r="AL40223" s="5"/>
      <c r="AM40223" s="5"/>
      <c r="AW40223" s="5"/>
    </row>
    <row r="40224" spans="38:49">
      <c r="AL40224" s="5"/>
      <c r="AM40224" s="5"/>
      <c r="AW40224" s="5"/>
    </row>
    <row r="40225" spans="38:49">
      <c r="AL40225" s="5"/>
      <c r="AM40225" s="5"/>
      <c r="AW40225" s="5"/>
    </row>
    <row r="40226" spans="38:49">
      <c r="AL40226" s="5"/>
      <c r="AM40226" s="5"/>
      <c r="AW40226" s="5"/>
    </row>
    <row r="40227" spans="38:49">
      <c r="AL40227" s="5"/>
      <c r="AM40227" s="5"/>
      <c r="AW40227" s="5"/>
    </row>
    <row r="40228" spans="38:49">
      <c r="AL40228" s="5"/>
      <c r="AM40228" s="5"/>
      <c r="AW40228" s="5"/>
    </row>
    <row r="40229" spans="38:49">
      <c r="AL40229" s="5"/>
      <c r="AM40229" s="5"/>
      <c r="AW40229" s="5"/>
    </row>
    <row r="40230" spans="38:49">
      <c r="AL40230" s="5"/>
      <c r="AM40230" s="5"/>
      <c r="AW40230" s="5"/>
    </row>
    <row r="40231" spans="38:49">
      <c r="AL40231" s="5"/>
      <c r="AM40231" s="5"/>
      <c r="AW40231" s="5"/>
    </row>
    <row r="40232" spans="38:49">
      <c r="AL40232" s="5"/>
      <c r="AM40232" s="5"/>
      <c r="AW40232" s="5"/>
    </row>
    <row r="40233" spans="38:49">
      <c r="AL40233" s="5"/>
      <c r="AM40233" s="5"/>
      <c r="AW40233" s="5"/>
    </row>
    <row r="40234" spans="38:49">
      <c r="AL40234" s="5"/>
      <c r="AM40234" s="5"/>
      <c r="AW40234" s="5"/>
    </row>
    <row r="40235" spans="38:49">
      <c r="AL40235" s="5"/>
      <c r="AM40235" s="5"/>
      <c r="AW40235" s="5"/>
    </row>
    <row r="40236" spans="38:49">
      <c r="AL40236" s="5"/>
      <c r="AM40236" s="5"/>
      <c r="AW40236" s="5"/>
    </row>
    <row r="40237" spans="38:49">
      <c r="AL40237" s="5"/>
      <c r="AM40237" s="5"/>
      <c r="AW40237" s="5"/>
    </row>
    <row r="40238" spans="38:49">
      <c r="AL40238" s="5"/>
      <c r="AM40238" s="5"/>
      <c r="AW40238" s="5"/>
    </row>
    <row r="40239" spans="38:49">
      <c r="AL40239" s="5"/>
      <c r="AM40239" s="5"/>
      <c r="AW40239" s="5"/>
    </row>
    <row r="40240" spans="38:49">
      <c r="AL40240" s="5"/>
      <c r="AM40240" s="5"/>
      <c r="AW40240" s="5"/>
    </row>
    <row r="40241" spans="38:49">
      <c r="AL40241" s="5"/>
      <c r="AM40241" s="5"/>
      <c r="AW40241" s="5"/>
    </row>
    <row r="40242" spans="38:49">
      <c r="AL40242" s="5"/>
      <c r="AM40242" s="5"/>
      <c r="AW40242" s="5"/>
    </row>
    <row r="40243" spans="38:49">
      <c r="AL40243" s="5"/>
      <c r="AM40243" s="5"/>
      <c r="AW40243" s="5"/>
    </row>
    <row r="40244" spans="38:49">
      <c r="AL40244" s="5"/>
      <c r="AM40244" s="5"/>
      <c r="AW40244" s="5"/>
    </row>
    <row r="40245" spans="38:49">
      <c r="AL40245" s="5"/>
      <c r="AM40245" s="5"/>
      <c r="AW40245" s="5"/>
    </row>
    <row r="40246" spans="38:49">
      <c r="AL40246" s="5"/>
      <c r="AM40246" s="5"/>
      <c r="AW40246" s="5"/>
    </row>
    <row r="40247" spans="38:49">
      <c r="AL40247" s="5"/>
      <c r="AM40247" s="5"/>
      <c r="AW40247" s="5"/>
    </row>
    <row r="40248" spans="38:49">
      <c r="AL40248" s="5"/>
      <c r="AM40248" s="5"/>
      <c r="AW40248" s="5"/>
    </row>
    <row r="40249" spans="38:49">
      <c r="AL40249" s="5"/>
      <c r="AM40249" s="5"/>
      <c r="AW40249" s="5"/>
    </row>
    <row r="40250" spans="38:49">
      <c r="AL40250" s="5"/>
      <c r="AM40250" s="5"/>
      <c r="AW40250" s="5"/>
    </row>
    <row r="40251" spans="38:49">
      <c r="AL40251" s="5"/>
      <c r="AM40251" s="5"/>
      <c r="AW40251" s="5"/>
    </row>
    <row r="40252" spans="38:49">
      <c r="AL40252" s="5"/>
      <c r="AM40252" s="5"/>
      <c r="AW40252" s="5"/>
    </row>
    <row r="40253" spans="38:49">
      <c r="AL40253" s="5"/>
      <c r="AM40253" s="5"/>
      <c r="AW40253" s="5"/>
    </row>
    <row r="40254" spans="38:49">
      <c r="AL40254" s="5"/>
      <c r="AM40254" s="5"/>
      <c r="AW40254" s="5"/>
    </row>
    <row r="40255" spans="38:49">
      <c r="AL40255" s="5"/>
      <c r="AM40255" s="5"/>
      <c r="AW40255" s="5"/>
    </row>
    <row r="40256" spans="38:49">
      <c r="AL40256" s="5"/>
      <c r="AM40256" s="5"/>
      <c r="AW40256" s="5"/>
    </row>
    <row r="40257" spans="38:49">
      <c r="AL40257" s="5"/>
      <c r="AM40257" s="5"/>
      <c r="AW40257" s="5"/>
    </row>
    <row r="40258" spans="38:49">
      <c r="AL40258" s="5"/>
      <c r="AM40258" s="5"/>
      <c r="AW40258" s="5"/>
    </row>
    <row r="40259" spans="38:49">
      <c r="AL40259" s="5"/>
      <c r="AM40259" s="5"/>
      <c r="AW40259" s="5"/>
    </row>
    <row r="40260" spans="38:49">
      <c r="AL40260" s="5"/>
      <c r="AM40260" s="5"/>
      <c r="AW40260" s="5"/>
    </row>
    <row r="40261" spans="38:49">
      <c r="AL40261" s="5"/>
      <c r="AM40261" s="5"/>
      <c r="AW40261" s="5"/>
    </row>
    <row r="40262" spans="38:49">
      <c r="AL40262" s="5"/>
      <c r="AM40262" s="5"/>
      <c r="AW40262" s="5"/>
    </row>
    <row r="40263" spans="38:49">
      <c r="AL40263" s="5"/>
      <c r="AM40263" s="5"/>
      <c r="AW40263" s="5"/>
    </row>
    <row r="40264" spans="38:49">
      <c r="AL40264" s="5"/>
      <c r="AM40264" s="5"/>
      <c r="AW40264" s="5"/>
    </row>
    <row r="40265" spans="38:49">
      <c r="AL40265" s="5"/>
      <c r="AM40265" s="5"/>
      <c r="AW40265" s="5"/>
    </row>
    <row r="40266" spans="38:49">
      <c r="AL40266" s="5"/>
      <c r="AM40266" s="5"/>
      <c r="AW40266" s="5"/>
    </row>
    <row r="40267" spans="38:49">
      <c r="AL40267" s="5"/>
      <c r="AM40267" s="5"/>
      <c r="AW40267" s="5"/>
    </row>
    <row r="40268" spans="38:49">
      <c r="AL40268" s="5"/>
      <c r="AM40268" s="5"/>
      <c r="AW40268" s="5"/>
    </row>
    <row r="40269" spans="38:49">
      <c r="AL40269" s="5"/>
      <c r="AM40269" s="5"/>
      <c r="AW40269" s="5"/>
    </row>
    <row r="40270" spans="38:49">
      <c r="AL40270" s="5"/>
      <c r="AM40270" s="5"/>
      <c r="AW40270" s="5"/>
    </row>
    <row r="40271" spans="38:49">
      <c r="AL40271" s="5"/>
      <c r="AM40271" s="5"/>
      <c r="AW40271" s="5"/>
    </row>
    <row r="40272" spans="38:49">
      <c r="AL40272" s="5"/>
      <c r="AM40272" s="5"/>
      <c r="AW40272" s="5"/>
    </row>
    <row r="40273" spans="38:49">
      <c r="AL40273" s="5"/>
      <c r="AM40273" s="5"/>
      <c r="AW40273" s="5"/>
    </row>
    <row r="40274" spans="38:49">
      <c r="AL40274" s="5"/>
      <c r="AM40274" s="5"/>
      <c r="AW40274" s="5"/>
    </row>
    <row r="40275" spans="38:49">
      <c r="AL40275" s="5"/>
      <c r="AM40275" s="5"/>
      <c r="AW40275" s="5"/>
    </row>
    <row r="40276" spans="38:49">
      <c r="AL40276" s="5"/>
      <c r="AM40276" s="5"/>
      <c r="AW40276" s="5"/>
    </row>
    <row r="40277" spans="38:49">
      <c r="AL40277" s="5"/>
      <c r="AM40277" s="5"/>
      <c r="AW40277" s="5"/>
    </row>
    <row r="40278" spans="38:49">
      <c r="AL40278" s="5"/>
      <c r="AM40278" s="5"/>
      <c r="AW40278" s="5"/>
    </row>
    <row r="40279" spans="38:49">
      <c r="AL40279" s="5"/>
      <c r="AM40279" s="5"/>
      <c r="AW40279" s="5"/>
    </row>
    <row r="40280" spans="38:49">
      <c r="AL40280" s="5"/>
      <c r="AM40280" s="5"/>
      <c r="AW40280" s="5"/>
    </row>
    <row r="40281" spans="38:49">
      <c r="AL40281" s="5"/>
      <c r="AM40281" s="5"/>
      <c r="AW40281" s="5"/>
    </row>
    <row r="40282" spans="38:49">
      <c r="AL40282" s="5"/>
      <c r="AM40282" s="5"/>
      <c r="AW40282" s="5"/>
    </row>
    <row r="40283" spans="38:49">
      <c r="AL40283" s="5"/>
      <c r="AM40283" s="5"/>
      <c r="AW40283" s="5"/>
    </row>
    <row r="40284" spans="38:49">
      <c r="AL40284" s="5"/>
      <c r="AM40284" s="5"/>
      <c r="AW40284" s="5"/>
    </row>
    <row r="40285" spans="38:49">
      <c r="AL40285" s="5"/>
      <c r="AM40285" s="5"/>
      <c r="AW40285" s="5"/>
    </row>
    <row r="40286" spans="38:49">
      <c r="AL40286" s="5"/>
      <c r="AM40286" s="5"/>
      <c r="AW40286" s="5"/>
    </row>
    <row r="40287" spans="38:49">
      <c r="AL40287" s="5"/>
      <c r="AM40287" s="5"/>
      <c r="AW40287" s="5"/>
    </row>
    <row r="40288" spans="38:49">
      <c r="AL40288" s="5"/>
      <c r="AM40288" s="5"/>
      <c r="AW40288" s="5"/>
    </row>
    <row r="40289" spans="38:49">
      <c r="AL40289" s="5"/>
      <c r="AM40289" s="5"/>
      <c r="AW40289" s="5"/>
    </row>
    <row r="40290" spans="38:49">
      <c r="AL40290" s="5"/>
      <c r="AM40290" s="5"/>
      <c r="AW40290" s="5"/>
    </row>
    <row r="40291" spans="38:49">
      <c r="AL40291" s="5"/>
      <c r="AM40291" s="5"/>
      <c r="AW40291" s="5"/>
    </row>
    <row r="40292" spans="38:49">
      <c r="AL40292" s="5"/>
      <c r="AM40292" s="5"/>
      <c r="AW40292" s="5"/>
    </row>
    <row r="40293" spans="38:49">
      <c r="AL40293" s="5"/>
      <c r="AM40293" s="5"/>
      <c r="AW40293" s="5"/>
    </row>
    <row r="40294" spans="38:49">
      <c r="AL40294" s="5"/>
      <c r="AM40294" s="5"/>
      <c r="AW40294" s="5"/>
    </row>
    <row r="40295" spans="38:49">
      <c r="AL40295" s="5"/>
      <c r="AM40295" s="5"/>
      <c r="AW40295" s="5"/>
    </row>
    <row r="40296" spans="38:49">
      <c r="AL40296" s="5"/>
      <c r="AM40296" s="5"/>
      <c r="AW40296" s="5"/>
    </row>
    <row r="40297" spans="38:49">
      <c r="AL40297" s="5"/>
      <c r="AM40297" s="5"/>
      <c r="AW40297" s="5"/>
    </row>
    <row r="40298" spans="38:49">
      <c r="AL40298" s="5"/>
      <c r="AM40298" s="5"/>
      <c r="AW40298" s="5"/>
    </row>
    <row r="40299" spans="38:49">
      <c r="AL40299" s="5"/>
      <c r="AM40299" s="5"/>
      <c r="AW40299" s="5"/>
    </row>
    <row r="40300" spans="38:49">
      <c r="AL40300" s="5"/>
      <c r="AM40300" s="5"/>
      <c r="AW40300" s="5"/>
    </row>
    <row r="40301" spans="38:49">
      <c r="AL40301" s="5"/>
      <c r="AM40301" s="5"/>
      <c r="AW40301" s="5"/>
    </row>
    <row r="40302" spans="38:49">
      <c r="AL40302" s="5"/>
      <c r="AM40302" s="5"/>
      <c r="AW40302" s="5"/>
    </row>
    <row r="40303" spans="38:49">
      <c r="AL40303" s="5"/>
      <c r="AM40303" s="5"/>
      <c r="AW40303" s="5"/>
    </row>
    <row r="40304" spans="38:49">
      <c r="AL40304" s="5"/>
      <c r="AM40304" s="5"/>
      <c r="AW40304" s="5"/>
    </row>
    <row r="40305" spans="38:49">
      <c r="AL40305" s="5"/>
      <c r="AM40305" s="5"/>
      <c r="AW40305" s="5"/>
    </row>
    <row r="40306" spans="38:49">
      <c r="AL40306" s="5"/>
      <c r="AM40306" s="5"/>
      <c r="AW40306" s="5"/>
    </row>
    <row r="40307" spans="38:49">
      <c r="AL40307" s="5"/>
      <c r="AM40307" s="5"/>
      <c r="AW40307" s="5"/>
    </row>
    <row r="40308" spans="38:49">
      <c r="AL40308" s="5"/>
      <c r="AM40308" s="5"/>
      <c r="AW40308" s="5"/>
    </row>
    <row r="40309" spans="38:49">
      <c r="AL40309" s="5"/>
      <c r="AM40309" s="5"/>
      <c r="AW40309" s="5"/>
    </row>
    <row r="40310" spans="38:49">
      <c r="AL40310" s="5"/>
      <c r="AM40310" s="5"/>
      <c r="AW40310" s="5"/>
    </row>
    <row r="40311" spans="38:49">
      <c r="AL40311" s="5"/>
      <c r="AM40311" s="5"/>
      <c r="AW40311" s="5"/>
    </row>
    <row r="40312" spans="38:49">
      <c r="AL40312" s="5"/>
      <c r="AM40312" s="5"/>
      <c r="AW40312" s="5"/>
    </row>
    <row r="40313" spans="38:49">
      <c r="AL40313" s="5"/>
      <c r="AM40313" s="5"/>
      <c r="AW40313" s="5"/>
    </row>
    <row r="40314" spans="38:49">
      <c r="AL40314" s="5"/>
      <c r="AM40314" s="5"/>
      <c r="AW40314" s="5"/>
    </row>
    <row r="40315" spans="38:49">
      <c r="AL40315" s="5"/>
      <c r="AM40315" s="5"/>
      <c r="AW40315" s="5"/>
    </row>
    <row r="40316" spans="38:49">
      <c r="AL40316" s="5"/>
      <c r="AM40316" s="5"/>
      <c r="AW40316" s="5"/>
    </row>
    <row r="40317" spans="38:49">
      <c r="AL40317" s="5"/>
      <c r="AM40317" s="5"/>
      <c r="AW40317" s="5"/>
    </row>
    <row r="40318" spans="38:49">
      <c r="AL40318" s="5"/>
      <c r="AM40318" s="5"/>
      <c r="AW40318" s="5"/>
    </row>
    <row r="40319" spans="38:49">
      <c r="AL40319" s="5"/>
      <c r="AM40319" s="5"/>
      <c r="AW40319" s="5"/>
    </row>
    <row r="40320" spans="38:49">
      <c r="AL40320" s="5"/>
      <c r="AM40320" s="5"/>
      <c r="AW40320" s="5"/>
    </row>
    <row r="40321" spans="38:49">
      <c r="AL40321" s="5"/>
      <c r="AM40321" s="5"/>
      <c r="AW40321" s="5"/>
    </row>
    <row r="40322" spans="38:49">
      <c r="AL40322" s="5"/>
      <c r="AM40322" s="5"/>
      <c r="AW40322" s="5"/>
    </row>
    <row r="40323" spans="38:49">
      <c r="AL40323" s="5"/>
      <c r="AM40323" s="5"/>
      <c r="AW40323" s="5"/>
    </row>
    <row r="40324" spans="38:49">
      <c r="AL40324" s="5"/>
      <c r="AM40324" s="5"/>
      <c r="AW40324" s="5"/>
    </row>
    <row r="40325" spans="38:49">
      <c r="AL40325" s="5"/>
      <c r="AM40325" s="5"/>
      <c r="AW40325" s="5"/>
    </row>
    <row r="40326" spans="38:49">
      <c r="AL40326" s="5"/>
      <c r="AM40326" s="5"/>
      <c r="AW40326" s="5"/>
    </row>
    <row r="40327" spans="38:49">
      <c r="AL40327" s="5"/>
      <c r="AM40327" s="5"/>
      <c r="AW40327" s="5"/>
    </row>
    <row r="40328" spans="38:49">
      <c r="AL40328" s="5"/>
      <c r="AM40328" s="5"/>
      <c r="AW40328" s="5"/>
    </row>
    <row r="40329" spans="38:49">
      <c r="AL40329" s="5"/>
      <c r="AM40329" s="5"/>
      <c r="AW40329" s="5"/>
    </row>
    <row r="40330" spans="38:49">
      <c r="AL40330" s="5"/>
      <c r="AM40330" s="5"/>
      <c r="AW40330" s="5"/>
    </row>
    <row r="40331" spans="38:49">
      <c r="AL40331" s="5"/>
      <c r="AM40331" s="5"/>
      <c r="AW40331" s="5"/>
    </row>
    <row r="40332" spans="38:49">
      <c r="AL40332" s="5"/>
      <c r="AM40332" s="5"/>
      <c r="AW40332" s="5"/>
    </row>
    <row r="40333" spans="38:49">
      <c r="AL40333" s="5"/>
      <c r="AM40333" s="5"/>
      <c r="AW40333" s="5"/>
    </row>
    <row r="40334" spans="38:49">
      <c r="AL40334" s="5"/>
      <c r="AM40334" s="5"/>
      <c r="AW40334" s="5"/>
    </row>
    <row r="40335" spans="38:49">
      <c r="AL40335" s="5"/>
      <c r="AM40335" s="5"/>
      <c r="AW40335" s="5"/>
    </row>
    <row r="40336" spans="38:49">
      <c r="AL40336" s="5"/>
      <c r="AM40336" s="5"/>
      <c r="AW40336" s="5"/>
    </row>
    <row r="40337" spans="38:49">
      <c r="AL40337" s="5"/>
      <c r="AM40337" s="5"/>
      <c r="AW40337" s="5"/>
    </row>
    <row r="40338" spans="38:49">
      <c r="AL40338" s="5"/>
      <c r="AM40338" s="5"/>
      <c r="AW40338" s="5"/>
    </row>
    <row r="40339" spans="38:49">
      <c r="AL40339" s="5"/>
      <c r="AM40339" s="5"/>
      <c r="AW40339" s="5"/>
    </row>
    <row r="40340" spans="38:49">
      <c r="AL40340" s="5"/>
      <c r="AM40340" s="5"/>
      <c r="AW40340" s="5"/>
    </row>
    <row r="40341" spans="38:49">
      <c r="AL40341" s="5"/>
      <c r="AM40341" s="5"/>
      <c r="AW40341" s="5"/>
    </row>
    <row r="40342" spans="38:49">
      <c r="AL40342" s="5"/>
      <c r="AM40342" s="5"/>
      <c r="AW40342" s="5"/>
    </row>
    <row r="40343" spans="38:49">
      <c r="AL40343" s="5"/>
      <c r="AM40343" s="5"/>
      <c r="AW40343" s="5"/>
    </row>
    <row r="40344" spans="38:49">
      <c r="AL40344" s="5"/>
      <c r="AM40344" s="5"/>
      <c r="AW40344" s="5"/>
    </row>
    <row r="40345" spans="38:49">
      <c r="AL40345" s="5"/>
      <c r="AM40345" s="5"/>
      <c r="AW40345" s="5"/>
    </row>
    <row r="40346" spans="38:49">
      <c r="AL40346" s="5"/>
      <c r="AM40346" s="5"/>
      <c r="AW40346" s="5"/>
    </row>
    <row r="40347" spans="38:49">
      <c r="AL40347" s="5"/>
      <c r="AM40347" s="5"/>
      <c r="AW40347" s="5"/>
    </row>
    <row r="40348" spans="38:49">
      <c r="AL40348" s="5"/>
      <c r="AM40348" s="5"/>
      <c r="AW40348" s="5"/>
    </row>
    <row r="40349" spans="38:49">
      <c r="AL40349" s="5"/>
      <c r="AM40349" s="5"/>
      <c r="AW40349" s="5"/>
    </row>
    <row r="40350" spans="38:49">
      <c r="AL40350" s="5"/>
      <c r="AM40350" s="5"/>
      <c r="AW40350" s="5"/>
    </row>
    <row r="40351" spans="38:49">
      <c r="AL40351" s="5"/>
      <c r="AM40351" s="5"/>
      <c r="AW40351" s="5"/>
    </row>
    <row r="40352" spans="38:49">
      <c r="AL40352" s="5"/>
      <c r="AM40352" s="5"/>
      <c r="AW40352" s="5"/>
    </row>
    <row r="40353" spans="38:49">
      <c r="AL40353" s="5"/>
      <c r="AM40353" s="5"/>
      <c r="AW40353" s="5"/>
    </row>
    <row r="40354" spans="38:49">
      <c r="AL40354" s="5"/>
      <c r="AM40354" s="5"/>
      <c r="AW40354" s="5"/>
    </row>
    <row r="40355" spans="38:49">
      <c r="AL40355" s="5"/>
      <c r="AM40355" s="5"/>
      <c r="AW40355" s="5"/>
    </row>
    <row r="40356" spans="38:49">
      <c r="AL40356" s="5"/>
      <c r="AM40356" s="5"/>
      <c r="AW40356" s="5"/>
    </row>
    <row r="40357" spans="38:49">
      <c r="AL40357" s="5"/>
      <c r="AM40357" s="5"/>
      <c r="AW40357" s="5"/>
    </row>
    <row r="40358" spans="38:49">
      <c r="AL40358" s="5"/>
      <c r="AM40358" s="5"/>
      <c r="AW40358" s="5"/>
    </row>
    <row r="40359" spans="38:49">
      <c r="AL40359" s="5"/>
      <c r="AM40359" s="5"/>
      <c r="AW40359" s="5"/>
    </row>
    <row r="40360" spans="38:49">
      <c r="AL40360" s="5"/>
      <c r="AM40360" s="5"/>
      <c r="AW40360" s="5"/>
    </row>
    <row r="40361" spans="38:49">
      <c r="AL40361" s="5"/>
      <c r="AM40361" s="5"/>
      <c r="AW40361" s="5"/>
    </row>
    <row r="40362" spans="38:49">
      <c r="AL40362" s="5"/>
      <c r="AM40362" s="5"/>
      <c r="AW40362" s="5"/>
    </row>
    <row r="40363" spans="38:49">
      <c r="AL40363" s="5"/>
      <c r="AM40363" s="5"/>
      <c r="AW40363" s="5"/>
    </row>
    <row r="40364" spans="38:49">
      <c r="AL40364" s="5"/>
      <c r="AM40364" s="5"/>
      <c r="AW40364" s="5"/>
    </row>
    <row r="40365" spans="38:49">
      <c r="AL40365" s="5"/>
      <c r="AM40365" s="5"/>
      <c r="AW40365" s="5"/>
    </row>
    <row r="40366" spans="38:49">
      <c r="AL40366" s="5"/>
      <c r="AM40366" s="5"/>
      <c r="AW40366" s="5"/>
    </row>
    <row r="40367" spans="38:49">
      <c r="AL40367" s="5"/>
      <c r="AM40367" s="5"/>
      <c r="AW40367" s="5"/>
    </row>
    <row r="40368" spans="38:49">
      <c r="AL40368" s="5"/>
      <c r="AM40368" s="5"/>
      <c r="AW40368" s="5"/>
    </row>
    <row r="40369" spans="38:49">
      <c r="AL40369" s="5"/>
      <c r="AM40369" s="5"/>
      <c r="AW40369" s="5"/>
    </row>
    <row r="40370" spans="38:49">
      <c r="AL40370" s="5"/>
      <c r="AM40370" s="5"/>
      <c r="AW40370" s="5"/>
    </row>
    <row r="40371" spans="38:49">
      <c r="AL40371" s="5"/>
      <c r="AM40371" s="5"/>
      <c r="AW40371" s="5"/>
    </row>
    <row r="40372" spans="38:49">
      <c r="AL40372" s="5"/>
      <c r="AM40372" s="5"/>
      <c r="AW40372" s="5"/>
    </row>
    <row r="40373" spans="38:49">
      <c r="AL40373" s="5"/>
      <c r="AM40373" s="5"/>
      <c r="AW40373" s="5"/>
    </row>
    <row r="40374" spans="38:49">
      <c r="AL40374" s="5"/>
      <c r="AM40374" s="5"/>
      <c r="AW40374" s="5"/>
    </row>
    <row r="40375" spans="38:49">
      <c r="AL40375" s="5"/>
      <c r="AM40375" s="5"/>
      <c r="AW40375" s="5"/>
    </row>
    <row r="40376" spans="38:49">
      <c r="AL40376" s="5"/>
      <c r="AM40376" s="5"/>
      <c r="AW40376" s="5"/>
    </row>
    <row r="40377" spans="38:49">
      <c r="AL40377" s="5"/>
      <c r="AM40377" s="5"/>
      <c r="AW40377" s="5"/>
    </row>
    <row r="40378" spans="38:49">
      <c r="AL40378" s="5"/>
      <c r="AM40378" s="5"/>
      <c r="AW40378" s="5"/>
    </row>
    <row r="40379" spans="38:49">
      <c r="AL40379" s="5"/>
      <c r="AM40379" s="5"/>
      <c r="AW40379" s="5"/>
    </row>
    <row r="40380" spans="38:49">
      <c r="AL40380" s="5"/>
      <c r="AM40380" s="5"/>
      <c r="AW40380" s="5"/>
    </row>
    <row r="40381" spans="38:49">
      <c r="AL40381" s="5"/>
      <c r="AM40381" s="5"/>
      <c r="AW40381" s="5"/>
    </row>
    <row r="40382" spans="38:49">
      <c r="AL40382" s="5"/>
      <c r="AM40382" s="5"/>
      <c r="AW40382" s="5"/>
    </row>
    <row r="40383" spans="38:49">
      <c r="AL40383" s="5"/>
      <c r="AM40383" s="5"/>
      <c r="AW40383" s="5"/>
    </row>
    <row r="40384" spans="38:49">
      <c r="AL40384" s="5"/>
      <c r="AM40384" s="5"/>
      <c r="AW40384" s="5"/>
    </row>
    <row r="40385" spans="38:49">
      <c r="AL40385" s="5"/>
      <c r="AM40385" s="5"/>
      <c r="AW40385" s="5"/>
    </row>
    <row r="40386" spans="38:49">
      <c r="AL40386" s="5"/>
      <c r="AM40386" s="5"/>
      <c r="AW40386" s="5"/>
    </row>
    <row r="40387" spans="38:49">
      <c r="AL40387" s="5"/>
      <c r="AM40387" s="5"/>
      <c r="AW40387" s="5"/>
    </row>
    <row r="40388" spans="38:49">
      <c r="AL40388" s="5"/>
      <c r="AM40388" s="5"/>
      <c r="AW40388" s="5"/>
    </row>
    <row r="40389" spans="38:49">
      <c r="AL40389" s="5"/>
      <c r="AM40389" s="5"/>
      <c r="AW40389" s="5"/>
    </row>
    <row r="40390" spans="38:49">
      <c r="AL40390" s="5"/>
      <c r="AM40390" s="5"/>
      <c r="AW40390" s="5"/>
    </row>
    <row r="40391" spans="38:49">
      <c r="AL40391" s="5"/>
      <c r="AM40391" s="5"/>
      <c r="AW40391" s="5"/>
    </row>
    <row r="40392" spans="38:49">
      <c r="AL40392" s="5"/>
      <c r="AM40392" s="5"/>
      <c r="AW40392" s="5"/>
    </row>
    <row r="40393" spans="38:49">
      <c r="AL40393" s="5"/>
      <c r="AM40393" s="5"/>
      <c r="AW40393" s="5"/>
    </row>
    <row r="40394" spans="38:49">
      <c r="AL40394" s="5"/>
      <c r="AM40394" s="5"/>
      <c r="AW40394" s="5"/>
    </row>
    <row r="40395" spans="38:49">
      <c r="AL40395" s="5"/>
      <c r="AM40395" s="5"/>
      <c r="AW40395" s="5"/>
    </row>
    <row r="40396" spans="38:49">
      <c r="AL40396" s="5"/>
      <c r="AM40396" s="5"/>
      <c r="AW40396" s="5"/>
    </row>
    <row r="40397" spans="38:49">
      <c r="AL40397" s="5"/>
      <c r="AM40397" s="5"/>
      <c r="AW40397" s="5"/>
    </row>
    <row r="40398" spans="38:49">
      <c r="AL40398" s="5"/>
      <c r="AM40398" s="5"/>
      <c r="AW40398" s="5"/>
    </row>
    <row r="40399" spans="38:49">
      <c r="AL40399" s="5"/>
      <c r="AM40399" s="5"/>
      <c r="AW40399" s="5"/>
    </row>
    <row r="40400" spans="38:49">
      <c r="AL40400" s="5"/>
      <c r="AM40400" s="5"/>
      <c r="AW40400" s="5"/>
    </row>
    <row r="40401" spans="38:49">
      <c r="AL40401" s="5"/>
      <c r="AM40401" s="5"/>
      <c r="AW40401" s="5"/>
    </row>
    <row r="40402" spans="38:49">
      <c r="AL40402" s="5"/>
      <c r="AM40402" s="5"/>
      <c r="AW40402" s="5"/>
    </row>
    <row r="40403" spans="38:49">
      <c r="AL40403" s="5"/>
      <c r="AM40403" s="5"/>
      <c r="AW40403" s="5"/>
    </row>
    <row r="40404" spans="38:49">
      <c r="AL40404" s="5"/>
      <c r="AM40404" s="5"/>
      <c r="AW40404" s="5"/>
    </row>
    <row r="40405" spans="38:49">
      <c r="AL40405" s="5"/>
      <c r="AM40405" s="5"/>
      <c r="AW40405" s="5"/>
    </row>
    <row r="40406" spans="38:49">
      <c r="AL40406" s="5"/>
      <c r="AM40406" s="5"/>
      <c r="AW40406" s="5"/>
    </row>
    <row r="40407" spans="38:49">
      <c r="AL40407" s="5"/>
      <c r="AM40407" s="5"/>
      <c r="AW40407" s="5"/>
    </row>
    <row r="40408" spans="38:49">
      <c r="AL40408" s="5"/>
      <c r="AM40408" s="5"/>
      <c r="AW40408" s="5"/>
    </row>
    <row r="40409" spans="38:49">
      <c r="AL40409" s="5"/>
      <c r="AM40409" s="5"/>
      <c r="AW40409" s="5"/>
    </row>
    <row r="40410" spans="38:49">
      <c r="AL40410" s="5"/>
      <c r="AM40410" s="5"/>
      <c r="AW40410" s="5"/>
    </row>
    <row r="40411" spans="38:49">
      <c r="AL40411" s="5"/>
      <c r="AM40411" s="5"/>
      <c r="AW40411" s="5"/>
    </row>
    <row r="40412" spans="38:49">
      <c r="AL40412" s="5"/>
      <c r="AM40412" s="5"/>
      <c r="AW40412" s="5"/>
    </row>
    <row r="40413" spans="38:49">
      <c r="AL40413" s="5"/>
      <c r="AM40413" s="5"/>
      <c r="AW40413" s="5"/>
    </row>
    <row r="40414" spans="38:49">
      <c r="AL40414" s="5"/>
      <c r="AM40414" s="5"/>
      <c r="AW40414" s="5"/>
    </row>
    <row r="40415" spans="38:49">
      <c r="AL40415" s="5"/>
      <c r="AM40415" s="5"/>
      <c r="AW40415" s="5"/>
    </row>
    <row r="40416" spans="38:49">
      <c r="AL40416" s="5"/>
      <c r="AM40416" s="5"/>
      <c r="AW40416" s="5"/>
    </row>
    <row r="40417" spans="38:49">
      <c r="AL40417" s="5"/>
      <c r="AM40417" s="5"/>
      <c r="AW40417" s="5"/>
    </row>
    <row r="40418" spans="38:49">
      <c r="AL40418" s="5"/>
      <c r="AM40418" s="5"/>
      <c r="AW40418" s="5"/>
    </row>
    <row r="40419" spans="38:49">
      <c r="AL40419" s="5"/>
      <c r="AM40419" s="5"/>
      <c r="AW40419" s="5"/>
    </row>
    <row r="40420" spans="38:49">
      <c r="AL40420" s="5"/>
      <c r="AM40420" s="5"/>
      <c r="AW40420" s="5"/>
    </row>
    <row r="40421" spans="38:49">
      <c r="AL40421" s="5"/>
      <c r="AM40421" s="5"/>
      <c r="AW40421" s="5"/>
    </row>
    <row r="40422" spans="38:49">
      <c r="AL40422" s="5"/>
      <c r="AM40422" s="5"/>
      <c r="AW40422" s="5"/>
    </row>
    <row r="40423" spans="38:49">
      <c r="AL40423" s="5"/>
      <c r="AM40423" s="5"/>
      <c r="AW40423" s="5"/>
    </row>
    <row r="40424" spans="38:49">
      <c r="AL40424" s="5"/>
      <c r="AM40424" s="5"/>
      <c r="AW40424" s="5"/>
    </row>
    <row r="40425" spans="38:49">
      <c r="AL40425" s="5"/>
      <c r="AM40425" s="5"/>
      <c r="AW40425" s="5"/>
    </row>
    <row r="40426" spans="38:49">
      <c r="AL40426" s="5"/>
      <c r="AM40426" s="5"/>
      <c r="AW40426" s="5"/>
    </row>
    <row r="40427" spans="38:49">
      <c r="AL40427" s="5"/>
      <c r="AM40427" s="5"/>
      <c r="AW40427" s="5"/>
    </row>
    <row r="40428" spans="38:49">
      <c r="AL40428" s="5"/>
      <c r="AM40428" s="5"/>
      <c r="AW40428" s="5"/>
    </row>
    <row r="40429" spans="38:49">
      <c r="AL40429" s="5"/>
      <c r="AM40429" s="5"/>
      <c r="AW40429" s="5"/>
    </row>
    <row r="40430" spans="38:49">
      <c r="AL40430" s="5"/>
      <c r="AM40430" s="5"/>
      <c r="AW40430" s="5"/>
    </row>
    <row r="40431" spans="38:49">
      <c r="AL40431" s="5"/>
      <c r="AM40431" s="5"/>
      <c r="AW40431" s="5"/>
    </row>
    <row r="40432" spans="38:49">
      <c r="AL40432" s="5"/>
      <c r="AM40432" s="5"/>
      <c r="AW40432" s="5"/>
    </row>
    <row r="40433" spans="38:49">
      <c r="AL40433" s="5"/>
      <c r="AM40433" s="5"/>
      <c r="AW40433" s="5"/>
    </row>
    <row r="40434" spans="38:49">
      <c r="AL40434" s="5"/>
      <c r="AM40434" s="5"/>
      <c r="AW40434" s="5"/>
    </row>
    <row r="40435" spans="38:49">
      <c r="AL40435" s="5"/>
      <c r="AM40435" s="5"/>
      <c r="AW40435" s="5"/>
    </row>
    <row r="40436" spans="38:49">
      <c r="AL40436" s="5"/>
      <c r="AM40436" s="5"/>
      <c r="AW40436" s="5"/>
    </row>
    <row r="40437" spans="38:49">
      <c r="AL40437" s="5"/>
      <c r="AM40437" s="5"/>
      <c r="AW40437" s="5"/>
    </row>
    <row r="40438" spans="38:49">
      <c r="AL40438" s="5"/>
      <c r="AM40438" s="5"/>
      <c r="AW40438" s="5"/>
    </row>
    <row r="40439" spans="38:49">
      <c r="AL40439" s="5"/>
      <c r="AM40439" s="5"/>
      <c r="AW40439" s="5"/>
    </row>
    <row r="40440" spans="38:49">
      <c r="AL40440" s="5"/>
      <c r="AM40440" s="5"/>
      <c r="AW40440" s="5"/>
    </row>
    <row r="40441" spans="38:49">
      <c r="AL40441" s="5"/>
      <c r="AM40441" s="5"/>
      <c r="AW40441" s="5"/>
    </row>
    <row r="40442" spans="38:49">
      <c r="AL40442" s="5"/>
      <c r="AM40442" s="5"/>
      <c r="AW40442" s="5"/>
    </row>
    <row r="40443" spans="38:49">
      <c r="AL40443" s="5"/>
      <c r="AM40443" s="5"/>
      <c r="AW40443" s="5"/>
    </row>
    <row r="40444" spans="38:49">
      <c r="AL40444" s="5"/>
      <c r="AM40444" s="5"/>
      <c r="AW40444" s="5"/>
    </row>
    <row r="40445" spans="38:49">
      <c r="AL40445" s="5"/>
      <c r="AM40445" s="5"/>
      <c r="AW40445" s="5"/>
    </row>
    <row r="40446" spans="38:49">
      <c r="AL40446" s="5"/>
      <c r="AM40446" s="5"/>
      <c r="AW40446" s="5"/>
    </row>
    <row r="40447" spans="38:49">
      <c r="AL40447" s="5"/>
      <c r="AM40447" s="5"/>
      <c r="AW40447" s="5"/>
    </row>
    <row r="40448" spans="38:49">
      <c r="AL40448" s="5"/>
      <c r="AM40448" s="5"/>
      <c r="AW40448" s="5"/>
    </row>
    <row r="40449" spans="38:49">
      <c r="AL40449" s="5"/>
      <c r="AM40449" s="5"/>
      <c r="AW40449" s="5"/>
    </row>
    <row r="40450" spans="38:49">
      <c r="AL40450" s="5"/>
      <c r="AM40450" s="5"/>
      <c r="AW40450" s="5"/>
    </row>
    <row r="40451" spans="38:49">
      <c r="AL40451" s="5"/>
      <c r="AM40451" s="5"/>
      <c r="AW40451" s="5"/>
    </row>
    <row r="40452" spans="38:49">
      <c r="AL40452" s="5"/>
      <c r="AM40452" s="5"/>
      <c r="AW40452" s="5"/>
    </row>
    <row r="40453" spans="38:49">
      <c r="AL40453" s="5"/>
      <c r="AM40453" s="5"/>
      <c r="AW40453" s="5"/>
    </row>
    <row r="40454" spans="38:49">
      <c r="AL40454" s="5"/>
      <c r="AM40454" s="5"/>
      <c r="AW40454" s="5"/>
    </row>
    <row r="40455" spans="38:49">
      <c r="AL40455" s="5"/>
      <c r="AM40455" s="5"/>
      <c r="AW40455" s="5"/>
    </row>
    <row r="40456" spans="38:49">
      <c r="AL40456" s="5"/>
      <c r="AM40456" s="5"/>
      <c r="AW40456" s="5"/>
    </row>
    <row r="40457" spans="38:49">
      <c r="AL40457" s="5"/>
      <c r="AM40457" s="5"/>
      <c r="AW40457" s="5"/>
    </row>
    <row r="40458" spans="38:49">
      <c r="AL40458" s="5"/>
      <c r="AM40458" s="5"/>
      <c r="AW40458" s="5"/>
    </row>
    <row r="40459" spans="38:49">
      <c r="AL40459" s="5"/>
      <c r="AM40459" s="5"/>
      <c r="AW40459" s="5"/>
    </row>
    <row r="40460" spans="38:49">
      <c r="AL40460" s="5"/>
      <c r="AM40460" s="5"/>
      <c r="AW40460" s="5"/>
    </row>
    <row r="40461" spans="38:49">
      <c r="AL40461" s="5"/>
      <c r="AM40461" s="5"/>
      <c r="AW40461" s="5"/>
    </row>
    <row r="40462" spans="38:49">
      <c r="AL40462" s="5"/>
      <c r="AM40462" s="5"/>
      <c r="AW40462" s="5"/>
    </row>
    <row r="40463" spans="38:49">
      <c r="AL40463" s="5"/>
      <c r="AM40463" s="5"/>
      <c r="AW40463" s="5"/>
    </row>
    <row r="40464" spans="38:49">
      <c r="AL40464" s="5"/>
      <c r="AM40464" s="5"/>
      <c r="AW40464" s="5"/>
    </row>
    <row r="40465" spans="38:49">
      <c r="AL40465" s="5"/>
      <c r="AM40465" s="5"/>
      <c r="AW40465" s="5"/>
    </row>
    <row r="40466" spans="38:49">
      <c r="AL40466" s="5"/>
      <c r="AM40466" s="5"/>
      <c r="AW40466" s="5"/>
    </row>
    <row r="40467" spans="38:49">
      <c r="AL40467" s="5"/>
      <c r="AM40467" s="5"/>
      <c r="AW40467" s="5"/>
    </row>
    <row r="40468" spans="38:49">
      <c r="AL40468" s="5"/>
      <c r="AM40468" s="5"/>
      <c r="AW40468" s="5"/>
    </row>
    <row r="40469" spans="38:49">
      <c r="AL40469" s="5"/>
      <c r="AM40469" s="5"/>
      <c r="AW40469" s="5"/>
    </row>
    <row r="40470" spans="38:49">
      <c r="AL40470" s="5"/>
      <c r="AM40470" s="5"/>
      <c r="AW40470" s="5"/>
    </row>
    <row r="40471" spans="38:49">
      <c r="AL40471" s="5"/>
      <c r="AM40471" s="5"/>
      <c r="AW40471" s="5"/>
    </row>
    <row r="40472" spans="38:49">
      <c r="AL40472" s="5"/>
      <c r="AM40472" s="5"/>
      <c r="AW40472" s="5"/>
    </row>
    <row r="40473" spans="38:49">
      <c r="AL40473" s="5"/>
      <c r="AM40473" s="5"/>
      <c r="AW40473" s="5"/>
    </row>
    <row r="40474" spans="38:49">
      <c r="AL40474" s="5"/>
      <c r="AM40474" s="5"/>
      <c r="AW40474" s="5"/>
    </row>
    <row r="40475" spans="38:49">
      <c r="AL40475" s="5"/>
      <c r="AM40475" s="5"/>
      <c r="AW40475" s="5"/>
    </row>
    <row r="40476" spans="38:49">
      <c r="AL40476" s="5"/>
      <c r="AM40476" s="5"/>
      <c r="AW40476" s="5"/>
    </row>
    <row r="40477" spans="38:49">
      <c r="AL40477" s="5"/>
      <c r="AM40477" s="5"/>
      <c r="AW40477" s="5"/>
    </row>
    <row r="40478" spans="38:49">
      <c r="AL40478" s="5"/>
      <c r="AM40478" s="5"/>
      <c r="AW40478" s="5"/>
    </row>
    <row r="40479" spans="38:49">
      <c r="AL40479" s="5"/>
      <c r="AM40479" s="5"/>
      <c r="AW40479" s="5"/>
    </row>
    <row r="40480" spans="38:49">
      <c r="AL40480" s="5"/>
      <c r="AM40480" s="5"/>
      <c r="AW40480" s="5"/>
    </row>
    <row r="40481" spans="38:49">
      <c r="AL40481" s="5"/>
      <c r="AM40481" s="5"/>
      <c r="AW40481" s="5"/>
    </row>
    <row r="40482" spans="38:49">
      <c r="AL40482" s="5"/>
      <c r="AM40482" s="5"/>
      <c r="AW40482" s="5"/>
    </row>
    <row r="40483" spans="38:49">
      <c r="AL40483" s="5"/>
      <c r="AM40483" s="5"/>
      <c r="AW40483" s="5"/>
    </row>
    <row r="40484" spans="38:49">
      <c r="AL40484" s="5"/>
      <c r="AM40484" s="5"/>
      <c r="AW40484" s="5"/>
    </row>
    <row r="40485" spans="38:49">
      <c r="AL40485" s="5"/>
      <c r="AM40485" s="5"/>
      <c r="AW40485" s="5"/>
    </row>
    <row r="40486" spans="38:49">
      <c r="AL40486" s="5"/>
      <c r="AM40486" s="5"/>
      <c r="AW40486" s="5"/>
    </row>
    <row r="40487" spans="38:49">
      <c r="AL40487" s="5"/>
      <c r="AM40487" s="5"/>
      <c r="AW40487" s="5"/>
    </row>
    <row r="40488" spans="38:49">
      <c r="AL40488" s="5"/>
      <c r="AM40488" s="5"/>
      <c r="AW40488" s="5"/>
    </row>
    <row r="40489" spans="38:49">
      <c r="AL40489" s="5"/>
      <c r="AM40489" s="5"/>
      <c r="AW40489" s="5"/>
    </row>
    <row r="40490" spans="38:49">
      <c r="AL40490" s="5"/>
      <c r="AM40490" s="5"/>
      <c r="AW40490" s="5"/>
    </row>
    <row r="40491" spans="38:49">
      <c r="AL40491" s="5"/>
      <c r="AM40491" s="5"/>
      <c r="AW40491" s="5"/>
    </row>
    <row r="40492" spans="38:49">
      <c r="AL40492" s="5"/>
      <c r="AM40492" s="5"/>
      <c r="AW40492" s="5"/>
    </row>
    <row r="40493" spans="38:49">
      <c r="AL40493" s="5"/>
      <c r="AM40493" s="5"/>
      <c r="AW40493" s="5"/>
    </row>
    <row r="40494" spans="38:49">
      <c r="AL40494" s="5"/>
      <c r="AM40494" s="5"/>
      <c r="AW40494" s="5"/>
    </row>
    <row r="40495" spans="38:49">
      <c r="AL40495" s="5"/>
      <c r="AM40495" s="5"/>
      <c r="AW40495" s="5"/>
    </row>
    <row r="40496" spans="38:49">
      <c r="AL40496" s="5"/>
      <c r="AM40496" s="5"/>
      <c r="AW40496" s="5"/>
    </row>
    <row r="40497" spans="38:49">
      <c r="AL40497" s="5"/>
      <c r="AM40497" s="5"/>
      <c r="AW40497" s="5"/>
    </row>
    <row r="40498" spans="38:49">
      <c r="AL40498" s="5"/>
      <c r="AM40498" s="5"/>
      <c r="AW40498" s="5"/>
    </row>
    <row r="40499" spans="38:49">
      <c r="AL40499" s="5"/>
      <c r="AM40499" s="5"/>
      <c r="AW40499" s="5"/>
    </row>
    <row r="40500" spans="38:49">
      <c r="AL40500" s="5"/>
      <c r="AM40500" s="5"/>
      <c r="AW40500" s="5"/>
    </row>
    <row r="40501" spans="38:49">
      <c r="AL40501" s="5"/>
      <c r="AM40501" s="5"/>
      <c r="AW40501" s="5"/>
    </row>
    <row r="40502" spans="38:49">
      <c r="AL40502" s="5"/>
      <c r="AM40502" s="5"/>
      <c r="AW40502" s="5"/>
    </row>
    <row r="40503" spans="38:49">
      <c r="AL40503" s="5"/>
      <c r="AM40503" s="5"/>
      <c r="AW40503" s="5"/>
    </row>
    <row r="40504" spans="38:49">
      <c r="AL40504" s="5"/>
      <c r="AM40504" s="5"/>
      <c r="AW40504" s="5"/>
    </row>
    <row r="40505" spans="38:49">
      <c r="AL40505" s="5"/>
      <c r="AM40505" s="5"/>
      <c r="AW40505" s="5"/>
    </row>
    <row r="40506" spans="38:49">
      <c r="AL40506" s="5"/>
      <c r="AM40506" s="5"/>
      <c r="AW40506" s="5"/>
    </row>
    <row r="40507" spans="38:49">
      <c r="AL40507" s="5"/>
      <c r="AM40507" s="5"/>
      <c r="AW40507" s="5"/>
    </row>
    <row r="40508" spans="38:49">
      <c r="AL40508" s="5"/>
      <c r="AM40508" s="5"/>
      <c r="AW40508" s="5"/>
    </row>
    <row r="40509" spans="38:49">
      <c r="AL40509" s="5"/>
      <c r="AM40509" s="5"/>
      <c r="AW40509" s="5"/>
    </row>
    <row r="40510" spans="38:49">
      <c r="AL40510" s="5"/>
      <c r="AM40510" s="5"/>
      <c r="AW40510" s="5"/>
    </row>
    <row r="40511" spans="38:49">
      <c r="AL40511" s="5"/>
      <c r="AM40511" s="5"/>
      <c r="AW40511" s="5"/>
    </row>
    <row r="40512" spans="38:49">
      <c r="AL40512" s="5"/>
      <c r="AM40512" s="5"/>
      <c r="AW40512" s="5"/>
    </row>
    <row r="40513" spans="38:49">
      <c r="AL40513" s="5"/>
      <c r="AM40513" s="5"/>
      <c r="AW40513" s="5"/>
    </row>
    <row r="40514" spans="38:49">
      <c r="AL40514" s="5"/>
      <c r="AM40514" s="5"/>
      <c r="AW40514" s="5"/>
    </row>
    <row r="40515" spans="38:49">
      <c r="AL40515" s="5"/>
      <c r="AM40515" s="5"/>
      <c r="AW40515" s="5"/>
    </row>
    <row r="40516" spans="38:49">
      <c r="AL40516" s="5"/>
      <c r="AM40516" s="5"/>
      <c r="AW40516" s="5"/>
    </row>
    <row r="40517" spans="38:49">
      <c r="AL40517" s="5"/>
      <c r="AM40517" s="5"/>
      <c r="AW40517" s="5"/>
    </row>
    <row r="40518" spans="38:49">
      <c r="AL40518" s="5"/>
      <c r="AM40518" s="5"/>
      <c r="AW40518" s="5"/>
    </row>
    <row r="40519" spans="38:49">
      <c r="AL40519" s="5"/>
      <c r="AM40519" s="5"/>
      <c r="AW40519" s="5"/>
    </row>
    <row r="40520" spans="38:49">
      <c r="AL40520" s="5"/>
      <c r="AM40520" s="5"/>
      <c r="AW40520" s="5"/>
    </row>
    <row r="40521" spans="38:49">
      <c r="AL40521" s="5"/>
      <c r="AM40521" s="5"/>
      <c r="AW40521" s="5"/>
    </row>
    <row r="40522" spans="38:49">
      <c r="AL40522" s="5"/>
      <c r="AM40522" s="5"/>
      <c r="AW40522" s="5"/>
    </row>
    <row r="40523" spans="38:49">
      <c r="AL40523" s="5"/>
      <c r="AM40523" s="5"/>
      <c r="AW40523" s="5"/>
    </row>
    <row r="40524" spans="38:49">
      <c r="AL40524" s="5"/>
      <c r="AM40524" s="5"/>
      <c r="AW40524" s="5"/>
    </row>
    <row r="40525" spans="38:49">
      <c r="AL40525" s="5"/>
      <c r="AM40525" s="5"/>
      <c r="AW40525" s="5"/>
    </row>
    <row r="40526" spans="38:49">
      <c r="AL40526" s="5"/>
      <c r="AM40526" s="5"/>
      <c r="AW40526" s="5"/>
    </row>
    <row r="40527" spans="38:49">
      <c r="AL40527" s="5"/>
      <c r="AM40527" s="5"/>
      <c r="AW40527" s="5"/>
    </row>
    <row r="40528" spans="38:49">
      <c r="AL40528" s="5"/>
      <c r="AM40528" s="5"/>
      <c r="AW40528" s="5"/>
    </row>
    <row r="40529" spans="38:49">
      <c r="AL40529" s="5"/>
      <c r="AM40529" s="5"/>
      <c r="AW40529" s="5"/>
    </row>
    <row r="40530" spans="38:49">
      <c r="AL40530" s="5"/>
      <c r="AM40530" s="5"/>
      <c r="AW40530" s="5"/>
    </row>
    <row r="40531" spans="38:49">
      <c r="AL40531" s="5"/>
      <c r="AM40531" s="5"/>
      <c r="AW40531" s="5"/>
    </row>
    <row r="40532" spans="38:49">
      <c r="AL40532" s="5"/>
      <c r="AM40532" s="5"/>
      <c r="AW40532" s="5"/>
    </row>
    <row r="40533" spans="38:49">
      <c r="AL40533" s="5"/>
      <c r="AM40533" s="5"/>
      <c r="AW40533" s="5"/>
    </row>
    <row r="40534" spans="38:49">
      <c r="AL40534" s="5"/>
      <c r="AM40534" s="5"/>
      <c r="AW40534" s="5"/>
    </row>
    <row r="40535" spans="38:49">
      <c r="AL40535" s="5"/>
      <c r="AM40535" s="5"/>
      <c r="AW40535" s="5"/>
    </row>
    <row r="40536" spans="38:49">
      <c r="AL40536" s="5"/>
      <c r="AM40536" s="5"/>
      <c r="AW40536" s="5"/>
    </row>
    <row r="40537" spans="38:49">
      <c r="AL40537" s="5"/>
      <c r="AM40537" s="5"/>
      <c r="AW40537" s="5"/>
    </row>
    <row r="40538" spans="38:49">
      <c r="AL40538" s="5"/>
      <c r="AM40538" s="5"/>
      <c r="AW40538" s="5"/>
    </row>
    <row r="40539" spans="38:49">
      <c r="AL40539" s="5"/>
      <c r="AM40539" s="5"/>
      <c r="AW40539" s="5"/>
    </row>
    <row r="40540" spans="38:49">
      <c r="AL40540" s="5"/>
      <c r="AM40540" s="5"/>
      <c r="AW40540" s="5"/>
    </row>
    <row r="40541" spans="38:49">
      <c r="AL40541" s="5"/>
      <c r="AM40541" s="5"/>
      <c r="AW40541" s="5"/>
    </row>
    <row r="40542" spans="38:49">
      <c r="AL40542" s="5"/>
      <c r="AM40542" s="5"/>
      <c r="AW40542" s="5"/>
    </row>
    <row r="40543" spans="38:49">
      <c r="AL40543" s="5"/>
      <c r="AM40543" s="5"/>
      <c r="AW40543" s="5"/>
    </row>
    <row r="40544" spans="38:49">
      <c r="AL40544" s="5"/>
      <c r="AM40544" s="5"/>
      <c r="AW40544" s="5"/>
    </row>
    <row r="40545" spans="38:49">
      <c r="AL40545" s="5"/>
      <c r="AM40545" s="5"/>
      <c r="AW40545" s="5"/>
    </row>
    <row r="40546" spans="38:49">
      <c r="AL40546" s="5"/>
      <c r="AM40546" s="5"/>
      <c r="AW40546" s="5"/>
    </row>
    <row r="40547" spans="38:49">
      <c r="AL40547" s="5"/>
      <c r="AM40547" s="5"/>
      <c r="AW40547" s="5"/>
    </row>
    <row r="40548" spans="38:49">
      <c r="AL40548" s="5"/>
      <c r="AM40548" s="5"/>
      <c r="AW40548" s="5"/>
    </row>
    <row r="40549" spans="38:49">
      <c r="AL40549" s="5"/>
      <c r="AM40549" s="5"/>
      <c r="AW40549" s="5"/>
    </row>
    <row r="40550" spans="38:49">
      <c r="AL40550" s="5"/>
      <c r="AM40550" s="5"/>
      <c r="AW40550" s="5"/>
    </row>
    <row r="40551" spans="38:49">
      <c r="AL40551" s="5"/>
      <c r="AM40551" s="5"/>
      <c r="AW40551" s="5"/>
    </row>
    <row r="40552" spans="38:49">
      <c r="AL40552" s="5"/>
      <c r="AM40552" s="5"/>
      <c r="AW40552" s="5"/>
    </row>
    <row r="40553" spans="38:49">
      <c r="AL40553" s="5"/>
      <c r="AM40553" s="5"/>
      <c r="AW40553" s="5"/>
    </row>
    <row r="40554" spans="38:49">
      <c r="AL40554" s="5"/>
      <c r="AM40554" s="5"/>
      <c r="AW40554" s="5"/>
    </row>
    <row r="40555" spans="38:49">
      <c r="AL40555" s="5"/>
      <c r="AM40555" s="5"/>
      <c r="AW40555" s="5"/>
    </row>
    <row r="40556" spans="38:49">
      <c r="AL40556" s="5"/>
      <c r="AM40556" s="5"/>
      <c r="AW40556" s="5"/>
    </row>
    <row r="40557" spans="38:49">
      <c r="AL40557" s="5"/>
      <c r="AM40557" s="5"/>
      <c r="AW40557" s="5"/>
    </row>
    <row r="40558" spans="38:49">
      <c r="AL40558" s="5"/>
      <c r="AM40558" s="5"/>
      <c r="AW40558" s="5"/>
    </row>
    <row r="40559" spans="38:49">
      <c r="AL40559" s="5"/>
      <c r="AM40559" s="5"/>
      <c r="AW40559" s="5"/>
    </row>
    <row r="40560" spans="38:49">
      <c r="AL40560" s="5"/>
      <c r="AM40560" s="5"/>
      <c r="AW40560" s="5"/>
    </row>
    <row r="40561" spans="38:49">
      <c r="AL40561" s="5"/>
      <c r="AM40561" s="5"/>
      <c r="AW40561" s="5"/>
    </row>
    <row r="40562" spans="38:49">
      <c r="AL40562" s="5"/>
      <c r="AM40562" s="5"/>
      <c r="AW40562" s="5"/>
    </row>
    <row r="40563" spans="38:49">
      <c r="AL40563" s="5"/>
      <c r="AM40563" s="5"/>
      <c r="AW40563" s="5"/>
    </row>
    <row r="40564" spans="38:49">
      <c r="AL40564" s="5"/>
      <c r="AM40564" s="5"/>
      <c r="AW40564" s="5"/>
    </row>
    <row r="40565" spans="38:49">
      <c r="AL40565" s="5"/>
      <c r="AM40565" s="5"/>
      <c r="AW40565" s="5"/>
    </row>
    <row r="40566" spans="38:49">
      <c r="AL40566" s="5"/>
      <c r="AM40566" s="5"/>
      <c r="AW40566" s="5"/>
    </row>
    <row r="40567" spans="38:49">
      <c r="AL40567" s="5"/>
      <c r="AM40567" s="5"/>
      <c r="AW40567" s="5"/>
    </row>
    <row r="40568" spans="38:49">
      <c r="AL40568" s="5"/>
      <c r="AM40568" s="5"/>
      <c r="AW40568" s="5"/>
    </row>
    <row r="40569" spans="38:49">
      <c r="AL40569" s="5"/>
      <c r="AM40569" s="5"/>
      <c r="AW40569" s="5"/>
    </row>
    <row r="40570" spans="38:49">
      <c r="AL40570" s="5"/>
      <c r="AM40570" s="5"/>
      <c r="AW40570" s="5"/>
    </row>
    <row r="40571" spans="38:49">
      <c r="AL40571" s="5"/>
      <c r="AM40571" s="5"/>
      <c r="AW40571" s="5"/>
    </row>
    <row r="40572" spans="38:49">
      <c r="AL40572" s="5"/>
      <c r="AM40572" s="5"/>
      <c r="AW40572" s="5"/>
    </row>
    <row r="40573" spans="38:49">
      <c r="AL40573" s="5"/>
      <c r="AM40573" s="5"/>
      <c r="AW40573" s="5"/>
    </row>
    <row r="40574" spans="38:49">
      <c r="AL40574" s="5"/>
      <c r="AM40574" s="5"/>
      <c r="AW40574" s="5"/>
    </row>
    <row r="40575" spans="38:49">
      <c r="AL40575" s="5"/>
      <c r="AM40575" s="5"/>
      <c r="AW40575" s="5"/>
    </row>
    <row r="40576" spans="38:49">
      <c r="AL40576" s="5"/>
      <c r="AM40576" s="5"/>
      <c r="AW40576" s="5"/>
    </row>
    <row r="40577" spans="38:49">
      <c r="AL40577" s="5"/>
      <c r="AM40577" s="5"/>
      <c r="AW40577" s="5"/>
    </row>
    <row r="40578" spans="38:49">
      <c r="AL40578" s="5"/>
      <c r="AM40578" s="5"/>
      <c r="AW40578" s="5"/>
    </row>
    <row r="40579" spans="38:49">
      <c r="AL40579" s="5"/>
      <c r="AM40579" s="5"/>
      <c r="AW40579" s="5"/>
    </row>
    <row r="40580" spans="38:49">
      <c r="AL40580" s="5"/>
      <c r="AM40580" s="5"/>
      <c r="AW40580" s="5"/>
    </row>
    <row r="40581" spans="38:49">
      <c r="AL40581" s="5"/>
      <c r="AM40581" s="5"/>
      <c r="AW40581" s="5"/>
    </row>
    <row r="40582" spans="38:49">
      <c r="AL40582" s="5"/>
      <c r="AM40582" s="5"/>
      <c r="AW40582" s="5"/>
    </row>
    <row r="40583" spans="38:49">
      <c r="AL40583" s="5"/>
      <c r="AM40583" s="5"/>
      <c r="AW40583" s="5"/>
    </row>
    <row r="40584" spans="38:49">
      <c r="AL40584" s="5"/>
      <c r="AM40584" s="5"/>
      <c r="AW40584" s="5"/>
    </row>
    <row r="40585" spans="38:49">
      <c r="AL40585" s="5"/>
      <c r="AM40585" s="5"/>
      <c r="AW40585" s="5"/>
    </row>
    <row r="40586" spans="38:49">
      <c r="AL40586" s="5"/>
      <c r="AM40586" s="5"/>
      <c r="AW40586" s="5"/>
    </row>
    <row r="40587" spans="38:49">
      <c r="AL40587" s="5"/>
      <c r="AM40587" s="5"/>
      <c r="AW40587" s="5"/>
    </row>
    <row r="40588" spans="38:49">
      <c r="AL40588" s="5"/>
      <c r="AM40588" s="5"/>
      <c r="AW40588" s="5"/>
    </row>
    <row r="40589" spans="38:49">
      <c r="AL40589" s="5"/>
      <c r="AM40589" s="5"/>
      <c r="AW40589" s="5"/>
    </row>
    <row r="40590" spans="38:49">
      <c r="AL40590" s="5"/>
      <c r="AM40590" s="5"/>
      <c r="AW40590" s="5"/>
    </row>
    <row r="40591" spans="38:49">
      <c r="AL40591" s="5"/>
      <c r="AM40591" s="5"/>
      <c r="AW40591" s="5"/>
    </row>
    <row r="40592" spans="38:49">
      <c r="AL40592" s="5"/>
      <c r="AM40592" s="5"/>
      <c r="AW40592" s="5"/>
    </row>
    <row r="40593" spans="38:49">
      <c r="AL40593" s="5"/>
      <c r="AM40593" s="5"/>
      <c r="AW40593" s="5"/>
    </row>
    <row r="40594" spans="38:49">
      <c r="AL40594" s="5"/>
      <c r="AM40594" s="5"/>
      <c r="AW40594" s="5"/>
    </row>
    <row r="40595" spans="38:49">
      <c r="AL40595" s="5"/>
      <c r="AM40595" s="5"/>
      <c r="AW40595" s="5"/>
    </row>
    <row r="40596" spans="38:49">
      <c r="AL40596" s="5"/>
      <c r="AM40596" s="5"/>
      <c r="AW40596" s="5"/>
    </row>
    <row r="40597" spans="38:49">
      <c r="AL40597" s="5"/>
      <c r="AM40597" s="5"/>
      <c r="AW40597" s="5"/>
    </row>
    <row r="40598" spans="38:49">
      <c r="AL40598" s="5"/>
      <c r="AM40598" s="5"/>
      <c r="AW40598" s="5"/>
    </row>
    <row r="40599" spans="38:49">
      <c r="AL40599" s="5"/>
      <c r="AM40599" s="5"/>
      <c r="AW40599" s="5"/>
    </row>
    <row r="40600" spans="38:49">
      <c r="AL40600" s="5"/>
      <c r="AM40600" s="5"/>
      <c r="AW40600" s="5"/>
    </row>
    <row r="40601" spans="38:49">
      <c r="AL40601" s="5"/>
      <c r="AM40601" s="5"/>
      <c r="AW40601" s="5"/>
    </row>
    <row r="40602" spans="38:49">
      <c r="AL40602" s="5"/>
      <c r="AM40602" s="5"/>
      <c r="AW40602" s="5"/>
    </row>
    <row r="40603" spans="38:49">
      <c r="AL40603" s="5"/>
      <c r="AM40603" s="5"/>
      <c r="AW40603" s="5"/>
    </row>
    <row r="40604" spans="38:49">
      <c r="AL40604" s="5"/>
      <c r="AM40604" s="5"/>
      <c r="AW40604" s="5"/>
    </row>
    <row r="40605" spans="38:49">
      <c r="AL40605" s="5"/>
      <c r="AM40605" s="5"/>
      <c r="AW40605" s="5"/>
    </row>
    <row r="40606" spans="38:49">
      <c r="AL40606" s="5"/>
      <c r="AM40606" s="5"/>
      <c r="AW40606" s="5"/>
    </row>
    <row r="40607" spans="38:49">
      <c r="AL40607" s="5"/>
      <c r="AM40607" s="5"/>
      <c r="AW40607" s="5"/>
    </row>
    <row r="40608" spans="38:49">
      <c r="AL40608" s="5"/>
      <c r="AM40608" s="5"/>
      <c r="AW40608" s="5"/>
    </row>
    <row r="40609" spans="38:49">
      <c r="AL40609" s="5"/>
      <c r="AM40609" s="5"/>
      <c r="AW40609" s="5"/>
    </row>
    <row r="40610" spans="38:49">
      <c r="AL40610" s="5"/>
      <c r="AM40610" s="5"/>
      <c r="AW40610" s="5"/>
    </row>
    <row r="40611" spans="38:49">
      <c r="AL40611" s="5"/>
      <c r="AM40611" s="5"/>
      <c r="AW40611" s="5"/>
    </row>
    <row r="40612" spans="38:49">
      <c r="AL40612" s="5"/>
      <c r="AM40612" s="5"/>
      <c r="AW40612" s="5"/>
    </row>
    <row r="40613" spans="38:49">
      <c r="AL40613" s="5"/>
      <c r="AM40613" s="5"/>
      <c r="AW40613" s="5"/>
    </row>
    <row r="40614" spans="38:49">
      <c r="AL40614" s="5"/>
      <c r="AM40614" s="5"/>
      <c r="AW40614" s="5"/>
    </row>
    <row r="40615" spans="38:49">
      <c r="AL40615" s="5"/>
      <c r="AM40615" s="5"/>
      <c r="AW40615" s="5"/>
    </row>
    <row r="40616" spans="38:49">
      <c r="AL40616" s="5"/>
      <c r="AM40616" s="5"/>
      <c r="AW40616" s="5"/>
    </row>
    <row r="40617" spans="38:49">
      <c r="AL40617" s="5"/>
      <c r="AM40617" s="5"/>
      <c r="AW40617" s="5"/>
    </row>
    <row r="40618" spans="38:49">
      <c r="AL40618" s="5"/>
      <c r="AM40618" s="5"/>
      <c r="AW40618" s="5"/>
    </row>
    <row r="40619" spans="38:49">
      <c r="AL40619" s="5"/>
      <c r="AM40619" s="5"/>
      <c r="AW40619" s="5"/>
    </row>
    <row r="40620" spans="38:49">
      <c r="AL40620" s="5"/>
      <c r="AM40620" s="5"/>
      <c r="AW40620" s="5"/>
    </row>
    <row r="40621" spans="38:49">
      <c r="AL40621" s="5"/>
      <c r="AM40621" s="5"/>
      <c r="AW40621" s="5"/>
    </row>
    <row r="40622" spans="38:49">
      <c r="AL40622" s="5"/>
      <c r="AM40622" s="5"/>
      <c r="AW40622" s="5"/>
    </row>
    <row r="40623" spans="38:49">
      <c r="AL40623" s="5"/>
      <c r="AM40623" s="5"/>
      <c r="AW40623" s="5"/>
    </row>
    <row r="40624" spans="38:49">
      <c r="AL40624" s="5"/>
      <c r="AM40624" s="5"/>
      <c r="AW40624" s="5"/>
    </row>
    <row r="40625" spans="38:49">
      <c r="AL40625" s="5"/>
      <c r="AM40625" s="5"/>
      <c r="AW40625" s="5"/>
    </row>
    <row r="40626" spans="38:49">
      <c r="AL40626" s="5"/>
      <c r="AM40626" s="5"/>
      <c r="AW40626" s="5"/>
    </row>
    <row r="40627" spans="38:49">
      <c r="AL40627" s="5"/>
      <c r="AM40627" s="5"/>
      <c r="AW40627" s="5"/>
    </row>
    <row r="40628" spans="38:49">
      <c r="AL40628" s="5"/>
      <c r="AM40628" s="5"/>
      <c r="AW40628" s="5"/>
    </row>
    <row r="40629" spans="38:49">
      <c r="AL40629" s="5"/>
      <c r="AM40629" s="5"/>
      <c r="AW40629" s="5"/>
    </row>
    <row r="40630" spans="38:49">
      <c r="AL40630" s="5"/>
      <c r="AM40630" s="5"/>
      <c r="AW40630" s="5"/>
    </row>
    <row r="40631" spans="38:49">
      <c r="AL40631" s="5"/>
      <c r="AM40631" s="5"/>
      <c r="AW40631" s="5"/>
    </row>
    <row r="40632" spans="38:49">
      <c r="AL40632" s="5"/>
      <c r="AM40632" s="5"/>
      <c r="AW40632" s="5"/>
    </row>
    <row r="40633" spans="38:49">
      <c r="AL40633" s="5"/>
      <c r="AM40633" s="5"/>
      <c r="AW40633" s="5"/>
    </row>
    <row r="40634" spans="38:49">
      <c r="AL40634" s="5"/>
      <c r="AM40634" s="5"/>
      <c r="AW40634" s="5"/>
    </row>
    <row r="40635" spans="38:49">
      <c r="AL40635" s="5"/>
      <c r="AM40635" s="5"/>
      <c r="AW40635" s="5"/>
    </row>
    <row r="40636" spans="38:49">
      <c r="AL40636" s="5"/>
      <c r="AM40636" s="5"/>
      <c r="AW40636" s="5"/>
    </row>
    <row r="40637" spans="38:49">
      <c r="AL40637" s="5"/>
      <c r="AM40637" s="5"/>
      <c r="AW40637" s="5"/>
    </row>
    <row r="40638" spans="38:49">
      <c r="AL40638" s="5"/>
      <c r="AM40638" s="5"/>
      <c r="AW40638" s="5"/>
    </row>
    <row r="40639" spans="38:49">
      <c r="AL40639" s="5"/>
      <c r="AM40639" s="5"/>
      <c r="AW40639" s="5"/>
    </row>
    <row r="40640" spans="38:49">
      <c r="AL40640" s="5"/>
      <c r="AM40640" s="5"/>
      <c r="AW40640" s="5"/>
    </row>
    <row r="40641" spans="38:49">
      <c r="AL40641" s="5"/>
      <c r="AM40641" s="5"/>
      <c r="AW40641" s="5"/>
    </row>
    <row r="40642" spans="38:49">
      <c r="AL40642" s="5"/>
      <c r="AM40642" s="5"/>
      <c r="AW40642" s="5"/>
    </row>
    <row r="40643" spans="38:49">
      <c r="AL40643" s="5"/>
      <c r="AM40643" s="5"/>
      <c r="AW40643" s="5"/>
    </row>
    <row r="40644" spans="38:49">
      <c r="AL40644" s="5"/>
      <c r="AM40644" s="5"/>
      <c r="AW40644" s="5"/>
    </row>
    <row r="40645" spans="38:49">
      <c r="AL40645" s="5"/>
      <c r="AM40645" s="5"/>
      <c r="AW40645" s="5"/>
    </row>
    <row r="40646" spans="38:49">
      <c r="AL40646" s="5"/>
      <c r="AM40646" s="5"/>
      <c r="AW40646" s="5"/>
    </row>
    <row r="40647" spans="38:49">
      <c r="AL40647" s="5"/>
      <c r="AM40647" s="5"/>
      <c r="AW40647" s="5"/>
    </row>
    <row r="40648" spans="38:49">
      <c r="AL40648" s="5"/>
      <c r="AM40648" s="5"/>
      <c r="AW40648" s="5"/>
    </row>
    <row r="40649" spans="38:49">
      <c r="AL40649" s="5"/>
      <c r="AM40649" s="5"/>
      <c r="AW40649" s="5"/>
    </row>
    <row r="40650" spans="38:49">
      <c r="AL40650" s="5"/>
      <c r="AM40650" s="5"/>
      <c r="AW40650" s="5"/>
    </row>
    <row r="40651" spans="38:49">
      <c r="AL40651" s="5"/>
      <c r="AM40651" s="5"/>
      <c r="AW40651" s="5"/>
    </row>
    <row r="40652" spans="38:49">
      <c r="AL40652" s="5"/>
      <c r="AM40652" s="5"/>
      <c r="AW40652" s="5"/>
    </row>
    <row r="40653" spans="38:49">
      <c r="AL40653" s="5"/>
      <c r="AM40653" s="5"/>
      <c r="AW40653" s="5"/>
    </row>
    <row r="40654" spans="38:49">
      <c r="AL40654" s="5"/>
      <c r="AM40654" s="5"/>
      <c r="AW40654" s="5"/>
    </row>
    <row r="40655" spans="38:49">
      <c r="AL40655" s="5"/>
      <c r="AM40655" s="5"/>
      <c r="AW40655" s="5"/>
    </row>
    <row r="40656" spans="38:49">
      <c r="AL40656" s="5"/>
      <c r="AM40656" s="5"/>
      <c r="AW40656" s="5"/>
    </row>
    <row r="40657" spans="38:49">
      <c r="AL40657" s="5"/>
      <c r="AM40657" s="5"/>
      <c r="AW40657" s="5"/>
    </row>
    <row r="40658" spans="38:49">
      <c r="AL40658" s="5"/>
      <c r="AM40658" s="5"/>
      <c r="AW40658" s="5"/>
    </row>
    <row r="40659" spans="38:49">
      <c r="AL40659" s="5"/>
      <c r="AM40659" s="5"/>
      <c r="AW40659" s="5"/>
    </row>
    <row r="40660" spans="38:49">
      <c r="AL40660" s="5"/>
      <c r="AM40660" s="5"/>
      <c r="AW40660" s="5"/>
    </row>
    <row r="40661" spans="38:49">
      <c r="AL40661" s="5"/>
      <c r="AM40661" s="5"/>
      <c r="AW40661" s="5"/>
    </row>
    <row r="40662" spans="38:49">
      <c r="AL40662" s="5"/>
      <c r="AM40662" s="5"/>
      <c r="AW40662" s="5"/>
    </row>
    <row r="40663" spans="38:49">
      <c r="AL40663" s="5"/>
      <c r="AM40663" s="5"/>
      <c r="AW40663" s="5"/>
    </row>
    <row r="40664" spans="38:49">
      <c r="AL40664" s="5"/>
      <c r="AM40664" s="5"/>
      <c r="AW40664" s="5"/>
    </row>
    <row r="40665" spans="38:49">
      <c r="AL40665" s="5"/>
      <c r="AM40665" s="5"/>
      <c r="AW40665" s="5"/>
    </row>
    <row r="40666" spans="38:49">
      <c r="AL40666" s="5"/>
      <c r="AM40666" s="5"/>
      <c r="AW40666" s="5"/>
    </row>
    <row r="40667" spans="38:49">
      <c r="AL40667" s="5"/>
      <c r="AM40667" s="5"/>
      <c r="AW40667" s="5"/>
    </row>
    <row r="40668" spans="38:49">
      <c r="AL40668" s="5"/>
      <c r="AM40668" s="5"/>
      <c r="AW40668" s="5"/>
    </row>
    <row r="40669" spans="38:49">
      <c r="AL40669" s="5"/>
      <c r="AM40669" s="5"/>
      <c r="AW40669" s="5"/>
    </row>
    <row r="40670" spans="38:49">
      <c r="AL40670" s="5"/>
      <c r="AM40670" s="5"/>
      <c r="AW40670" s="5"/>
    </row>
    <row r="40671" spans="38:49">
      <c r="AL40671" s="5"/>
      <c r="AM40671" s="5"/>
      <c r="AW40671" s="5"/>
    </row>
    <row r="40672" spans="38:49">
      <c r="AL40672" s="5"/>
      <c r="AM40672" s="5"/>
      <c r="AW40672" s="5"/>
    </row>
    <row r="40673" spans="38:49">
      <c r="AL40673" s="5"/>
      <c r="AM40673" s="5"/>
      <c r="AW40673" s="5"/>
    </row>
    <row r="40674" spans="38:49">
      <c r="AL40674" s="5"/>
      <c r="AM40674" s="5"/>
      <c r="AW40674" s="5"/>
    </row>
    <row r="40675" spans="38:49">
      <c r="AL40675" s="5"/>
      <c r="AM40675" s="5"/>
      <c r="AW40675" s="5"/>
    </row>
    <row r="40676" spans="38:49">
      <c r="AL40676" s="5"/>
      <c r="AM40676" s="5"/>
      <c r="AW40676" s="5"/>
    </row>
    <row r="40677" spans="38:49">
      <c r="AL40677" s="5"/>
      <c r="AM40677" s="5"/>
      <c r="AW40677" s="5"/>
    </row>
    <row r="40678" spans="38:49">
      <c r="AL40678" s="5"/>
      <c r="AM40678" s="5"/>
      <c r="AW40678" s="5"/>
    </row>
    <row r="40679" spans="38:49">
      <c r="AL40679" s="5"/>
      <c r="AM40679" s="5"/>
      <c r="AW40679" s="5"/>
    </row>
    <row r="40680" spans="38:49">
      <c r="AL40680" s="5"/>
      <c r="AM40680" s="5"/>
      <c r="AW40680" s="5"/>
    </row>
    <row r="40681" spans="38:49">
      <c r="AL40681" s="5"/>
      <c r="AM40681" s="5"/>
      <c r="AW40681" s="5"/>
    </row>
    <row r="40682" spans="38:49">
      <c r="AL40682" s="5"/>
      <c r="AM40682" s="5"/>
      <c r="AW40682" s="5"/>
    </row>
    <row r="40683" spans="38:49">
      <c r="AL40683" s="5"/>
      <c r="AM40683" s="5"/>
      <c r="AW40683" s="5"/>
    </row>
    <row r="40684" spans="38:49">
      <c r="AL40684" s="5"/>
      <c r="AM40684" s="5"/>
      <c r="AW40684" s="5"/>
    </row>
    <row r="40685" spans="38:49">
      <c r="AL40685" s="5"/>
      <c r="AM40685" s="5"/>
      <c r="AW40685" s="5"/>
    </row>
    <row r="40686" spans="38:49">
      <c r="AL40686" s="5"/>
      <c r="AM40686" s="5"/>
      <c r="AW40686" s="5"/>
    </row>
    <row r="40687" spans="38:49">
      <c r="AL40687" s="5"/>
      <c r="AM40687" s="5"/>
      <c r="AW40687" s="5"/>
    </row>
    <row r="40688" spans="38:49">
      <c r="AL40688" s="5"/>
      <c r="AM40688" s="5"/>
      <c r="AW40688" s="5"/>
    </row>
    <row r="40689" spans="38:49">
      <c r="AL40689" s="5"/>
      <c r="AM40689" s="5"/>
      <c r="AW40689" s="5"/>
    </row>
    <row r="40690" spans="38:49">
      <c r="AL40690" s="5"/>
      <c r="AM40690" s="5"/>
      <c r="AW40690" s="5"/>
    </row>
    <row r="40691" spans="38:49">
      <c r="AL40691" s="5"/>
      <c r="AM40691" s="5"/>
      <c r="AW40691" s="5"/>
    </row>
    <row r="40692" spans="38:49">
      <c r="AL40692" s="5"/>
      <c r="AM40692" s="5"/>
      <c r="AW40692" s="5"/>
    </row>
    <row r="40693" spans="38:49">
      <c r="AL40693" s="5"/>
      <c r="AM40693" s="5"/>
      <c r="AW40693" s="5"/>
    </row>
    <row r="40694" spans="38:49">
      <c r="AL40694" s="5"/>
      <c r="AM40694" s="5"/>
      <c r="AW40694" s="5"/>
    </row>
    <row r="40695" spans="38:49">
      <c r="AL40695" s="5"/>
      <c r="AM40695" s="5"/>
      <c r="AW40695" s="5"/>
    </row>
    <row r="40696" spans="38:49">
      <c r="AL40696" s="5"/>
      <c r="AM40696" s="5"/>
      <c r="AW40696" s="5"/>
    </row>
    <row r="40697" spans="38:49">
      <c r="AL40697" s="5"/>
      <c r="AM40697" s="5"/>
      <c r="AW40697" s="5"/>
    </row>
    <row r="40698" spans="38:49">
      <c r="AL40698" s="5"/>
      <c r="AM40698" s="5"/>
      <c r="AW40698" s="5"/>
    </row>
    <row r="40699" spans="38:49">
      <c r="AL40699" s="5"/>
      <c r="AM40699" s="5"/>
      <c r="AW40699" s="5"/>
    </row>
    <row r="40700" spans="38:49">
      <c r="AL40700" s="5"/>
      <c r="AM40700" s="5"/>
      <c r="AW40700" s="5"/>
    </row>
    <row r="40701" spans="38:49">
      <c r="AL40701" s="5"/>
      <c r="AM40701" s="5"/>
      <c r="AW40701" s="5"/>
    </row>
    <row r="40702" spans="38:49">
      <c r="AL40702" s="5"/>
      <c r="AM40702" s="5"/>
      <c r="AW40702" s="5"/>
    </row>
    <row r="40703" spans="38:49">
      <c r="AL40703" s="5"/>
      <c r="AM40703" s="5"/>
      <c r="AW40703" s="5"/>
    </row>
    <row r="40704" spans="38:49">
      <c r="AL40704" s="5"/>
      <c r="AM40704" s="5"/>
      <c r="AW40704" s="5"/>
    </row>
    <row r="40705" spans="38:49">
      <c r="AL40705" s="5"/>
      <c r="AM40705" s="5"/>
      <c r="AW40705" s="5"/>
    </row>
    <row r="40706" spans="38:49">
      <c r="AL40706" s="5"/>
      <c r="AM40706" s="5"/>
      <c r="AW40706" s="5"/>
    </row>
    <row r="40707" spans="38:49">
      <c r="AL40707" s="5"/>
      <c r="AM40707" s="5"/>
      <c r="AW40707" s="5"/>
    </row>
    <row r="40708" spans="38:49">
      <c r="AL40708" s="5"/>
      <c r="AM40708" s="5"/>
      <c r="AW40708" s="5"/>
    </row>
    <row r="40709" spans="38:49">
      <c r="AL40709" s="5"/>
      <c r="AM40709" s="5"/>
      <c r="AW40709" s="5"/>
    </row>
    <row r="40710" spans="38:49">
      <c r="AL40710" s="5"/>
      <c r="AM40710" s="5"/>
      <c r="AW40710" s="5"/>
    </row>
    <row r="40711" spans="38:49">
      <c r="AL40711" s="5"/>
      <c r="AM40711" s="5"/>
      <c r="AW40711" s="5"/>
    </row>
    <row r="40712" spans="38:49">
      <c r="AL40712" s="5"/>
      <c r="AM40712" s="5"/>
      <c r="AW40712" s="5"/>
    </row>
    <row r="40713" spans="38:49">
      <c r="AL40713" s="5"/>
      <c r="AM40713" s="5"/>
      <c r="AW40713" s="5"/>
    </row>
    <row r="40714" spans="38:49">
      <c r="AL40714" s="5"/>
      <c r="AM40714" s="5"/>
      <c r="AW40714" s="5"/>
    </row>
    <row r="40715" spans="38:49">
      <c r="AL40715" s="5"/>
      <c r="AM40715" s="5"/>
      <c r="AW40715" s="5"/>
    </row>
    <row r="40716" spans="38:49">
      <c r="AL40716" s="5"/>
      <c r="AM40716" s="5"/>
      <c r="AW40716" s="5"/>
    </row>
    <row r="40717" spans="38:49">
      <c r="AL40717" s="5"/>
      <c r="AM40717" s="5"/>
      <c r="AW40717" s="5"/>
    </row>
    <row r="40718" spans="38:49">
      <c r="AL40718" s="5"/>
      <c r="AM40718" s="5"/>
      <c r="AW40718" s="5"/>
    </row>
    <row r="40719" spans="38:49">
      <c r="AL40719" s="5"/>
      <c r="AM40719" s="5"/>
      <c r="AW40719" s="5"/>
    </row>
    <row r="40720" spans="38:49">
      <c r="AL40720" s="5"/>
      <c r="AM40720" s="5"/>
      <c r="AW40720" s="5"/>
    </row>
    <row r="40721" spans="38:49">
      <c r="AL40721" s="5"/>
      <c r="AM40721" s="5"/>
      <c r="AW40721" s="5"/>
    </row>
    <row r="40722" spans="38:49">
      <c r="AL40722" s="5"/>
      <c r="AM40722" s="5"/>
      <c r="AW40722" s="5"/>
    </row>
    <row r="40723" spans="38:49">
      <c r="AL40723" s="5"/>
      <c r="AM40723" s="5"/>
      <c r="AW40723" s="5"/>
    </row>
    <row r="40724" spans="38:49">
      <c r="AL40724" s="5"/>
      <c r="AM40724" s="5"/>
      <c r="AW40724" s="5"/>
    </row>
    <row r="40725" spans="38:49">
      <c r="AL40725" s="5"/>
      <c r="AM40725" s="5"/>
      <c r="AW40725" s="5"/>
    </row>
    <row r="40726" spans="38:49">
      <c r="AL40726" s="5"/>
      <c r="AM40726" s="5"/>
      <c r="AW40726" s="5"/>
    </row>
    <row r="40727" spans="38:49">
      <c r="AL40727" s="5"/>
      <c r="AM40727" s="5"/>
      <c r="AW40727" s="5"/>
    </row>
    <row r="40728" spans="38:49">
      <c r="AL40728" s="5"/>
      <c r="AM40728" s="5"/>
      <c r="AW40728" s="5"/>
    </row>
    <row r="40729" spans="38:49">
      <c r="AL40729" s="5"/>
      <c r="AM40729" s="5"/>
      <c r="AW40729" s="5"/>
    </row>
    <row r="40730" spans="38:49">
      <c r="AL40730" s="5"/>
      <c r="AM40730" s="5"/>
      <c r="AW40730" s="5"/>
    </row>
    <row r="40731" spans="38:49">
      <c r="AL40731" s="5"/>
      <c r="AM40731" s="5"/>
      <c r="AW40731" s="5"/>
    </row>
    <row r="40732" spans="38:49">
      <c r="AL40732" s="5"/>
      <c r="AM40732" s="5"/>
      <c r="AW40732" s="5"/>
    </row>
    <row r="40733" spans="38:49">
      <c r="AL40733" s="5"/>
      <c r="AM40733" s="5"/>
      <c r="AW40733" s="5"/>
    </row>
    <row r="40734" spans="38:49">
      <c r="AL40734" s="5"/>
      <c r="AM40734" s="5"/>
      <c r="AW40734" s="5"/>
    </row>
    <row r="40735" spans="38:49">
      <c r="AL40735" s="5"/>
      <c r="AM40735" s="5"/>
      <c r="AW40735" s="5"/>
    </row>
    <row r="40736" spans="38:49">
      <c r="AL40736" s="5"/>
      <c r="AM40736" s="5"/>
      <c r="AW40736" s="5"/>
    </row>
    <row r="40737" spans="38:49">
      <c r="AL40737" s="5"/>
      <c r="AM40737" s="5"/>
      <c r="AW40737" s="5"/>
    </row>
    <row r="40738" spans="38:49">
      <c r="AL40738" s="5"/>
      <c r="AM40738" s="5"/>
      <c r="AW40738" s="5"/>
    </row>
    <row r="40739" spans="38:49">
      <c r="AL40739" s="5"/>
      <c r="AM40739" s="5"/>
      <c r="AW40739" s="5"/>
    </row>
    <row r="40740" spans="38:49">
      <c r="AL40740" s="5"/>
      <c r="AM40740" s="5"/>
      <c r="AW40740" s="5"/>
    </row>
    <row r="40741" spans="38:49">
      <c r="AL40741" s="5"/>
      <c r="AM40741" s="5"/>
      <c r="AW40741" s="5"/>
    </row>
    <row r="40742" spans="38:49">
      <c r="AL40742" s="5"/>
      <c r="AM40742" s="5"/>
      <c r="AW40742" s="5"/>
    </row>
    <row r="40743" spans="38:49">
      <c r="AL40743" s="5"/>
      <c r="AM40743" s="5"/>
      <c r="AW40743" s="5"/>
    </row>
    <row r="40744" spans="38:49">
      <c r="AL40744" s="5"/>
      <c r="AM40744" s="5"/>
      <c r="AW40744" s="5"/>
    </row>
    <row r="40745" spans="38:49">
      <c r="AL40745" s="5"/>
      <c r="AM40745" s="5"/>
      <c r="AW40745" s="5"/>
    </row>
    <row r="40746" spans="38:49">
      <c r="AL40746" s="5"/>
      <c r="AM40746" s="5"/>
      <c r="AW40746" s="5"/>
    </row>
    <row r="40747" spans="38:49">
      <c r="AL40747" s="5"/>
      <c r="AM40747" s="5"/>
      <c r="AW40747" s="5"/>
    </row>
    <row r="40748" spans="38:49">
      <c r="AL40748" s="5"/>
      <c r="AM40748" s="5"/>
      <c r="AW40748" s="5"/>
    </row>
    <row r="40749" spans="38:49">
      <c r="AL40749" s="5"/>
      <c r="AM40749" s="5"/>
      <c r="AW40749" s="5"/>
    </row>
    <row r="40750" spans="38:49">
      <c r="AL40750" s="5"/>
      <c r="AM40750" s="5"/>
      <c r="AW40750" s="5"/>
    </row>
    <row r="40751" spans="38:49">
      <c r="AL40751" s="5"/>
      <c r="AM40751" s="5"/>
      <c r="AW40751" s="5"/>
    </row>
    <row r="40752" spans="38:49">
      <c r="AL40752" s="5"/>
      <c r="AM40752" s="5"/>
      <c r="AW40752" s="5"/>
    </row>
    <row r="40753" spans="38:49">
      <c r="AL40753" s="5"/>
      <c r="AM40753" s="5"/>
      <c r="AW40753" s="5"/>
    </row>
    <row r="40754" spans="38:49">
      <c r="AL40754" s="5"/>
      <c r="AM40754" s="5"/>
      <c r="AW40754" s="5"/>
    </row>
    <row r="40755" spans="38:49">
      <c r="AL40755" s="5"/>
      <c r="AM40755" s="5"/>
      <c r="AW40755" s="5"/>
    </row>
    <row r="40756" spans="38:49">
      <c r="AL40756" s="5"/>
      <c r="AM40756" s="5"/>
      <c r="AW40756" s="5"/>
    </row>
    <row r="40757" spans="38:49">
      <c r="AL40757" s="5"/>
      <c r="AM40757" s="5"/>
      <c r="AW40757" s="5"/>
    </row>
    <row r="40758" spans="38:49">
      <c r="AL40758" s="5"/>
      <c r="AM40758" s="5"/>
      <c r="AW40758" s="5"/>
    </row>
    <row r="40759" spans="38:49">
      <c r="AL40759" s="5"/>
      <c r="AM40759" s="5"/>
      <c r="AW40759" s="5"/>
    </row>
    <row r="40760" spans="38:49">
      <c r="AL40760" s="5"/>
      <c r="AM40760" s="5"/>
      <c r="AW40760" s="5"/>
    </row>
    <row r="40761" spans="38:49">
      <c r="AL40761" s="5"/>
      <c r="AM40761" s="5"/>
      <c r="AW40761" s="5"/>
    </row>
    <row r="40762" spans="38:49">
      <c r="AL40762" s="5"/>
      <c r="AM40762" s="5"/>
      <c r="AW40762" s="5"/>
    </row>
    <row r="40763" spans="38:49">
      <c r="AL40763" s="5"/>
      <c r="AM40763" s="5"/>
      <c r="AW40763" s="5"/>
    </row>
    <row r="40764" spans="38:49">
      <c r="AL40764" s="5"/>
      <c r="AM40764" s="5"/>
      <c r="AW40764" s="5"/>
    </row>
    <row r="40765" spans="38:49">
      <c r="AL40765" s="5"/>
      <c r="AM40765" s="5"/>
      <c r="AW40765" s="5"/>
    </row>
    <row r="40766" spans="38:49">
      <c r="AL40766" s="5"/>
      <c r="AM40766" s="5"/>
      <c r="AW40766" s="5"/>
    </row>
    <row r="40767" spans="38:49">
      <c r="AL40767" s="5"/>
      <c r="AM40767" s="5"/>
      <c r="AW40767" s="5"/>
    </row>
    <row r="40768" spans="38:49">
      <c r="AL40768" s="5"/>
      <c r="AM40768" s="5"/>
      <c r="AW40768" s="5"/>
    </row>
    <row r="40769" spans="38:49">
      <c r="AL40769" s="5"/>
      <c r="AM40769" s="5"/>
      <c r="AW40769" s="5"/>
    </row>
    <row r="40770" spans="38:49">
      <c r="AL40770" s="5"/>
      <c r="AM40770" s="5"/>
      <c r="AW40770" s="5"/>
    </row>
    <row r="40771" spans="38:49">
      <c r="AL40771" s="5"/>
      <c r="AM40771" s="5"/>
      <c r="AW40771" s="5"/>
    </row>
    <row r="40772" spans="38:49">
      <c r="AL40772" s="5"/>
      <c r="AM40772" s="5"/>
      <c r="AW40772" s="5"/>
    </row>
    <row r="40773" spans="38:49">
      <c r="AL40773" s="5"/>
      <c r="AM40773" s="5"/>
      <c r="AW40773" s="5"/>
    </row>
    <row r="40774" spans="38:49">
      <c r="AL40774" s="5"/>
      <c r="AM40774" s="5"/>
      <c r="AW40774" s="5"/>
    </row>
    <row r="40775" spans="38:49">
      <c r="AL40775" s="5"/>
      <c r="AM40775" s="5"/>
      <c r="AW40775" s="5"/>
    </row>
    <row r="40776" spans="38:49">
      <c r="AL40776" s="5"/>
      <c r="AM40776" s="5"/>
      <c r="AW40776" s="5"/>
    </row>
    <row r="40777" spans="38:49">
      <c r="AL40777" s="5"/>
      <c r="AM40777" s="5"/>
      <c r="AW40777" s="5"/>
    </row>
    <row r="40778" spans="38:49">
      <c r="AL40778" s="5"/>
      <c r="AM40778" s="5"/>
      <c r="AW40778" s="5"/>
    </row>
    <row r="40779" spans="38:49">
      <c r="AL40779" s="5"/>
      <c r="AM40779" s="5"/>
      <c r="AW40779" s="5"/>
    </row>
    <row r="40780" spans="38:49">
      <c r="AL40780" s="5"/>
      <c r="AM40780" s="5"/>
      <c r="AW40780" s="5"/>
    </row>
    <row r="40781" spans="38:49">
      <c r="AL40781" s="5"/>
      <c r="AM40781" s="5"/>
      <c r="AW40781" s="5"/>
    </row>
    <row r="40782" spans="38:49">
      <c r="AL40782" s="5"/>
      <c r="AM40782" s="5"/>
      <c r="AW40782" s="5"/>
    </row>
    <row r="40783" spans="38:49">
      <c r="AL40783" s="5"/>
      <c r="AM40783" s="5"/>
      <c r="AW40783" s="5"/>
    </row>
    <row r="40784" spans="38:49">
      <c r="AL40784" s="5"/>
      <c r="AM40784" s="5"/>
      <c r="AW40784" s="5"/>
    </row>
    <row r="40785" spans="38:49">
      <c r="AL40785" s="5"/>
      <c r="AM40785" s="5"/>
      <c r="AW40785" s="5"/>
    </row>
    <row r="40786" spans="38:49">
      <c r="AL40786" s="5"/>
      <c r="AM40786" s="5"/>
      <c r="AW40786" s="5"/>
    </row>
    <row r="40787" spans="38:49">
      <c r="AL40787" s="5"/>
      <c r="AM40787" s="5"/>
      <c r="AW40787" s="5"/>
    </row>
    <row r="40788" spans="38:49">
      <c r="AL40788" s="5"/>
      <c r="AM40788" s="5"/>
      <c r="AW40788" s="5"/>
    </row>
    <row r="40789" spans="38:49">
      <c r="AL40789" s="5"/>
      <c r="AM40789" s="5"/>
      <c r="AW40789" s="5"/>
    </row>
    <row r="40790" spans="38:49">
      <c r="AL40790" s="5"/>
      <c r="AM40790" s="5"/>
      <c r="AW40790" s="5"/>
    </row>
    <row r="40791" spans="38:49">
      <c r="AL40791" s="5"/>
      <c r="AM40791" s="5"/>
      <c r="AW40791" s="5"/>
    </row>
    <row r="40792" spans="38:49">
      <c r="AL40792" s="5"/>
      <c r="AM40792" s="5"/>
      <c r="AW40792" s="5"/>
    </row>
    <row r="40793" spans="38:49">
      <c r="AL40793" s="5"/>
      <c r="AM40793" s="5"/>
      <c r="AW40793" s="5"/>
    </row>
    <row r="40794" spans="38:49">
      <c r="AL40794" s="5"/>
      <c r="AM40794" s="5"/>
      <c r="AW40794" s="5"/>
    </row>
    <row r="40795" spans="38:49">
      <c r="AL40795" s="5"/>
      <c r="AM40795" s="5"/>
      <c r="AW40795" s="5"/>
    </row>
    <row r="40796" spans="38:49">
      <c r="AL40796" s="5"/>
      <c r="AM40796" s="5"/>
      <c r="AW40796" s="5"/>
    </row>
    <row r="40797" spans="38:49">
      <c r="AL40797" s="5"/>
      <c r="AM40797" s="5"/>
      <c r="AW40797" s="5"/>
    </row>
    <row r="40798" spans="38:49">
      <c r="AL40798" s="5"/>
      <c r="AM40798" s="5"/>
      <c r="AW40798" s="5"/>
    </row>
    <row r="40799" spans="38:49">
      <c r="AL40799" s="5"/>
      <c r="AM40799" s="5"/>
      <c r="AW40799" s="5"/>
    </row>
    <row r="40800" spans="38:49">
      <c r="AL40800" s="5"/>
      <c r="AM40800" s="5"/>
      <c r="AW40800" s="5"/>
    </row>
    <row r="40801" spans="38:49">
      <c r="AL40801" s="5"/>
      <c r="AM40801" s="5"/>
      <c r="AW40801" s="5"/>
    </row>
    <row r="40802" spans="38:49">
      <c r="AL40802" s="5"/>
      <c r="AM40802" s="5"/>
      <c r="AW40802" s="5"/>
    </row>
    <row r="40803" spans="38:49">
      <c r="AL40803" s="5"/>
      <c r="AM40803" s="5"/>
      <c r="AW40803" s="5"/>
    </row>
    <row r="40804" spans="38:49">
      <c r="AL40804" s="5"/>
      <c r="AM40804" s="5"/>
      <c r="AW40804" s="5"/>
    </row>
    <row r="40805" spans="38:49">
      <c r="AL40805" s="5"/>
      <c r="AM40805" s="5"/>
      <c r="AW40805" s="5"/>
    </row>
    <row r="40806" spans="38:49">
      <c r="AL40806" s="5"/>
      <c r="AM40806" s="5"/>
      <c r="AW40806" s="5"/>
    </row>
    <row r="40807" spans="38:49">
      <c r="AL40807" s="5"/>
      <c r="AM40807" s="5"/>
      <c r="AW40807" s="5"/>
    </row>
    <row r="40808" spans="38:49">
      <c r="AL40808" s="5"/>
      <c r="AM40808" s="5"/>
      <c r="AW40808" s="5"/>
    </row>
    <row r="40809" spans="38:49">
      <c r="AL40809" s="5"/>
      <c r="AM40809" s="5"/>
      <c r="AW40809" s="5"/>
    </row>
    <row r="40810" spans="38:49">
      <c r="AL40810" s="5"/>
      <c r="AM40810" s="5"/>
      <c r="AW40810" s="5"/>
    </row>
    <row r="40811" spans="38:49">
      <c r="AL40811" s="5"/>
      <c r="AM40811" s="5"/>
      <c r="AW40811" s="5"/>
    </row>
    <row r="40812" spans="38:49">
      <c r="AL40812" s="5"/>
      <c r="AM40812" s="5"/>
      <c r="AW40812" s="5"/>
    </row>
    <row r="40813" spans="38:49">
      <c r="AL40813" s="5"/>
      <c r="AM40813" s="5"/>
      <c r="AW40813" s="5"/>
    </row>
    <row r="40814" spans="38:49">
      <c r="AL40814" s="5"/>
      <c r="AM40814" s="5"/>
      <c r="AW40814" s="5"/>
    </row>
    <row r="40815" spans="38:49">
      <c r="AL40815" s="5"/>
      <c r="AM40815" s="5"/>
      <c r="AW40815" s="5"/>
    </row>
    <row r="40816" spans="38:49">
      <c r="AL40816" s="5"/>
      <c r="AM40816" s="5"/>
      <c r="AW40816" s="5"/>
    </row>
    <row r="40817" spans="38:49">
      <c r="AL40817" s="5"/>
      <c r="AM40817" s="5"/>
      <c r="AW40817" s="5"/>
    </row>
    <row r="40818" spans="38:49">
      <c r="AL40818" s="5"/>
      <c r="AM40818" s="5"/>
      <c r="AW40818" s="5"/>
    </row>
    <row r="40819" spans="38:49">
      <c r="AL40819" s="5"/>
      <c r="AM40819" s="5"/>
      <c r="AW40819" s="5"/>
    </row>
    <row r="40820" spans="38:49">
      <c r="AL40820" s="5"/>
      <c r="AM40820" s="5"/>
      <c r="AW40820" s="5"/>
    </row>
    <row r="40821" spans="38:49">
      <c r="AL40821" s="5"/>
      <c r="AM40821" s="5"/>
      <c r="AW40821" s="5"/>
    </row>
    <row r="40822" spans="38:49">
      <c r="AL40822" s="5"/>
      <c r="AM40822" s="5"/>
      <c r="AW40822" s="5"/>
    </row>
    <row r="40823" spans="38:49">
      <c r="AL40823" s="5"/>
      <c r="AM40823" s="5"/>
      <c r="AW40823" s="5"/>
    </row>
    <row r="40824" spans="38:49">
      <c r="AL40824" s="5"/>
      <c r="AM40824" s="5"/>
      <c r="AW40824" s="5"/>
    </row>
    <row r="40825" spans="38:49">
      <c r="AL40825" s="5"/>
      <c r="AM40825" s="5"/>
      <c r="AW40825" s="5"/>
    </row>
    <row r="40826" spans="38:49">
      <c r="AL40826" s="5"/>
      <c r="AM40826" s="5"/>
      <c r="AW40826" s="5"/>
    </row>
    <row r="40827" spans="38:49">
      <c r="AL40827" s="5"/>
      <c r="AM40827" s="5"/>
      <c r="AW40827" s="5"/>
    </row>
    <row r="40828" spans="38:49">
      <c r="AL40828" s="5"/>
      <c r="AM40828" s="5"/>
      <c r="AW40828" s="5"/>
    </row>
    <row r="40829" spans="38:49">
      <c r="AL40829" s="5"/>
      <c r="AM40829" s="5"/>
      <c r="AW40829" s="5"/>
    </row>
    <row r="40830" spans="38:49">
      <c r="AL40830" s="5"/>
      <c r="AM40830" s="5"/>
      <c r="AW40830" s="5"/>
    </row>
    <row r="40831" spans="38:49">
      <c r="AL40831" s="5"/>
      <c r="AM40831" s="5"/>
      <c r="AW40831" s="5"/>
    </row>
    <row r="40832" spans="38:49">
      <c r="AL40832" s="5"/>
      <c r="AM40832" s="5"/>
      <c r="AW40832" s="5"/>
    </row>
    <row r="40833" spans="38:49">
      <c r="AL40833" s="5"/>
      <c r="AM40833" s="5"/>
      <c r="AW40833" s="5"/>
    </row>
    <row r="40834" spans="38:49">
      <c r="AL40834" s="5"/>
      <c r="AM40834" s="5"/>
      <c r="AW40834" s="5"/>
    </row>
    <row r="40835" spans="38:49">
      <c r="AL40835" s="5"/>
      <c r="AM40835" s="5"/>
      <c r="AW40835" s="5"/>
    </row>
    <row r="40836" spans="38:49">
      <c r="AL40836" s="5"/>
      <c r="AM40836" s="5"/>
      <c r="AW40836" s="5"/>
    </row>
    <row r="40837" spans="38:49">
      <c r="AL40837" s="5"/>
      <c r="AM40837" s="5"/>
      <c r="AW40837" s="5"/>
    </row>
    <row r="40838" spans="38:49">
      <c r="AL40838" s="5"/>
      <c r="AM40838" s="5"/>
      <c r="AW40838" s="5"/>
    </row>
    <row r="40839" spans="38:49">
      <c r="AL40839" s="5"/>
      <c r="AM40839" s="5"/>
      <c r="AW40839" s="5"/>
    </row>
    <row r="40840" spans="38:49">
      <c r="AL40840" s="5"/>
      <c r="AM40840" s="5"/>
      <c r="AW40840" s="5"/>
    </row>
    <row r="40841" spans="38:49">
      <c r="AL40841" s="5"/>
      <c r="AM40841" s="5"/>
      <c r="AW40841" s="5"/>
    </row>
    <row r="40842" spans="38:49">
      <c r="AL40842" s="5"/>
      <c r="AM40842" s="5"/>
      <c r="AW40842" s="5"/>
    </row>
    <row r="40843" spans="38:49">
      <c r="AL40843" s="5"/>
      <c r="AM40843" s="5"/>
      <c r="AW40843" s="5"/>
    </row>
    <row r="40844" spans="38:49">
      <c r="AL40844" s="5"/>
      <c r="AM40844" s="5"/>
      <c r="AW40844" s="5"/>
    </row>
    <row r="40845" spans="38:49">
      <c r="AL40845" s="5"/>
      <c r="AM40845" s="5"/>
      <c r="AW40845" s="5"/>
    </row>
    <row r="40846" spans="38:49">
      <c r="AL40846" s="5"/>
      <c r="AM40846" s="5"/>
      <c r="AW40846" s="5"/>
    </row>
    <row r="40847" spans="38:49">
      <c r="AL40847" s="5"/>
      <c r="AM40847" s="5"/>
      <c r="AW40847" s="5"/>
    </row>
    <row r="40848" spans="38:49">
      <c r="AL40848" s="5"/>
      <c r="AM40848" s="5"/>
      <c r="AW40848" s="5"/>
    </row>
    <row r="40849" spans="38:49">
      <c r="AL40849" s="5"/>
      <c r="AM40849" s="5"/>
      <c r="AW40849" s="5"/>
    </row>
    <row r="40850" spans="38:49">
      <c r="AL40850" s="5"/>
      <c r="AM40850" s="5"/>
      <c r="AW40850" s="5"/>
    </row>
    <row r="40851" spans="38:49">
      <c r="AL40851" s="5"/>
      <c r="AM40851" s="5"/>
      <c r="AW40851" s="5"/>
    </row>
    <row r="40852" spans="38:49">
      <c r="AL40852" s="5"/>
      <c r="AM40852" s="5"/>
      <c r="AW40852" s="5"/>
    </row>
    <row r="40853" spans="38:49">
      <c r="AL40853" s="5"/>
      <c r="AM40853" s="5"/>
      <c r="AW40853" s="5"/>
    </row>
    <row r="40854" spans="38:49">
      <c r="AL40854" s="5"/>
      <c r="AM40854" s="5"/>
      <c r="AW40854" s="5"/>
    </row>
    <row r="40855" spans="38:49">
      <c r="AL40855" s="5"/>
      <c r="AM40855" s="5"/>
      <c r="AW40855" s="5"/>
    </row>
    <row r="40856" spans="38:49">
      <c r="AL40856" s="5"/>
      <c r="AM40856" s="5"/>
      <c r="AW40856" s="5"/>
    </row>
    <row r="40857" spans="38:49">
      <c r="AL40857" s="5"/>
      <c r="AM40857" s="5"/>
      <c r="AW40857" s="5"/>
    </row>
    <row r="40858" spans="38:49">
      <c r="AL40858" s="5"/>
      <c r="AM40858" s="5"/>
      <c r="AW40858" s="5"/>
    </row>
    <row r="40859" spans="38:49">
      <c r="AL40859" s="5"/>
      <c r="AM40859" s="5"/>
      <c r="AW40859" s="5"/>
    </row>
    <row r="40860" spans="38:49">
      <c r="AL40860" s="5"/>
      <c r="AM40860" s="5"/>
      <c r="AW40860" s="5"/>
    </row>
    <row r="40861" spans="38:49">
      <c r="AL40861" s="5"/>
      <c r="AM40861" s="5"/>
      <c r="AW40861" s="5"/>
    </row>
    <row r="40862" spans="38:49">
      <c r="AL40862" s="5"/>
      <c r="AM40862" s="5"/>
      <c r="AW40862" s="5"/>
    </row>
    <row r="40863" spans="38:49">
      <c r="AL40863" s="5"/>
      <c r="AM40863" s="5"/>
      <c r="AW40863" s="5"/>
    </row>
    <row r="40864" spans="38:49">
      <c r="AL40864" s="5"/>
      <c r="AM40864" s="5"/>
      <c r="AW40864" s="5"/>
    </row>
    <row r="40865" spans="38:49">
      <c r="AL40865" s="5"/>
      <c r="AM40865" s="5"/>
      <c r="AW40865" s="5"/>
    </row>
    <row r="40866" spans="38:49">
      <c r="AL40866" s="5"/>
      <c r="AM40866" s="5"/>
      <c r="AW40866" s="5"/>
    </row>
    <row r="40867" spans="38:49">
      <c r="AL40867" s="5"/>
      <c r="AM40867" s="5"/>
      <c r="AW40867" s="5"/>
    </row>
    <row r="40868" spans="38:49">
      <c r="AL40868" s="5"/>
      <c r="AM40868" s="5"/>
      <c r="AW40868" s="5"/>
    </row>
    <row r="40869" spans="38:49">
      <c r="AL40869" s="5"/>
      <c r="AM40869" s="5"/>
      <c r="AW40869" s="5"/>
    </row>
    <row r="40870" spans="38:49">
      <c r="AL40870" s="5"/>
      <c r="AM40870" s="5"/>
      <c r="AW40870" s="5"/>
    </row>
    <row r="40871" spans="38:49">
      <c r="AL40871" s="5"/>
      <c r="AM40871" s="5"/>
      <c r="AW40871" s="5"/>
    </row>
    <row r="40872" spans="38:49">
      <c r="AL40872" s="5"/>
      <c r="AM40872" s="5"/>
      <c r="AW40872" s="5"/>
    </row>
    <row r="40873" spans="38:49">
      <c r="AL40873" s="5"/>
      <c r="AM40873" s="5"/>
      <c r="AW40873" s="5"/>
    </row>
    <row r="40874" spans="38:49">
      <c r="AL40874" s="5"/>
      <c r="AM40874" s="5"/>
      <c r="AW40874" s="5"/>
    </row>
    <row r="40875" spans="38:49">
      <c r="AL40875" s="5"/>
      <c r="AM40875" s="5"/>
      <c r="AW40875" s="5"/>
    </row>
    <row r="40876" spans="38:49">
      <c r="AL40876" s="5"/>
      <c r="AM40876" s="5"/>
      <c r="AW40876" s="5"/>
    </row>
    <row r="40877" spans="38:49">
      <c r="AL40877" s="5"/>
      <c r="AM40877" s="5"/>
      <c r="AW40877" s="5"/>
    </row>
    <row r="40878" spans="38:49">
      <c r="AL40878" s="5"/>
      <c r="AM40878" s="5"/>
      <c r="AW40878" s="5"/>
    </row>
    <row r="40879" spans="38:49">
      <c r="AL40879" s="5"/>
      <c r="AM40879" s="5"/>
      <c r="AW40879" s="5"/>
    </row>
    <row r="40880" spans="38:49">
      <c r="AL40880" s="5"/>
      <c r="AM40880" s="5"/>
      <c r="AW40880" s="5"/>
    </row>
    <row r="40881" spans="38:49">
      <c r="AL40881" s="5"/>
      <c r="AM40881" s="5"/>
      <c r="AW40881" s="5"/>
    </row>
    <row r="40882" spans="38:49">
      <c r="AL40882" s="5"/>
      <c r="AM40882" s="5"/>
      <c r="AW40882" s="5"/>
    </row>
    <row r="40883" spans="38:49">
      <c r="AL40883" s="5"/>
      <c r="AM40883" s="5"/>
      <c r="AW40883" s="5"/>
    </row>
    <row r="40884" spans="38:49">
      <c r="AL40884" s="5"/>
      <c r="AM40884" s="5"/>
      <c r="AW40884" s="5"/>
    </row>
    <row r="40885" spans="38:49">
      <c r="AL40885" s="5"/>
      <c r="AM40885" s="5"/>
      <c r="AW40885" s="5"/>
    </row>
    <row r="40886" spans="38:49">
      <c r="AL40886" s="5"/>
      <c r="AM40886" s="5"/>
      <c r="AW40886" s="5"/>
    </row>
    <row r="40887" spans="38:49">
      <c r="AL40887" s="5"/>
      <c r="AM40887" s="5"/>
      <c r="AW40887" s="5"/>
    </row>
    <row r="40888" spans="38:49">
      <c r="AL40888" s="5"/>
      <c r="AM40888" s="5"/>
      <c r="AW40888" s="5"/>
    </row>
    <row r="40889" spans="38:49">
      <c r="AL40889" s="5"/>
      <c r="AM40889" s="5"/>
      <c r="AW40889" s="5"/>
    </row>
    <row r="40890" spans="38:49">
      <c r="AL40890" s="5"/>
      <c r="AM40890" s="5"/>
      <c r="AW40890" s="5"/>
    </row>
    <row r="40891" spans="38:49">
      <c r="AL40891" s="5"/>
      <c r="AM40891" s="5"/>
      <c r="AW40891" s="5"/>
    </row>
    <row r="40892" spans="38:49">
      <c r="AL40892" s="5"/>
      <c r="AM40892" s="5"/>
      <c r="AW40892" s="5"/>
    </row>
    <row r="40893" spans="38:49">
      <c r="AL40893" s="5"/>
      <c r="AM40893" s="5"/>
      <c r="AW40893" s="5"/>
    </row>
    <row r="40894" spans="38:49">
      <c r="AL40894" s="5"/>
      <c r="AM40894" s="5"/>
      <c r="AW40894" s="5"/>
    </row>
    <row r="40895" spans="38:49">
      <c r="AL40895" s="5"/>
      <c r="AM40895" s="5"/>
      <c r="AW40895" s="5"/>
    </row>
    <row r="40896" spans="38:49">
      <c r="AL40896" s="5"/>
      <c r="AM40896" s="5"/>
      <c r="AW40896" s="5"/>
    </row>
    <row r="40897" spans="38:49">
      <c r="AL40897" s="5"/>
      <c r="AM40897" s="5"/>
      <c r="AW40897" s="5"/>
    </row>
    <row r="40898" spans="38:49">
      <c r="AL40898" s="5"/>
      <c r="AM40898" s="5"/>
      <c r="AW40898" s="5"/>
    </row>
    <row r="40899" spans="38:49">
      <c r="AL40899" s="5"/>
      <c r="AM40899" s="5"/>
      <c r="AW40899" s="5"/>
    </row>
    <row r="40900" spans="38:49">
      <c r="AL40900" s="5"/>
      <c r="AM40900" s="5"/>
      <c r="AW40900" s="5"/>
    </row>
    <row r="40901" spans="38:49">
      <c r="AL40901" s="5"/>
      <c r="AM40901" s="5"/>
      <c r="AW40901" s="5"/>
    </row>
    <row r="40902" spans="38:49">
      <c r="AL40902" s="5"/>
      <c r="AM40902" s="5"/>
      <c r="AW40902" s="5"/>
    </row>
    <row r="40903" spans="38:49">
      <c r="AL40903" s="5"/>
      <c r="AM40903" s="5"/>
      <c r="AW40903" s="5"/>
    </row>
    <row r="40904" spans="38:49">
      <c r="AL40904" s="5"/>
      <c r="AM40904" s="5"/>
      <c r="AW40904" s="5"/>
    </row>
    <row r="40905" spans="38:49">
      <c r="AL40905" s="5"/>
      <c r="AM40905" s="5"/>
      <c r="AW40905" s="5"/>
    </row>
    <row r="40906" spans="38:49">
      <c r="AL40906" s="5"/>
      <c r="AM40906" s="5"/>
      <c r="AW40906" s="5"/>
    </row>
    <row r="40907" spans="38:49">
      <c r="AL40907" s="5"/>
      <c r="AM40907" s="5"/>
      <c r="AW40907" s="5"/>
    </row>
    <row r="40908" spans="38:49">
      <c r="AL40908" s="5"/>
      <c r="AM40908" s="5"/>
      <c r="AW40908" s="5"/>
    </row>
    <row r="40909" spans="38:49">
      <c r="AL40909" s="5"/>
      <c r="AM40909" s="5"/>
      <c r="AW40909" s="5"/>
    </row>
    <row r="40910" spans="38:49">
      <c r="AL40910" s="5"/>
      <c r="AM40910" s="5"/>
      <c r="AW40910" s="5"/>
    </row>
    <row r="40911" spans="38:49">
      <c r="AL40911" s="5"/>
      <c r="AM40911" s="5"/>
      <c r="AW40911" s="5"/>
    </row>
    <row r="40912" spans="38:49">
      <c r="AL40912" s="5"/>
      <c r="AM40912" s="5"/>
      <c r="AW40912" s="5"/>
    </row>
    <row r="40913" spans="38:49">
      <c r="AL40913" s="5"/>
      <c r="AM40913" s="5"/>
      <c r="AW40913" s="5"/>
    </row>
    <row r="40914" spans="38:49">
      <c r="AL40914" s="5"/>
      <c r="AM40914" s="5"/>
      <c r="AW40914" s="5"/>
    </row>
    <row r="40915" spans="38:49">
      <c r="AL40915" s="5"/>
      <c r="AM40915" s="5"/>
      <c r="AW40915" s="5"/>
    </row>
    <row r="40916" spans="38:49">
      <c r="AL40916" s="5"/>
      <c r="AM40916" s="5"/>
      <c r="AW40916" s="5"/>
    </row>
    <row r="40917" spans="38:49">
      <c r="AL40917" s="5"/>
      <c r="AM40917" s="5"/>
      <c r="AW40917" s="5"/>
    </row>
    <row r="40918" spans="38:49">
      <c r="AL40918" s="5"/>
      <c r="AM40918" s="5"/>
      <c r="AW40918" s="5"/>
    </row>
    <row r="40919" spans="38:49">
      <c r="AL40919" s="5"/>
      <c r="AM40919" s="5"/>
      <c r="AW40919" s="5"/>
    </row>
    <row r="40920" spans="38:49">
      <c r="AL40920" s="5"/>
      <c r="AM40920" s="5"/>
      <c r="AW40920" s="5"/>
    </row>
    <row r="40921" spans="38:49">
      <c r="AL40921" s="5"/>
      <c r="AM40921" s="5"/>
      <c r="AW40921" s="5"/>
    </row>
    <row r="40922" spans="38:49">
      <c r="AL40922" s="5"/>
      <c r="AM40922" s="5"/>
      <c r="AW40922" s="5"/>
    </row>
    <row r="40923" spans="38:49">
      <c r="AL40923" s="5"/>
      <c r="AM40923" s="5"/>
      <c r="AW40923" s="5"/>
    </row>
    <row r="40924" spans="38:49">
      <c r="AL40924" s="5"/>
      <c r="AM40924" s="5"/>
      <c r="AW40924" s="5"/>
    </row>
    <row r="40925" spans="38:49">
      <c r="AL40925" s="5"/>
      <c r="AM40925" s="5"/>
      <c r="AW40925" s="5"/>
    </row>
    <row r="40926" spans="38:49">
      <c r="AL40926" s="5"/>
      <c r="AM40926" s="5"/>
      <c r="AW40926" s="5"/>
    </row>
    <row r="40927" spans="38:49">
      <c r="AL40927" s="5"/>
      <c r="AM40927" s="5"/>
      <c r="AW40927" s="5"/>
    </row>
    <row r="40928" spans="38:49">
      <c r="AL40928" s="5"/>
      <c r="AM40928" s="5"/>
      <c r="AW40928" s="5"/>
    </row>
    <row r="40929" spans="38:49">
      <c r="AL40929" s="5"/>
      <c r="AM40929" s="5"/>
      <c r="AW40929" s="5"/>
    </row>
    <row r="40930" spans="38:49">
      <c r="AL40930" s="5"/>
      <c r="AM40930" s="5"/>
      <c r="AW40930" s="5"/>
    </row>
    <row r="40931" spans="38:49">
      <c r="AL40931" s="5"/>
      <c r="AM40931" s="5"/>
      <c r="AW40931" s="5"/>
    </row>
    <row r="40932" spans="38:49">
      <c r="AL40932" s="5"/>
      <c r="AM40932" s="5"/>
      <c r="AW40932" s="5"/>
    </row>
    <row r="40933" spans="38:49">
      <c r="AL40933" s="5"/>
      <c r="AM40933" s="5"/>
      <c r="AW40933" s="5"/>
    </row>
    <row r="40934" spans="38:49">
      <c r="AL40934" s="5"/>
      <c r="AM40934" s="5"/>
      <c r="AW40934" s="5"/>
    </row>
    <row r="40935" spans="38:49">
      <c r="AL40935" s="5"/>
      <c r="AM40935" s="5"/>
      <c r="AW40935" s="5"/>
    </row>
    <row r="40936" spans="38:49">
      <c r="AL40936" s="5"/>
      <c r="AM40936" s="5"/>
      <c r="AW40936" s="5"/>
    </row>
    <row r="40937" spans="38:49">
      <c r="AL40937" s="5"/>
      <c r="AM40937" s="5"/>
      <c r="AW40937" s="5"/>
    </row>
    <row r="40938" spans="38:49">
      <c r="AL40938" s="5"/>
      <c r="AM40938" s="5"/>
      <c r="AW40938" s="5"/>
    </row>
    <row r="40939" spans="38:49">
      <c r="AL40939" s="5"/>
      <c r="AM40939" s="5"/>
      <c r="AW40939" s="5"/>
    </row>
    <row r="40940" spans="38:49">
      <c r="AL40940" s="5"/>
      <c r="AM40940" s="5"/>
      <c r="AW40940" s="5"/>
    </row>
    <row r="40941" spans="38:49">
      <c r="AL40941" s="5"/>
      <c r="AM40941" s="5"/>
      <c r="AW40941" s="5"/>
    </row>
    <row r="40942" spans="38:49">
      <c r="AL40942" s="5"/>
      <c r="AM40942" s="5"/>
      <c r="AW40942" s="5"/>
    </row>
    <row r="40943" spans="38:49">
      <c r="AL40943" s="5"/>
      <c r="AM40943" s="5"/>
      <c r="AW40943" s="5"/>
    </row>
    <row r="40944" spans="38:49">
      <c r="AL40944" s="5"/>
      <c r="AM40944" s="5"/>
      <c r="AW40944" s="5"/>
    </row>
    <row r="40945" spans="38:49">
      <c r="AL40945" s="5"/>
      <c r="AM40945" s="5"/>
      <c r="AW40945" s="5"/>
    </row>
    <row r="40946" spans="38:49">
      <c r="AL40946" s="5"/>
      <c r="AM40946" s="5"/>
      <c r="AW40946" s="5"/>
    </row>
    <row r="40947" spans="38:49">
      <c r="AL40947" s="5"/>
      <c r="AM40947" s="5"/>
      <c r="AW40947" s="5"/>
    </row>
    <row r="40948" spans="38:49">
      <c r="AL40948" s="5"/>
      <c r="AM40948" s="5"/>
      <c r="AW40948" s="5"/>
    </row>
    <row r="40949" spans="38:49">
      <c r="AL40949" s="5"/>
      <c r="AM40949" s="5"/>
      <c r="AW40949" s="5"/>
    </row>
    <row r="40950" spans="38:49">
      <c r="AL40950" s="5"/>
      <c r="AM40950" s="5"/>
      <c r="AW40950" s="5"/>
    </row>
    <row r="40951" spans="38:49">
      <c r="AL40951" s="5"/>
      <c r="AM40951" s="5"/>
      <c r="AW40951" s="5"/>
    </row>
    <row r="40952" spans="38:49">
      <c r="AL40952" s="5"/>
      <c r="AM40952" s="5"/>
      <c r="AW40952" s="5"/>
    </row>
    <row r="40953" spans="38:49">
      <c r="AL40953" s="5"/>
      <c r="AM40953" s="5"/>
      <c r="AW40953" s="5"/>
    </row>
    <row r="40954" spans="38:49">
      <c r="AL40954" s="5"/>
      <c r="AM40954" s="5"/>
      <c r="AW40954" s="5"/>
    </row>
    <row r="40955" spans="38:49">
      <c r="AL40955" s="5"/>
      <c r="AM40955" s="5"/>
      <c r="AW40955" s="5"/>
    </row>
    <row r="40956" spans="38:49">
      <c r="AL40956" s="5"/>
      <c r="AM40956" s="5"/>
      <c r="AW40956" s="5"/>
    </row>
    <row r="40957" spans="38:49">
      <c r="AL40957" s="5"/>
      <c r="AM40957" s="5"/>
      <c r="AW40957" s="5"/>
    </row>
    <row r="40958" spans="38:49">
      <c r="AL40958" s="5"/>
      <c r="AM40958" s="5"/>
      <c r="AW40958" s="5"/>
    </row>
    <row r="40959" spans="38:49">
      <c r="AL40959" s="5"/>
      <c r="AM40959" s="5"/>
      <c r="AW40959" s="5"/>
    </row>
    <row r="40960" spans="38:49">
      <c r="AL40960" s="5"/>
      <c r="AM40960" s="5"/>
      <c r="AW40960" s="5"/>
    </row>
    <row r="40961" spans="38:49">
      <c r="AL40961" s="5"/>
      <c r="AM40961" s="5"/>
      <c r="AW40961" s="5"/>
    </row>
    <row r="40962" spans="38:49">
      <c r="AL40962" s="5"/>
      <c r="AM40962" s="5"/>
      <c r="AW40962" s="5"/>
    </row>
    <row r="40963" spans="38:49">
      <c r="AL40963" s="5"/>
      <c r="AM40963" s="5"/>
      <c r="AW40963" s="5"/>
    </row>
    <row r="40964" spans="38:49">
      <c r="AL40964" s="5"/>
      <c r="AM40964" s="5"/>
      <c r="AW40964" s="5"/>
    </row>
    <row r="40965" spans="38:49">
      <c r="AL40965" s="5"/>
      <c r="AM40965" s="5"/>
      <c r="AW40965" s="5"/>
    </row>
    <row r="40966" spans="38:49">
      <c r="AL40966" s="5"/>
      <c r="AM40966" s="5"/>
      <c r="AW40966" s="5"/>
    </row>
    <row r="40967" spans="38:49">
      <c r="AL40967" s="5"/>
      <c r="AM40967" s="5"/>
      <c r="AW40967" s="5"/>
    </row>
    <row r="40968" spans="38:49">
      <c r="AL40968" s="5"/>
      <c r="AM40968" s="5"/>
      <c r="AW40968" s="5"/>
    </row>
    <row r="40969" spans="38:49">
      <c r="AL40969" s="5"/>
      <c r="AM40969" s="5"/>
      <c r="AW40969" s="5"/>
    </row>
    <row r="40970" spans="38:49">
      <c r="AL40970" s="5"/>
      <c r="AM40970" s="5"/>
      <c r="AW40970" s="5"/>
    </row>
    <row r="40971" spans="38:49">
      <c r="AL40971" s="5"/>
      <c r="AM40971" s="5"/>
      <c r="AW40971" s="5"/>
    </row>
    <row r="40972" spans="38:49">
      <c r="AL40972" s="5"/>
      <c r="AM40972" s="5"/>
      <c r="AW40972" s="5"/>
    </row>
    <row r="40973" spans="38:49">
      <c r="AL40973" s="5"/>
      <c r="AM40973" s="5"/>
      <c r="AW40973" s="5"/>
    </row>
    <row r="40974" spans="38:49">
      <c r="AL40974" s="5"/>
      <c r="AM40974" s="5"/>
      <c r="AW40974" s="5"/>
    </row>
    <row r="40975" spans="38:49">
      <c r="AL40975" s="5"/>
      <c r="AM40975" s="5"/>
      <c r="AW40975" s="5"/>
    </row>
    <row r="40976" spans="38:49">
      <c r="AL40976" s="5"/>
      <c r="AM40976" s="5"/>
      <c r="AW40976" s="5"/>
    </row>
    <row r="40977" spans="38:49">
      <c r="AL40977" s="5"/>
      <c r="AM40977" s="5"/>
      <c r="AW40977" s="5"/>
    </row>
    <row r="40978" spans="38:49">
      <c r="AL40978" s="5"/>
      <c r="AM40978" s="5"/>
      <c r="AW40978" s="5"/>
    </row>
    <row r="40979" spans="38:49">
      <c r="AL40979" s="5"/>
      <c r="AM40979" s="5"/>
      <c r="AW40979" s="5"/>
    </row>
    <row r="40980" spans="38:49">
      <c r="AL40980" s="5"/>
      <c r="AM40980" s="5"/>
      <c r="AW40980" s="5"/>
    </row>
    <row r="40981" spans="38:49">
      <c r="AL40981" s="5"/>
      <c r="AM40981" s="5"/>
      <c r="AW40981" s="5"/>
    </row>
    <row r="40982" spans="38:49">
      <c r="AL40982" s="5"/>
      <c r="AM40982" s="5"/>
      <c r="AW40982" s="5"/>
    </row>
    <row r="40983" spans="38:49">
      <c r="AL40983" s="5"/>
      <c r="AM40983" s="5"/>
      <c r="AW40983" s="5"/>
    </row>
    <row r="40984" spans="38:49">
      <c r="AL40984" s="5"/>
      <c r="AM40984" s="5"/>
      <c r="AW40984" s="5"/>
    </row>
    <row r="40985" spans="38:49">
      <c r="AL40985" s="5"/>
      <c r="AM40985" s="5"/>
      <c r="AW40985" s="5"/>
    </row>
    <row r="40986" spans="38:49">
      <c r="AL40986" s="5"/>
      <c r="AM40986" s="5"/>
      <c r="AW40986" s="5"/>
    </row>
    <row r="40987" spans="38:49">
      <c r="AL40987" s="5"/>
      <c r="AM40987" s="5"/>
      <c r="AW40987" s="5"/>
    </row>
    <row r="40988" spans="38:49">
      <c r="AL40988" s="5"/>
      <c r="AM40988" s="5"/>
      <c r="AW40988" s="5"/>
    </row>
    <row r="40989" spans="38:49">
      <c r="AL40989" s="5"/>
      <c r="AM40989" s="5"/>
      <c r="AW40989" s="5"/>
    </row>
    <row r="40990" spans="38:49">
      <c r="AL40990" s="5"/>
      <c r="AM40990" s="5"/>
      <c r="AW40990" s="5"/>
    </row>
    <row r="40991" spans="38:49">
      <c r="AL40991" s="5"/>
      <c r="AM40991" s="5"/>
      <c r="AW40991" s="5"/>
    </row>
    <row r="40992" spans="38:49">
      <c r="AL40992" s="5"/>
      <c r="AM40992" s="5"/>
      <c r="AW40992" s="5"/>
    </row>
    <row r="40993" spans="38:49">
      <c r="AL40993" s="5"/>
      <c r="AM40993" s="5"/>
      <c r="AW40993" s="5"/>
    </row>
    <row r="40994" spans="38:49">
      <c r="AL40994" s="5"/>
      <c r="AM40994" s="5"/>
      <c r="AW40994" s="5"/>
    </row>
    <row r="40995" spans="38:49">
      <c r="AL40995" s="5"/>
      <c r="AM40995" s="5"/>
      <c r="AW40995" s="5"/>
    </row>
    <row r="40996" spans="38:49">
      <c r="AL40996" s="5"/>
      <c r="AM40996" s="5"/>
      <c r="AW40996" s="5"/>
    </row>
    <row r="40997" spans="38:49">
      <c r="AL40997" s="5"/>
      <c r="AM40997" s="5"/>
      <c r="AW40997" s="5"/>
    </row>
    <row r="40998" spans="38:49">
      <c r="AL40998" s="5"/>
      <c r="AM40998" s="5"/>
      <c r="AW40998" s="5"/>
    </row>
    <row r="40999" spans="38:49">
      <c r="AL40999" s="5"/>
      <c r="AM40999" s="5"/>
      <c r="AW40999" s="5"/>
    </row>
    <row r="41000" spans="38:49">
      <c r="AL41000" s="5"/>
      <c r="AM41000" s="5"/>
      <c r="AW41000" s="5"/>
    </row>
    <row r="41001" spans="38:49">
      <c r="AL41001" s="5"/>
      <c r="AM41001" s="5"/>
      <c r="AW41001" s="5"/>
    </row>
    <row r="41002" spans="38:49">
      <c r="AL41002" s="5"/>
      <c r="AM41002" s="5"/>
      <c r="AW41002" s="5"/>
    </row>
    <row r="41003" spans="38:49">
      <c r="AL41003" s="5"/>
      <c r="AM41003" s="5"/>
      <c r="AW41003" s="5"/>
    </row>
    <row r="41004" spans="38:49">
      <c r="AL41004" s="5"/>
      <c r="AM41004" s="5"/>
      <c r="AW41004" s="5"/>
    </row>
    <row r="41005" spans="38:49">
      <c r="AL41005" s="5"/>
      <c r="AM41005" s="5"/>
      <c r="AW41005" s="5"/>
    </row>
    <row r="41006" spans="38:49">
      <c r="AL41006" s="5"/>
      <c r="AM41006" s="5"/>
      <c r="AW41006" s="5"/>
    </row>
    <row r="41007" spans="38:49">
      <c r="AL41007" s="5"/>
      <c r="AM41007" s="5"/>
      <c r="AW41007" s="5"/>
    </row>
    <row r="41008" spans="38:49">
      <c r="AL41008" s="5"/>
      <c r="AM41008" s="5"/>
      <c r="AW41008" s="5"/>
    </row>
    <row r="41009" spans="38:49">
      <c r="AL41009" s="5"/>
      <c r="AM41009" s="5"/>
      <c r="AW41009" s="5"/>
    </row>
    <row r="41010" spans="38:49">
      <c r="AL41010" s="5"/>
      <c r="AM41010" s="5"/>
      <c r="AW41010" s="5"/>
    </row>
    <row r="41011" spans="38:49">
      <c r="AL41011" s="5"/>
      <c r="AM41011" s="5"/>
      <c r="AW41011" s="5"/>
    </row>
    <row r="41012" spans="38:49">
      <c r="AL41012" s="5"/>
      <c r="AM41012" s="5"/>
      <c r="AW41012" s="5"/>
    </row>
    <row r="41013" spans="38:49">
      <c r="AL41013" s="5"/>
      <c r="AM41013" s="5"/>
      <c r="AW41013" s="5"/>
    </row>
    <row r="41014" spans="38:49">
      <c r="AL41014" s="5"/>
      <c r="AM41014" s="5"/>
      <c r="AW41014" s="5"/>
    </row>
    <row r="41015" spans="38:49">
      <c r="AL41015" s="5"/>
      <c r="AM41015" s="5"/>
      <c r="AW41015" s="5"/>
    </row>
    <row r="41016" spans="38:49">
      <c r="AL41016" s="5"/>
      <c r="AM41016" s="5"/>
      <c r="AW41016" s="5"/>
    </row>
    <row r="41017" spans="38:49">
      <c r="AL41017" s="5"/>
      <c r="AM41017" s="5"/>
      <c r="AW41017" s="5"/>
    </row>
    <row r="41018" spans="38:49">
      <c r="AL41018" s="5"/>
      <c r="AM41018" s="5"/>
      <c r="AW41018" s="5"/>
    </row>
    <row r="41019" spans="38:49">
      <c r="AL41019" s="5"/>
      <c r="AM41019" s="5"/>
      <c r="AW41019" s="5"/>
    </row>
    <row r="41020" spans="38:49">
      <c r="AL41020" s="5"/>
      <c r="AM41020" s="5"/>
      <c r="AW41020" s="5"/>
    </row>
    <row r="41021" spans="38:49">
      <c r="AL41021" s="5"/>
      <c r="AM41021" s="5"/>
      <c r="AW41021" s="5"/>
    </row>
    <row r="41022" spans="38:49">
      <c r="AL41022" s="5"/>
      <c r="AM41022" s="5"/>
      <c r="AW41022" s="5"/>
    </row>
    <row r="41023" spans="38:49">
      <c r="AL41023" s="5"/>
      <c r="AM41023" s="5"/>
      <c r="AW41023" s="5"/>
    </row>
    <row r="41024" spans="38:49">
      <c r="AL41024" s="5"/>
      <c r="AM41024" s="5"/>
      <c r="AW41024" s="5"/>
    </row>
    <row r="41025" spans="38:49">
      <c r="AL41025" s="5"/>
      <c r="AM41025" s="5"/>
      <c r="AW41025" s="5"/>
    </row>
    <row r="41026" spans="38:49">
      <c r="AL41026" s="5"/>
      <c r="AM41026" s="5"/>
      <c r="AW41026" s="5"/>
    </row>
    <row r="41027" spans="38:49">
      <c r="AL41027" s="5"/>
      <c r="AM41027" s="5"/>
      <c r="AW41027" s="5"/>
    </row>
    <row r="41028" spans="38:49">
      <c r="AL41028" s="5"/>
      <c r="AM41028" s="5"/>
      <c r="AW41028" s="5"/>
    </row>
    <row r="41029" spans="38:49">
      <c r="AL41029" s="5"/>
      <c r="AM41029" s="5"/>
      <c r="AW41029" s="5"/>
    </row>
    <row r="41030" spans="38:49">
      <c r="AL41030" s="5"/>
      <c r="AM41030" s="5"/>
      <c r="AW41030" s="5"/>
    </row>
    <row r="41031" spans="38:49">
      <c r="AL41031" s="5"/>
      <c r="AM41031" s="5"/>
      <c r="AW41031" s="5"/>
    </row>
    <row r="41032" spans="38:49">
      <c r="AL41032" s="5"/>
      <c r="AM41032" s="5"/>
      <c r="AW41032" s="5"/>
    </row>
    <row r="41033" spans="38:49">
      <c r="AL41033" s="5"/>
      <c r="AM41033" s="5"/>
      <c r="AW41033" s="5"/>
    </row>
    <row r="41034" spans="38:49">
      <c r="AL41034" s="5"/>
      <c r="AM41034" s="5"/>
      <c r="AW41034" s="5"/>
    </row>
    <row r="41035" spans="38:49">
      <c r="AL41035" s="5"/>
      <c r="AM41035" s="5"/>
      <c r="AW41035" s="5"/>
    </row>
    <row r="41036" spans="38:49">
      <c r="AL41036" s="5"/>
      <c r="AM41036" s="5"/>
      <c r="AW41036" s="5"/>
    </row>
    <row r="41037" spans="38:49">
      <c r="AL41037" s="5"/>
      <c r="AM41037" s="5"/>
      <c r="AW41037" s="5"/>
    </row>
    <row r="41038" spans="38:49">
      <c r="AL41038" s="5"/>
      <c r="AM41038" s="5"/>
      <c r="AW41038" s="5"/>
    </row>
    <row r="41039" spans="38:49">
      <c r="AL41039" s="5"/>
      <c r="AM41039" s="5"/>
      <c r="AW41039" s="5"/>
    </row>
    <row r="41040" spans="38:49">
      <c r="AL41040" s="5"/>
      <c r="AM41040" s="5"/>
      <c r="AW41040" s="5"/>
    </row>
    <row r="41041" spans="38:49">
      <c r="AL41041" s="5"/>
      <c r="AM41041" s="5"/>
      <c r="AW41041" s="5"/>
    </row>
    <row r="41042" spans="38:49">
      <c r="AL41042" s="5"/>
      <c r="AM41042" s="5"/>
      <c r="AW41042" s="5"/>
    </row>
    <row r="41043" spans="38:49">
      <c r="AL41043" s="5"/>
      <c r="AM41043" s="5"/>
      <c r="AW41043" s="5"/>
    </row>
    <row r="41044" spans="38:49">
      <c r="AL41044" s="5"/>
      <c r="AM41044" s="5"/>
      <c r="AW41044" s="5"/>
    </row>
    <row r="41045" spans="38:49">
      <c r="AL41045" s="5"/>
      <c r="AM41045" s="5"/>
      <c r="AW41045" s="5"/>
    </row>
    <row r="41046" spans="38:49">
      <c r="AL41046" s="5"/>
      <c r="AM41046" s="5"/>
      <c r="AW41046" s="5"/>
    </row>
    <row r="41047" spans="38:49">
      <c r="AL41047" s="5"/>
      <c r="AM41047" s="5"/>
      <c r="AW41047" s="5"/>
    </row>
    <row r="41048" spans="38:49">
      <c r="AL41048" s="5"/>
      <c r="AM41048" s="5"/>
      <c r="AW41048" s="5"/>
    </row>
    <row r="41049" spans="38:49">
      <c r="AL41049" s="5"/>
      <c r="AM41049" s="5"/>
      <c r="AW41049" s="5"/>
    </row>
    <row r="41050" spans="38:49">
      <c r="AL41050" s="5"/>
      <c r="AM41050" s="5"/>
      <c r="AW41050" s="5"/>
    </row>
    <row r="41051" spans="38:49">
      <c r="AL41051" s="5"/>
      <c r="AM41051" s="5"/>
      <c r="AW41051" s="5"/>
    </row>
    <row r="41052" spans="38:49">
      <c r="AL41052" s="5"/>
      <c r="AM41052" s="5"/>
      <c r="AW41052" s="5"/>
    </row>
    <row r="41053" spans="38:49">
      <c r="AL41053" s="5"/>
      <c r="AM41053" s="5"/>
      <c r="AW41053" s="5"/>
    </row>
    <row r="41054" spans="38:49">
      <c r="AL41054" s="5"/>
      <c r="AM41054" s="5"/>
      <c r="AW41054" s="5"/>
    </row>
    <row r="41055" spans="38:49">
      <c r="AL41055" s="5"/>
      <c r="AM41055" s="5"/>
      <c r="AW41055" s="5"/>
    </row>
    <row r="41056" spans="38:49">
      <c r="AL41056" s="5"/>
      <c r="AM41056" s="5"/>
      <c r="AW41056" s="5"/>
    </row>
    <row r="41057" spans="38:49">
      <c r="AL41057" s="5"/>
      <c r="AM41057" s="5"/>
      <c r="AW41057" s="5"/>
    </row>
    <row r="41058" spans="38:49">
      <c r="AL41058" s="5"/>
      <c r="AM41058" s="5"/>
      <c r="AW41058" s="5"/>
    </row>
    <row r="41059" spans="38:49">
      <c r="AL41059" s="5"/>
      <c r="AM41059" s="5"/>
      <c r="AW41059" s="5"/>
    </row>
    <row r="41060" spans="38:49">
      <c r="AL41060" s="5"/>
      <c r="AM41060" s="5"/>
      <c r="AW41060" s="5"/>
    </row>
    <row r="41061" spans="38:49">
      <c r="AL41061" s="5"/>
      <c r="AM41061" s="5"/>
      <c r="AW41061" s="5"/>
    </row>
    <row r="41062" spans="38:49">
      <c r="AL41062" s="5"/>
      <c r="AM41062" s="5"/>
      <c r="AW41062" s="5"/>
    </row>
    <row r="41063" spans="38:49">
      <c r="AL41063" s="5"/>
      <c r="AM41063" s="5"/>
      <c r="AW41063" s="5"/>
    </row>
    <row r="41064" spans="38:49">
      <c r="AL41064" s="5"/>
      <c r="AM41064" s="5"/>
      <c r="AW41064" s="5"/>
    </row>
    <row r="41065" spans="38:49">
      <c r="AL41065" s="5"/>
      <c r="AM41065" s="5"/>
      <c r="AW41065" s="5"/>
    </row>
    <row r="41066" spans="38:49">
      <c r="AL41066" s="5"/>
      <c r="AM41066" s="5"/>
      <c r="AW41066" s="5"/>
    </row>
    <row r="41067" spans="38:49">
      <c r="AL41067" s="5"/>
      <c r="AM41067" s="5"/>
      <c r="AW41067" s="5"/>
    </row>
    <row r="41068" spans="38:49">
      <c r="AL41068" s="5"/>
      <c r="AM41068" s="5"/>
      <c r="AW41068" s="5"/>
    </row>
    <row r="41069" spans="38:49">
      <c r="AL41069" s="5"/>
      <c r="AM41069" s="5"/>
      <c r="AW41069" s="5"/>
    </row>
    <row r="41070" spans="38:49">
      <c r="AL41070" s="5"/>
      <c r="AM41070" s="5"/>
      <c r="AW41070" s="5"/>
    </row>
    <row r="41071" spans="38:49">
      <c r="AL41071" s="5"/>
      <c r="AM41071" s="5"/>
      <c r="AW41071" s="5"/>
    </row>
    <row r="41072" spans="38:49">
      <c r="AL41072" s="5"/>
      <c r="AM41072" s="5"/>
      <c r="AW41072" s="5"/>
    </row>
    <row r="41073" spans="38:49">
      <c r="AL41073" s="5"/>
      <c r="AM41073" s="5"/>
      <c r="AW41073" s="5"/>
    </row>
    <row r="41074" spans="38:49">
      <c r="AL41074" s="5"/>
      <c r="AM41074" s="5"/>
      <c r="AW41074" s="5"/>
    </row>
    <row r="41075" spans="38:49">
      <c r="AL41075" s="5"/>
      <c r="AM41075" s="5"/>
      <c r="AW41075" s="5"/>
    </row>
    <row r="41076" spans="38:49">
      <c r="AL41076" s="5"/>
      <c r="AM41076" s="5"/>
      <c r="AW41076" s="5"/>
    </row>
    <row r="41077" spans="38:49">
      <c r="AL41077" s="5"/>
      <c r="AM41077" s="5"/>
      <c r="AW41077" s="5"/>
    </row>
    <row r="41078" spans="38:49">
      <c r="AL41078" s="5"/>
      <c r="AM41078" s="5"/>
      <c r="AW41078" s="5"/>
    </row>
    <row r="41079" spans="38:49">
      <c r="AL41079" s="5"/>
      <c r="AM41079" s="5"/>
      <c r="AW41079" s="5"/>
    </row>
    <row r="41080" spans="38:49">
      <c r="AL41080" s="5"/>
      <c r="AM41080" s="5"/>
      <c r="AW41080" s="5"/>
    </row>
    <row r="41081" spans="38:49">
      <c r="AL41081" s="5"/>
      <c r="AM41081" s="5"/>
      <c r="AW41081" s="5"/>
    </row>
    <row r="41082" spans="38:49">
      <c r="AL41082" s="5"/>
      <c r="AM41082" s="5"/>
      <c r="AW41082" s="5"/>
    </row>
    <row r="41083" spans="38:49">
      <c r="AL41083" s="5"/>
      <c r="AM41083" s="5"/>
      <c r="AW41083" s="5"/>
    </row>
    <row r="41084" spans="38:49">
      <c r="AL41084" s="5"/>
      <c r="AM41084" s="5"/>
      <c r="AW41084" s="5"/>
    </row>
    <row r="41085" spans="38:49">
      <c r="AL41085" s="5"/>
      <c r="AM41085" s="5"/>
      <c r="AW41085" s="5"/>
    </row>
    <row r="41086" spans="38:49">
      <c r="AL41086" s="5"/>
      <c r="AM41086" s="5"/>
      <c r="AW41086" s="5"/>
    </row>
    <row r="41087" spans="38:49">
      <c r="AL41087" s="5"/>
      <c r="AM41087" s="5"/>
      <c r="AW41087" s="5"/>
    </row>
    <row r="41088" spans="38:49">
      <c r="AL41088" s="5"/>
      <c r="AM41088" s="5"/>
      <c r="AW41088" s="5"/>
    </row>
    <row r="41089" spans="38:49">
      <c r="AL41089" s="5"/>
      <c r="AM41089" s="5"/>
      <c r="AW41089" s="5"/>
    </row>
    <row r="41090" spans="38:49">
      <c r="AL41090" s="5"/>
      <c r="AM41090" s="5"/>
      <c r="AW41090" s="5"/>
    </row>
    <row r="41091" spans="38:49">
      <c r="AL41091" s="5"/>
      <c r="AM41091" s="5"/>
      <c r="AW41091" s="5"/>
    </row>
    <row r="41092" spans="38:49">
      <c r="AL41092" s="5"/>
      <c r="AM41092" s="5"/>
      <c r="AW41092" s="5"/>
    </row>
    <row r="41093" spans="38:49">
      <c r="AL41093" s="5"/>
      <c r="AM41093" s="5"/>
      <c r="AW41093" s="5"/>
    </row>
    <row r="41094" spans="38:49">
      <c r="AL41094" s="5"/>
      <c r="AM41094" s="5"/>
      <c r="AW41094" s="5"/>
    </row>
    <row r="41095" spans="38:49">
      <c r="AL41095" s="5"/>
      <c r="AM41095" s="5"/>
      <c r="AW41095" s="5"/>
    </row>
    <row r="41096" spans="38:49">
      <c r="AL41096" s="5"/>
      <c r="AM41096" s="5"/>
      <c r="AW41096" s="5"/>
    </row>
    <row r="41097" spans="38:49">
      <c r="AL41097" s="5"/>
      <c r="AM41097" s="5"/>
      <c r="AW41097" s="5"/>
    </row>
    <row r="41098" spans="38:49">
      <c r="AL41098" s="5"/>
      <c r="AM41098" s="5"/>
      <c r="AW41098" s="5"/>
    </row>
    <row r="41099" spans="38:49">
      <c r="AL41099" s="5"/>
      <c r="AM41099" s="5"/>
      <c r="AW41099" s="5"/>
    </row>
    <row r="41100" spans="38:49">
      <c r="AL41100" s="5"/>
      <c r="AM41100" s="5"/>
      <c r="AW41100" s="5"/>
    </row>
    <row r="41101" spans="38:49">
      <c r="AL41101" s="5"/>
      <c r="AM41101" s="5"/>
      <c r="AW41101" s="5"/>
    </row>
    <row r="41102" spans="38:49">
      <c r="AL41102" s="5"/>
      <c r="AM41102" s="5"/>
      <c r="AW41102" s="5"/>
    </row>
    <row r="41103" spans="38:49">
      <c r="AL41103" s="5"/>
      <c r="AM41103" s="5"/>
      <c r="AW41103" s="5"/>
    </row>
    <row r="41104" spans="38:49">
      <c r="AL41104" s="5"/>
      <c r="AM41104" s="5"/>
      <c r="AW41104" s="5"/>
    </row>
    <row r="41105" spans="38:49">
      <c r="AL41105" s="5"/>
      <c r="AM41105" s="5"/>
      <c r="AW41105" s="5"/>
    </row>
    <row r="41106" spans="38:49">
      <c r="AL41106" s="5"/>
      <c r="AM41106" s="5"/>
      <c r="AW41106" s="5"/>
    </row>
    <row r="41107" spans="38:49">
      <c r="AL41107" s="5"/>
      <c r="AM41107" s="5"/>
      <c r="AW41107" s="5"/>
    </row>
    <row r="41108" spans="38:49">
      <c r="AL41108" s="5"/>
      <c r="AM41108" s="5"/>
      <c r="AW41108" s="5"/>
    </row>
    <row r="41109" spans="38:49">
      <c r="AL41109" s="5"/>
      <c r="AM41109" s="5"/>
      <c r="AW41109" s="5"/>
    </row>
    <row r="41110" spans="38:49">
      <c r="AL41110" s="5"/>
      <c r="AM41110" s="5"/>
      <c r="AW41110" s="5"/>
    </row>
    <row r="41111" spans="38:49">
      <c r="AL41111" s="5"/>
      <c r="AM41111" s="5"/>
      <c r="AW41111" s="5"/>
    </row>
    <row r="41112" spans="38:49">
      <c r="AL41112" s="5"/>
      <c r="AM41112" s="5"/>
      <c r="AW41112" s="5"/>
    </row>
    <row r="41113" spans="38:49">
      <c r="AL41113" s="5"/>
      <c r="AM41113" s="5"/>
      <c r="AW41113" s="5"/>
    </row>
    <row r="41114" spans="38:49">
      <c r="AL41114" s="5"/>
      <c r="AM41114" s="5"/>
      <c r="AW41114" s="5"/>
    </row>
    <row r="41115" spans="38:49">
      <c r="AL41115" s="5"/>
      <c r="AM41115" s="5"/>
      <c r="AW41115" s="5"/>
    </row>
    <row r="41116" spans="38:49">
      <c r="AL41116" s="5"/>
      <c r="AM41116" s="5"/>
      <c r="AW41116" s="5"/>
    </row>
    <row r="41117" spans="38:49">
      <c r="AL41117" s="5"/>
      <c r="AM41117" s="5"/>
      <c r="AW41117" s="5"/>
    </row>
    <row r="41118" spans="38:49">
      <c r="AL41118" s="5"/>
      <c r="AM41118" s="5"/>
      <c r="AW41118" s="5"/>
    </row>
    <row r="41119" spans="38:49">
      <c r="AL41119" s="5"/>
      <c r="AM41119" s="5"/>
      <c r="AW41119" s="5"/>
    </row>
    <row r="41120" spans="38:49">
      <c r="AL41120" s="5"/>
      <c r="AM41120" s="5"/>
      <c r="AW41120" s="5"/>
    </row>
    <row r="41121" spans="38:49">
      <c r="AL41121" s="5"/>
      <c r="AM41121" s="5"/>
      <c r="AW41121" s="5"/>
    </row>
    <row r="41122" spans="38:49">
      <c r="AL41122" s="5"/>
      <c r="AM41122" s="5"/>
      <c r="AW41122" s="5"/>
    </row>
    <row r="41123" spans="38:49">
      <c r="AL41123" s="5"/>
      <c r="AM41123" s="5"/>
      <c r="AW41123" s="5"/>
    </row>
    <row r="41124" spans="38:49">
      <c r="AL41124" s="5"/>
      <c r="AM41124" s="5"/>
      <c r="AW41124" s="5"/>
    </row>
    <row r="41125" spans="38:49">
      <c r="AL41125" s="5"/>
      <c r="AM41125" s="5"/>
      <c r="AW41125" s="5"/>
    </row>
    <row r="41126" spans="38:49">
      <c r="AL41126" s="5"/>
      <c r="AM41126" s="5"/>
      <c r="AW41126" s="5"/>
    </row>
    <row r="41127" spans="38:49">
      <c r="AL41127" s="5"/>
      <c r="AM41127" s="5"/>
      <c r="AW41127" s="5"/>
    </row>
    <row r="41128" spans="38:49">
      <c r="AL41128" s="5"/>
      <c r="AM41128" s="5"/>
      <c r="AW41128" s="5"/>
    </row>
    <row r="41129" spans="38:49">
      <c r="AL41129" s="5"/>
      <c r="AM41129" s="5"/>
      <c r="AW41129" s="5"/>
    </row>
    <row r="41130" spans="38:49">
      <c r="AL41130" s="5"/>
      <c r="AM41130" s="5"/>
      <c r="AW41130" s="5"/>
    </row>
    <row r="41131" spans="38:49">
      <c r="AL41131" s="5"/>
      <c r="AM41131" s="5"/>
      <c r="AW41131" s="5"/>
    </row>
    <row r="41132" spans="38:49">
      <c r="AL41132" s="5"/>
      <c r="AM41132" s="5"/>
      <c r="AW41132" s="5"/>
    </row>
    <row r="41133" spans="38:49">
      <c r="AL41133" s="5"/>
      <c r="AM41133" s="5"/>
      <c r="AW41133" s="5"/>
    </row>
    <row r="41134" spans="38:49">
      <c r="AL41134" s="5"/>
      <c r="AM41134" s="5"/>
      <c r="AW41134" s="5"/>
    </row>
    <row r="41135" spans="38:49">
      <c r="AL41135" s="5"/>
      <c r="AM41135" s="5"/>
      <c r="AW41135" s="5"/>
    </row>
    <row r="41136" spans="38:49">
      <c r="AL41136" s="5"/>
      <c r="AM41136" s="5"/>
      <c r="AW41136" s="5"/>
    </row>
    <row r="41137" spans="38:49">
      <c r="AL41137" s="5"/>
      <c r="AM41137" s="5"/>
      <c r="AW41137" s="5"/>
    </row>
    <row r="41138" spans="38:49">
      <c r="AL41138" s="5"/>
      <c r="AM41138" s="5"/>
      <c r="AW41138" s="5"/>
    </row>
    <row r="41139" spans="38:49">
      <c r="AL41139" s="5"/>
      <c r="AM41139" s="5"/>
      <c r="AW41139" s="5"/>
    </row>
    <row r="41140" spans="38:49">
      <c r="AL41140" s="5"/>
      <c r="AM41140" s="5"/>
      <c r="AW41140" s="5"/>
    </row>
    <row r="41141" spans="38:49">
      <c r="AL41141" s="5"/>
      <c r="AM41141" s="5"/>
      <c r="AW41141" s="5"/>
    </row>
    <row r="41142" spans="38:49">
      <c r="AL41142" s="5"/>
      <c r="AM41142" s="5"/>
      <c r="AW41142" s="5"/>
    </row>
    <row r="41143" spans="38:49">
      <c r="AL41143" s="5"/>
      <c r="AM41143" s="5"/>
      <c r="AW41143" s="5"/>
    </row>
    <row r="41144" spans="38:49">
      <c r="AL41144" s="5"/>
      <c r="AM41144" s="5"/>
      <c r="AW41144" s="5"/>
    </row>
    <row r="41145" spans="38:49">
      <c r="AL41145" s="5"/>
      <c r="AM41145" s="5"/>
      <c r="AW41145" s="5"/>
    </row>
    <row r="41146" spans="38:49">
      <c r="AL41146" s="5"/>
      <c r="AM41146" s="5"/>
      <c r="AW41146" s="5"/>
    </row>
    <row r="41147" spans="38:49">
      <c r="AL41147" s="5"/>
      <c r="AM41147" s="5"/>
      <c r="AW41147" s="5"/>
    </row>
    <row r="41148" spans="38:49">
      <c r="AL41148" s="5"/>
      <c r="AM41148" s="5"/>
      <c r="AW41148" s="5"/>
    </row>
    <row r="41149" spans="38:49">
      <c r="AL41149" s="5"/>
      <c r="AM41149" s="5"/>
      <c r="AW41149" s="5"/>
    </row>
    <row r="41150" spans="38:49">
      <c r="AL41150" s="5"/>
      <c r="AM41150" s="5"/>
      <c r="AW41150" s="5"/>
    </row>
    <row r="41151" spans="38:49">
      <c r="AL41151" s="5"/>
      <c r="AM41151" s="5"/>
      <c r="AW41151" s="5"/>
    </row>
    <row r="41152" spans="38:49">
      <c r="AL41152" s="5"/>
      <c r="AM41152" s="5"/>
      <c r="AW41152" s="5"/>
    </row>
    <row r="41153" spans="38:49">
      <c r="AL41153" s="5"/>
      <c r="AM41153" s="5"/>
      <c r="AW41153" s="5"/>
    </row>
    <row r="41154" spans="38:49">
      <c r="AL41154" s="5"/>
      <c r="AM41154" s="5"/>
      <c r="AW41154" s="5"/>
    </row>
    <row r="41155" spans="38:49">
      <c r="AL41155" s="5"/>
      <c r="AM41155" s="5"/>
      <c r="AW41155" s="5"/>
    </row>
    <row r="41156" spans="38:49">
      <c r="AL41156" s="5"/>
      <c r="AM41156" s="5"/>
      <c r="AW41156" s="5"/>
    </row>
    <row r="41157" spans="38:49">
      <c r="AL41157" s="5"/>
      <c r="AM41157" s="5"/>
      <c r="AW41157" s="5"/>
    </row>
    <row r="41158" spans="38:49">
      <c r="AL41158" s="5"/>
      <c r="AM41158" s="5"/>
      <c r="AW41158" s="5"/>
    </row>
    <row r="41159" spans="38:49">
      <c r="AL41159" s="5"/>
      <c r="AM41159" s="5"/>
      <c r="AW41159" s="5"/>
    </row>
    <row r="41160" spans="38:49">
      <c r="AL41160" s="5"/>
      <c r="AM41160" s="5"/>
      <c r="AW41160" s="5"/>
    </row>
    <row r="41161" spans="38:49">
      <c r="AL41161" s="5"/>
      <c r="AM41161" s="5"/>
      <c r="AW41161" s="5"/>
    </row>
    <row r="41162" spans="38:49">
      <c r="AL41162" s="5"/>
      <c r="AM41162" s="5"/>
      <c r="AW41162" s="5"/>
    </row>
    <row r="41163" spans="38:49">
      <c r="AL41163" s="5"/>
      <c r="AM41163" s="5"/>
      <c r="AW41163" s="5"/>
    </row>
    <row r="41164" spans="38:49">
      <c r="AL41164" s="5"/>
      <c r="AM41164" s="5"/>
      <c r="AW41164" s="5"/>
    </row>
    <row r="41165" spans="38:49">
      <c r="AL41165" s="5"/>
      <c r="AM41165" s="5"/>
      <c r="AW41165" s="5"/>
    </row>
    <row r="41166" spans="38:49">
      <c r="AL41166" s="5"/>
      <c r="AM41166" s="5"/>
      <c r="AW41166" s="5"/>
    </row>
    <row r="41167" spans="38:49">
      <c r="AL41167" s="5"/>
      <c r="AM41167" s="5"/>
      <c r="AW41167" s="5"/>
    </row>
    <row r="41168" spans="38:49">
      <c r="AL41168" s="5"/>
      <c r="AM41168" s="5"/>
      <c r="AW41168" s="5"/>
    </row>
    <row r="41169" spans="38:49">
      <c r="AL41169" s="5"/>
      <c r="AM41169" s="5"/>
      <c r="AW41169" s="5"/>
    </row>
    <row r="41170" spans="38:49">
      <c r="AL41170" s="5"/>
      <c r="AM41170" s="5"/>
      <c r="AW41170" s="5"/>
    </row>
    <row r="41171" spans="38:49">
      <c r="AL41171" s="5"/>
      <c r="AM41171" s="5"/>
      <c r="AW41171" s="5"/>
    </row>
    <row r="41172" spans="38:49">
      <c r="AL41172" s="5"/>
      <c r="AM41172" s="5"/>
      <c r="AW41172" s="5"/>
    </row>
    <row r="41173" spans="38:49">
      <c r="AL41173" s="5"/>
      <c r="AM41173" s="5"/>
      <c r="AW41173" s="5"/>
    </row>
    <row r="41174" spans="38:49">
      <c r="AL41174" s="5"/>
      <c r="AM41174" s="5"/>
      <c r="AW41174" s="5"/>
    </row>
    <row r="41175" spans="38:49">
      <c r="AL41175" s="5"/>
      <c r="AM41175" s="5"/>
      <c r="AW41175" s="5"/>
    </row>
    <row r="41176" spans="38:49">
      <c r="AL41176" s="5"/>
      <c r="AM41176" s="5"/>
      <c r="AW41176" s="5"/>
    </row>
    <row r="41177" spans="38:49">
      <c r="AL41177" s="5"/>
      <c r="AM41177" s="5"/>
      <c r="AW41177" s="5"/>
    </row>
    <row r="41178" spans="38:49">
      <c r="AL41178" s="5"/>
      <c r="AM41178" s="5"/>
      <c r="AW41178" s="5"/>
    </row>
    <row r="41179" spans="38:49">
      <c r="AL41179" s="5"/>
      <c r="AM41179" s="5"/>
      <c r="AW41179" s="5"/>
    </row>
    <row r="41180" spans="38:49">
      <c r="AL41180" s="5"/>
      <c r="AM41180" s="5"/>
      <c r="AW41180" s="5"/>
    </row>
    <row r="41181" spans="38:49">
      <c r="AL41181" s="5"/>
      <c r="AM41181" s="5"/>
      <c r="AW41181" s="5"/>
    </row>
    <row r="41182" spans="38:49">
      <c r="AL41182" s="5"/>
      <c r="AM41182" s="5"/>
      <c r="AW41182" s="5"/>
    </row>
    <row r="41183" spans="38:49">
      <c r="AL41183" s="5"/>
      <c r="AM41183" s="5"/>
      <c r="AW41183" s="5"/>
    </row>
    <row r="41184" spans="38:49">
      <c r="AL41184" s="5"/>
      <c r="AM41184" s="5"/>
      <c r="AW41184" s="5"/>
    </row>
    <row r="41185" spans="38:49">
      <c r="AL41185" s="5"/>
      <c r="AM41185" s="5"/>
      <c r="AW41185" s="5"/>
    </row>
    <row r="41186" spans="38:49">
      <c r="AL41186" s="5"/>
      <c r="AM41186" s="5"/>
      <c r="AW41186" s="5"/>
    </row>
    <row r="41187" spans="38:49">
      <c r="AL41187" s="5"/>
      <c r="AM41187" s="5"/>
      <c r="AW41187" s="5"/>
    </row>
    <row r="41188" spans="38:49">
      <c r="AL41188" s="5"/>
      <c r="AM41188" s="5"/>
      <c r="AW41188" s="5"/>
    </row>
    <row r="41189" spans="38:49">
      <c r="AL41189" s="5"/>
      <c r="AM41189" s="5"/>
      <c r="AW41189" s="5"/>
    </row>
    <row r="41190" spans="38:49">
      <c r="AL41190" s="5"/>
      <c r="AM41190" s="5"/>
      <c r="AW41190" s="5"/>
    </row>
    <row r="41191" spans="38:49">
      <c r="AL41191" s="5"/>
      <c r="AM41191" s="5"/>
      <c r="AW41191" s="5"/>
    </row>
    <row r="41192" spans="38:49">
      <c r="AL41192" s="5"/>
      <c r="AM41192" s="5"/>
      <c r="AW41192" s="5"/>
    </row>
    <row r="41193" spans="38:49">
      <c r="AL41193" s="5"/>
      <c r="AM41193" s="5"/>
      <c r="AW41193" s="5"/>
    </row>
    <row r="41194" spans="38:49">
      <c r="AL41194" s="5"/>
      <c r="AM41194" s="5"/>
      <c r="AW41194" s="5"/>
    </row>
    <row r="41195" spans="38:49">
      <c r="AL41195" s="5"/>
      <c r="AM41195" s="5"/>
      <c r="AW41195" s="5"/>
    </row>
    <row r="41196" spans="38:49">
      <c r="AL41196" s="5"/>
      <c r="AM41196" s="5"/>
      <c r="AW41196" s="5"/>
    </row>
    <row r="41197" spans="38:49">
      <c r="AL41197" s="5"/>
      <c r="AM41197" s="5"/>
      <c r="AW41197" s="5"/>
    </row>
    <row r="41198" spans="38:49">
      <c r="AL41198" s="5"/>
      <c r="AM41198" s="5"/>
      <c r="AW41198" s="5"/>
    </row>
    <row r="41199" spans="38:49">
      <c r="AL41199" s="5"/>
      <c r="AM41199" s="5"/>
      <c r="AW41199" s="5"/>
    </row>
    <row r="41200" spans="38:49">
      <c r="AL41200" s="5"/>
      <c r="AM41200" s="5"/>
      <c r="AW41200" s="5"/>
    </row>
    <row r="41201" spans="38:49">
      <c r="AL41201" s="5"/>
      <c r="AM41201" s="5"/>
      <c r="AW41201" s="5"/>
    </row>
    <row r="41202" spans="38:49">
      <c r="AL41202" s="5"/>
      <c r="AM41202" s="5"/>
      <c r="AW41202" s="5"/>
    </row>
    <row r="41203" spans="38:49">
      <c r="AL41203" s="5"/>
      <c r="AM41203" s="5"/>
      <c r="AW41203" s="5"/>
    </row>
    <row r="41204" spans="38:49">
      <c r="AL41204" s="5"/>
      <c r="AM41204" s="5"/>
      <c r="AW41204" s="5"/>
    </row>
    <row r="41205" spans="38:49">
      <c r="AL41205" s="5"/>
      <c r="AM41205" s="5"/>
      <c r="AW41205" s="5"/>
    </row>
    <row r="41206" spans="38:49">
      <c r="AL41206" s="5"/>
      <c r="AM41206" s="5"/>
      <c r="AW41206" s="5"/>
    </row>
    <row r="41207" spans="38:49">
      <c r="AL41207" s="5"/>
      <c r="AM41207" s="5"/>
      <c r="AW41207" s="5"/>
    </row>
    <row r="41208" spans="38:49">
      <c r="AL41208" s="5"/>
      <c r="AM41208" s="5"/>
      <c r="AW41208" s="5"/>
    </row>
    <row r="41209" spans="38:49">
      <c r="AL41209" s="5"/>
      <c r="AM41209" s="5"/>
      <c r="AW41209" s="5"/>
    </row>
    <row r="41210" spans="38:49">
      <c r="AL41210" s="5"/>
      <c r="AM41210" s="5"/>
      <c r="AW41210" s="5"/>
    </row>
    <row r="41211" spans="38:49">
      <c r="AL41211" s="5"/>
      <c r="AM41211" s="5"/>
      <c r="AW41211" s="5"/>
    </row>
    <row r="41212" spans="38:49">
      <c r="AL41212" s="5"/>
      <c r="AM41212" s="5"/>
      <c r="AW41212" s="5"/>
    </row>
    <row r="41213" spans="38:49">
      <c r="AL41213" s="5"/>
      <c r="AM41213" s="5"/>
      <c r="AW41213" s="5"/>
    </row>
    <row r="41214" spans="38:49">
      <c r="AL41214" s="5"/>
      <c r="AM41214" s="5"/>
      <c r="AW41214" s="5"/>
    </row>
    <row r="41215" spans="38:49">
      <c r="AL41215" s="5"/>
      <c r="AM41215" s="5"/>
      <c r="AW41215" s="5"/>
    </row>
    <row r="41216" spans="38:49">
      <c r="AL41216" s="5"/>
      <c r="AM41216" s="5"/>
      <c r="AW41216" s="5"/>
    </row>
    <row r="41217" spans="38:49">
      <c r="AL41217" s="5"/>
      <c r="AM41217" s="5"/>
      <c r="AW41217" s="5"/>
    </row>
    <row r="41218" spans="38:49">
      <c r="AL41218" s="5"/>
      <c r="AM41218" s="5"/>
      <c r="AW41218" s="5"/>
    </row>
    <row r="41219" spans="38:49">
      <c r="AL41219" s="5"/>
      <c r="AM41219" s="5"/>
      <c r="AW41219" s="5"/>
    </row>
    <row r="41220" spans="38:49">
      <c r="AL41220" s="5"/>
      <c r="AM41220" s="5"/>
      <c r="AW41220" s="5"/>
    </row>
    <row r="41221" spans="38:49">
      <c r="AL41221" s="5"/>
      <c r="AM41221" s="5"/>
      <c r="AW41221" s="5"/>
    </row>
    <row r="41222" spans="38:49">
      <c r="AL41222" s="5"/>
      <c r="AM41222" s="5"/>
      <c r="AW41222" s="5"/>
    </row>
    <row r="41223" spans="38:49">
      <c r="AL41223" s="5"/>
      <c r="AM41223" s="5"/>
      <c r="AW41223" s="5"/>
    </row>
    <row r="41224" spans="38:49">
      <c r="AL41224" s="5"/>
      <c r="AM41224" s="5"/>
      <c r="AW41224" s="5"/>
    </row>
    <row r="41225" spans="38:49">
      <c r="AL41225" s="5"/>
      <c r="AM41225" s="5"/>
      <c r="AW41225" s="5"/>
    </row>
    <row r="41226" spans="38:49">
      <c r="AL41226" s="5"/>
      <c r="AM41226" s="5"/>
      <c r="AW41226" s="5"/>
    </row>
    <row r="41227" spans="38:49">
      <c r="AL41227" s="5"/>
      <c r="AM41227" s="5"/>
      <c r="AW41227" s="5"/>
    </row>
    <row r="41228" spans="38:49">
      <c r="AL41228" s="5"/>
      <c r="AM41228" s="5"/>
      <c r="AW41228" s="5"/>
    </row>
    <row r="41229" spans="38:49">
      <c r="AL41229" s="5"/>
      <c r="AM41229" s="5"/>
      <c r="AW41229" s="5"/>
    </row>
    <row r="41230" spans="38:49">
      <c r="AL41230" s="5"/>
      <c r="AM41230" s="5"/>
      <c r="AW41230" s="5"/>
    </row>
    <row r="41231" spans="38:49">
      <c r="AL41231" s="5"/>
      <c r="AM41231" s="5"/>
      <c r="AW41231" s="5"/>
    </row>
    <row r="41232" spans="38:49">
      <c r="AL41232" s="5"/>
      <c r="AM41232" s="5"/>
      <c r="AW41232" s="5"/>
    </row>
    <row r="41233" spans="38:49">
      <c r="AL41233" s="5"/>
      <c r="AM41233" s="5"/>
      <c r="AW41233" s="5"/>
    </row>
    <row r="41234" spans="38:49">
      <c r="AL41234" s="5"/>
      <c r="AM41234" s="5"/>
      <c r="AW41234" s="5"/>
    </row>
    <row r="41235" spans="38:49">
      <c r="AL41235" s="5"/>
      <c r="AM41235" s="5"/>
      <c r="AW41235" s="5"/>
    </row>
    <row r="41236" spans="38:49">
      <c r="AL41236" s="5"/>
      <c r="AM41236" s="5"/>
      <c r="AW41236" s="5"/>
    </row>
    <row r="41237" spans="38:49">
      <c r="AL41237" s="5"/>
      <c r="AM41237" s="5"/>
      <c r="AW41237" s="5"/>
    </row>
    <row r="41238" spans="38:49">
      <c r="AL41238" s="5"/>
      <c r="AM41238" s="5"/>
      <c r="AW41238" s="5"/>
    </row>
    <row r="41239" spans="38:49">
      <c r="AL41239" s="5"/>
      <c r="AM41239" s="5"/>
      <c r="AW41239" s="5"/>
    </row>
    <row r="41240" spans="38:49">
      <c r="AL41240" s="5"/>
      <c r="AM41240" s="5"/>
      <c r="AW41240" s="5"/>
    </row>
    <row r="41241" spans="38:49">
      <c r="AL41241" s="5"/>
      <c r="AM41241" s="5"/>
      <c r="AW41241" s="5"/>
    </row>
    <row r="41242" spans="38:49">
      <c r="AL41242" s="5"/>
      <c r="AM41242" s="5"/>
      <c r="AW41242" s="5"/>
    </row>
    <row r="41243" spans="38:49">
      <c r="AL41243" s="5"/>
      <c r="AM41243" s="5"/>
      <c r="AW41243" s="5"/>
    </row>
    <row r="41244" spans="38:49">
      <c r="AL41244" s="5"/>
      <c r="AM41244" s="5"/>
      <c r="AW41244" s="5"/>
    </row>
    <row r="41245" spans="38:49">
      <c r="AL41245" s="5"/>
      <c r="AM41245" s="5"/>
      <c r="AW41245" s="5"/>
    </row>
    <row r="41246" spans="38:49">
      <c r="AL41246" s="5"/>
      <c r="AM41246" s="5"/>
      <c r="AW41246" s="5"/>
    </row>
    <row r="41247" spans="38:49">
      <c r="AL41247" s="5"/>
      <c r="AM41247" s="5"/>
      <c r="AW41247" s="5"/>
    </row>
    <row r="41248" spans="38:49">
      <c r="AL41248" s="5"/>
      <c r="AM41248" s="5"/>
      <c r="AW41248" s="5"/>
    </row>
    <row r="41249" spans="38:49">
      <c r="AL41249" s="5"/>
      <c r="AM41249" s="5"/>
      <c r="AW41249" s="5"/>
    </row>
    <row r="41250" spans="38:49">
      <c r="AL41250" s="5"/>
      <c r="AM41250" s="5"/>
      <c r="AW41250" s="5"/>
    </row>
    <row r="41251" spans="38:49">
      <c r="AL41251" s="5"/>
      <c r="AM41251" s="5"/>
      <c r="AW41251" s="5"/>
    </row>
    <row r="41252" spans="38:49">
      <c r="AL41252" s="5"/>
      <c r="AM41252" s="5"/>
      <c r="AW41252" s="5"/>
    </row>
    <row r="41253" spans="38:49">
      <c r="AL41253" s="5"/>
      <c r="AM41253" s="5"/>
      <c r="AW41253" s="5"/>
    </row>
    <row r="41254" spans="38:49">
      <c r="AL41254" s="5"/>
      <c r="AM41254" s="5"/>
      <c r="AW41254" s="5"/>
    </row>
    <row r="41255" spans="38:49">
      <c r="AL41255" s="5"/>
      <c r="AM41255" s="5"/>
      <c r="AW41255" s="5"/>
    </row>
    <row r="41256" spans="38:49">
      <c r="AL41256" s="5"/>
      <c r="AM41256" s="5"/>
      <c r="AW41256" s="5"/>
    </row>
    <row r="41257" spans="38:49">
      <c r="AL41257" s="5"/>
      <c r="AM41257" s="5"/>
      <c r="AW41257" s="5"/>
    </row>
    <row r="41258" spans="38:49">
      <c r="AL41258" s="5"/>
      <c r="AM41258" s="5"/>
      <c r="AW41258" s="5"/>
    </row>
    <row r="41259" spans="38:49">
      <c r="AL41259" s="5"/>
      <c r="AM41259" s="5"/>
      <c r="AW41259" s="5"/>
    </row>
    <row r="41260" spans="38:49">
      <c r="AL41260" s="5"/>
      <c r="AM41260" s="5"/>
      <c r="AW41260" s="5"/>
    </row>
    <row r="41261" spans="38:49">
      <c r="AL41261" s="5"/>
      <c r="AM41261" s="5"/>
      <c r="AW41261" s="5"/>
    </row>
    <row r="41262" spans="38:49">
      <c r="AL41262" s="5"/>
      <c r="AM41262" s="5"/>
      <c r="AW41262" s="5"/>
    </row>
    <row r="41263" spans="38:49">
      <c r="AL41263" s="5"/>
      <c r="AM41263" s="5"/>
      <c r="AW41263" s="5"/>
    </row>
    <row r="41264" spans="38:49">
      <c r="AL41264" s="5"/>
      <c r="AM41264" s="5"/>
      <c r="AW41264" s="5"/>
    </row>
    <row r="41265" spans="38:49">
      <c r="AL41265" s="5"/>
      <c r="AM41265" s="5"/>
      <c r="AW41265" s="5"/>
    </row>
    <row r="41266" spans="38:49">
      <c r="AL41266" s="5"/>
      <c r="AM41266" s="5"/>
      <c r="AW41266" s="5"/>
    </row>
    <row r="41267" spans="38:49">
      <c r="AL41267" s="5"/>
      <c r="AM41267" s="5"/>
      <c r="AW41267" s="5"/>
    </row>
    <row r="41268" spans="38:49">
      <c r="AL41268" s="5"/>
      <c r="AM41268" s="5"/>
      <c r="AW41268" s="5"/>
    </row>
    <row r="41269" spans="38:49">
      <c r="AL41269" s="5"/>
      <c r="AM41269" s="5"/>
      <c r="AW41269" s="5"/>
    </row>
    <row r="41270" spans="38:49">
      <c r="AL41270" s="5"/>
      <c r="AM41270" s="5"/>
      <c r="AW41270" s="5"/>
    </row>
    <row r="41271" spans="38:49">
      <c r="AL41271" s="5"/>
      <c r="AM41271" s="5"/>
      <c r="AW41271" s="5"/>
    </row>
    <row r="41272" spans="38:49">
      <c r="AL41272" s="5"/>
      <c r="AM41272" s="5"/>
      <c r="AW41272" s="5"/>
    </row>
    <row r="41273" spans="38:49">
      <c r="AL41273" s="5"/>
      <c r="AM41273" s="5"/>
      <c r="AW41273" s="5"/>
    </row>
    <row r="41274" spans="38:49">
      <c r="AL41274" s="5"/>
      <c r="AM41274" s="5"/>
      <c r="AW41274" s="5"/>
    </row>
    <row r="41275" spans="38:49">
      <c r="AL41275" s="5"/>
      <c r="AM41275" s="5"/>
      <c r="AW41275" s="5"/>
    </row>
    <row r="41276" spans="38:49">
      <c r="AL41276" s="5"/>
      <c r="AM41276" s="5"/>
      <c r="AW41276" s="5"/>
    </row>
    <row r="41277" spans="38:49">
      <c r="AL41277" s="5"/>
      <c r="AM41277" s="5"/>
      <c r="AW41277" s="5"/>
    </row>
    <row r="41278" spans="38:49">
      <c r="AL41278" s="5"/>
      <c r="AM41278" s="5"/>
      <c r="AW41278" s="5"/>
    </row>
    <row r="41279" spans="38:49">
      <c r="AL41279" s="5"/>
      <c r="AM41279" s="5"/>
      <c r="AW41279" s="5"/>
    </row>
    <row r="41280" spans="38:49">
      <c r="AL41280" s="5"/>
      <c r="AM41280" s="5"/>
      <c r="AW41280" s="5"/>
    </row>
    <row r="41281" spans="38:49">
      <c r="AL41281" s="5"/>
      <c r="AM41281" s="5"/>
      <c r="AW41281" s="5"/>
    </row>
    <row r="41282" spans="38:49">
      <c r="AL41282" s="5"/>
      <c r="AM41282" s="5"/>
      <c r="AW41282" s="5"/>
    </row>
    <row r="41283" spans="38:49">
      <c r="AL41283" s="5"/>
      <c r="AM41283" s="5"/>
      <c r="AW41283" s="5"/>
    </row>
    <row r="41284" spans="38:49">
      <c r="AL41284" s="5"/>
      <c r="AM41284" s="5"/>
      <c r="AW41284" s="5"/>
    </row>
    <row r="41285" spans="38:49">
      <c r="AL41285" s="5"/>
      <c r="AM41285" s="5"/>
      <c r="AW41285" s="5"/>
    </row>
    <row r="41286" spans="38:49">
      <c r="AL41286" s="5"/>
      <c r="AM41286" s="5"/>
      <c r="AW41286" s="5"/>
    </row>
    <row r="41287" spans="38:49">
      <c r="AL41287" s="5"/>
      <c r="AM41287" s="5"/>
      <c r="AW41287" s="5"/>
    </row>
    <row r="41288" spans="38:49">
      <c r="AL41288" s="5"/>
      <c r="AM41288" s="5"/>
      <c r="AW41288" s="5"/>
    </row>
    <row r="41289" spans="38:49">
      <c r="AL41289" s="5"/>
      <c r="AM41289" s="5"/>
      <c r="AW41289" s="5"/>
    </row>
    <row r="41290" spans="38:49">
      <c r="AL41290" s="5"/>
      <c r="AM41290" s="5"/>
      <c r="AW41290" s="5"/>
    </row>
    <row r="41291" spans="38:49">
      <c r="AL41291" s="5"/>
      <c r="AM41291" s="5"/>
      <c r="AW41291" s="5"/>
    </row>
    <row r="41292" spans="38:49">
      <c r="AL41292" s="5"/>
      <c r="AM41292" s="5"/>
      <c r="AW41292" s="5"/>
    </row>
    <row r="41293" spans="38:49">
      <c r="AL41293" s="5"/>
      <c r="AM41293" s="5"/>
      <c r="AW41293" s="5"/>
    </row>
    <row r="41294" spans="38:49">
      <c r="AL41294" s="5"/>
      <c r="AM41294" s="5"/>
      <c r="AW41294" s="5"/>
    </row>
    <row r="41295" spans="38:49">
      <c r="AL41295" s="5"/>
      <c r="AM41295" s="5"/>
      <c r="AW41295" s="5"/>
    </row>
    <row r="41296" spans="38:49">
      <c r="AL41296" s="5"/>
      <c r="AM41296" s="5"/>
      <c r="AW41296" s="5"/>
    </row>
    <row r="41297" spans="38:49">
      <c r="AL41297" s="5"/>
      <c r="AM41297" s="5"/>
      <c r="AW41297" s="5"/>
    </row>
    <row r="41298" spans="38:49">
      <c r="AL41298" s="5"/>
      <c r="AM41298" s="5"/>
      <c r="AW41298" s="5"/>
    </row>
    <row r="41299" spans="38:49">
      <c r="AL41299" s="5"/>
      <c r="AM41299" s="5"/>
      <c r="AW41299" s="5"/>
    </row>
    <row r="41300" spans="38:49">
      <c r="AL41300" s="5"/>
      <c r="AM41300" s="5"/>
      <c r="AW41300" s="5"/>
    </row>
    <row r="41301" spans="38:49">
      <c r="AL41301" s="5"/>
      <c r="AM41301" s="5"/>
      <c r="AW41301" s="5"/>
    </row>
    <row r="41302" spans="38:49">
      <c r="AL41302" s="5"/>
      <c r="AM41302" s="5"/>
      <c r="AW41302" s="5"/>
    </row>
    <row r="41303" spans="38:49">
      <c r="AL41303" s="5"/>
      <c r="AM41303" s="5"/>
      <c r="AW41303" s="5"/>
    </row>
    <row r="41304" spans="38:49">
      <c r="AL41304" s="5"/>
      <c r="AM41304" s="5"/>
      <c r="AW41304" s="5"/>
    </row>
    <row r="41305" spans="38:49">
      <c r="AL41305" s="5"/>
      <c r="AM41305" s="5"/>
      <c r="AW41305" s="5"/>
    </row>
    <row r="41306" spans="38:49">
      <c r="AL41306" s="5"/>
      <c r="AM41306" s="5"/>
      <c r="AW41306" s="5"/>
    </row>
    <row r="41307" spans="38:49">
      <c r="AL41307" s="5"/>
      <c r="AM41307" s="5"/>
      <c r="AW41307" s="5"/>
    </row>
    <row r="41308" spans="38:49">
      <c r="AL41308" s="5"/>
      <c r="AM41308" s="5"/>
      <c r="AW41308" s="5"/>
    </row>
    <row r="41309" spans="38:49">
      <c r="AL41309" s="5"/>
      <c r="AM41309" s="5"/>
      <c r="AW41309" s="5"/>
    </row>
    <row r="41310" spans="38:49">
      <c r="AL41310" s="5"/>
      <c r="AM41310" s="5"/>
      <c r="AW41310" s="5"/>
    </row>
    <row r="41311" spans="38:49">
      <c r="AL41311" s="5"/>
      <c r="AM41311" s="5"/>
      <c r="AW41311" s="5"/>
    </row>
    <row r="41312" spans="38:49">
      <c r="AL41312" s="5"/>
      <c r="AM41312" s="5"/>
      <c r="AW41312" s="5"/>
    </row>
    <row r="41313" spans="38:49">
      <c r="AL41313" s="5"/>
      <c r="AM41313" s="5"/>
      <c r="AW41313" s="5"/>
    </row>
    <row r="41314" spans="38:49">
      <c r="AL41314" s="5"/>
      <c r="AM41314" s="5"/>
      <c r="AW41314" s="5"/>
    </row>
    <row r="41315" spans="38:49">
      <c r="AL41315" s="5"/>
      <c r="AM41315" s="5"/>
      <c r="AW41315" s="5"/>
    </row>
    <row r="41316" spans="38:49">
      <c r="AL41316" s="5"/>
      <c r="AM41316" s="5"/>
      <c r="AW41316" s="5"/>
    </row>
    <row r="41317" spans="38:49">
      <c r="AL41317" s="5"/>
      <c r="AM41317" s="5"/>
      <c r="AW41317" s="5"/>
    </row>
    <row r="41318" spans="38:49">
      <c r="AL41318" s="5"/>
      <c r="AM41318" s="5"/>
      <c r="AW41318" s="5"/>
    </row>
    <row r="41319" spans="38:49">
      <c r="AL41319" s="5"/>
      <c r="AM41319" s="5"/>
      <c r="AW41319" s="5"/>
    </row>
    <row r="41320" spans="38:49">
      <c r="AL41320" s="5"/>
      <c r="AM41320" s="5"/>
      <c r="AW41320" s="5"/>
    </row>
    <row r="41321" spans="38:49">
      <c r="AL41321" s="5"/>
      <c r="AM41321" s="5"/>
      <c r="AW41321" s="5"/>
    </row>
    <row r="41322" spans="38:49">
      <c r="AL41322" s="5"/>
      <c r="AM41322" s="5"/>
      <c r="AW41322" s="5"/>
    </row>
    <row r="41323" spans="38:49">
      <c r="AL41323" s="5"/>
      <c r="AM41323" s="5"/>
      <c r="AW41323" s="5"/>
    </row>
    <row r="41324" spans="38:49">
      <c r="AL41324" s="5"/>
      <c r="AM41324" s="5"/>
      <c r="AW41324" s="5"/>
    </row>
    <row r="41325" spans="38:49">
      <c r="AL41325" s="5"/>
      <c r="AM41325" s="5"/>
      <c r="AW41325" s="5"/>
    </row>
    <row r="41326" spans="38:49">
      <c r="AL41326" s="5"/>
      <c r="AM41326" s="5"/>
      <c r="AW41326" s="5"/>
    </row>
    <row r="41327" spans="38:49">
      <c r="AL41327" s="5"/>
      <c r="AM41327" s="5"/>
      <c r="AW41327" s="5"/>
    </row>
    <row r="41328" spans="38:49">
      <c r="AL41328" s="5"/>
      <c r="AM41328" s="5"/>
      <c r="AW41328" s="5"/>
    </row>
    <row r="41329" spans="38:49">
      <c r="AL41329" s="5"/>
      <c r="AM41329" s="5"/>
      <c r="AW41329" s="5"/>
    </row>
    <row r="41330" spans="38:49">
      <c r="AL41330" s="5"/>
      <c r="AM41330" s="5"/>
      <c r="AW41330" s="5"/>
    </row>
    <row r="41331" spans="38:49">
      <c r="AL41331" s="5"/>
      <c r="AM41331" s="5"/>
      <c r="AW41331" s="5"/>
    </row>
    <row r="41332" spans="38:49">
      <c r="AL41332" s="5"/>
      <c r="AM41332" s="5"/>
      <c r="AW41332" s="5"/>
    </row>
    <row r="41333" spans="38:49">
      <c r="AL41333" s="5"/>
      <c r="AM41333" s="5"/>
      <c r="AW41333" s="5"/>
    </row>
    <row r="41334" spans="38:49">
      <c r="AL41334" s="5"/>
      <c r="AM41334" s="5"/>
      <c r="AW41334" s="5"/>
    </row>
    <row r="41335" spans="38:49">
      <c r="AL41335" s="5"/>
      <c r="AM41335" s="5"/>
      <c r="AW41335" s="5"/>
    </row>
    <row r="41336" spans="38:49">
      <c r="AL41336" s="5"/>
      <c r="AM41336" s="5"/>
      <c r="AW41336" s="5"/>
    </row>
    <row r="41337" spans="38:49">
      <c r="AL41337" s="5"/>
      <c r="AM41337" s="5"/>
      <c r="AW41337" s="5"/>
    </row>
    <row r="41338" spans="38:49">
      <c r="AL41338" s="5"/>
      <c r="AM41338" s="5"/>
      <c r="AW41338" s="5"/>
    </row>
    <row r="41339" spans="38:49">
      <c r="AL41339" s="5"/>
      <c r="AM41339" s="5"/>
      <c r="AW41339" s="5"/>
    </row>
    <row r="41340" spans="38:49">
      <c r="AL41340" s="5"/>
      <c r="AM41340" s="5"/>
      <c r="AW41340" s="5"/>
    </row>
    <row r="41341" spans="38:49">
      <c r="AL41341" s="5"/>
      <c r="AM41341" s="5"/>
      <c r="AW41341" s="5"/>
    </row>
    <row r="41342" spans="38:49">
      <c r="AL41342" s="5"/>
      <c r="AM41342" s="5"/>
      <c r="AW41342" s="5"/>
    </row>
    <row r="41343" spans="38:49">
      <c r="AL41343" s="5"/>
      <c r="AM41343" s="5"/>
      <c r="AW41343" s="5"/>
    </row>
    <row r="41344" spans="38:49">
      <c r="AL41344" s="5"/>
      <c r="AM41344" s="5"/>
      <c r="AW41344" s="5"/>
    </row>
    <row r="41345" spans="38:49">
      <c r="AL41345" s="5"/>
      <c r="AM41345" s="5"/>
      <c r="AW41345" s="5"/>
    </row>
    <row r="41346" spans="38:49">
      <c r="AL41346" s="5"/>
      <c r="AM41346" s="5"/>
      <c r="AW41346" s="5"/>
    </row>
    <row r="41347" spans="38:49">
      <c r="AL41347" s="5"/>
      <c r="AM41347" s="5"/>
      <c r="AW41347" s="5"/>
    </row>
    <row r="41348" spans="38:49">
      <c r="AL41348" s="5"/>
      <c r="AM41348" s="5"/>
      <c r="AW41348" s="5"/>
    </row>
    <row r="41349" spans="38:49">
      <c r="AL41349" s="5"/>
      <c r="AM41349" s="5"/>
      <c r="AW41349" s="5"/>
    </row>
    <row r="41350" spans="38:49">
      <c r="AL41350" s="5"/>
      <c r="AM41350" s="5"/>
      <c r="AW41350" s="5"/>
    </row>
    <row r="41351" spans="38:49">
      <c r="AL41351" s="5"/>
      <c r="AM41351" s="5"/>
      <c r="AW41351" s="5"/>
    </row>
    <row r="41352" spans="38:49">
      <c r="AL41352" s="5"/>
      <c r="AM41352" s="5"/>
      <c r="AW41352" s="5"/>
    </row>
    <row r="41353" spans="38:49">
      <c r="AL41353" s="5"/>
      <c r="AM41353" s="5"/>
      <c r="AW41353" s="5"/>
    </row>
    <row r="41354" spans="38:49">
      <c r="AL41354" s="5"/>
      <c r="AM41354" s="5"/>
      <c r="AW41354" s="5"/>
    </row>
    <row r="41355" spans="38:49">
      <c r="AL41355" s="5"/>
      <c r="AM41355" s="5"/>
      <c r="AW41355" s="5"/>
    </row>
    <row r="41356" spans="38:49">
      <c r="AL41356" s="5"/>
      <c r="AM41356" s="5"/>
      <c r="AW41356" s="5"/>
    </row>
    <row r="41357" spans="38:49">
      <c r="AL41357" s="5"/>
      <c r="AM41357" s="5"/>
      <c r="AW41357" s="5"/>
    </row>
    <row r="41358" spans="38:49">
      <c r="AL41358" s="5"/>
      <c r="AM41358" s="5"/>
      <c r="AW41358" s="5"/>
    </row>
    <row r="41359" spans="38:49">
      <c r="AL41359" s="5"/>
      <c r="AM41359" s="5"/>
      <c r="AW41359" s="5"/>
    </row>
    <row r="41360" spans="38:49">
      <c r="AL41360" s="5"/>
      <c r="AM41360" s="5"/>
      <c r="AW41360" s="5"/>
    </row>
    <row r="41361" spans="38:49">
      <c r="AL41361" s="5"/>
      <c r="AM41361" s="5"/>
      <c r="AW41361" s="5"/>
    </row>
    <row r="41362" spans="38:49">
      <c r="AL41362" s="5"/>
      <c r="AM41362" s="5"/>
      <c r="AW41362" s="5"/>
    </row>
    <row r="41363" spans="38:49">
      <c r="AL41363" s="5"/>
      <c r="AM41363" s="5"/>
      <c r="AW41363" s="5"/>
    </row>
    <row r="41364" spans="38:49">
      <c r="AL41364" s="5"/>
      <c r="AM41364" s="5"/>
      <c r="AW41364" s="5"/>
    </row>
    <row r="41365" spans="38:49">
      <c r="AL41365" s="5"/>
      <c r="AM41365" s="5"/>
      <c r="AW41365" s="5"/>
    </row>
    <row r="41366" spans="38:49">
      <c r="AL41366" s="5"/>
      <c r="AM41366" s="5"/>
      <c r="AW41366" s="5"/>
    </row>
    <row r="41367" spans="38:49">
      <c r="AL41367" s="5"/>
      <c r="AM41367" s="5"/>
      <c r="AW41367" s="5"/>
    </row>
    <row r="41368" spans="38:49">
      <c r="AL41368" s="5"/>
      <c r="AM41368" s="5"/>
      <c r="AW41368" s="5"/>
    </row>
    <row r="41369" spans="38:49">
      <c r="AL41369" s="5"/>
      <c r="AM41369" s="5"/>
      <c r="AW41369" s="5"/>
    </row>
    <row r="41370" spans="38:49">
      <c r="AL41370" s="5"/>
      <c r="AM41370" s="5"/>
      <c r="AW41370" s="5"/>
    </row>
    <row r="41371" spans="38:49">
      <c r="AL41371" s="5"/>
      <c r="AM41371" s="5"/>
      <c r="AW41371" s="5"/>
    </row>
    <row r="41372" spans="38:49">
      <c r="AL41372" s="5"/>
      <c r="AM41372" s="5"/>
      <c r="AW41372" s="5"/>
    </row>
    <row r="41373" spans="38:49">
      <c r="AL41373" s="5"/>
      <c r="AM41373" s="5"/>
      <c r="AW41373" s="5"/>
    </row>
    <row r="41374" spans="38:49">
      <c r="AL41374" s="5"/>
      <c r="AM41374" s="5"/>
      <c r="AW41374" s="5"/>
    </row>
    <row r="41375" spans="38:49">
      <c r="AL41375" s="5"/>
      <c r="AM41375" s="5"/>
      <c r="AW41375" s="5"/>
    </row>
    <row r="41376" spans="38:49">
      <c r="AL41376" s="5"/>
      <c r="AM41376" s="5"/>
      <c r="AW41376" s="5"/>
    </row>
    <row r="41377" spans="38:49">
      <c r="AL41377" s="5"/>
      <c r="AM41377" s="5"/>
      <c r="AW41377" s="5"/>
    </row>
    <row r="41378" spans="38:49">
      <c r="AL41378" s="5"/>
      <c r="AM41378" s="5"/>
      <c r="AW41378" s="5"/>
    </row>
    <row r="41379" spans="38:49">
      <c r="AL41379" s="5"/>
      <c r="AM41379" s="5"/>
      <c r="AW41379" s="5"/>
    </row>
    <row r="41380" spans="38:49">
      <c r="AL41380" s="5"/>
      <c r="AM41380" s="5"/>
      <c r="AW41380" s="5"/>
    </row>
    <row r="41381" spans="38:49">
      <c r="AL41381" s="5"/>
      <c r="AM41381" s="5"/>
      <c r="AW41381" s="5"/>
    </row>
    <row r="41382" spans="38:49">
      <c r="AL41382" s="5"/>
      <c r="AM41382" s="5"/>
      <c r="AW41382" s="5"/>
    </row>
    <row r="41383" spans="38:49">
      <c r="AL41383" s="5"/>
      <c r="AM41383" s="5"/>
      <c r="AW41383" s="5"/>
    </row>
    <row r="41384" spans="38:49">
      <c r="AL41384" s="5"/>
      <c r="AM41384" s="5"/>
      <c r="AW41384" s="5"/>
    </row>
    <row r="41385" spans="38:49">
      <c r="AL41385" s="5"/>
      <c r="AM41385" s="5"/>
      <c r="AW41385" s="5"/>
    </row>
    <row r="41386" spans="38:49">
      <c r="AL41386" s="5"/>
      <c r="AM41386" s="5"/>
      <c r="AW41386" s="5"/>
    </row>
    <row r="41387" spans="38:49">
      <c r="AL41387" s="5"/>
      <c r="AM41387" s="5"/>
      <c r="AW41387" s="5"/>
    </row>
    <row r="41388" spans="38:49">
      <c r="AL41388" s="5"/>
      <c r="AM41388" s="5"/>
      <c r="AW41388" s="5"/>
    </row>
    <row r="41389" spans="38:49">
      <c r="AL41389" s="5"/>
      <c r="AM41389" s="5"/>
      <c r="AW41389" s="5"/>
    </row>
    <row r="41390" spans="38:49">
      <c r="AL41390" s="5"/>
      <c r="AM41390" s="5"/>
      <c r="AW41390" s="5"/>
    </row>
    <row r="41391" spans="38:49">
      <c r="AL41391" s="5"/>
      <c r="AM41391" s="5"/>
      <c r="AW41391" s="5"/>
    </row>
    <row r="41392" spans="38:49">
      <c r="AL41392" s="5"/>
      <c r="AM41392" s="5"/>
      <c r="AW41392" s="5"/>
    </row>
    <row r="41393" spans="38:49">
      <c r="AL41393" s="5"/>
      <c r="AM41393" s="5"/>
      <c r="AW41393" s="5"/>
    </row>
    <row r="41394" spans="38:49">
      <c r="AL41394" s="5"/>
      <c r="AM41394" s="5"/>
      <c r="AW41394" s="5"/>
    </row>
    <row r="41395" spans="38:49">
      <c r="AL41395" s="5"/>
      <c r="AM41395" s="5"/>
      <c r="AW41395" s="5"/>
    </row>
    <row r="41396" spans="38:49">
      <c r="AL41396" s="5"/>
      <c r="AM41396" s="5"/>
      <c r="AW41396" s="5"/>
    </row>
    <row r="41397" spans="38:49">
      <c r="AL41397" s="5"/>
      <c r="AM41397" s="5"/>
      <c r="AW41397" s="5"/>
    </row>
    <row r="41398" spans="38:49">
      <c r="AL41398" s="5"/>
      <c r="AM41398" s="5"/>
      <c r="AW41398" s="5"/>
    </row>
    <row r="41399" spans="38:49">
      <c r="AL41399" s="5"/>
      <c r="AM41399" s="5"/>
      <c r="AW41399" s="5"/>
    </row>
    <row r="41400" spans="38:49">
      <c r="AL41400" s="5"/>
      <c r="AM41400" s="5"/>
      <c r="AW41400" s="5"/>
    </row>
    <row r="41401" spans="38:49">
      <c r="AL41401" s="5"/>
      <c r="AM41401" s="5"/>
      <c r="AW41401" s="5"/>
    </row>
    <row r="41402" spans="38:49">
      <c r="AL41402" s="5"/>
      <c r="AM41402" s="5"/>
      <c r="AW41402" s="5"/>
    </row>
    <row r="41403" spans="38:49">
      <c r="AL41403" s="5"/>
      <c r="AM41403" s="5"/>
      <c r="AW41403" s="5"/>
    </row>
    <row r="41404" spans="38:49">
      <c r="AL41404" s="5"/>
      <c r="AM41404" s="5"/>
      <c r="AW41404" s="5"/>
    </row>
    <row r="41405" spans="38:49">
      <c r="AL41405" s="5"/>
      <c r="AM41405" s="5"/>
      <c r="AW41405" s="5"/>
    </row>
    <row r="41406" spans="38:49">
      <c r="AL41406" s="5"/>
      <c r="AM41406" s="5"/>
      <c r="AW41406" s="5"/>
    </row>
    <row r="41407" spans="38:49">
      <c r="AL41407" s="5"/>
      <c r="AM41407" s="5"/>
      <c r="AW41407" s="5"/>
    </row>
    <row r="41408" spans="38:49">
      <c r="AL41408" s="5"/>
      <c r="AM41408" s="5"/>
      <c r="AW41408" s="5"/>
    </row>
    <row r="41409" spans="38:49">
      <c r="AL41409" s="5"/>
      <c r="AM41409" s="5"/>
      <c r="AW41409" s="5"/>
    </row>
    <row r="41410" spans="38:49">
      <c r="AL41410" s="5"/>
      <c r="AM41410" s="5"/>
      <c r="AW41410" s="5"/>
    </row>
    <row r="41411" spans="38:49">
      <c r="AL41411" s="5"/>
      <c r="AM41411" s="5"/>
      <c r="AW41411" s="5"/>
    </row>
    <row r="41412" spans="38:49">
      <c r="AL41412" s="5"/>
      <c r="AM41412" s="5"/>
      <c r="AW41412" s="5"/>
    </row>
    <row r="41413" spans="38:49">
      <c r="AL41413" s="5"/>
      <c r="AM41413" s="5"/>
      <c r="AW41413" s="5"/>
    </row>
    <row r="41414" spans="38:49">
      <c r="AL41414" s="5"/>
      <c r="AM41414" s="5"/>
      <c r="AW41414" s="5"/>
    </row>
    <row r="41415" spans="38:49">
      <c r="AL41415" s="5"/>
      <c r="AM41415" s="5"/>
      <c r="AW41415" s="5"/>
    </row>
    <row r="41416" spans="38:49">
      <c r="AL41416" s="5"/>
      <c r="AM41416" s="5"/>
      <c r="AW41416" s="5"/>
    </row>
    <row r="41417" spans="38:49">
      <c r="AL41417" s="5"/>
      <c r="AM41417" s="5"/>
      <c r="AW41417" s="5"/>
    </row>
    <row r="41418" spans="38:49">
      <c r="AL41418" s="5"/>
      <c r="AM41418" s="5"/>
      <c r="AW41418" s="5"/>
    </row>
    <row r="41419" spans="38:49">
      <c r="AL41419" s="5"/>
      <c r="AM41419" s="5"/>
      <c r="AW41419" s="5"/>
    </row>
    <row r="41420" spans="38:49">
      <c r="AL41420" s="5"/>
      <c r="AM41420" s="5"/>
      <c r="AW41420" s="5"/>
    </row>
    <row r="41421" spans="38:49">
      <c r="AL41421" s="5"/>
      <c r="AM41421" s="5"/>
      <c r="AW41421" s="5"/>
    </row>
    <row r="41422" spans="38:49">
      <c r="AL41422" s="5"/>
      <c r="AM41422" s="5"/>
      <c r="AW41422" s="5"/>
    </row>
    <row r="41423" spans="38:49">
      <c r="AL41423" s="5"/>
      <c r="AM41423" s="5"/>
      <c r="AW41423" s="5"/>
    </row>
    <row r="41424" spans="38:49">
      <c r="AL41424" s="5"/>
      <c r="AM41424" s="5"/>
      <c r="AW41424" s="5"/>
    </row>
    <row r="41425" spans="38:49">
      <c r="AL41425" s="5"/>
      <c r="AM41425" s="5"/>
      <c r="AW41425" s="5"/>
    </row>
    <row r="41426" spans="38:49">
      <c r="AL41426" s="5"/>
      <c r="AM41426" s="5"/>
      <c r="AW41426" s="5"/>
    </row>
    <row r="41427" spans="38:49">
      <c r="AL41427" s="5"/>
      <c r="AM41427" s="5"/>
      <c r="AW41427" s="5"/>
    </row>
    <row r="41428" spans="38:49">
      <c r="AL41428" s="5"/>
      <c r="AM41428" s="5"/>
      <c r="AW41428" s="5"/>
    </row>
    <row r="41429" spans="38:49">
      <c r="AL41429" s="5"/>
      <c r="AM41429" s="5"/>
      <c r="AW41429" s="5"/>
    </row>
    <row r="41430" spans="38:49">
      <c r="AL41430" s="5"/>
      <c r="AM41430" s="5"/>
      <c r="AW41430" s="5"/>
    </row>
    <row r="41431" spans="38:49">
      <c r="AL41431" s="5"/>
      <c r="AM41431" s="5"/>
      <c r="AW41431" s="5"/>
    </row>
    <row r="41432" spans="38:49">
      <c r="AL41432" s="5"/>
      <c r="AM41432" s="5"/>
      <c r="AW41432" s="5"/>
    </row>
    <row r="41433" spans="38:49">
      <c r="AL41433" s="5"/>
      <c r="AM41433" s="5"/>
      <c r="AW41433" s="5"/>
    </row>
    <row r="41434" spans="38:49">
      <c r="AL41434" s="5"/>
      <c r="AM41434" s="5"/>
      <c r="AW41434" s="5"/>
    </row>
    <row r="41435" spans="38:49">
      <c r="AL41435" s="5"/>
      <c r="AM41435" s="5"/>
      <c r="AW41435" s="5"/>
    </row>
    <row r="41436" spans="38:49">
      <c r="AL41436" s="5"/>
      <c r="AM41436" s="5"/>
      <c r="AW41436" s="5"/>
    </row>
    <row r="41437" spans="38:49">
      <c r="AL41437" s="5"/>
      <c r="AM41437" s="5"/>
      <c r="AW41437" s="5"/>
    </row>
    <row r="41438" spans="38:49">
      <c r="AL41438" s="5"/>
      <c r="AM41438" s="5"/>
      <c r="AW41438" s="5"/>
    </row>
    <row r="41439" spans="38:49">
      <c r="AL41439" s="5"/>
      <c r="AM41439" s="5"/>
      <c r="AW41439" s="5"/>
    </row>
    <row r="41440" spans="38:49">
      <c r="AL41440" s="5"/>
      <c r="AM41440" s="5"/>
      <c r="AW41440" s="5"/>
    </row>
    <row r="41441" spans="38:49">
      <c r="AL41441" s="5"/>
      <c r="AM41441" s="5"/>
      <c r="AW41441" s="5"/>
    </row>
    <row r="41442" spans="38:49">
      <c r="AL41442" s="5"/>
      <c r="AM41442" s="5"/>
      <c r="AW41442" s="5"/>
    </row>
    <row r="41443" spans="38:49">
      <c r="AL41443" s="5"/>
      <c r="AM41443" s="5"/>
      <c r="AW41443" s="5"/>
    </row>
    <row r="41444" spans="38:49">
      <c r="AL41444" s="5"/>
      <c r="AM41444" s="5"/>
      <c r="AW41444" s="5"/>
    </row>
    <row r="41445" spans="38:49">
      <c r="AL41445" s="5"/>
      <c r="AM41445" s="5"/>
      <c r="AW41445" s="5"/>
    </row>
    <row r="41446" spans="38:49">
      <c r="AL41446" s="5"/>
      <c r="AM41446" s="5"/>
      <c r="AW41446" s="5"/>
    </row>
    <row r="41447" spans="38:49">
      <c r="AL41447" s="5"/>
      <c r="AM41447" s="5"/>
      <c r="AW41447" s="5"/>
    </row>
    <row r="41448" spans="38:49">
      <c r="AL41448" s="5"/>
      <c r="AM41448" s="5"/>
      <c r="AW41448" s="5"/>
    </row>
    <row r="41449" spans="38:49">
      <c r="AL41449" s="5"/>
      <c r="AM41449" s="5"/>
      <c r="AW41449" s="5"/>
    </row>
    <row r="41450" spans="38:49">
      <c r="AL41450" s="5"/>
      <c r="AM41450" s="5"/>
      <c r="AW41450" s="5"/>
    </row>
    <row r="41451" spans="38:49">
      <c r="AL41451" s="5"/>
      <c r="AM41451" s="5"/>
      <c r="AW41451" s="5"/>
    </row>
    <row r="41452" spans="38:49">
      <c r="AL41452" s="5"/>
      <c r="AM41452" s="5"/>
      <c r="AW41452" s="5"/>
    </row>
    <row r="41453" spans="38:49">
      <c r="AL41453" s="5"/>
      <c r="AM41453" s="5"/>
      <c r="AW41453" s="5"/>
    </row>
    <row r="41454" spans="38:49">
      <c r="AL41454" s="5"/>
      <c r="AM41454" s="5"/>
      <c r="AW41454" s="5"/>
    </row>
    <row r="41455" spans="38:49">
      <c r="AL41455" s="5"/>
      <c r="AM41455" s="5"/>
      <c r="AW41455" s="5"/>
    </row>
    <row r="41456" spans="38:49">
      <c r="AL41456" s="5"/>
      <c r="AM41456" s="5"/>
      <c r="AW41456" s="5"/>
    </row>
    <row r="41457" spans="38:49">
      <c r="AL41457" s="5"/>
      <c r="AM41457" s="5"/>
      <c r="AW41457" s="5"/>
    </row>
    <row r="41458" spans="38:49">
      <c r="AL41458" s="5"/>
      <c r="AM41458" s="5"/>
      <c r="AW41458" s="5"/>
    </row>
    <row r="41459" spans="38:49">
      <c r="AL41459" s="5"/>
      <c r="AM41459" s="5"/>
      <c r="AW41459" s="5"/>
    </row>
    <row r="41460" spans="38:49">
      <c r="AL41460" s="5"/>
      <c r="AM41460" s="5"/>
      <c r="AW41460" s="5"/>
    </row>
    <row r="41461" spans="38:49">
      <c r="AL41461" s="5"/>
      <c r="AM41461" s="5"/>
      <c r="AW41461" s="5"/>
    </row>
    <row r="41462" spans="38:49">
      <c r="AL41462" s="5"/>
      <c r="AM41462" s="5"/>
      <c r="AW41462" s="5"/>
    </row>
    <row r="41463" spans="38:49">
      <c r="AL41463" s="5"/>
      <c r="AM41463" s="5"/>
      <c r="AW41463" s="5"/>
    </row>
    <row r="41464" spans="38:49">
      <c r="AL41464" s="5"/>
      <c r="AM41464" s="5"/>
      <c r="AW41464" s="5"/>
    </row>
    <row r="41465" spans="38:49">
      <c r="AL41465" s="5"/>
      <c r="AM41465" s="5"/>
      <c r="AW41465" s="5"/>
    </row>
    <row r="41466" spans="38:49">
      <c r="AL41466" s="5"/>
      <c r="AM41466" s="5"/>
      <c r="AW41466" s="5"/>
    </row>
    <row r="41467" spans="38:49">
      <c r="AL41467" s="5"/>
      <c r="AM41467" s="5"/>
      <c r="AW41467" s="5"/>
    </row>
    <row r="41468" spans="38:49">
      <c r="AL41468" s="5"/>
      <c r="AM41468" s="5"/>
      <c r="AW41468" s="5"/>
    </row>
    <row r="41469" spans="38:49">
      <c r="AL41469" s="5"/>
      <c r="AM41469" s="5"/>
      <c r="AW41469" s="5"/>
    </row>
    <row r="41470" spans="38:49">
      <c r="AL41470" s="5"/>
      <c r="AM41470" s="5"/>
      <c r="AW41470" s="5"/>
    </row>
    <row r="41471" spans="38:49">
      <c r="AL41471" s="5"/>
      <c r="AM41471" s="5"/>
      <c r="AW41471" s="5"/>
    </row>
    <row r="41472" spans="38:49">
      <c r="AL41472" s="5"/>
      <c r="AM41472" s="5"/>
      <c r="AW41472" s="5"/>
    </row>
    <row r="41473" spans="38:49">
      <c r="AL41473" s="5"/>
      <c r="AM41473" s="5"/>
      <c r="AW41473" s="5"/>
    </row>
    <row r="41474" spans="38:49">
      <c r="AL41474" s="5"/>
      <c r="AM41474" s="5"/>
      <c r="AW41474" s="5"/>
    </row>
    <row r="41475" spans="38:49">
      <c r="AL41475" s="5"/>
      <c r="AM41475" s="5"/>
      <c r="AW41475" s="5"/>
    </row>
    <row r="41476" spans="38:49">
      <c r="AL41476" s="5"/>
      <c r="AM41476" s="5"/>
      <c r="AW41476" s="5"/>
    </row>
    <row r="41477" spans="38:49">
      <c r="AL41477" s="5"/>
      <c r="AM41477" s="5"/>
      <c r="AW41477" s="5"/>
    </row>
    <row r="41478" spans="38:49">
      <c r="AL41478" s="5"/>
      <c r="AM41478" s="5"/>
      <c r="AW41478" s="5"/>
    </row>
    <row r="41479" spans="38:49">
      <c r="AL41479" s="5"/>
      <c r="AM41479" s="5"/>
      <c r="AW41479" s="5"/>
    </row>
    <row r="41480" spans="38:49">
      <c r="AL41480" s="5"/>
      <c r="AM41480" s="5"/>
      <c r="AW41480" s="5"/>
    </row>
    <row r="41481" spans="38:49">
      <c r="AL41481" s="5"/>
      <c r="AM41481" s="5"/>
      <c r="AW41481" s="5"/>
    </row>
    <row r="41482" spans="38:49">
      <c r="AL41482" s="5"/>
      <c r="AM41482" s="5"/>
      <c r="AW41482" s="5"/>
    </row>
    <row r="41483" spans="38:49">
      <c r="AL41483" s="5"/>
      <c r="AM41483" s="5"/>
      <c r="AW41483" s="5"/>
    </row>
    <row r="41484" spans="38:49">
      <c r="AL41484" s="5"/>
      <c r="AM41484" s="5"/>
      <c r="AW41484" s="5"/>
    </row>
    <row r="41485" spans="38:49">
      <c r="AL41485" s="5"/>
      <c r="AM41485" s="5"/>
      <c r="AW41485" s="5"/>
    </row>
    <row r="41486" spans="38:49">
      <c r="AL41486" s="5"/>
      <c r="AM41486" s="5"/>
      <c r="AW41486" s="5"/>
    </row>
    <row r="41487" spans="38:49">
      <c r="AL41487" s="5"/>
      <c r="AM41487" s="5"/>
      <c r="AW41487" s="5"/>
    </row>
    <row r="41488" spans="38:49">
      <c r="AL41488" s="5"/>
      <c r="AM41488" s="5"/>
      <c r="AW41488" s="5"/>
    </row>
    <row r="41489" spans="38:49">
      <c r="AL41489" s="5"/>
      <c r="AM41489" s="5"/>
      <c r="AW41489" s="5"/>
    </row>
    <row r="41490" spans="38:49">
      <c r="AL41490" s="5"/>
      <c r="AM41490" s="5"/>
      <c r="AW41490" s="5"/>
    </row>
    <row r="41491" spans="38:49">
      <c r="AL41491" s="5"/>
      <c r="AM41491" s="5"/>
      <c r="AW41491" s="5"/>
    </row>
    <row r="41492" spans="38:49">
      <c r="AL41492" s="5"/>
      <c r="AM41492" s="5"/>
      <c r="AW41492" s="5"/>
    </row>
    <row r="41493" spans="38:49">
      <c r="AL41493" s="5"/>
      <c r="AM41493" s="5"/>
      <c r="AW41493" s="5"/>
    </row>
    <row r="41494" spans="38:49">
      <c r="AL41494" s="5"/>
      <c r="AM41494" s="5"/>
      <c r="AW41494" s="5"/>
    </row>
    <row r="41495" spans="38:49">
      <c r="AL41495" s="5"/>
      <c r="AM41495" s="5"/>
      <c r="AW41495" s="5"/>
    </row>
    <row r="41496" spans="38:49">
      <c r="AL41496" s="5"/>
      <c r="AM41496" s="5"/>
      <c r="AW41496" s="5"/>
    </row>
    <row r="41497" spans="38:49">
      <c r="AL41497" s="5"/>
      <c r="AM41497" s="5"/>
      <c r="AW41497" s="5"/>
    </row>
    <row r="41498" spans="38:49">
      <c r="AL41498" s="5"/>
      <c r="AM41498" s="5"/>
      <c r="AW41498" s="5"/>
    </row>
    <row r="41499" spans="38:49">
      <c r="AL41499" s="5"/>
      <c r="AM41499" s="5"/>
      <c r="AW41499" s="5"/>
    </row>
    <row r="41500" spans="38:49">
      <c r="AL41500" s="5"/>
      <c r="AM41500" s="5"/>
      <c r="AW41500" s="5"/>
    </row>
    <row r="41501" spans="38:49">
      <c r="AL41501" s="5"/>
      <c r="AM41501" s="5"/>
      <c r="AW41501" s="5"/>
    </row>
    <row r="41502" spans="38:49">
      <c r="AL41502" s="5"/>
      <c r="AM41502" s="5"/>
      <c r="AW41502" s="5"/>
    </row>
    <row r="41503" spans="38:49">
      <c r="AL41503" s="5"/>
      <c r="AM41503" s="5"/>
      <c r="AW41503" s="5"/>
    </row>
    <row r="41504" spans="38:49">
      <c r="AL41504" s="5"/>
      <c r="AM41504" s="5"/>
      <c r="AW41504" s="5"/>
    </row>
    <row r="41505" spans="38:49">
      <c r="AL41505" s="5"/>
      <c r="AM41505" s="5"/>
      <c r="AW41505" s="5"/>
    </row>
    <row r="41506" spans="38:49">
      <c r="AL41506" s="5"/>
      <c r="AM41506" s="5"/>
      <c r="AW41506" s="5"/>
    </row>
    <row r="41507" spans="38:49">
      <c r="AL41507" s="5"/>
      <c r="AM41507" s="5"/>
      <c r="AW41507" s="5"/>
    </row>
    <row r="41508" spans="38:49">
      <c r="AL41508" s="5"/>
      <c r="AM41508" s="5"/>
      <c r="AW41508" s="5"/>
    </row>
    <row r="41509" spans="38:49">
      <c r="AL41509" s="5"/>
      <c r="AM41509" s="5"/>
      <c r="AW41509" s="5"/>
    </row>
    <row r="41510" spans="38:49">
      <c r="AL41510" s="5"/>
      <c r="AM41510" s="5"/>
      <c r="AW41510" s="5"/>
    </row>
    <row r="41511" spans="38:49">
      <c r="AL41511" s="5"/>
      <c r="AM41511" s="5"/>
      <c r="AW41511" s="5"/>
    </row>
    <row r="41512" spans="38:49">
      <c r="AL41512" s="5"/>
      <c r="AM41512" s="5"/>
      <c r="AW41512" s="5"/>
    </row>
    <row r="41513" spans="38:49">
      <c r="AL41513" s="5"/>
      <c r="AM41513" s="5"/>
      <c r="AW41513" s="5"/>
    </row>
    <row r="41514" spans="38:49">
      <c r="AL41514" s="5"/>
      <c r="AM41514" s="5"/>
      <c r="AW41514" s="5"/>
    </row>
    <row r="41515" spans="38:49">
      <c r="AL41515" s="5"/>
      <c r="AM41515" s="5"/>
      <c r="AW41515" s="5"/>
    </row>
    <row r="41516" spans="38:49">
      <c r="AL41516" s="5"/>
      <c r="AM41516" s="5"/>
      <c r="AW41516" s="5"/>
    </row>
    <row r="41517" spans="38:49">
      <c r="AL41517" s="5"/>
      <c r="AM41517" s="5"/>
      <c r="AW41517" s="5"/>
    </row>
    <row r="41518" spans="38:49">
      <c r="AL41518" s="5"/>
      <c r="AM41518" s="5"/>
      <c r="AW41518" s="5"/>
    </row>
    <row r="41519" spans="38:49">
      <c r="AL41519" s="5"/>
      <c r="AM41519" s="5"/>
      <c r="AW41519" s="5"/>
    </row>
    <row r="41520" spans="38:49">
      <c r="AL41520" s="5"/>
      <c r="AM41520" s="5"/>
      <c r="AW41520" s="5"/>
    </row>
    <row r="41521" spans="38:49">
      <c r="AL41521" s="5"/>
      <c r="AM41521" s="5"/>
      <c r="AW41521" s="5"/>
    </row>
    <row r="41522" spans="38:49">
      <c r="AL41522" s="5"/>
      <c r="AM41522" s="5"/>
      <c r="AW41522" s="5"/>
    </row>
    <row r="41523" spans="38:49">
      <c r="AL41523" s="5"/>
      <c r="AM41523" s="5"/>
      <c r="AW41523" s="5"/>
    </row>
    <row r="41524" spans="38:49">
      <c r="AL41524" s="5"/>
      <c r="AM41524" s="5"/>
      <c r="AW41524" s="5"/>
    </row>
    <row r="41525" spans="38:49">
      <c r="AL41525" s="5"/>
      <c r="AM41525" s="5"/>
      <c r="AW41525" s="5"/>
    </row>
    <row r="41526" spans="38:49">
      <c r="AL41526" s="5"/>
      <c r="AM41526" s="5"/>
      <c r="AW41526" s="5"/>
    </row>
    <row r="41527" spans="38:49">
      <c r="AL41527" s="5"/>
      <c r="AM41527" s="5"/>
      <c r="AW41527" s="5"/>
    </row>
    <row r="41528" spans="38:49">
      <c r="AL41528" s="5"/>
      <c r="AM41528" s="5"/>
      <c r="AW41528" s="5"/>
    </row>
    <row r="41529" spans="38:49">
      <c r="AL41529" s="5"/>
      <c r="AM41529" s="5"/>
      <c r="AW41529" s="5"/>
    </row>
    <row r="41530" spans="38:49">
      <c r="AL41530" s="5"/>
      <c r="AM41530" s="5"/>
      <c r="AW41530" s="5"/>
    </row>
    <row r="41531" spans="38:49">
      <c r="AL41531" s="5"/>
      <c r="AM41531" s="5"/>
      <c r="AW41531" s="5"/>
    </row>
    <row r="41532" spans="38:49">
      <c r="AL41532" s="5"/>
      <c r="AM41532" s="5"/>
      <c r="AW41532" s="5"/>
    </row>
    <row r="41533" spans="38:49">
      <c r="AL41533" s="5"/>
      <c r="AM41533" s="5"/>
      <c r="AW41533" s="5"/>
    </row>
    <row r="41534" spans="38:49">
      <c r="AL41534" s="5"/>
      <c r="AM41534" s="5"/>
      <c r="AW41534" s="5"/>
    </row>
    <row r="41535" spans="38:49">
      <c r="AL41535" s="5"/>
      <c r="AM41535" s="5"/>
      <c r="AW41535" s="5"/>
    </row>
    <row r="41536" spans="38:49">
      <c r="AL41536" s="5"/>
      <c r="AM41536" s="5"/>
      <c r="AW41536" s="5"/>
    </row>
    <row r="41537" spans="38:49">
      <c r="AL41537" s="5"/>
      <c r="AM41537" s="5"/>
      <c r="AW41537" s="5"/>
    </row>
    <row r="41538" spans="38:49">
      <c r="AL41538" s="5"/>
      <c r="AM41538" s="5"/>
      <c r="AW41538" s="5"/>
    </row>
    <row r="41539" spans="38:49">
      <c r="AL41539" s="5"/>
      <c r="AM41539" s="5"/>
      <c r="AW41539" s="5"/>
    </row>
    <row r="41540" spans="38:49">
      <c r="AL41540" s="5"/>
      <c r="AM41540" s="5"/>
      <c r="AW41540" s="5"/>
    </row>
    <row r="41541" spans="38:49">
      <c r="AL41541" s="5"/>
      <c r="AM41541" s="5"/>
      <c r="AW41541" s="5"/>
    </row>
    <row r="41542" spans="38:49">
      <c r="AL41542" s="5"/>
      <c r="AM41542" s="5"/>
      <c r="AW41542" s="5"/>
    </row>
    <row r="41543" spans="38:49">
      <c r="AL41543" s="5"/>
      <c r="AM41543" s="5"/>
      <c r="AW41543" s="5"/>
    </row>
    <row r="41544" spans="38:49">
      <c r="AL41544" s="5"/>
      <c r="AM41544" s="5"/>
      <c r="AW41544" s="5"/>
    </row>
    <row r="41545" spans="38:49">
      <c r="AL41545" s="5"/>
      <c r="AM41545" s="5"/>
      <c r="AW41545" s="5"/>
    </row>
    <row r="41546" spans="38:49">
      <c r="AL41546" s="5"/>
      <c r="AM41546" s="5"/>
      <c r="AW41546" s="5"/>
    </row>
    <row r="41547" spans="38:49">
      <c r="AL41547" s="5"/>
      <c r="AM41547" s="5"/>
      <c r="AW41547" s="5"/>
    </row>
    <row r="41548" spans="38:49">
      <c r="AL41548" s="5"/>
      <c r="AM41548" s="5"/>
      <c r="AW41548" s="5"/>
    </row>
    <row r="41549" spans="38:49">
      <c r="AL41549" s="5"/>
      <c r="AM41549" s="5"/>
      <c r="AW41549" s="5"/>
    </row>
    <row r="41550" spans="38:49">
      <c r="AL41550" s="5"/>
      <c r="AM41550" s="5"/>
      <c r="AW41550" s="5"/>
    </row>
    <row r="41551" spans="38:49">
      <c r="AL41551" s="5"/>
      <c r="AM41551" s="5"/>
      <c r="AW41551" s="5"/>
    </row>
    <row r="41552" spans="38:49">
      <c r="AL41552" s="5"/>
      <c r="AM41552" s="5"/>
      <c r="AW41552" s="5"/>
    </row>
    <row r="41553" spans="38:49">
      <c r="AL41553" s="5"/>
      <c r="AM41553" s="5"/>
      <c r="AW41553" s="5"/>
    </row>
    <row r="41554" spans="38:49">
      <c r="AL41554" s="5"/>
      <c r="AM41554" s="5"/>
      <c r="AW41554" s="5"/>
    </row>
    <row r="41555" spans="38:49">
      <c r="AL41555" s="5"/>
      <c r="AM41555" s="5"/>
      <c r="AW41555" s="5"/>
    </row>
    <row r="41556" spans="38:49">
      <c r="AL41556" s="5"/>
      <c r="AM41556" s="5"/>
      <c r="AW41556" s="5"/>
    </row>
    <row r="41557" spans="38:49">
      <c r="AL41557" s="5"/>
      <c r="AM41557" s="5"/>
      <c r="AW41557" s="5"/>
    </row>
    <row r="41558" spans="38:49">
      <c r="AL41558" s="5"/>
      <c r="AM41558" s="5"/>
      <c r="AW41558" s="5"/>
    </row>
    <row r="41559" spans="38:49">
      <c r="AL41559" s="5"/>
      <c r="AM41559" s="5"/>
      <c r="AW41559" s="5"/>
    </row>
    <row r="41560" spans="38:49">
      <c r="AL41560" s="5"/>
      <c r="AM41560" s="5"/>
      <c r="AW41560" s="5"/>
    </row>
    <row r="41561" spans="38:49">
      <c r="AL41561" s="5"/>
      <c r="AM41561" s="5"/>
      <c r="AW41561" s="5"/>
    </row>
    <row r="41562" spans="38:49">
      <c r="AL41562" s="5"/>
      <c r="AM41562" s="5"/>
      <c r="AW41562" s="5"/>
    </row>
    <row r="41563" spans="38:49">
      <c r="AL41563" s="5"/>
      <c r="AM41563" s="5"/>
      <c r="AW41563" s="5"/>
    </row>
    <row r="41564" spans="38:49">
      <c r="AL41564" s="5"/>
      <c r="AM41564" s="5"/>
      <c r="AW41564" s="5"/>
    </row>
    <row r="41565" spans="38:49">
      <c r="AL41565" s="5"/>
      <c r="AM41565" s="5"/>
      <c r="AW41565" s="5"/>
    </row>
    <row r="41566" spans="38:49">
      <c r="AL41566" s="5"/>
      <c r="AM41566" s="5"/>
      <c r="AW41566" s="5"/>
    </row>
    <row r="41567" spans="38:49">
      <c r="AL41567" s="5"/>
      <c r="AM41567" s="5"/>
      <c r="AW41567" s="5"/>
    </row>
    <row r="41568" spans="38:49">
      <c r="AL41568" s="5"/>
      <c r="AM41568" s="5"/>
      <c r="AW41568" s="5"/>
    </row>
    <row r="41569" spans="38:49">
      <c r="AL41569" s="5"/>
      <c r="AM41569" s="5"/>
      <c r="AW41569" s="5"/>
    </row>
    <row r="41570" spans="38:49">
      <c r="AL41570" s="5"/>
      <c r="AM41570" s="5"/>
      <c r="AW41570" s="5"/>
    </row>
    <row r="41571" spans="38:49">
      <c r="AL41571" s="5"/>
      <c r="AM41571" s="5"/>
      <c r="AW41571" s="5"/>
    </row>
    <row r="41572" spans="38:49">
      <c r="AL41572" s="5"/>
      <c r="AM41572" s="5"/>
      <c r="AW41572" s="5"/>
    </row>
    <row r="41573" spans="38:49">
      <c r="AL41573" s="5"/>
      <c r="AM41573" s="5"/>
      <c r="AW41573" s="5"/>
    </row>
    <row r="41574" spans="38:49">
      <c r="AL41574" s="5"/>
      <c r="AM41574" s="5"/>
      <c r="AW41574" s="5"/>
    </row>
    <row r="41575" spans="38:49">
      <c r="AL41575" s="5"/>
      <c r="AM41575" s="5"/>
      <c r="AW41575" s="5"/>
    </row>
    <row r="41576" spans="38:49">
      <c r="AL41576" s="5"/>
      <c r="AM41576" s="5"/>
      <c r="AW41576" s="5"/>
    </row>
    <row r="41577" spans="38:49">
      <c r="AL41577" s="5"/>
      <c r="AM41577" s="5"/>
      <c r="AW41577" s="5"/>
    </row>
    <row r="41578" spans="38:49">
      <c r="AL41578" s="5"/>
      <c r="AM41578" s="5"/>
      <c r="AW41578" s="5"/>
    </row>
    <row r="41579" spans="38:49">
      <c r="AL41579" s="5"/>
      <c r="AM41579" s="5"/>
      <c r="AW41579" s="5"/>
    </row>
    <row r="41580" spans="38:49">
      <c r="AL41580" s="5"/>
      <c r="AM41580" s="5"/>
      <c r="AW41580" s="5"/>
    </row>
    <row r="41581" spans="38:49">
      <c r="AL41581" s="5"/>
      <c r="AM41581" s="5"/>
      <c r="AW41581" s="5"/>
    </row>
    <row r="41582" spans="38:49">
      <c r="AL41582" s="5"/>
      <c r="AM41582" s="5"/>
      <c r="AW41582" s="5"/>
    </row>
    <row r="41583" spans="38:49">
      <c r="AL41583" s="5"/>
      <c r="AM41583" s="5"/>
      <c r="AW41583" s="5"/>
    </row>
    <row r="41584" spans="38:49">
      <c r="AL41584" s="5"/>
      <c r="AM41584" s="5"/>
      <c r="AW41584" s="5"/>
    </row>
    <row r="41585" spans="38:49">
      <c r="AL41585" s="5"/>
      <c r="AM41585" s="5"/>
      <c r="AW41585" s="5"/>
    </row>
    <row r="41586" spans="38:49">
      <c r="AL41586" s="5"/>
      <c r="AM41586" s="5"/>
      <c r="AW41586" s="5"/>
    </row>
    <row r="41587" spans="38:49">
      <c r="AL41587" s="5"/>
      <c r="AM41587" s="5"/>
      <c r="AW41587" s="5"/>
    </row>
    <row r="41588" spans="38:49">
      <c r="AL41588" s="5"/>
      <c r="AM41588" s="5"/>
      <c r="AW41588" s="5"/>
    </row>
    <row r="41589" spans="38:49">
      <c r="AL41589" s="5"/>
      <c r="AM41589" s="5"/>
      <c r="AW41589" s="5"/>
    </row>
    <row r="41590" spans="38:49">
      <c r="AL41590" s="5"/>
      <c r="AM41590" s="5"/>
      <c r="AW41590" s="5"/>
    </row>
    <row r="41591" spans="38:49">
      <c r="AL41591" s="5"/>
      <c r="AM41591" s="5"/>
      <c r="AW41591" s="5"/>
    </row>
    <row r="41592" spans="38:49">
      <c r="AL41592" s="5"/>
      <c r="AM41592" s="5"/>
      <c r="AW41592" s="5"/>
    </row>
    <row r="41593" spans="38:49">
      <c r="AL41593" s="5"/>
      <c r="AM41593" s="5"/>
      <c r="AW41593" s="5"/>
    </row>
    <row r="41594" spans="38:49">
      <c r="AL41594" s="5"/>
      <c r="AM41594" s="5"/>
      <c r="AW41594" s="5"/>
    </row>
    <row r="41595" spans="38:49">
      <c r="AL41595" s="5"/>
      <c r="AM41595" s="5"/>
      <c r="AW41595" s="5"/>
    </row>
    <row r="41596" spans="38:49">
      <c r="AL41596" s="5"/>
      <c r="AM41596" s="5"/>
      <c r="AW41596" s="5"/>
    </row>
    <row r="41597" spans="38:49">
      <c r="AL41597" s="5"/>
      <c r="AM41597" s="5"/>
      <c r="AW41597" s="5"/>
    </row>
    <row r="41598" spans="38:49">
      <c r="AL41598" s="5"/>
      <c r="AM41598" s="5"/>
      <c r="AW41598" s="5"/>
    </row>
    <row r="41599" spans="38:49">
      <c r="AL41599" s="5"/>
      <c r="AM41599" s="5"/>
      <c r="AW41599" s="5"/>
    </row>
    <row r="41600" spans="38:49">
      <c r="AL41600" s="5"/>
      <c r="AM41600" s="5"/>
      <c r="AW41600" s="5"/>
    </row>
    <row r="41601" spans="38:49">
      <c r="AL41601" s="5"/>
      <c r="AM41601" s="5"/>
      <c r="AW41601" s="5"/>
    </row>
    <row r="41602" spans="38:49">
      <c r="AL41602" s="5"/>
      <c r="AM41602" s="5"/>
      <c r="AW41602" s="5"/>
    </row>
    <row r="41603" spans="38:49">
      <c r="AL41603" s="5"/>
      <c r="AM41603" s="5"/>
      <c r="AW41603" s="5"/>
    </row>
    <row r="41604" spans="38:49">
      <c r="AL41604" s="5"/>
      <c r="AM41604" s="5"/>
      <c r="AW41604" s="5"/>
    </row>
    <row r="41605" spans="38:49">
      <c r="AL41605" s="5"/>
      <c r="AM41605" s="5"/>
      <c r="AW41605" s="5"/>
    </row>
    <row r="41606" spans="38:49">
      <c r="AL41606" s="5"/>
      <c r="AM41606" s="5"/>
      <c r="AW41606" s="5"/>
    </row>
    <row r="41607" spans="38:49">
      <c r="AL41607" s="5"/>
      <c r="AM41607" s="5"/>
      <c r="AW41607" s="5"/>
    </row>
    <row r="41608" spans="38:49">
      <c r="AL41608" s="5"/>
      <c r="AM41608" s="5"/>
      <c r="AW41608" s="5"/>
    </row>
    <row r="41609" spans="38:49">
      <c r="AL41609" s="5"/>
      <c r="AM41609" s="5"/>
      <c r="AW41609" s="5"/>
    </row>
    <row r="41610" spans="38:49">
      <c r="AL41610" s="5"/>
      <c r="AM41610" s="5"/>
      <c r="AW41610" s="5"/>
    </row>
    <row r="41611" spans="38:49">
      <c r="AL41611" s="5"/>
      <c r="AM41611" s="5"/>
      <c r="AW41611" s="5"/>
    </row>
    <row r="41612" spans="38:49">
      <c r="AL41612" s="5"/>
      <c r="AM41612" s="5"/>
      <c r="AW41612" s="5"/>
    </row>
    <row r="41613" spans="38:49">
      <c r="AL41613" s="5"/>
      <c r="AM41613" s="5"/>
      <c r="AW41613" s="5"/>
    </row>
    <row r="41614" spans="38:49">
      <c r="AL41614" s="5"/>
      <c r="AM41614" s="5"/>
      <c r="AW41614" s="5"/>
    </row>
    <row r="41615" spans="38:49">
      <c r="AL41615" s="5"/>
      <c r="AM41615" s="5"/>
      <c r="AW41615" s="5"/>
    </row>
    <row r="41616" spans="38:49">
      <c r="AL41616" s="5"/>
      <c r="AM41616" s="5"/>
      <c r="AW41616" s="5"/>
    </row>
    <row r="41617" spans="38:49">
      <c r="AL41617" s="5"/>
      <c r="AM41617" s="5"/>
      <c r="AW41617" s="5"/>
    </row>
    <row r="41618" spans="38:49">
      <c r="AL41618" s="5"/>
      <c r="AM41618" s="5"/>
      <c r="AW41618" s="5"/>
    </row>
    <row r="41619" spans="38:49">
      <c r="AL41619" s="5"/>
      <c r="AM41619" s="5"/>
      <c r="AW41619" s="5"/>
    </row>
    <row r="41620" spans="38:49">
      <c r="AL41620" s="5"/>
      <c r="AM41620" s="5"/>
      <c r="AW41620" s="5"/>
    </row>
    <row r="41621" spans="38:49">
      <c r="AL41621" s="5"/>
      <c r="AM41621" s="5"/>
      <c r="AW41621" s="5"/>
    </row>
    <row r="41622" spans="38:49">
      <c r="AL41622" s="5"/>
      <c r="AM41622" s="5"/>
      <c r="AW41622" s="5"/>
    </row>
    <row r="41623" spans="38:49">
      <c r="AL41623" s="5"/>
      <c r="AM41623" s="5"/>
      <c r="AW41623" s="5"/>
    </row>
    <row r="41624" spans="38:49">
      <c r="AL41624" s="5"/>
      <c r="AM41624" s="5"/>
      <c r="AW41624" s="5"/>
    </row>
    <row r="41625" spans="38:49">
      <c r="AL41625" s="5"/>
      <c r="AM41625" s="5"/>
      <c r="AW41625" s="5"/>
    </row>
    <row r="41626" spans="38:49">
      <c r="AL41626" s="5"/>
      <c r="AM41626" s="5"/>
      <c r="AW41626" s="5"/>
    </row>
    <row r="41627" spans="38:49">
      <c r="AL41627" s="5"/>
      <c r="AM41627" s="5"/>
      <c r="AW41627" s="5"/>
    </row>
    <row r="41628" spans="38:49">
      <c r="AL41628" s="5"/>
      <c r="AM41628" s="5"/>
      <c r="AW41628" s="5"/>
    </row>
    <row r="41629" spans="38:49">
      <c r="AL41629" s="5"/>
      <c r="AM41629" s="5"/>
      <c r="AW41629" s="5"/>
    </row>
    <row r="41630" spans="38:49">
      <c r="AL41630" s="5"/>
      <c r="AM41630" s="5"/>
      <c r="AW41630" s="5"/>
    </row>
    <row r="41631" spans="38:49">
      <c r="AL41631" s="5"/>
      <c r="AM41631" s="5"/>
      <c r="AW41631" s="5"/>
    </row>
    <row r="41632" spans="38:49">
      <c r="AL41632" s="5"/>
      <c r="AM41632" s="5"/>
      <c r="AW41632" s="5"/>
    </row>
    <row r="41633" spans="38:49">
      <c r="AL41633" s="5"/>
      <c r="AM41633" s="5"/>
      <c r="AW41633" s="5"/>
    </row>
    <row r="41634" spans="38:49">
      <c r="AL41634" s="5"/>
      <c r="AM41634" s="5"/>
      <c r="AW41634" s="5"/>
    </row>
    <row r="41635" spans="38:49">
      <c r="AL41635" s="5"/>
      <c r="AM41635" s="5"/>
      <c r="AW41635" s="5"/>
    </row>
    <row r="41636" spans="38:49">
      <c r="AL41636" s="5"/>
      <c r="AM41636" s="5"/>
      <c r="AW41636" s="5"/>
    </row>
    <row r="41637" spans="38:49">
      <c r="AL41637" s="5"/>
      <c r="AM41637" s="5"/>
      <c r="AW41637" s="5"/>
    </row>
    <row r="41638" spans="38:49">
      <c r="AL41638" s="5"/>
      <c r="AM41638" s="5"/>
      <c r="AW41638" s="5"/>
    </row>
    <row r="41639" spans="38:49">
      <c r="AL41639" s="5"/>
      <c r="AM41639" s="5"/>
      <c r="AW41639" s="5"/>
    </row>
    <row r="41640" spans="38:49">
      <c r="AL41640" s="5"/>
      <c r="AM41640" s="5"/>
      <c r="AW41640" s="5"/>
    </row>
    <row r="41641" spans="38:49">
      <c r="AL41641" s="5"/>
      <c r="AM41641" s="5"/>
      <c r="AW41641" s="5"/>
    </row>
    <row r="41642" spans="38:49">
      <c r="AL41642" s="5"/>
      <c r="AM41642" s="5"/>
      <c r="AW41642" s="5"/>
    </row>
    <row r="41643" spans="38:49">
      <c r="AL41643" s="5"/>
      <c r="AM41643" s="5"/>
      <c r="AW41643" s="5"/>
    </row>
    <row r="41644" spans="38:49">
      <c r="AL41644" s="5"/>
      <c r="AM41644" s="5"/>
      <c r="AW41644" s="5"/>
    </row>
    <row r="41645" spans="38:49">
      <c r="AL41645" s="5"/>
      <c r="AM41645" s="5"/>
      <c r="AW41645" s="5"/>
    </row>
    <row r="41646" spans="38:49">
      <c r="AL41646" s="5"/>
      <c r="AM41646" s="5"/>
      <c r="AW41646" s="5"/>
    </row>
    <row r="41647" spans="38:49">
      <c r="AL41647" s="5"/>
      <c r="AM41647" s="5"/>
      <c r="AW41647" s="5"/>
    </row>
    <row r="41648" spans="38:49">
      <c r="AL41648" s="5"/>
      <c r="AM41648" s="5"/>
      <c r="AW41648" s="5"/>
    </row>
    <row r="41649" spans="38:49">
      <c r="AL41649" s="5"/>
      <c r="AM41649" s="5"/>
      <c r="AW41649" s="5"/>
    </row>
    <row r="41650" spans="38:49">
      <c r="AL41650" s="5"/>
      <c r="AM41650" s="5"/>
      <c r="AW41650" s="5"/>
    </row>
    <row r="41651" spans="38:49">
      <c r="AL41651" s="5"/>
      <c r="AM41651" s="5"/>
      <c r="AW41651" s="5"/>
    </row>
    <row r="41652" spans="38:49">
      <c r="AL41652" s="5"/>
      <c r="AM41652" s="5"/>
      <c r="AW41652" s="5"/>
    </row>
    <row r="41653" spans="38:49">
      <c r="AL41653" s="5"/>
      <c r="AM41653" s="5"/>
      <c r="AW41653" s="5"/>
    </row>
    <row r="41654" spans="38:49">
      <c r="AL41654" s="5"/>
      <c r="AM41654" s="5"/>
      <c r="AW41654" s="5"/>
    </row>
    <row r="41655" spans="38:49">
      <c r="AL41655" s="5"/>
      <c r="AM41655" s="5"/>
      <c r="AW41655" s="5"/>
    </row>
    <row r="41656" spans="38:49">
      <c r="AL41656" s="5"/>
      <c r="AM41656" s="5"/>
      <c r="AW41656" s="5"/>
    </row>
    <row r="41657" spans="38:49">
      <c r="AL41657" s="5"/>
      <c r="AM41657" s="5"/>
      <c r="AW41657" s="5"/>
    </row>
    <row r="41658" spans="38:49">
      <c r="AL41658" s="5"/>
      <c r="AM41658" s="5"/>
      <c r="AW41658" s="5"/>
    </row>
    <row r="41659" spans="38:49">
      <c r="AL41659" s="5"/>
      <c r="AM41659" s="5"/>
      <c r="AW41659" s="5"/>
    </row>
    <row r="41660" spans="38:49">
      <c r="AL41660" s="5"/>
      <c r="AM41660" s="5"/>
      <c r="AW41660" s="5"/>
    </row>
    <row r="41661" spans="38:49">
      <c r="AL41661" s="5"/>
      <c r="AM41661" s="5"/>
      <c r="AW41661" s="5"/>
    </row>
    <row r="41662" spans="38:49">
      <c r="AL41662" s="5"/>
      <c r="AM41662" s="5"/>
      <c r="AW41662" s="5"/>
    </row>
    <row r="41663" spans="38:49">
      <c r="AL41663" s="5"/>
      <c r="AM41663" s="5"/>
      <c r="AW41663" s="5"/>
    </row>
    <row r="41664" spans="38:49">
      <c r="AL41664" s="5"/>
      <c r="AM41664" s="5"/>
      <c r="AW41664" s="5"/>
    </row>
    <row r="41665" spans="38:49">
      <c r="AL41665" s="5"/>
      <c r="AM41665" s="5"/>
      <c r="AW41665" s="5"/>
    </row>
    <row r="41666" spans="38:49">
      <c r="AL41666" s="5"/>
      <c r="AM41666" s="5"/>
      <c r="AW41666" s="5"/>
    </row>
    <row r="41667" spans="38:49">
      <c r="AL41667" s="5"/>
      <c r="AM41667" s="5"/>
      <c r="AW41667" s="5"/>
    </row>
    <row r="41668" spans="38:49">
      <c r="AL41668" s="5"/>
      <c r="AM41668" s="5"/>
      <c r="AW41668" s="5"/>
    </row>
    <row r="41669" spans="38:49">
      <c r="AL41669" s="5"/>
      <c r="AM41669" s="5"/>
      <c r="AW41669" s="5"/>
    </row>
    <row r="41670" spans="38:49">
      <c r="AL41670" s="5"/>
      <c r="AM41670" s="5"/>
      <c r="AW41670" s="5"/>
    </row>
    <row r="41671" spans="38:49">
      <c r="AL41671" s="5"/>
      <c r="AM41671" s="5"/>
      <c r="AW41671" s="5"/>
    </row>
    <row r="41672" spans="38:49">
      <c r="AL41672" s="5"/>
      <c r="AM41672" s="5"/>
      <c r="AW41672" s="5"/>
    </row>
    <row r="41673" spans="38:49">
      <c r="AL41673" s="5"/>
      <c r="AM41673" s="5"/>
      <c r="AW41673" s="5"/>
    </row>
    <row r="41674" spans="38:49">
      <c r="AL41674" s="5"/>
      <c r="AM41674" s="5"/>
      <c r="AW41674" s="5"/>
    </row>
    <row r="41675" spans="38:49">
      <c r="AL41675" s="5"/>
      <c r="AM41675" s="5"/>
      <c r="AW41675" s="5"/>
    </row>
    <row r="41676" spans="38:49">
      <c r="AL41676" s="5"/>
      <c r="AM41676" s="5"/>
      <c r="AW41676" s="5"/>
    </row>
    <row r="41677" spans="38:49">
      <c r="AL41677" s="5"/>
      <c r="AM41677" s="5"/>
      <c r="AW41677" s="5"/>
    </row>
    <row r="41678" spans="38:49">
      <c r="AL41678" s="5"/>
      <c r="AM41678" s="5"/>
      <c r="AW41678" s="5"/>
    </row>
    <row r="41679" spans="38:49">
      <c r="AL41679" s="5"/>
      <c r="AM41679" s="5"/>
      <c r="AW41679" s="5"/>
    </row>
    <row r="41680" spans="38:49">
      <c r="AL41680" s="5"/>
      <c r="AM41680" s="5"/>
      <c r="AW41680" s="5"/>
    </row>
    <row r="41681" spans="38:49">
      <c r="AL41681" s="5"/>
      <c r="AM41681" s="5"/>
      <c r="AW41681" s="5"/>
    </row>
    <row r="41682" spans="38:49">
      <c r="AL41682" s="5"/>
      <c r="AM41682" s="5"/>
      <c r="AW41682" s="5"/>
    </row>
    <row r="41683" spans="38:49">
      <c r="AL41683" s="5"/>
      <c r="AM41683" s="5"/>
      <c r="AW41683" s="5"/>
    </row>
    <row r="41684" spans="38:49">
      <c r="AL41684" s="5"/>
      <c r="AM41684" s="5"/>
      <c r="AW41684" s="5"/>
    </row>
    <row r="41685" spans="38:49">
      <c r="AL41685" s="5"/>
      <c r="AM41685" s="5"/>
      <c r="AW41685" s="5"/>
    </row>
    <row r="41686" spans="38:49">
      <c r="AL41686" s="5"/>
      <c r="AM41686" s="5"/>
      <c r="AW41686" s="5"/>
    </row>
    <row r="41687" spans="38:49">
      <c r="AL41687" s="5"/>
      <c r="AM41687" s="5"/>
      <c r="AW41687" s="5"/>
    </row>
    <row r="41688" spans="38:49">
      <c r="AL41688" s="5"/>
      <c r="AM41688" s="5"/>
      <c r="AW41688" s="5"/>
    </row>
    <row r="41689" spans="38:49">
      <c r="AL41689" s="5"/>
      <c r="AM41689" s="5"/>
      <c r="AW41689" s="5"/>
    </row>
    <row r="41690" spans="38:49">
      <c r="AL41690" s="5"/>
      <c r="AM41690" s="5"/>
      <c r="AW41690" s="5"/>
    </row>
    <row r="41691" spans="38:49">
      <c r="AL41691" s="5"/>
      <c r="AM41691" s="5"/>
      <c r="AW41691" s="5"/>
    </row>
    <row r="41692" spans="38:49">
      <c r="AL41692" s="5"/>
      <c r="AM41692" s="5"/>
      <c r="AW41692" s="5"/>
    </row>
    <row r="41693" spans="38:49">
      <c r="AL41693" s="5"/>
      <c r="AM41693" s="5"/>
      <c r="AW41693" s="5"/>
    </row>
    <row r="41694" spans="38:49">
      <c r="AL41694" s="5"/>
      <c r="AM41694" s="5"/>
      <c r="AW41694" s="5"/>
    </row>
    <row r="41695" spans="38:49">
      <c r="AL41695" s="5"/>
      <c r="AM41695" s="5"/>
      <c r="AW41695" s="5"/>
    </row>
    <row r="41696" spans="38:49">
      <c r="AL41696" s="5"/>
      <c r="AM41696" s="5"/>
      <c r="AW41696" s="5"/>
    </row>
    <row r="41697" spans="38:49">
      <c r="AL41697" s="5"/>
      <c r="AM41697" s="5"/>
      <c r="AW41697" s="5"/>
    </row>
    <row r="41698" spans="38:49">
      <c r="AL41698" s="5"/>
      <c r="AM41698" s="5"/>
      <c r="AW41698" s="5"/>
    </row>
    <row r="41699" spans="38:49">
      <c r="AL41699" s="5"/>
      <c r="AM41699" s="5"/>
      <c r="AW41699" s="5"/>
    </row>
    <row r="41700" spans="38:49">
      <c r="AL41700" s="5"/>
      <c r="AM41700" s="5"/>
      <c r="AW41700" s="5"/>
    </row>
    <row r="41701" spans="38:49">
      <c r="AL41701" s="5"/>
      <c r="AM41701" s="5"/>
      <c r="AW41701" s="5"/>
    </row>
    <row r="41702" spans="38:49">
      <c r="AL41702" s="5"/>
      <c r="AM41702" s="5"/>
      <c r="AW41702" s="5"/>
    </row>
    <row r="41703" spans="38:49">
      <c r="AL41703" s="5"/>
      <c r="AM41703" s="5"/>
      <c r="AW41703" s="5"/>
    </row>
    <row r="41704" spans="38:49">
      <c r="AL41704" s="5"/>
      <c r="AM41704" s="5"/>
      <c r="AW41704" s="5"/>
    </row>
    <row r="41705" spans="38:49">
      <c r="AL41705" s="5"/>
      <c r="AM41705" s="5"/>
      <c r="AW41705" s="5"/>
    </row>
    <row r="41706" spans="38:49">
      <c r="AL41706" s="5"/>
      <c r="AM41706" s="5"/>
      <c r="AW41706" s="5"/>
    </row>
    <row r="41707" spans="38:49">
      <c r="AL41707" s="5"/>
      <c r="AM41707" s="5"/>
      <c r="AW41707" s="5"/>
    </row>
    <row r="41708" spans="38:49">
      <c r="AL41708" s="5"/>
      <c r="AM41708" s="5"/>
      <c r="AW41708" s="5"/>
    </row>
    <row r="41709" spans="38:49">
      <c r="AL41709" s="5"/>
      <c r="AM41709" s="5"/>
      <c r="AW41709" s="5"/>
    </row>
    <row r="41710" spans="38:49">
      <c r="AL41710" s="5"/>
      <c r="AM41710" s="5"/>
      <c r="AW41710" s="5"/>
    </row>
    <row r="41711" spans="38:49">
      <c r="AL41711" s="5"/>
      <c r="AM41711" s="5"/>
      <c r="AW41711" s="5"/>
    </row>
    <row r="41712" spans="38:49">
      <c r="AL41712" s="5"/>
      <c r="AM41712" s="5"/>
      <c r="AW41712" s="5"/>
    </row>
    <row r="41713" spans="38:49">
      <c r="AL41713" s="5"/>
      <c r="AM41713" s="5"/>
      <c r="AW41713" s="5"/>
    </row>
    <row r="41714" spans="38:49">
      <c r="AL41714" s="5"/>
      <c r="AM41714" s="5"/>
      <c r="AW41714" s="5"/>
    </row>
    <row r="41715" spans="38:49">
      <c r="AL41715" s="5"/>
      <c r="AM41715" s="5"/>
      <c r="AW41715" s="5"/>
    </row>
    <row r="41716" spans="38:49">
      <c r="AL41716" s="5"/>
      <c r="AM41716" s="5"/>
      <c r="AW41716" s="5"/>
    </row>
    <row r="41717" spans="38:49">
      <c r="AL41717" s="5"/>
      <c r="AM41717" s="5"/>
      <c r="AW41717" s="5"/>
    </row>
    <row r="41718" spans="38:49">
      <c r="AL41718" s="5"/>
      <c r="AM41718" s="5"/>
      <c r="AW41718" s="5"/>
    </row>
    <row r="41719" spans="38:49">
      <c r="AL41719" s="5"/>
      <c r="AM41719" s="5"/>
      <c r="AW41719" s="5"/>
    </row>
    <row r="41720" spans="38:49">
      <c r="AL41720" s="5"/>
      <c r="AM41720" s="5"/>
      <c r="AW41720" s="5"/>
    </row>
    <row r="41721" spans="38:49">
      <c r="AL41721" s="5"/>
      <c r="AM41721" s="5"/>
      <c r="AW41721" s="5"/>
    </row>
    <row r="41722" spans="38:49">
      <c r="AL41722" s="5"/>
      <c r="AM41722" s="5"/>
      <c r="AW41722" s="5"/>
    </row>
    <row r="41723" spans="38:49">
      <c r="AL41723" s="5"/>
      <c r="AM41723" s="5"/>
      <c r="AW41723" s="5"/>
    </row>
    <row r="41724" spans="38:49">
      <c r="AL41724" s="5"/>
      <c r="AM41724" s="5"/>
      <c r="AW41724" s="5"/>
    </row>
    <row r="41725" spans="38:49">
      <c r="AL41725" s="5"/>
      <c r="AM41725" s="5"/>
      <c r="AW41725" s="5"/>
    </row>
    <row r="41726" spans="38:49">
      <c r="AL41726" s="5"/>
      <c r="AM41726" s="5"/>
      <c r="AW41726" s="5"/>
    </row>
    <row r="41727" spans="38:49">
      <c r="AL41727" s="5"/>
      <c r="AM41727" s="5"/>
      <c r="AW41727" s="5"/>
    </row>
    <row r="41728" spans="38:49">
      <c r="AL41728" s="5"/>
      <c r="AM41728" s="5"/>
      <c r="AW41728" s="5"/>
    </row>
    <row r="41729" spans="38:49">
      <c r="AL41729" s="5"/>
      <c r="AM41729" s="5"/>
      <c r="AW41729" s="5"/>
    </row>
    <row r="41730" spans="38:49">
      <c r="AL41730" s="5"/>
      <c r="AM41730" s="5"/>
      <c r="AW41730" s="5"/>
    </row>
    <row r="41731" spans="38:49">
      <c r="AL41731" s="5"/>
      <c r="AM41731" s="5"/>
      <c r="AW41731" s="5"/>
    </row>
    <row r="41732" spans="38:49">
      <c r="AL41732" s="5"/>
      <c r="AM41732" s="5"/>
      <c r="AW41732" s="5"/>
    </row>
    <row r="41733" spans="38:49">
      <c r="AL41733" s="5"/>
      <c r="AM41733" s="5"/>
      <c r="AW41733" s="5"/>
    </row>
    <row r="41734" spans="38:49">
      <c r="AL41734" s="5"/>
      <c r="AM41734" s="5"/>
      <c r="AW41734" s="5"/>
    </row>
    <row r="41735" spans="38:49">
      <c r="AL41735" s="5"/>
      <c r="AM41735" s="5"/>
      <c r="AW41735" s="5"/>
    </row>
    <row r="41736" spans="38:49">
      <c r="AL41736" s="5"/>
      <c r="AM41736" s="5"/>
      <c r="AW41736" s="5"/>
    </row>
    <row r="41737" spans="38:49">
      <c r="AL41737" s="5"/>
      <c r="AM41737" s="5"/>
      <c r="AW41737" s="5"/>
    </row>
    <row r="41738" spans="38:49">
      <c r="AL41738" s="5"/>
      <c r="AM41738" s="5"/>
      <c r="AW41738" s="5"/>
    </row>
    <row r="41739" spans="38:49">
      <c r="AL41739" s="5"/>
      <c r="AM41739" s="5"/>
      <c r="AW41739" s="5"/>
    </row>
    <row r="41740" spans="38:49">
      <c r="AL41740" s="5"/>
      <c r="AM41740" s="5"/>
      <c r="AW41740" s="5"/>
    </row>
    <row r="41741" spans="38:49">
      <c r="AL41741" s="5"/>
      <c r="AM41741" s="5"/>
      <c r="AW41741" s="5"/>
    </row>
    <row r="41742" spans="38:49">
      <c r="AL41742" s="5"/>
      <c r="AM41742" s="5"/>
      <c r="AW41742" s="5"/>
    </row>
    <row r="41743" spans="38:49">
      <c r="AL41743" s="5"/>
      <c r="AM41743" s="5"/>
      <c r="AW41743" s="5"/>
    </row>
    <row r="41744" spans="38:49">
      <c r="AL41744" s="5"/>
      <c r="AM41744" s="5"/>
      <c r="AW41744" s="5"/>
    </row>
    <row r="41745" spans="38:49">
      <c r="AL41745" s="5"/>
      <c r="AM41745" s="5"/>
      <c r="AW41745" s="5"/>
    </row>
    <row r="41746" spans="38:49">
      <c r="AL41746" s="5"/>
      <c r="AM41746" s="5"/>
      <c r="AW41746" s="5"/>
    </row>
    <row r="41747" spans="38:49">
      <c r="AL41747" s="5"/>
      <c r="AM41747" s="5"/>
      <c r="AW41747" s="5"/>
    </row>
    <row r="41748" spans="38:49">
      <c r="AL41748" s="5"/>
      <c r="AM41748" s="5"/>
      <c r="AW41748" s="5"/>
    </row>
    <row r="41749" spans="38:49">
      <c r="AL41749" s="5"/>
      <c r="AM41749" s="5"/>
      <c r="AW41749" s="5"/>
    </row>
    <row r="41750" spans="38:49">
      <c r="AL41750" s="5"/>
      <c r="AM41750" s="5"/>
      <c r="AW41750" s="5"/>
    </row>
    <row r="41751" spans="38:49">
      <c r="AL41751" s="5"/>
      <c r="AM41751" s="5"/>
      <c r="AW41751" s="5"/>
    </row>
    <row r="41752" spans="38:49">
      <c r="AL41752" s="5"/>
      <c r="AM41752" s="5"/>
      <c r="AW41752" s="5"/>
    </row>
    <row r="41753" spans="38:49">
      <c r="AL41753" s="5"/>
      <c r="AM41753" s="5"/>
      <c r="AW41753" s="5"/>
    </row>
    <row r="41754" spans="38:49">
      <c r="AL41754" s="5"/>
      <c r="AM41754" s="5"/>
      <c r="AW41754" s="5"/>
    </row>
    <row r="41755" spans="38:49">
      <c r="AL41755" s="5"/>
      <c r="AM41755" s="5"/>
      <c r="AW41755" s="5"/>
    </row>
    <row r="41756" spans="38:49">
      <c r="AL41756" s="5"/>
      <c r="AM41756" s="5"/>
      <c r="AW41756" s="5"/>
    </row>
    <row r="41757" spans="38:49">
      <c r="AL41757" s="5"/>
      <c r="AM41757" s="5"/>
      <c r="AW41757" s="5"/>
    </row>
    <row r="41758" spans="38:49">
      <c r="AL41758" s="5"/>
      <c r="AM41758" s="5"/>
      <c r="AW41758" s="5"/>
    </row>
    <row r="41759" spans="38:49">
      <c r="AL41759" s="5"/>
      <c r="AM41759" s="5"/>
      <c r="AW41759" s="5"/>
    </row>
    <row r="41760" spans="38:49">
      <c r="AL41760" s="5"/>
      <c r="AM41760" s="5"/>
      <c r="AW41760" s="5"/>
    </row>
    <row r="41761" spans="38:49">
      <c r="AL41761" s="5"/>
      <c r="AM41761" s="5"/>
      <c r="AW41761" s="5"/>
    </row>
    <row r="41762" spans="38:49">
      <c r="AL41762" s="5"/>
      <c r="AM41762" s="5"/>
      <c r="AW41762" s="5"/>
    </row>
    <row r="41763" spans="38:49">
      <c r="AL41763" s="5"/>
      <c r="AM41763" s="5"/>
      <c r="AW41763" s="5"/>
    </row>
    <row r="41764" spans="38:49">
      <c r="AL41764" s="5"/>
      <c r="AM41764" s="5"/>
      <c r="AW41764" s="5"/>
    </row>
    <row r="41765" spans="38:49">
      <c r="AL41765" s="5"/>
      <c r="AM41765" s="5"/>
      <c r="AW41765" s="5"/>
    </row>
    <row r="41766" spans="38:49">
      <c r="AL41766" s="5"/>
      <c r="AM41766" s="5"/>
      <c r="AW41766" s="5"/>
    </row>
    <row r="41767" spans="38:49">
      <c r="AL41767" s="5"/>
      <c r="AM41767" s="5"/>
      <c r="AW41767" s="5"/>
    </row>
    <row r="41768" spans="38:49">
      <c r="AL41768" s="5"/>
      <c r="AM41768" s="5"/>
      <c r="AW41768" s="5"/>
    </row>
    <row r="41769" spans="38:49">
      <c r="AL41769" s="5"/>
      <c r="AM41769" s="5"/>
      <c r="AW41769" s="5"/>
    </row>
    <row r="41770" spans="38:49">
      <c r="AL41770" s="5"/>
      <c r="AM41770" s="5"/>
      <c r="AW41770" s="5"/>
    </row>
    <row r="41771" spans="38:49">
      <c r="AL41771" s="5"/>
      <c r="AM41771" s="5"/>
      <c r="AW41771" s="5"/>
    </row>
    <row r="41772" spans="38:49">
      <c r="AL41772" s="5"/>
      <c r="AM41772" s="5"/>
      <c r="AW41772" s="5"/>
    </row>
    <row r="41773" spans="38:49">
      <c r="AL41773" s="5"/>
      <c r="AM41773" s="5"/>
      <c r="AW41773" s="5"/>
    </row>
    <row r="41774" spans="38:49">
      <c r="AL41774" s="5"/>
      <c r="AM41774" s="5"/>
      <c r="AW41774" s="5"/>
    </row>
    <row r="41775" spans="38:49">
      <c r="AL41775" s="5"/>
      <c r="AM41775" s="5"/>
      <c r="AW41775" s="5"/>
    </row>
    <row r="41776" spans="38:49">
      <c r="AL41776" s="5"/>
      <c r="AM41776" s="5"/>
      <c r="AW41776" s="5"/>
    </row>
    <row r="41777" spans="38:49">
      <c r="AL41777" s="5"/>
      <c r="AM41777" s="5"/>
      <c r="AW41777" s="5"/>
    </row>
    <row r="41778" spans="38:49">
      <c r="AL41778" s="5"/>
      <c r="AM41778" s="5"/>
      <c r="AW41778" s="5"/>
    </row>
    <row r="41779" spans="38:49">
      <c r="AL41779" s="5"/>
      <c r="AM41779" s="5"/>
      <c r="AW41779" s="5"/>
    </row>
    <row r="41780" spans="38:49">
      <c r="AL41780" s="5"/>
      <c r="AM41780" s="5"/>
      <c r="AW41780" s="5"/>
    </row>
    <row r="41781" spans="38:49">
      <c r="AL41781" s="5"/>
      <c r="AM41781" s="5"/>
      <c r="AW41781" s="5"/>
    </row>
    <row r="41782" spans="38:49">
      <c r="AL41782" s="5"/>
      <c r="AM41782" s="5"/>
      <c r="AW41782" s="5"/>
    </row>
    <row r="41783" spans="38:49">
      <c r="AL41783" s="5"/>
      <c r="AM41783" s="5"/>
      <c r="AW41783" s="5"/>
    </row>
    <row r="41784" spans="38:49">
      <c r="AL41784" s="5"/>
      <c r="AM41784" s="5"/>
      <c r="AW41784" s="5"/>
    </row>
    <row r="41785" spans="38:49">
      <c r="AL41785" s="5"/>
      <c r="AM41785" s="5"/>
      <c r="AW41785" s="5"/>
    </row>
    <row r="41786" spans="38:49">
      <c r="AL41786" s="5"/>
      <c r="AM41786" s="5"/>
      <c r="AW41786" s="5"/>
    </row>
    <row r="41787" spans="38:49">
      <c r="AL41787" s="5"/>
      <c r="AM41787" s="5"/>
      <c r="AW41787" s="5"/>
    </row>
    <row r="41788" spans="38:49">
      <c r="AL41788" s="5"/>
      <c r="AM41788" s="5"/>
      <c r="AW41788" s="5"/>
    </row>
    <row r="41789" spans="38:49">
      <c r="AL41789" s="5"/>
      <c r="AM41789" s="5"/>
      <c r="AW41789" s="5"/>
    </row>
    <row r="41790" spans="38:49">
      <c r="AL41790" s="5"/>
      <c r="AM41790" s="5"/>
      <c r="AW41790" s="5"/>
    </row>
    <row r="41791" spans="38:49">
      <c r="AL41791" s="5"/>
      <c r="AM41791" s="5"/>
      <c r="AW41791" s="5"/>
    </row>
    <row r="41792" spans="38:49">
      <c r="AL41792" s="5"/>
      <c r="AM41792" s="5"/>
      <c r="AW41792" s="5"/>
    </row>
    <row r="41793" spans="38:49">
      <c r="AL41793" s="5"/>
      <c r="AM41793" s="5"/>
      <c r="AW41793" s="5"/>
    </row>
    <row r="41794" spans="38:49">
      <c r="AL41794" s="5"/>
      <c r="AM41794" s="5"/>
      <c r="AW41794" s="5"/>
    </row>
    <row r="41795" spans="38:49">
      <c r="AL41795" s="5"/>
      <c r="AM41795" s="5"/>
      <c r="AW41795" s="5"/>
    </row>
    <row r="41796" spans="38:49">
      <c r="AL41796" s="5"/>
      <c r="AM41796" s="5"/>
      <c r="AW41796" s="5"/>
    </row>
    <row r="41797" spans="38:49">
      <c r="AL41797" s="5"/>
      <c r="AM41797" s="5"/>
      <c r="AW41797" s="5"/>
    </row>
    <row r="41798" spans="38:49">
      <c r="AL41798" s="5"/>
      <c r="AM41798" s="5"/>
      <c r="AW41798" s="5"/>
    </row>
    <row r="41799" spans="38:49">
      <c r="AL41799" s="5"/>
      <c r="AM41799" s="5"/>
      <c r="AW41799" s="5"/>
    </row>
    <row r="41800" spans="38:49">
      <c r="AL41800" s="5"/>
      <c r="AM41800" s="5"/>
      <c r="AW41800" s="5"/>
    </row>
    <row r="41801" spans="38:49">
      <c r="AL41801" s="5"/>
      <c r="AM41801" s="5"/>
      <c r="AW41801" s="5"/>
    </row>
    <row r="41802" spans="38:49">
      <c r="AL41802" s="5"/>
      <c r="AM41802" s="5"/>
      <c r="AW41802" s="5"/>
    </row>
    <row r="41803" spans="38:49">
      <c r="AL41803" s="5"/>
      <c r="AM41803" s="5"/>
      <c r="AW41803" s="5"/>
    </row>
    <row r="41804" spans="38:49">
      <c r="AL41804" s="5"/>
      <c r="AM41804" s="5"/>
      <c r="AW41804" s="5"/>
    </row>
    <row r="41805" spans="38:49">
      <c r="AL41805" s="5"/>
      <c r="AM41805" s="5"/>
      <c r="AW41805" s="5"/>
    </row>
    <row r="41806" spans="38:49">
      <c r="AL41806" s="5"/>
      <c r="AM41806" s="5"/>
      <c r="AW41806" s="5"/>
    </row>
    <row r="41807" spans="38:49">
      <c r="AL41807" s="5"/>
      <c r="AM41807" s="5"/>
      <c r="AW41807" s="5"/>
    </row>
    <row r="41808" spans="38:49">
      <c r="AL41808" s="5"/>
      <c r="AM41808" s="5"/>
      <c r="AW41808" s="5"/>
    </row>
    <row r="41809" spans="38:49">
      <c r="AL41809" s="5"/>
      <c r="AM41809" s="5"/>
      <c r="AW41809" s="5"/>
    </row>
    <row r="41810" spans="38:49">
      <c r="AL41810" s="5"/>
      <c r="AM41810" s="5"/>
      <c r="AW41810" s="5"/>
    </row>
    <row r="41811" spans="38:49">
      <c r="AL41811" s="5"/>
      <c r="AM41811" s="5"/>
      <c r="AW41811" s="5"/>
    </row>
    <row r="41812" spans="38:49">
      <c r="AL41812" s="5"/>
      <c r="AM41812" s="5"/>
      <c r="AW41812" s="5"/>
    </row>
    <row r="41813" spans="38:49">
      <c r="AL41813" s="5"/>
      <c r="AM41813" s="5"/>
      <c r="AW41813" s="5"/>
    </row>
    <row r="41814" spans="38:49">
      <c r="AL41814" s="5"/>
      <c r="AM41814" s="5"/>
      <c r="AW41814" s="5"/>
    </row>
    <row r="41815" spans="38:49">
      <c r="AL41815" s="5"/>
      <c r="AM41815" s="5"/>
      <c r="AW41815" s="5"/>
    </row>
    <row r="41816" spans="38:49">
      <c r="AL41816" s="5"/>
      <c r="AM41816" s="5"/>
      <c r="AW41816" s="5"/>
    </row>
    <row r="41817" spans="38:49">
      <c r="AL41817" s="5"/>
      <c r="AM41817" s="5"/>
      <c r="AW41817" s="5"/>
    </row>
    <row r="41818" spans="38:49">
      <c r="AL41818" s="5"/>
      <c r="AM41818" s="5"/>
      <c r="AW41818" s="5"/>
    </row>
    <row r="41819" spans="38:49">
      <c r="AL41819" s="5"/>
      <c r="AM41819" s="5"/>
      <c r="AW41819" s="5"/>
    </row>
    <row r="41820" spans="38:49">
      <c r="AL41820" s="5"/>
      <c r="AM41820" s="5"/>
      <c r="AW41820" s="5"/>
    </row>
    <row r="41821" spans="38:49">
      <c r="AL41821" s="5"/>
      <c r="AM41821" s="5"/>
      <c r="AW41821" s="5"/>
    </row>
    <row r="41822" spans="38:49">
      <c r="AL41822" s="5"/>
      <c r="AM41822" s="5"/>
      <c r="AW41822" s="5"/>
    </row>
    <row r="41823" spans="38:49">
      <c r="AL41823" s="5"/>
      <c r="AM41823" s="5"/>
      <c r="AW41823" s="5"/>
    </row>
    <row r="41824" spans="38:49">
      <c r="AL41824" s="5"/>
      <c r="AM41824" s="5"/>
      <c r="AW41824" s="5"/>
    </row>
    <row r="41825" spans="38:49">
      <c r="AL41825" s="5"/>
      <c r="AM41825" s="5"/>
      <c r="AW41825" s="5"/>
    </row>
    <row r="41826" spans="38:49">
      <c r="AL41826" s="5"/>
      <c r="AM41826" s="5"/>
      <c r="AW41826" s="5"/>
    </row>
    <row r="41827" spans="38:49">
      <c r="AL41827" s="5"/>
      <c r="AM41827" s="5"/>
      <c r="AW41827" s="5"/>
    </row>
    <row r="41828" spans="38:49">
      <c r="AL41828" s="5"/>
      <c r="AM41828" s="5"/>
      <c r="AW41828" s="5"/>
    </row>
    <row r="41829" spans="38:49">
      <c r="AL41829" s="5"/>
      <c r="AM41829" s="5"/>
      <c r="AW41829" s="5"/>
    </row>
    <row r="41830" spans="38:49">
      <c r="AL41830" s="5"/>
      <c r="AM41830" s="5"/>
      <c r="AW41830" s="5"/>
    </row>
    <row r="41831" spans="38:49">
      <c r="AL41831" s="5"/>
      <c r="AM41831" s="5"/>
      <c r="AW41831" s="5"/>
    </row>
    <row r="41832" spans="38:49">
      <c r="AL41832" s="5"/>
      <c r="AM41832" s="5"/>
      <c r="AW41832" s="5"/>
    </row>
    <row r="41833" spans="38:49">
      <c r="AL41833" s="5"/>
      <c r="AM41833" s="5"/>
      <c r="AW41833" s="5"/>
    </row>
    <row r="41834" spans="38:49">
      <c r="AL41834" s="5"/>
      <c r="AM41834" s="5"/>
      <c r="AW41834" s="5"/>
    </row>
    <row r="41835" spans="38:49">
      <c r="AL41835" s="5"/>
      <c r="AM41835" s="5"/>
      <c r="AW41835" s="5"/>
    </row>
    <row r="41836" spans="38:49">
      <c r="AL41836" s="5"/>
      <c r="AM41836" s="5"/>
      <c r="AW41836" s="5"/>
    </row>
    <row r="41837" spans="38:49">
      <c r="AL41837" s="5"/>
      <c r="AM41837" s="5"/>
      <c r="AW41837" s="5"/>
    </row>
    <row r="41838" spans="38:49">
      <c r="AL41838" s="5"/>
      <c r="AM41838" s="5"/>
      <c r="AW41838" s="5"/>
    </row>
    <row r="41839" spans="38:49">
      <c r="AL41839" s="5"/>
      <c r="AM41839" s="5"/>
      <c r="AW41839" s="5"/>
    </row>
    <row r="41840" spans="38:49">
      <c r="AL41840" s="5"/>
      <c r="AM41840" s="5"/>
      <c r="AW41840" s="5"/>
    </row>
    <row r="41841" spans="38:49">
      <c r="AL41841" s="5"/>
      <c r="AM41841" s="5"/>
      <c r="AW41841" s="5"/>
    </row>
    <row r="41842" spans="38:49">
      <c r="AL41842" s="5"/>
      <c r="AM41842" s="5"/>
      <c r="AW41842" s="5"/>
    </row>
    <row r="41843" spans="38:49">
      <c r="AL41843" s="5"/>
      <c r="AM41843" s="5"/>
      <c r="AW41843" s="5"/>
    </row>
    <row r="41844" spans="38:49">
      <c r="AL41844" s="5"/>
      <c r="AM41844" s="5"/>
      <c r="AW41844" s="5"/>
    </row>
    <row r="41845" spans="38:49">
      <c r="AL41845" s="5"/>
      <c r="AM41845" s="5"/>
      <c r="AW41845" s="5"/>
    </row>
    <row r="41846" spans="38:49">
      <c r="AL41846" s="5"/>
      <c r="AM41846" s="5"/>
      <c r="AW41846" s="5"/>
    </row>
    <row r="41847" spans="38:49">
      <c r="AL41847" s="5"/>
      <c r="AM41847" s="5"/>
      <c r="AW41847" s="5"/>
    </row>
    <row r="41848" spans="38:49">
      <c r="AL41848" s="5"/>
      <c r="AM41848" s="5"/>
      <c r="AW41848" s="5"/>
    </row>
    <row r="41849" spans="38:49">
      <c r="AL41849" s="5"/>
      <c r="AM41849" s="5"/>
      <c r="AW41849" s="5"/>
    </row>
    <row r="41850" spans="38:49">
      <c r="AL41850" s="5"/>
      <c r="AM41850" s="5"/>
      <c r="AW41850" s="5"/>
    </row>
    <row r="41851" spans="38:49">
      <c r="AL41851" s="5"/>
      <c r="AM41851" s="5"/>
      <c r="AW41851" s="5"/>
    </row>
    <row r="41852" spans="38:49">
      <c r="AL41852" s="5"/>
      <c r="AM41852" s="5"/>
      <c r="AW41852" s="5"/>
    </row>
    <row r="41853" spans="38:49">
      <c r="AL41853" s="5"/>
      <c r="AM41853" s="5"/>
      <c r="AW41853" s="5"/>
    </row>
    <row r="41854" spans="38:49">
      <c r="AL41854" s="5"/>
      <c r="AM41854" s="5"/>
      <c r="AW41854" s="5"/>
    </row>
    <row r="41855" spans="38:49">
      <c r="AL41855" s="5"/>
      <c r="AM41855" s="5"/>
      <c r="AW41855" s="5"/>
    </row>
    <row r="41856" spans="38:49">
      <c r="AL41856" s="5"/>
      <c r="AM41856" s="5"/>
      <c r="AW41856" s="5"/>
    </row>
    <row r="41857" spans="38:49">
      <c r="AL41857" s="5"/>
      <c r="AM41857" s="5"/>
      <c r="AW41857" s="5"/>
    </row>
    <row r="41858" spans="38:49">
      <c r="AL41858" s="5"/>
      <c r="AM41858" s="5"/>
      <c r="AW41858" s="5"/>
    </row>
    <row r="41859" spans="38:49">
      <c r="AL41859" s="5"/>
      <c r="AM41859" s="5"/>
      <c r="AW41859" s="5"/>
    </row>
    <row r="41860" spans="38:49">
      <c r="AL41860" s="5"/>
      <c r="AM41860" s="5"/>
      <c r="AW41860" s="5"/>
    </row>
    <row r="41861" spans="38:49">
      <c r="AL41861" s="5"/>
      <c r="AM41861" s="5"/>
      <c r="AW41861" s="5"/>
    </row>
    <row r="41862" spans="38:49">
      <c r="AL41862" s="5"/>
      <c r="AM41862" s="5"/>
      <c r="AW41862" s="5"/>
    </row>
    <row r="41863" spans="38:49">
      <c r="AL41863" s="5"/>
      <c r="AM41863" s="5"/>
      <c r="AW41863" s="5"/>
    </row>
    <row r="41864" spans="38:49">
      <c r="AL41864" s="5"/>
      <c r="AM41864" s="5"/>
      <c r="AW41864" s="5"/>
    </row>
    <row r="41865" spans="38:49">
      <c r="AL41865" s="5"/>
      <c r="AM41865" s="5"/>
      <c r="AW41865" s="5"/>
    </row>
    <row r="41866" spans="38:49">
      <c r="AL41866" s="5"/>
      <c r="AM41866" s="5"/>
      <c r="AW41866" s="5"/>
    </row>
    <row r="41867" spans="38:49">
      <c r="AL41867" s="5"/>
      <c r="AM41867" s="5"/>
      <c r="AW41867" s="5"/>
    </row>
    <row r="41868" spans="38:49">
      <c r="AL41868" s="5"/>
      <c r="AM41868" s="5"/>
      <c r="AW41868" s="5"/>
    </row>
    <row r="41869" spans="38:49">
      <c r="AL41869" s="5"/>
      <c r="AM41869" s="5"/>
      <c r="AW41869" s="5"/>
    </row>
    <row r="41870" spans="38:49">
      <c r="AL41870" s="5"/>
      <c r="AM41870" s="5"/>
      <c r="AW41870" s="5"/>
    </row>
    <row r="41871" spans="38:49">
      <c r="AL41871" s="5"/>
      <c r="AM41871" s="5"/>
      <c r="AW41871" s="5"/>
    </row>
    <row r="41872" spans="38:49">
      <c r="AL41872" s="5"/>
      <c r="AM41872" s="5"/>
      <c r="AW41872" s="5"/>
    </row>
    <row r="41873" spans="38:49">
      <c r="AL41873" s="5"/>
      <c r="AM41873" s="5"/>
      <c r="AW41873" s="5"/>
    </row>
    <row r="41874" spans="38:49">
      <c r="AL41874" s="5"/>
      <c r="AM41874" s="5"/>
      <c r="AW41874" s="5"/>
    </row>
    <row r="41875" spans="38:49">
      <c r="AL41875" s="5"/>
      <c r="AM41875" s="5"/>
      <c r="AW41875" s="5"/>
    </row>
    <row r="41876" spans="38:49">
      <c r="AL41876" s="5"/>
      <c r="AM41876" s="5"/>
      <c r="AW41876" s="5"/>
    </row>
    <row r="41877" spans="38:49">
      <c r="AL41877" s="5"/>
      <c r="AM41877" s="5"/>
      <c r="AW41877" s="5"/>
    </row>
    <row r="41878" spans="38:49">
      <c r="AL41878" s="5"/>
      <c r="AM41878" s="5"/>
      <c r="AW41878" s="5"/>
    </row>
    <row r="41879" spans="38:49">
      <c r="AL41879" s="5"/>
      <c r="AM41879" s="5"/>
      <c r="AW41879" s="5"/>
    </row>
    <row r="41880" spans="38:49">
      <c r="AL41880" s="5"/>
      <c r="AM41880" s="5"/>
      <c r="AW41880" s="5"/>
    </row>
    <row r="41881" spans="38:49">
      <c r="AL41881" s="5"/>
      <c r="AM41881" s="5"/>
      <c r="AW41881" s="5"/>
    </row>
    <row r="41882" spans="38:49">
      <c r="AL41882" s="5"/>
      <c r="AM41882" s="5"/>
      <c r="AW41882" s="5"/>
    </row>
    <row r="41883" spans="38:49">
      <c r="AL41883" s="5"/>
      <c r="AM41883" s="5"/>
      <c r="AW41883" s="5"/>
    </row>
    <row r="41884" spans="38:49">
      <c r="AL41884" s="5"/>
      <c r="AM41884" s="5"/>
      <c r="AW41884" s="5"/>
    </row>
    <row r="41885" spans="38:49">
      <c r="AL41885" s="5"/>
      <c r="AM41885" s="5"/>
      <c r="AW41885" s="5"/>
    </row>
    <row r="41886" spans="38:49">
      <c r="AL41886" s="5"/>
      <c r="AM41886" s="5"/>
      <c r="AW41886" s="5"/>
    </row>
    <row r="41887" spans="38:49">
      <c r="AL41887" s="5"/>
      <c r="AM41887" s="5"/>
      <c r="AW41887" s="5"/>
    </row>
    <row r="41888" spans="38:49">
      <c r="AL41888" s="5"/>
      <c r="AM41888" s="5"/>
      <c r="AW41888" s="5"/>
    </row>
    <row r="41889" spans="38:49">
      <c r="AL41889" s="5"/>
      <c r="AM41889" s="5"/>
      <c r="AW41889" s="5"/>
    </row>
    <row r="41890" spans="38:49">
      <c r="AL41890" s="5"/>
      <c r="AM41890" s="5"/>
      <c r="AW41890" s="5"/>
    </row>
    <row r="41891" spans="38:49">
      <c r="AL41891" s="5"/>
      <c r="AM41891" s="5"/>
      <c r="AW41891" s="5"/>
    </row>
    <row r="41892" spans="38:49">
      <c r="AL41892" s="5"/>
      <c r="AM41892" s="5"/>
      <c r="AW41892" s="5"/>
    </row>
    <row r="41893" spans="38:49">
      <c r="AL41893" s="5"/>
      <c r="AM41893" s="5"/>
      <c r="AW41893" s="5"/>
    </row>
    <row r="41894" spans="38:49">
      <c r="AL41894" s="5"/>
      <c r="AM41894" s="5"/>
      <c r="AW41894" s="5"/>
    </row>
    <row r="41895" spans="38:49">
      <c r="AL41895" s="5"/>
      <c r="AM41895" s="5"/>
      <c r="AW41895" s="5"/>
    </row>
    <row r="41896" spans="38:49">
      <c r="AL41896" s="5"/>
      <c r="AM41896" s="5"/>
      <c r="AW41896" s="5"/>
    </row>
    <row r="41897" spans="38:49">
      <c r="AL41897" s="5"/>
      <c r="AM41897" s="5"/>
      <c r="AW41897" s="5"/>
    </row>
    <row r="41898" spans="38:49">
      <c r="AL41898" s="5"/>
      <c r="AM41898" s="5"/>
      <c r="AW41898" s="5"/>
    </row>
    <row r="41899" spans="38:49">
      <c r="AL41899" s="5"/>
      <c r="AM41899" s="5"/>
      <c r="AW41899" s="5"/>
    </row>
    <row r="41900" spans="38:49">
      <c r="AL41900" s="5"/>
      <c r="AM41900" s="5"/>
      <c r="AW41900" s="5"/>
    </row>
    <row r="41901" spans="38:49">
      <c r="AL41901" s="5"/>
      <c r="AM41901" s="5"/>
      <c r="AW41901" s="5"/>
    </row>
    <row r="41902" spans="38:49">
      <c r="AL41902" s="5"/>
      <c r="AM41902" s="5"/>
      <c r="AW41902" s="5"/>
    </row>
    <row r="41903" spans="38:49">
      <c r="AL41903" s="5"/>
      <c r="AM41903" s="5"/>
      <c r="AW41903" s="5"/>
    </row>
    <row r="41904" spans="38:49">
      <c r="AL41904" s="5"/>
      <c r="AM41904" s="5"/>
      <c r="AW41904" s="5"/>
    </row>
    <row r="41905" spans="38:49">
      <c r="AL41905" s="5"/>
      <c r="AM41905" s="5"/>
      <c r="AW41905" s="5"/>
    </row>
    <row r="41906" spans="38:49">
      <c r="AL41906" s="5"/>
      <c r="AM41906" s="5"/>
      <c r="AW41906" s="5"/>
    </row>
    <row r="41907" spans="38:49">
      <c r="AL41907" s="5"/>
      <c r="AM41907" s="5"/>
      <c r="AW41907" s="5"/>
    </row>
    <row r="41908" spans="38:49">
      <c r="AL41908" s="5"/>
      <c r="AM41908" s="5"/>
      <c r="AW41908" s="5"/>
    </row>
    <row r="41909" spans="38:49">
      <c r="AL41909" s="5"/>
      <c r="AM41909" s="5"/>
      <c r="AW41909" s="5"/>
    </row>
    <row r="41910" spans="38:49">
      <c r="AL41910" s="5"/>
      <c r="AM41910" s="5"/>
      <c r="AW41910" s="5"/>
    </row>
    <row r="41911" spans="38:49">
      <c r="AL41911" s="5"/>
      <c r="AM41911" s="5"/>
      <c r="AW41911" s="5"/>
    </row>
    <row r="41912" spans="38:49">
      <c r="AL41912" s="5"/>
      <c r="AM41912" s="5"/>
      <c r="AW41912" s="5"/>
    </row>
    <row r="41913" spans="38:49">
      <c r="AL41913" s="5"/>
      <c r="AM41913" s="5"/>
      <c r="AW41913" s="5"/>
    </row>
    <row r="41914" spans="38:49">
      <c r="AL41914" s="5"/>
      <c r="AM41914" s="5"/>
      <c r="AW41914" s="5"/>
    </row>
    <row r="41915" spans="38:49">
      <c r="AL41915" s="5"/>
      <c r="AM41915" s="5"/>
      <c r="AW41915" s="5"/>
    </row>
    <row r="41916" spans="38:49">
      <c r="AL41916" s="5"/>
      <c r="AM41916" s="5"/>
      <c r="AW41916" s="5"/>
    </row>
    <row r="41917" spans="38:49">
      <c r="AL41917" s="5"/>
      <c r="AM41917" s="5"/>
      <c r="AW41917" s="5"/>
    </row>
    <row r="41918" spans="38:49">
      <c r="AL41918" s="5"/>
      <c r="AM41918" s="5"/>
      <c r="AW41918" s="5"/>
    </row>
    <row r="41919" spans="38:49">
      <c r="AL41919" s="5"/>
      <c r="AM41919" s="5"/>
      <c r="AW41919" s="5"/>
    </row>
    <row r="41920" spans="38:49">
      <c r="AL41920" s="5"/>
      <c r="AM41920" s="5"/>
      <c r="AW41920" s="5"/>
    </row>
    <row r="41921" spans="38:49">
      <c r="AL41921" s="5"/>
      <c r="AM41921" s="5"/>
      <c r="AW41921" s="5"/>
    </row>
    <row r="41922" spans="38:49">
      <c r="AL41922" s="5"/>
      <c r="AM41922" s="5"/>
      <c r="AW41922" s="5"/>
    </row>
    <row r="41923" spans="38:49">
      <c r="AL41923" s="5"/>
      <c r="AM41923" s="5"/>
      <c r="AW41923" s="5"/>
    </row>
    <row r="41924" spans="38:49">
      <c r="AL41924" s="5"/>
      <c r="AM41924" s="5"/>
      <c r="AW41924" s="5"/>
    </row>
    <row r="41925" spans="38:49">
      <c r="AL41925" s="5"/>
      <c r="AM41925" s="5"/>
      <c r="AW41925" s="5"/>
    </row>
    <row r="41926" spans="38:49">
      <c r="AL41926" s="5"/>
      <c r="AM41926" s="5"/>
      <c r="AW41926" s="5"/>
    </row>
    <row r="41927" spans="38:49">
      <c r="AL41927" s="5"/>
      <c r="AM41927" s="5"/>
      <c r="AW41927" s="5"/>
    </row>
    <row r="41928" spans="38:49">
      <c r="AL41928" s="5"/>
      <c r="AM41928" s="5"/>
      <c r="AW41928" s="5"/>
    </row>
    <row r="41929" spans="38:49">
      <c r="AL41929" s="5"/>
      <c r="AM41929" s="5"/>
      <c r="AW41929" s="5"/>
    </row>
    <row r="41930" spans="38:49">
      <c r="AL41930" s="5"/>
      <c r="AM41930" s="5"/>
      <c r="AW41930" s="5"/>
    </row>
    <row r="41931" spans="38:49">
      <c r="AL41931" s="5"/>
      <c r="AM41931" s="5"/>
      <c r="AW41931" s="5"/>
    </row>
    <row r="41932" spans="38:49">
      <c r="AL41932" s="5"/>
      <c r="AM41932" s="5"/>
      <c r="AW41932" s="5"/>
    </row>
    <row r="41933" spans="38:49">
      <c r="AL41933" s="5"/>
      <c r="AM41933" s="5"/>
      <c r="AW41933" s="5"/>
    </row>
    <row r="41934" spans="38:49">
      <c r="AL41934" s="5"/>
      <c r="AM41934" s="5"/>
      <c r="AW41934" s="5"/>
    </row>
    <row r="41935" spans="38:49">
      <c r="AL41935" s="5"/>
      <c r="AM41935" s="5"/>
      <c r="AW41935" s="5"/>
    </row>
    <row r="41936" spans="38:49">
      <c r="AL41936" s="5"/>
      <c r="AM41936" s="5"/>
      <c r="AW41936" s="5"/>
    </row>
    <row r="41937" spans="38:49">
      <c r="AL41937" s="5"/>
      <c r="AM41937" s="5"/>
      <c r="AW41937" s="5"/>
    </row>
    <row r="41938" spans="38:49">
      <c r="AL41938" s="5"/>
      <c r="AM41938" s="5"/>
      <c r="AW41938" s="5"/>
    </row>
    <row r="41939" spans="38:49">
      <c r="AL41939" s="5"/>
      <c r="AM41939" s="5"/>
      <c r="AW41939" s="5"/>
    </row>
    <row r="41940" spans="38:49">
      <c r="AL41940" s="5"/>
      <c r="AM41940" s="5"/>
      <c r="AW41940" s="5"/>
    </row>
    <row r="41941" spans="38:49">
      <c r="AL41941" s="5"/>
      <c r="AM41941" s="5"/>
      <c r="AW41941" s="5"/>
    </row>
    <row r="41942" spans="38:49">
      <c r="AL41942" s="5"/>
      <c r="AM41942" s="5"/>
      <c r="AW41942" s="5"/>
    </row>
    <row r="41943" spans="38:49">
      <c r="AL41943" s="5"/>
      <c r="AM41943" s="5"/>
      <c r="AW41943" s="5"/>
    </row>
    <row r="41944" spans="38:49">
      <c r="AL41944" s="5"/>
      <c r="AM41944" s="5"/>
      <c r="AW41944" s="5"/>
    </row>
    <row r="41945" spans="38:49">
      <c r="AL41945" s="5"/>
      <c r="AM41945" s="5"/>
      <c r="AW41945" s="5"/>
    </row>
    <row r="41946" spans="38:49">
      <c r="AL41946" s="5"/>
      <c r="AM41946" s="5"/>
      <c r="AW41946" s="5"/>
    </row>
    <row r="41947" spans="38:49">
      <c r="AL41947" s="5"/>
      <c r="AM41947" s="5"/>
      <c r="AW41947" s="5"/>
    </row>
    <row r="41948" spans="38:49">
      <c r="AL41948" s="5"/>
      <c r="AM41948" s="5"/>
      <c r="AW41948" s="5"/>
    </row>
    <row r="41949" spans="38:49">
      <c r="AL41949" s="5"/>
      <c r="AM41949" s="5"/>
      <c r="AW41949" s="5"/>
    </row>
    <row r="41950" spans="38:49">
      <c r="AL41950" s="5"/>
      <c r="AM41950" s="5"/>
      <c r="AW41950" s="5"/>
    </row>
    <row r="41951" spans="38:49">
      <c r="AL41951" s="5"/>
      <c r="AM41951" s="5"/>
      <c r="AW41951" s="5"/>
    </row>
    <row r="41952" spans="38:49">
      <c r="AL41952" s="5"/>
      <c r="AM41952" s="5"/>
      <c r="AW41952" s="5"/>
    </row>
    <row r="41953" spans="38:49">
      <c r="AL41953" s="5"/>
      <c r="AM41953" s="5"/>
      <c r="AW41953" s="5"/>
    </row>
    <row r="41954" spans="38:49">
      <c r="AL41954" s="5"/>
      <c r="AM41954" s="5"/>
      <c r="AW41954" s="5"/>
    </row>
    <row r="41955" spans="38:49">
      <c r="AL41955" s="5"/>
      <c r="AM41955" s="5"/>
      <c r="AW41955" s="5"/>
    </row>
    <row r="41956" spans="38:49">
      <c r="AL41956" s="5"/>
      <c r="AM41956" s="5"/>
      <c r="AW41956" s="5"/>
    </row>
    <row r="41957" spans="38:49">
      <c r="AL41957" s="5"/>
      <c r="AM41957" s="5"/>
      <c r="AW41957" s="5"/>
    </row>
    <row r="41958" spans="38:49">
      <c r="AL41958" s="5"/>
      <c r="AM41958" s="5"/>
      <c r="AW41958" s="5"/>
    </row>
    <row r="41959" spans="38:49">
      <c r="AL41959" s="5"/>
      <c r="AM41959" s="5"/>
      <c r="AW41959" s="5"/>
    </row>
    <row r="41960" spans="38:49">
      <c r="AL41960" s="5"/>
      <c r="AM41960" s="5"/>
      <c r="AW41960" s="5"/>
    </row>
    <row r="41961" spans="38:49">
      <c r="AL41961" s="5"/>
      <c r="AM41961" s="5"/>
      <c r="AW41961" s="5"/>
    </row>
    <row r="41962" spans="38:49">
      <c r="AL41962" s="5"/>
      <c r="AM41962" s="5"/>
      <c r="AW41962" s="5"/>
    </row>
    <row r="41963" spans="38:49">
      <c r="AL41963" s="5"/>
      <c r="AM41963" s="5"/>
      <c r="AW41963" s="5"/>
    </row>
    <row r="41964" spans="38:49">
      <c r="AL41964" s="5"/>
      <c r="AM41964" s="5"/>
      <c r="AW41964" s="5"/>
    </row>
    <row r="41965" spans="38:49">
      <c r="AL41965" s="5"/>
      <c r="AM41965" s="5"/>
      <c r="AW41965" s="5"/>
    </row>
    <row r="41966" spans="38:49">
      <c r="AL41966" s="5"/>
      <c r="AM41966" s="5"/>
      <c r="AW41966" s="5"/>
    </row>
    <row r="41967" spans="38:49">
      <c r="AL41967" s="5"/>
      <c r="AM41967" s="5"/>
      <c r="AW41967" s="5"/>
    </row>
    <row r="41968" spans="38:49">
      <c r="AL41968" s="5"/>
      <c r="AM41968" s="5"/>
      <c r="AW41968" s="5"/>
    </row>
    <row r="41969" spans="38:49">
      <c r="AL41969" s="5"/>
      <c r="AM41969" s="5"/>
      <c r="AW41969" s="5"/>
    </row>
    <row r="41970" spans="38:49">
      <c r="AL41970" s="5"/>
      <c r="AM41970" s="5"/>
      <c r="AW41970" s="5"/>
    </row>
    <row r="41971" spans="38:49">
      <c r="AL41971" s="5"/>
      <c r="AM41971" s="5"/>
      <c r="AW41971" s="5"/>
    </row>
    <row r="41972" spans="38:49">
      <c r="AL41972" s="5"/>
      <c r="AM41972" s="5"/>
      <c r="AW41972" s="5"/>
    </row>
    <row r="41973" spans="38:49">
      <c r="AL41973" s="5"/>
      <c r="AM41973" s="5"/>
      <c r="AW41973" s="5"/>
    </row>
    <row r="41974" spans="38:49">
      <c r="AL41974" s="5"/>
      <c r="AM41974" s="5"/>
      <c r="AW41974" s="5"/>
    </row>
    <row r="41975" spans="38:49">
      <c r="AL41975" s="5"/>
      <c r="AM41975" s="5"/>
      <c r="AW41975" s="5"/>
    </row>
    <row r="41976" spans="38:49">
      <c r="AL41976" s="5"/>
      <c r="AM41976" s="5"/>
      <c r="AW41976" s="5"/>
    </row>
    <row r="41977" spans="38:49">
      <c r="AL41977" s="5"/>
      <c r="AM41977" s="5"/>
      <c r="AW41977" s="5"/>
    </row>
    <row r="41978" spans="38:49">
      <c r="AL41978" s="5"/>
      <c r="AM41978" s="5"/>
      <c r="AW41978" s="5"/>
    </row>
    <row r="41979" spans="38:49">
      <c r="AL41979" s="5"/>
      <c r="AM41979" s="5"/>
      <c r="AW41979" s="5"/>
    </row>
    <row r="41980" spans="38:49">
      <c r="AL41980" s="5"/>
      <c r="AM41980" s="5"/>
      <c r="AW41980" s="5"/>
    </row>
    <row r="41981" spans="38:49">
      <c r="AL41981" s="5"/>
      <c r="AM41981" s="5"/>
      <c r="AW41981" s="5"/>
    </row>
    <row r="41982" spans="38:49">
      <c r="AL41982" s="5"/>
      <c r="AM41982" s="5"/>
      <c r="AW41982" s="5"/>
    </row>
    <row r="41983" spans="38:49">
      <c r="AL41983" s="5"/>
      <c r="AM41983" s="5"/>
      <c r="AW41983" s="5"/>
    </row>
    <row r="41984" spans="38:49">
      <c r="AL41984" s="5"/>
      <c r="AM41984" s="5"/>
      <c r="AW41984" s="5"/>
    </row>
    <row r="41985" spans="38:49">
      <c r="AL41985" s="5"/>
      <c r="AM41985" s="5"/>
      <c r="AW41985" s="5"/>
    </row>
    <row r="41986" spans="38:49">
      <c r="AL41986" s="5"/>
      <c r="AM41986" s="5"/>
      <c r="AW41986" s="5"/>
    </row>
    <row r="41987" spans="38:49">
      <c r="AL41987" s="5"/>
      <c r="AM41987" s="5"/>
      <c r="AW41987" s="5"/>
    </row>
    <row r="41988" spans="38:49">
      <c r="AL41988" s="5"/>
      <c r="AM41988" s="5"/>
      <c r="AW41988" s="5"/>
    </row>
    <row r="41989" spans="38:49">
      <c r="AL41989" s="5"/>
      <c r="AM41989" s="5"/>
      <c r="AW41989" s="5"/>
    </row>
    <row r="41990" spans="38:49">
      <c r="AL41990" s="5"/>
      <c r="AM41990" s="5"/>
      <c r="AW41990" s="5"/>
    </row>
    <row r="41991" spans="38:49">
      <c r="AL41991" s="5"/>
      <c r="AM41991" s="5"/>
      <c r="AW41991" s="5"/>
    </row>
    <row r="41992" spans="38:49">
      <c r="AL41992" s="5"/>
      <c r="AM41992" s="5"/>
      <c r="AW41992" s="5"/>
    </row>
    <row r="41993" spans="38:49">
      <c r="AL41993" s="5"/>
      <c r="AM41993" s="5"/>
      <c r="AW41993" s="5"/>
    </row>
    <row r="41994" spans="38:49">
      <c r="AL41994" s="5"/>
      <c r="AM41994" s="5"/>
      <c r="AW41994" s="5"/>
    </row>
    <row r="41995" spans="38:49">
      <c r="AL41995" s="5"/>
      <c r="AM41995" s="5"/>
      <c r="AW41995" s="5"/>
    </row>
    <row r="41996" spans="38:49">
      <c r="AL41996" s="5"/>
      <c r="AM41996" s="5"/>
      <c r="AW41996" s="5"/>
    </row>
    <row r="41997" spans="38:49">
      <c r="AL41997" s="5"/>
      <c r="AM41997" s="5"/>
      <c r="AW41997" s="5"/>
    </row>
    <row r="41998" spans="38:49">
      <c r="AL41998" s="5"/>
      <c r="AM41998" s="5"/>
      <c r="AW41998" s="5"/>
    </row>
    <row r="41999" spans="38:49">
      <c r="AL41999" s="5"/>
      <c r="AM41999" s="5"/>
      <c r="AW41999" s="5"/>
    </row>
    <row r="42000" spans="38:49">
      <c r="AL42000" s="5"/>
      <c r="AM42000" s="5"/>
      <c r="AW42000" s="5"/>
    </row>
    <row r="42001" spans="38:49">
      <c r="AL42001" s="5"/>
      <c r="AM42001" s="5"/>
      <c r="AW42001" s="5"/>
    </row>
    <row r="42002" spans="38:49">
      <c r="AL42002" s="5"/>
      <c r="AM42002" s="5"/>
      <c r="AW42002" s="5"/>
    </row>
    <row r="42003" spans="38:49">
      <c r="AL42003" s="5"/>
      <c r="AM42003" s="5"/>
      <c r="AW42003" s="5"/>
    </row>
    <row r="42004" spans="38:49">
      <c r="AL42004" s="5"/>
      <c r="AM42004" s="5"/>
      <c r="AW42004" s="5"/>
    </row>
    <row r="42005" spans="38:49">
      <c r="AL42005" s="5"/>
      <c r="AM42005" s="5"/>
      <c r="AW42005" s="5"/>
    </row>
    <row r="42006" spans="38:49">
      <c r="AL42006" s="5"/>
      <c r="AM42006" s="5"/>
      <c r="AW42006" s="5"/>
    </row>
    <row r="42007" spans="38:49">
      <c r="AL42007" s="5"/>
      <c r="AM42007" s="5"/>
      <c r="AW42007" s="5"/>
    </row>
    <row r="42008" spans="38:49">
      <c r="AL42008" s="5"/>
      <c r="AM42008" s="5"/>
      <c r="AW42008" s="5"/>
    </row>
    <row r="42009" spans="38:49">
      <c r="AL42009" s="5"/>
      <c r="AM42009" s="5"/>
      <c r="AW42009" s="5"/>
    </row>
    <row r="42010" spans="38:49">
      <c r="AL42010" s="5"/>
      <c r="AM42010" s="5"/>
      <c r="AW42010" s="5"/>
    </row>
    <row r="42011" spans="38:49">
      <c r="AL42011" s="5"/>
      <c r="AM42011" s="5"/>
      <c r="AW42011" s="5"/>
    </row>
    <row r="42012" spans="38:49">
      <c r="AL42012" s="5"/>
      <c r="AM42012" s="5"/>
      <c r="AW42012" s="5"/>
    </row>
    <row r="42013" spans="38:49">
      <c r="AL42013" s="5"/>
      <c r="AM42013" s="5"/>
      <c r="AW42013" s="5"/>
    </row>
    <row r="42014" spans="38:49">
      <c r="AL42014" s="5"/>
      <c r="AM42014" s="5"/>
      <c r="AW42014" s="5"/>
    </row>
    <row r="42015" spans="38:49">
      <c r="AL42015" s="5"/>
      <c r="AM42015" s="5"/>
      <c r="AW42015" s="5"/>
    </row>
    <row r="42016" spans="38:49">
      <c r="AL42016" s="5"/>
      <c r="AM42016" s="5"/>
      <c r="AW42016" s="5"/>
    </row>
    <row r="42017" spans="38:49">
      <c r="AL42017" s="5"/>
      <c r="AM42017" s="5"/>
      <c r="AW42017" s="5"/>
    </row>
    <row r="42018" spans="38:49">
      <c r="AL42018" s="5"/>
      <c r="AM42018" s="5"/>
      <c r="AW42018" s="5"/>
    </row>
    <row r="42019" spans="38:49">
      <c r="AL42019" s="5"/>
      <c r="AM42019" s="5"/>
      <c r="AW42019" s="5"/>
    </row>
    <row r="42020" spans="38:49">
      <c r="AL42020" s="5"/>
      <c r="AM42020" s="5"/>
      <c r="AW42020" s="5"/>
    </row>
    <row r="42021" spans="38:49">
      <c r="AL42021" s="5"/>
      <c r="AM42021" s="5"/>
      <c r="AW42021" s="5"/>
    </row>
    <row r="42022" spans="38:49">
      <c r="AL42022" s="5"/>
      <c r="AM42022" s="5"/>
      <c r="AW42022" s="5"/>
    </row>
    <row r="42023" spans="38:49">
      <c r="AL42023" s="5"/>
      <c r="AM42023" s="5"/>
      <c r="AW42023" s="5"/>
    </row>
    <row r="42024" spans="38:49">
      <c r="AL42024" s="5"/>
      <c r="AM42024" s="5"/>
      <c r="AW42024" s="5"/>
    </row>
    <row r="42025" spans="38:49">
      <c r="AL42025" s="5"/>
      <c r="AM42025" s="5"/>
      <c r="AW42025" s="5"/>
    </row>
    <row r="42026" spans="38:49">
      <c r="AL42026" s="5"/>
      <c r="AM42026" s="5"/>
      <c r="AW42026" s="5"/>
    </row>
    <row r="42027" spans="38:49">
      <c r="AL42027" s="5"/>
      <c r="AM42027" s="5"/>
      <c r="AW42027" s="5"/>
    </row>
    <row r="42028" spans="38:49">
      <c r="AL42028" s="5"/>
      <c r="AM42028" s="5"/>
      <c r="AW42028" s="5"/>
    </row>
    <row r="42029" spans="38:49">
      <c r="AL42029" s="5"/>
      <c r="AM42029" s="5"/>
      <c r="AW42029" s="5"/>
    </row>
    <row r="42030" spans="38:49">
      <c r="AL42030" s="5"/>
      <c r="AM42030" s="5"/>
      <c r="AW42030" s="5"/>
    </row>
    <row r="42031" spans="38:49">
      <c r="AL42031" s="5"/>
      <c r="AM42031" s="5"/>
      <c r="AW42031" s="5"/>
    </row>
    <row r="42032" spans="38:49">
      <c r="AL42032" s="5"/>
      <c r="AM42032" s="5"/>
      <c r="AW42032" s="5"/>
    </row>
    <row r="42033" spans="38:49">
      <c r="AL42033" s="5"/>
      <c r="AM42033" s="5"/>
      <c r="AW42033" s="5"/>
    </row>
    <row r="42034" spans="38:49">
      <c r="AL42034" s="5"/>
      <c r="AM42034" s="5"/>
      <c r="AW42034" s="5"/>
    </row>
    <row r="42035" spans="38:49">
      <c r="AL42035" s="5"/>
      <c r="AM42035" s="5"/>
      <c r="AW42035" s="5"/>
    </row>
    <row r="42036" spans="38:49">
      <c r="AL42036" s="5"/>
      <c r="AM42036" s="5"/>
      <c r="AW42036" s="5"/>
    </row>
    <row r="42037" spans="38:49">
      <c r="AL42037" s="5"/>
      <c r="AM42037" s="5"/>
      <c r="AW42037" s="5"/>
    </row>
    <row r="42038" spans="38:49">
      <c r="AL42038" s="5"/>
      <c r="AM42038" s="5"/>
      <c r="AW42038" s="5"/>
    </row>
    <row r="42039" spans="38:49">
      <c r="AL42039" s="5"/>
      <c r="AM42039" s="5"/>
      <c r="AW42039" s="5"/>
    </row>
    <row r="42040" spans="38:49">
      <c r="AL42040" s="5"/>
      <c r="AM42040" s="5"/>
      <c r="AW42040" s="5"/>
    </row>
    <row r="42041" spans="38:49">
      <c r="AL42041" s="5"/>
      <c r="AM42041" s="5"/>
      <c r="AW42041" s="5"/>
    </row>
    <row r="42042" spans="38:49">
      <c r="AL42042" s="5"/>
      <c r="AM42042" s="5"/>
      <c r="AW42042" s="5"/>
    </row>
    <row r="42043" spans="38:49">
      <c r="AL42043" s="5"/>
      <c r="AM42043" s="5"/>
      <c r="AW42043" s="5"/>
    </row>
    <row r="42044" spans="38:49">
      <c r="AL42044" s="5"/>
      <c r="AM42044" s="5"/>
      <c r="AW42044" s="5"/>
    </row>
    <row r="42045" spans="38:49">
      <c r="AL42045" s="5"/>
      <c r="AM42045" s="5"/>
      <c r="AW42045" s="5"/>
    </row>
    <row r="42046" spans="38:49">
      <c r="AL42046" s="5"/>
      <c r="AM42046" s="5"/>
      <c r="AW42046" s="5"/>
    </row>
    <row r="42047" spans="38:49">
      <c r="AL42047" s="5"/>
      <c r="AM42047" s="5"/>
      <c r="AW42047" s="5"/>
    </row>
    <row r="42048" spans="38:49">
      <c r="AL42048" s="5"/>
      <c r="AM42048" s="5"/>
      <c r="AW42048" s="5"/>
    </row>
    <row r="42049" spans="38:49">
      <c r="AL42049" s="5"/>
      <c r="AM42049" s="5"/>
      <c r="AW42049" s="5"/>
    </row>
    <row r="42050" spans="38:49">
      <c r="AL42050" s="5"/>
      <c r="AM42050" s="5"/>
      <c r="AW42050" s="5"/>
    </row>
    <row r="42051" spans="38:49">
      <c r="AL42051" s="5"/>
      <c r="AM42051" s="5"/>
      <c r="AW42051" s="5"/>
    </row>
    <row r="42052" spans="38:49">
      <c r="AL42052" s="5"/>
      <c r="AM42052" s="5"/>
      <c r="AW42052" s="5"/>
    </row>
    <row r="42053" spans="38:49">
      <c r="AL42053" s="5"/>
      <c r="AM42053" s="5"/>
      <c r="AW42053" s="5"/>
    </row>
    <row r="42054" spans="38:49">
      <c r="AL42054" s="5"/>
      <c r="AM42054" s="5"/>
      <c r="AW42054" s="5"/>
    </row>
    <row r="42055" spans="38:49">
      <c r="AL42055" s="5"/>
      <c r="AM42055" s="5"/>
      <c r="AW42055" s="5"/>
    </row>
    <row r="42056" spans="38:49">
      <c r="AL42056" s="5"/>
      <c r="AM42056" s="5"/>
      <c r="AW42056" s="5"/>
    </row>
    <row r="42057" spans="38:49">
      <c r="AL42057" s="5"/>
      <c r="AM42057" s="5"/>
      <c r="AW42057" s="5"/>
    </row>
    <row r="42058" spans="38:49">
      <c r="AL42058" s="5"/>
      <c r="AM42058" s="5"/>
      <c r="AW42058" s="5"/>
    </row>
    <row r="42059" spans="38:49">
      <c r="AL42059" s="5"/>
      <c r="AM42059" s="5"/>
      <c r="AW42059" s="5"/>
    </row>
    <row r="42060" spans="38:49">
      <c r="AL42060" s="5"/>
      <c r="AM42060" s="5"/>
      <c r="AW42060" s="5"/>
    </row>
    <row r="42061" spans="38:49">
      <c r="AL42061" s="5"/>
      <c r="AM42061" s="5"/>
      <c r="AW42061" s="5"/>
    </row>
    <row r="42062" spans="38:49">
      <c r="AL42062" s="5"/>
      <c r="AM42062" s="5"/>
      <c r="AW42062" s="5"/>
    </row>
    <row r="42063" spans="38:49">
      <c r="AL42063" s="5"/>
      <c r="AM42063" s="5"/>
      <c r="AW42063" s="5"/>
    </row>
    <row r="42064" spans="38:49">
      <c r="AL42064" s="5"/>
      <c r="AM42064" s="5"/>
      <c r="AW42064" s="5"/>
    </row>
    <row r="42065" spans="38:49">
      <c r="AL42065" s="5"/>
      <c r="AM42065" s="5"/>
      <c r="AW42065" s="5"/>
    </row>
    <row r="42066" spans="38:49">
      <c r="AL42066" s="5"/>
      <c r="AM42066" s="5"/>
      <c r="AW42066" s="5"/>
    </row>
    <row r="42067" spans="38:49">
      <c r="AL42067" s="5"/>
      <c r="AM42067" s="5"/>
      <c r="AW42067" s="5"/>
    </row>
    <row r="42068" spans="38:49">
      <c r="AL42068" s="5"/>
      <c r="AM42068" s="5"/>
      <c r="AW42068" s="5"/>
    </row>
    <row r="42069" spans="38:49">
      <c r="AL42069" s="5"/>
      <c r="AM42069" s="5"/>
      <c r="AW42069" s="5"/>
    </row>
    <row r="42070" spans="38:49">
      <c r="AL42070" s="5"/>
      <c r="AM42070" s="5"/>
      <c r="AW42070" s="5"/>
    </row>
    <row r="42071" spans="38:49">
      <c r="AL42071" s="5"/>
      <c r="AM42071" s="5"/>
      <c r="AW42071" s="5"/>
    </row>
    <row r="42072" spans="38:49">
      <c r="AL42072" s="5"/>
      <c r="AM42072" s="5"/>
      <c r="AW42072" s="5"/>
    </row>
    <row r="42073" spans="38:49">
      <c r="AL42073" s="5"/>
      <c r="AM42073" s="5"/>
      <c r="AW42073" s="5"/>
    </row>
    <row r="42074" spans="38:49">
      <c r="AL42074" s="5"/>
      <c r="AM42074" s="5"/>
      <c r="AW42074" s="5"/>
    </row>
    <row r="42075" spans="38:49">
      <c r="AL42075" s="5"/>
      <c r="AM42075" s="5"/>
      <c r="AW42075" s="5"/>
    </row>
    <row r="42076" spans="38:49">
      <c r="AL42076" s="5"/>
      <c r="AM42076" s="5"/>
      <c r="AW42076" s="5"/>
    </row>
    <row r="42077" spans="38:49">
      <c r="AL42077" s="5"/>
      <c r="AM42077" s="5"/>
      <c r="AW42077" s="5"/>
    </row>
    <row r="42078" spans="38:49">
      <c r="AL42078" s="5"/>
      <c r="AM42078" s="5"/>
      <c r="AW42078" s="5"/>
    </row>
    <row r="42079" spans="38:49">
      <c r="AL42079" s="5"/>
      <c r="AM42079" s="5"/>
      <c r="AW42079" s="5"/>
    </row>
    <row r="42080" spans="38:49">
      <c r="AL42080" s="5"/>
      <c r="AM42080" s="5"/>
      <c r="AW42080" s="5"/>
    </row>
    <row r="42081" spans="38:49">
      <c r="AL42081" s="5"/>
      <c r="AM42081" s="5"/>
      <c r="AW42081" s="5"/>
    </row>
    <row r="42082" spans="38:49">
      <c r="AL42082" s="5"/>
      <c r="AM42082" s="5"/>
      <c r="AW42082" s="5"/>
    </row>
    <row r="42083" spans="38:49">
      <c r="AL42083" s="5"/>
      <c r="AM42083" s="5"/>
      <c r="AW42083" s="5"/>
    </row>
    <row r="42084" spans="38:49">
      <c r="AL42084" s="5"/>
      <c r="AM42084" s="5"/>
      <c r="AW42084" s="5"/>
    </row>
    <row r="42085" spans="38:49">
      <c r="AL42085" s="5"/>
      <c r="AM42085" s="5"/>
      <c r="AW42085" s="5"/>
    </row>
    <row r="42086" spans="38:49">
      <c r="AL42086" s="5"/>
      <c r="AM42086" s="5"/>
      <c r="AW42086" s="5"/>
    </row>
    <row r="42087" spans="38:49">
      <c r="AL42087" s="5"/>
      <c r="AM42087" s="5"/>
      <c r="AW42087" s="5"/>
    </row>
    <row r="42088" spans="38:49">
      <c r="AL42088" s="5"/>
      <c r="AM42088" s="5"/>
      <c r="AW42088" s="5"/>
    </row>
    <row r="42089" spans="38:49">
      <c r="AL42089" s="5"/>
      <c r="AM42089" s="5"/>
      <c r="AW42089" s="5"/>
    </row>
    <row r="42090" spans="38:49">
      <c r="AL42090" s="5"/>
      <c r="AM42090" s="5"/>
      <c r="AW42090" s="5"/>
    </row>
    <row r="42091" spans="38:49">
      <c r="AL42091" s="5"/>
      <c r="AM42091" s="5"/>
      <c r="AW42091" s="5"/>
    </row>
    <row r="42092" spans="38:49">
      <c r="AL42092" s="5"/>
      <c r="AM42092" s="5"/>
      <c r="AW42092" s="5"/>
    </row>
    <row r="42093" spans="38:49">
      <c r="AL42093" s="5"/>
      <c r="AM42093" s="5"/>
      <c r="AW42093" s="5"/>
    </row>
    <row r="42094" spans="38:49">
      <c r="AL42094" s="5"/>
      <c r="AM42094" s="5"/>
      <c r="AW42094" s="5"/>
    </row>
    <row r="42095" spans="38:49">
      <c r="AL42095" s="5"/>
      <c r="AM42095" s="5"/>
      <c r="AW42095" s="5"/>
    </row>
    <row r="42096" spans="38:49">
      <c r="AL42096" s="5"/>
      <c r="AM42096" s="5"/>
      <c r="AW42096" s="5"/>
    </row>
    <row r="42097" spans="38:49">
      <c r="AL42097" s="5"/>
      <c r="AM42097" s="5"/>
      <c r="AW42097" s="5"/>
    </row>
    <row r="42098" spans="38:49">
      <c r="AL42098" s="5"/>
      <c r="AM42098" s="5"/>
      <c r="AW42098" s="5"/>
    </row>
    <row r="42099" spans="38:49">
      <c r="AL42099" s="5"/>
      <c r="AM42099" s="5"/>
      <c r="AW42099" s="5"/>
    </row>
    <row r="42100" spans="38:49">
      <c r="AL42100" s="5"/>
      <c r="AM42100" s="5"/>
      <c r="AW42100" s="5"/>
    </row>
    <row r="42101" spans="38:49">
      <c r="AL42101" s="5"/>
      <c r="AM42101" s="5"/>
      <c r="AW42101" s="5"/>
    </row>
    <row r="42102" spans="38:49">
      <c r="AL42102" s="5"/>
      <c r="AM42102" s="5"/>
      <c r="AW42102" s="5"/>
    </row>
    <row r="42103" spans="38:49">
      <c r="AL42103" s="5"/>
      <c r="AM42103" s="5"/>
      <c r="AW42103" s="5"/>
    </row>
    <row r="42104" spans="38:49">
      <c r="AL42104" s="5"/>
      <c r="AM42104" s="5"/>
      <c r="AW42104" s="5"/>
    </row>
    <row r="42105" spans="38:49">
      <c r="AL42105" s="5"/>
      <c r="AM42105" s="5"/>
      <c r="AW42105" s="5"/>
    </row>
    <row r="42106" spans="38:49">
      <c r="AL42106" s="5"/>
      <c r="AM42106" s="5"/>
      <c r="AW42106" s="5"/>
    </row>
    <row r="42107" spans="38:49">
      <c r="AL42107" s="5"/>
      <c r="AM42107" s="5"/>
      <c r="AW42107" s="5"/>
    </row>
    <row r="42108" spans="38:49">
      <c r="AL42108" s="5"/>
      <c r="AM42108" s="5"/>
      <c r="AW42108" s="5"/>
    </row>
    <row r="42109" spans="38:49">
      <c r="AL42109" s="5"/>
      <c r="AM42109" s="5"/>
      <c r="AW42109" s="5"/>
    </row>
    <row r="42110" spans="38:49">
      <c r="AL42110" s="5"/>
      <c r="AM42110" s="5"/>
      <c r="AW42110" s="5"/>
    </row>
    <row r="42111" spans="38:49">
      <c r="AL42111" s="5"/>
      <c r="AM42111" s="5"/>
      <c r="AW42111" s="5"/>
    </row>
    <row r="42112" spans="38:49">
      <c r="AL42112" s="5"/>
      <c r="AM42112" s="5"/>
      <c r="AW42112" s="5"/>
    </row>
    <row r="42113" spans="38:49">
      <c r="AL42113" s="5"/>
      <c r="AM42113" s="5"/>
      <c r="AW42113" s="5"/>
    </row>
    <row r="42114" spans="38:49">
      <c r="AL42114" s="5"/>
      <c r="AM42114" s="5"/>
      <c r="AW42114" s="5"/>
    </row>
    <row r="42115" spans="38:49">
      <c r="AL42115" s="5"/>
      <c r="AM42115" s="5"/>
      <c r="AW42115" s="5"/>
    </row>
    <row r="42116" spans="38:49">
      <c r="AL42116" s="5"/>
      <c r="AM42116" s="5"/>
      <c r="AW42116" s="5"/>
    </row>
    <row r="42117" spans="38:49">
      <c r="AL42117" s="5"/>
      <c r="AM42117" s="5"/>
      <c r="AW42117" s="5"/>
    </row>
    <row r="42118" spans="38:49">
      <c r="AL42118" s="5"/>
      <c r="AM42118" s="5"/>
      <c r="AW42118" s="5"/>
    </row>
    <row r="42119" spans="38:49">
      <c r="AL42119" s="5"/>
      <c r="AM42119" s="5"/>
      <c r="AW42119" s="5"/>
    </row>
    <row r="42120" spans="38:49">
      <c r="AL42120" s="5"/>
      <c r="AM42120" s="5"/>
      <c r="AW42120" s="5"/>
    </row>
    <row r="42121" spans="38:49">
      <c r="AL42121" s="5"/>
      <c r="AM42121" s="5"/>
      <c r="AW42121" s="5"/>
    </row>
    <row r="42122" spans="38:49">
      <c r="AL42122" s="5"/>
      <c r="AM42122" s="5"/>
      <c r="AW42122" s="5"/>
    </row>
    <row r="42123" spans="38:49">
      <c r="AL42123" s="5"/>
      <c r="AM42123" s="5"/>
      <c r="AW42123" s="5"/>
    </row>
    <row r="42124" spans="38:49">
      <c r="AL42124" s="5"/>
      <c r="AM42124" s="5"/>
      <c r="AW42124" s="5"/>
    </row>
    <row r="42125" spans="38:49">
      <c r="AL42125" s="5"/>
      <c r="AM42125" s="5"/>
      <c r="AW42125" s="5"/>
    </row>
    <row r="42126" spans="38:49">
      <c r="AL42126" s="5"/>
      <c r="AM42126" s="5"/>
      <c r="AW42126" s="5"/>
    </row>
    <row r="42127" spans="38:49">
      <c r="AL42127" s="5"/>
      <c r="AM42127" s="5"/>
      <c r="AW42127" s="5"/>
    </row>
    <row r="42128" spans="38:49">
      <c r="AL42128" s="5"/>
      <c r="AM42128" s="5"/>
      <c r="AW42128" s="5"/>
    </row>
    <row r="42129" spans="38:49">
      <c r="AL42129" s="5"/>
      <c r="AM42129" s="5"/>
      <c r="AW42129" s="5"/>
    </row>
    <row r="42130" spans="38:49">
      <c r="AL42130" s="5"/>
      <c r="AM42130" s="5"/>
      <c r="AW42130" s="5"/>
    </row>
    <row r="42131" spans="38:49">
      <c r="AL42131" s="5"/>
      <c r="AM42131" s="5"/>
      <c r="AW42131" s="5"/>
    </row>
    <row r="42132" spans="38:49">
      <c r="AL42132" s="5"/>
      <c r="AM42132" s="5"/>
      <c r="AW42132" s="5"/>
    </row>
    <row r="42133" spans="38:49">
      <c r="AL42133" s="5"/>
      <c r="AM42133" s="5"/>
      <c r="AW42133" s="5"/>
    </row>
    <row r="42134" spans="38:49">
      <c r="AL42134" s="5"/>
      <c r="AM42134" s="5"/>
      <c r="AW42134" s="5"/>
    </row>
    <row r="42135" spans="38:49">
      <c r="AL42135" s="5"/>
      <c r="AM42135" s="5"/>
      <c r="AW42135" s="5"/>
    </row>
    <row r="42136" spans="38:49">
      <c r="AL42136" s="5"/>
      <c r="AM42136" s="5"/>
      <c r="AW42136" s="5"/>
    </row>
    <row r="42137" spans="38:49">
      <c r="AL42137" s="5"/>
      <c r="AM42137" s="5"/>
      <c r="AW42137" s="5"/>
    </row>
    <row r="42138" spans="38:49">
      <c r="AL42138" s="5"/>
      <c r="AM42138" s="5"/>
      <c r="AW42138" s="5"/>
    </row>
    <row r="42139" spans="38:49">
      <c r="AL42139" s="5"/>
      <c r="AM42139" s="5"/>
      <c r="AW42139" s="5"/>
    </row>
    <row r="42140" spans="38:49">
      <c r="AL42140" s="5"/>
      <c r="AM42140" s="5"/>
      <c r="AW42140" s="5"/>
    </row>
    <row r="42141" spans="38:49">
      <c r="AL42141" s="5"/>
      <c r="AM42141" s="5"/>
      <c r="AW42141" s="5"/>
    </row>
    <row r="42142" spans="38:49">
      <c r="AL42142" s="5"/>
      <c r="AM42142" s="5"/>
      <c r="AW42142" s="5"/>
    </row>
    <row r="42143" spans="38:49">
      <c r="AL42143" s="5"/>
      <c r="AM42143" s="5"/>
      <c r="AW42143" s="5"/>
    </row>
    <row r="42144" spans="38:49">
      <c r="AL42144" s="5"/>
      <c r="AM42144" s="5"/>
      <c r="AW42144" s="5"/>
    </row>
    <row r="42145" spans="38:49">
      <c r="AL42145" s="5"/>
      <c r="AM42145" s="5"/>
      <c r="AW42145" s="5"/>
    </row>
    <row r="42146" spans="38:49">
      <c r="AL42146" s="5"/>
      <c r="AM42146" s="5"/>
      <c r="AW42146" s="5"/>
    </row>
    <row r="42147" spans="38:49">
      <c r="AL42147" s="5"/>
      <c r="AM42147" s="5"/>
      <c r="AW42147" s="5"/>
    </row>
    <row r="42148" spans="38:49">
      <c r="AL42148" s="5"/>
      <c r="AM42148" s="5"/>
      <c r="AW42148" s="5"/>
    </row>
    <row r="42149" spans="38:49">
      <c r="AL42149" s="5"/>
      <c r="AM42149" s="5"/>
      <c r="AW42149" s="5"/>
    </row>
    <row r="42150" spans="38:49">
      <c r="AL42150" s="5"/>
      <c r="AM42150" s="5"/>
      <c r="AW42150" s="5"/>
    </row>
    <row r="42151" spans="38:49">
      <c r="AL42151" s="5"/>
      <c r="AM42151" s="5"/>
      <c r="AW42151" s="5"/>
    </row>
    <row r="42152" spans="38:49">
      <c r="AL42152" s="5"/>
      <c r="AM42152" s="5"/>
      <c r="AW42152" s="5"/>
    </row>
    <row r="42153" spans="38:49">
      <c r="AL42153" s="5"/>
      <c r="AM42153" s="5"/>
      <c r="AW42153" s="5"/>
    </row>
    <row r="42154" spans="38:49">
      <c r="AL42154" s="5"/>
      <c r="AM42154" s="5"/>
      <c r="AW42154" s="5"/>
    </row>
    <row r="42155" spans="38:49">
      <c r="AL42155" s="5"/>
      <c r="AM42155" s="5"/>
      <c r="AW42155" s="5"/>
    </row>
    <row r="42156" spans="38:49">
      <c r="AL42156" s="5"/>
      <c r="AM42156" s="5"/>
      <c r="AW42156" s="5"/>
    </row>
    <row r="42157" spans="38:49">
      <c r="AL42157" s="5"/>
      <c r="AM42157" s="5"/>
      <c r="AW42157" s="5"/>
    </row>
    <row r="42158" spans="38:49">
      <c r="AL42158" s="5"/>
      <c r="AM42158" s="5"/>
      <c r="AW42158" s="5"/>
    </row>
    <row r="42159" spans="38:49">
      <c r="AL42159" s="5"/>
      <c r="AM42159" s="5"/>
      <c r="AW42159" s="5"/>
    </row>
    <row r="42160" spans="38:49">
      <c r="AL42160" s="5"/>
      <c r="AM42160" s="5"/>
      <c r="AW42160" s="5"/>
    </row>
    <row r="42161" spans="38:49">
      <c r="AL42161" s="5"/>
      <c r="AM42161" s="5"/>
      <c r="AW42161" s="5"/>
    </row>
    <row r="42162" spans="38:49">
      <c r="AL42162" s="5"/>
      <c r="AM42162" s="5"/>
      <c r="AW42162" s="5"/>
    </row>
    <row r="42163" spans="38:49">
      <c r="AL42163" s="5"/>
      <c r="AM42163" s="5"/>
      <c r="AW42163" s="5"/>
    </row>
    <row r="42164" spans="38:49">
      <c r="AL42164" s="5"/>
      <c r="AM42164" s="5"/>
      <c r="AW42164" s="5"/>
    </row>
    <row r="42165" spans="38:49">
      <c r="AL42165" s="5"/>
      <c r="AM42165" s="5"/>
      <c r="AW42165" s="5"/>
    </row>
    <row r="42166" spans="38:49">
      <c r="AL42166" s="5"/>
      <c r="AM42166" s="5"/>
      <c r="AW42166" s="5"/>
    </row>
    <row r="42167" spans="38:49">
      <c r="AL42167" s="5"/>
      <c r="AM42167" s="5"/>
      <c r="AW42167" s="5"/>
    </row>
    <row r="42168" spans="38:49">
      <c r="AL42168" s="5"/>
      <c r="AM42168" s="5"/>
      <c r="AW42168" s="5"/>
    </row>
    <row r="42169" spans="38:49">
      <c r="AL42169" s="5"/>
      <c r="AM42169" s="5"/>
      <c r="AW42169" s="5"/>
    </row>
    <row r="42170" spans="38:49">
      <c r="AL42170" s="5"/>
      <c r="AM42170" s="5"/>
      <c r="AW42170" s="5"/>
    </row>
    <row r="42171" spans="38:49">
      <c r="AL42171" s="5"/>
      <c r="AM42171" s="5"/>
      <c r="AW42171" s="5"/>
    </row>
    <row r="42172" spans="38:49">
      <c r="AL42172" s="5"/>
      <c r="AM42172" s="5"/>
      <c r="AW42172" s="5"/>
    </row>
    <row r="42173" spans="38:49">
      <c r="AL42173" s="5"/>
      <c r="AM42173" s="5"/>
      <c r="AW42173" s="5"/>
    </row>
    <row r="42174" spans="38:49">
      <c r="AL42174" s="5"/>
      <c r="AM42174" s="5"/>
      <c r="AW42174" s="5"/>
    </row>
    <row r="42175" spans="38:49">
      <c r="AL42175" s="5"/>
      <c r="AM42175" s="5"/>
      <c r="AW42175" s="5"/>
    </row>
    <row r="42176" spans="38:49">
      <c r="AL42176" s="5"/>
      <c r="AM42176" s="5"/>
      <c r="AW42176" s="5"/>
    </row>
    <row r="42177" spans="38:49">
      <c r="AL42177" s="5"/>
      <c r="AM42177" s="5"/>
      <c r="AW42177" s="5"/>
    </row>
    <row r="42178" spans="38:49">
      <c r="AL42178" s="5"/>
      <c r="AM42178" s="5"/>
      <c r="AW42178" s="5"/>
    </row>
    <row r="42179" spans="38:49">
      <c r="AL42179" s="5"/>
      <c r="AM42179" s="5"/>
      <c r="AW42179" s="5"/>
    </row>
    <row r="42180" spans="38:49">
      <c r="AL42180" s="5"/>
      <c r="AM42180" s="5"/>
      <c r="AW42180" s="5"/>
    </row>
    <row r="42181" spans="38:49">
      <c r="AL42181" s="5"/>
      <c r="AM42181" s="5"/>
      <c r="AW42181" s="5"/>
    </row>
    <row r="42182" spans="38:49">
      <c r="AL42182" s="5"/>
      <c r="AM42182" s="5"/>
      <c r="AW42182" s="5"/>
    </row>
    <row r="42183" spans="38:49">
      <c r="AL42183" s="5"/>
      <c r="AM42183" s="5"/>
      <c r="AW42183" s="5"/>
    </row>
    <row r="42184" spans="38:49">
      <c r="AL42184" s="5"/>
      <c r="AM42184" s="5"/>
      <c r="AW42184" s="5"/>
    </row>
    <row r="42185" spans="38:49">
      <c r="AL42185" s="5"/>
      <c r="AM42185" s="5"/>
      <c r="AW42185" s="5"/>
    </row>
    <row r="42186" spans="38:49">
      <c r="AL42186" s="5"/>
      <c r="AM42186" s="5"/>
      <c r="AW42186" s="5"/>
    </row>
    <row r="42187" spans="38:49">
      <c r="AL42187" s="5"/>
      <c r="AM42187" s="5"/>
      <c r="AW42187" s="5"/>
    </row>
    <row r="42188" spans="38:49">
      <c r="AL42188" s="5"/>
      <c r="AM42188" s="5"/>
      <c r="AW42188" s="5"/>
    </row>
    <row r="42189" spans="38:49">
      <c r="AL42189" s="5"/>
      <c r="AM42189" s="5"/>
      <c r="AW42189" s="5"/>
    </row>
    <row r="42190" spans="38:49">
      <c r="AL42190" s="5"/>
      <c r="AM42190" s="5"/>
      <c r="AW42190" s="5"/>
    </row>
    <row r="42191" spans="38:49">
      <c r="AL42191" s="5"/>
      <c r="AM42191" s="5"/>
      <c r="AW42191" s="5"/>
    </row>
    <row r="42192" spans="38:49">
      <c r="AL42192" s="5"/>
      <c r="AM42192" s="5"/>
      <c r="AW42192" s="5"/>
    </row>
    <row r="42193" spans="38:49">
      <c r="AL42193" s="5"/>
      <c r="AM42193" s="5"/>
      <c r="AW42193" s="5"/>
    </row>
    <row r="42194" spans="38:49">
      <c r="AL42194" s="5"/>
      <c r="AM42194" s="5"/>
      <c r="AW42194" s="5"/>
    </row>
    <row r="42195" spans="38:49">
      <c r="AL42195" s="5"/>
      <c r="AM42195" s="5"/>
      <c r="AW42195" s="5"/>
    </row>
    <row r="42196" spans="38:49">
      <c r="AL42196" s="5"/>
      <c r="AM42196" s="5"/>
      <c r="AW42196" s="5"/>
    </row>
    <row r="42197" spans="38:49">
      <c r="AL42197" s="5"/>
      <c r="AM42197" s="5"/>
      <c r="AW42197" s="5"/>
    </row>
    <row r="42198" spans="38:49">
      <c r="AL42198" s="5"/>
      <c r="AM42198" s="5"/>
      <c r="AW42198" s="5"/>
    </row>
    <row r="42199" spans="38:49">
      <c r="AL42199" s="5"/>
      <c r="AM42199" s="5"/>
      <c r="AW42199" s="5"/>
    </row>
    <row r="42200" spans="38:49">
      <c r="AL42200" s="5"/>
      <c r="AM42200" s="5"/>
      <c r="AW42200" s="5"/>
    </row>
    <row r="42201" spans="38:49">
      <c r="AL42201" s="5"/>
      <c r="AM42201" s="5"/>
      <c r="AW42201" s="5"/>
    </row>
    <row r="42202" spans="38:49">
      <c r="AL42202" s="5"/>
      <c r="AM42202" s="5"/>
      <c r="AW42202" s="5"/>
    </row>
    <row r="42203" spans="38:49">
      <c r="AL42203" s="5"/>
      <c r="AM42203" s="5"/>
      <c r="AW42203" s="5"/>
    </row>
    <row r="42204" spans="38:49">
      <c r="AL42204" s="5"/>
      <c r="AM42204" s="5"/>
      <c r="AW42204" s="5"/>
    </row>
    <row r="42205" spans="38:49">
      <c r="AL42205" s="5"/>
      <c r="AM42205" s="5"/>
      <c r="AW42205" s="5"/>
    </row>
    <row r="42206" spans="38:49">
      <c r="AL42206" s="5"/>
      <c r="AM42206" s="5"/>
      <c r="AW42206" s="5"/>
    </row>
    <row r="42207" spans="38:49">
      <c r="AL42207" s="5"/>
      <c r="AM42207" s="5"/>
      <c r="AW42207" s="5"/>
    </row>
    <row r="42208" spans="38:49">
      <c r="AL42208" s="5"/>
      <c r="AM42208" s="5"/>
      <c r="AW42208" s="5"/>
    </row>
    <row r="42209" spans="38:49">
      <c r="AL42209" s="5"/>
      <c r="AM42209" s="5"/>
      <c r="AW42209" s="5"/>
    </row>
    <row r="42210" spans="38:49">
      <c r="AL42210" s="5"/>
      <c r="AM42210" s="5"/>
      <c r="AW42210" s="5"/>
    </row>
    <row r="42211" spans="38:49">
      <c r="AL42211" s="5"/>
      <c r="AM42211" s="5"/>
      <c r="AW42211" s="5"/>
    </row>
    <row r="42212" spans="38:49">
      <c r="AL42212" s="5"/>
      <c r="AM42212" s="5"/>
      <c r="AW42212" s="5"/>
    </row>
    <row r="42213" spans="38:49">
      <c r="AL42213" s="5"/>
      <c r="AM42213" s="5"/>
      <c r="AW42213" s="5"/>
    </row>
    <row r="42214" spans="38:49">
      <c r="AL42214" s="5"/>
      <c r="AM42214" s="5"/>
      <c r="AW42214" s="5"/>
    </row>
    <row r="42215" spans="38:49">
      <c r="AL42215" s="5"/>
      <c r="AM42215" s="5"/>
      <c r="AW42215" s="5"/>
    </row>
    <row r="42216" spans="38:49">
      <c r="AL42216" s="5"/>
      <c r="AM42216" s="5"/>
      <c r="AW42216" s="5"/>
    </row>
    <row r="42217" spans="38:49">
      <c r="AL42217" s="5"/>
      <c r="AM42217" s="5"/>
      <c r="AW42217" s="5"/>
    </row>
    <row r="42218" spans="38:49">
      <c r="AL42218" s="5"/>
      <c r="AM42218" s="5"/>
      <c r="AW42218" s="5"/>
    </row>
    <row r="42219" spans="38:49">
      <c r="AL42219" s="5"/>
      <c r="AM42219" s="5"/>
      <c r="AW42219" s="5"/>
    </row>
    <row r="42220" spans="38:49">
      <c r="AL42220" s="5"/>
      <c r="AM42220" s="5"/>
      <c r="AW42220" s="5"/>
    </row>
    <row r="42221" spans="38:49">
      <c r="AL42221" s="5"/>
      <c r="AM42221" s="5"/>
      <c r="AW42221" s="5"/>
    </row>
    <row r="42222" spans="38:49">
      <c r="AL42222" s="5"/>
      <c r="AM42222" s="5"/>
      <c r="AW42222" s="5"/>
    </row>
    <row r="42223" spans="38:49">
      <c r="AL42223" s="5"/>
      <c r="AM42223" s="5"/>
      <c r="AW42223" s="5"/>
    </row>
    <row r="42224" spans="38:49">
      <c r="AL42224" s="5"/>
      <c r="AM42224" s="5"/>
      <c r="AW42224" s="5"/>
    </row>
    <row r="42225" spans="38:49">
      <c r="AL42225" s="5"/>
      <c r="AM42225" s="5"/>
      <c r="AW42225" s="5"/>
    </row>
    <row r="42226" spans="38:49">
      <c r="AL42226" s="5"/>
      <c r="AM42226" s="5"/>
      <c r="AW42226" s="5"/>
    </row>
    <row r="42227" spans="38:49">
      <c r="AL42227" s="5"/>
      <c r="AM42227" s="5"/>
      <c r="AW42227" s="5"/>
    </row>
    <row r="42228" spans="38:49">
      <c r="AL42228" s="5"/>
      <c r="AM42228" s="5"/>
      <c r="AW42228" s="5"/>
    </row>
    <row r="42229" spans="38:49">
      <c r="AL42229" s="5"/>
      <c r="AM42229" s="5"/>
      <c r="AW42229" s="5"/>
    </row>
    <row r="42230" spans="38:49">
      <c r="AL42230" s="5"/>
      <c r="AM42230" s="5"/>
      <c r="AW42230" s="5"/>
    </row>
    <row r="42231" spans="38:49">
      <c r="AL42231" s="5"/>
      <c r="AM42231" s="5"/>
      <c r="AW42231" s="5"/>
    </row>
    <row r="42232" spans="38:49">
      <c r="AL42232" s="5"/>
      <c r="AM42232" s="5"/>
      <c r="AW42232" s="5"/>
    </row>
    <row r="42233" spans="38:49">
      <c r="AL42233" s="5"/>
      <c r="AM42233" s="5"/>
      <c r="AW42233" s="5"/>
    </row>
    <row r="42234" spans="38:49">
      <c r="AL42234" s="5"/>
      <c r="AM42234" s="5"/>
      <c r="AW42234" s="5"/>
    </row>
    <row r="42235" spans="38:49">
      <c r="AL42235" s="5"/>
      <c r="AM42235" s="5"/>
      <c r="AW42235" s="5"/>
    </row>
    <row r="42236" spans="38:49">
      <c r="AL42236" s="5"/>
      <c r="AM42236" s="5"/>
      <c r="AW42236" s="5"/>
    </row>
    <row r="42237" spans="38:49">
      <c r="AL42237" s="5"/>
      <c r="AM42237" s="5"/>
      <c r="AW42237" s="5"/>
    </row>
    <row r="42238" spans="38:49">
      <c r="AL42238" s="5"/>
      <c r="AM42238" s="5"/>
      <c r="AW42238" s="5"/>
    </row>
    <row r="42239" spans="38:49">
      <c r="AL42239" s="5"/>
      <c r="AM42239" s="5"/>
      <c r="AW42239" s="5"/>
    </row>
    <row r="42240" spans="38:49">
      <c r="AL42240" s="5"/>
      <c r="AM42240" s="5"/>
      <c r="AW42240" s="5"/>
    </row>
    <row r="42241" spans="38:49">
      <c r="AL42241" s="5"/>
      <c r="AM42241" s="5"/>
      <c r="AW42241" s="5"/>
    </row>
    <row r="42242" spans="38:49">
      <c r="AL42242" s="5"/>
      <c r="AM42242" s="5"/>
      <c r="AW42242" s="5"/>
    </row>
    <row r="42243" spans="38:49">
      <c r="AL42243" s="5"/>
      <c r="AM42243" s="5"/>
      <c r="AW42243" s="5"/>
    </row>
    <row r="42244" spans="38:49">
      <c r="AL42244" s="5"/>
      <c r="AM42244" s="5"/>
      <c r="AW42244" s="5"/>
    </row>
    <row r="42245" spans="38:49">
      <c r="AL42245" s="5"/>
      <c r="AM42245" s="5"/>
      <c r="AW42245" s="5"/>
    </row>
    <row r="42246" spans="38:49">
      <c r="AL42246" s="5"/>
      <c r="AM42246" s="5"/>
      <c r="AW42246" s="5"/>
    </row>
    <row r="42247" spans="38:49">
      <c r="AL42247" s="5"/>
      <c r="AM42247" s="5"/>
      <c r="AW42247" s="5"/>
    </row>
    <row r="42248" spans="38:49">
      <c r="AL42248" s="5"/>
      <c r="AM42248" s="5"/>
      <c r="AW42248" s="5"/>
    </row>
    <row r="42249" spans="38:49">
      <c r="AL42249" s="5"/>
      <c r="AM42249" s="5"/>
      <c r="AW42249" s="5"/>
    </row>
    <row r="42250" spans="38:49">
      <c r="AL42250" s="5"/>
      <c r="AM42250" s="5"/>
      <c r="AW42250" s="5"/>
    </row>
    <row r="42251" spans="38:49">
      <c r="AL42251" s="5"/>
      <c r="AM42251" s="5"/>
      <c r="AW42251" s="5"/>
    </row>
    <row r="42252" spans="38:49">
      <c r="AL42252" s="5"/>
      <c r="AM42252" s="5"/>
      <c r="AW42252" s="5"/>
    </row>
    <row r="42253" spans="38:49">
      <c r="AL42253" s="5"/>
      <c r="AM42253" s="5"/>
      <c r="AW42253" s="5"/>
    </row>
    <row r="42254" spans="38:49">
      <c r="AL42254" s="5"/>
      <c r="AM42254" s="5"/>
      <c r="AW42254" s="5"/>
    </row>
    <row r="42255" spans="38:49">
      <c r="AL42255" s="5"/>
      <c r="AM42255" s="5"/>
      <c r="AW42255" s="5"/>
    </row>
    <row r="42256" spans="38:49">
      <c r="AL42256" s="5"/>
      <c r="AM42256" s="5"/>
      <c r="AW42256" s="5"/>
    </row>
    <row r="42257" spans="38:49">
      <c r="AL42257" s="5"/>
      <c r="AM42257" s="5"/>
      <c r="AW42257" s="5"/>
    </row>
    <row r="42258" spans="38:49">
      <c r="AL42258" s="5"/>
      <c r="AM42258" s="5"/>
      <c r="AW42258" s="5"/>
    </row>
    <row r="42259" spans="38:49">
      <c r="AL42259" s="5"/>
      <c r="AM42259" s="5"/>
      <c r="AW42259" s="5"/>
    </row>
    <row r="42260" spans="38:49">
      <c r="AL42260" s="5"/>
      <c r="AM42260" s="5"/>
      <c r="AW42260" s="5"/>
    </row>
    <row r="42261" spans="38:49">
      <c r="AL42261" s="5"/>
      <c r="AM42261" s="5"/>
      <c r="AW42261" s="5"/>
    </row>
    <row r="42262" spans="38:49">
      <c r="AL42262" s="5"/>
      <c r="AM42262" s="5"/>
      <c r="AW42262" s="5"/>
    </row>
    <row r="42263" spans="38:49">
      <c r="AL42263" s="5"/>
      <c r="AM42263" s="5"/>
      <c r="AW42263" s="5"/>
    </row>
    <row r="42264" spans="38:49">
      <c r="AL42264" s="5"/>
      <c r="AM42264" s="5"/>
      <c r="AW42264" s="5"/>
    </row>
    <row r="42265" spans="38:49">
      <c r="AL42265" s="5"/>
      <c r="AM42265" s="5"/>
      <c r="AW42265" s="5"/>
    </row>
    <row r="42266" spans="38:49">
      <c r="AL42266" s="5"/>
      <c r="AM42266" s="5"/>
      <c r="AW42266" s="5"/>
    </row>
    <row r="42267" spans="38:49">
      <c r="AL42267" s="5"/>
      <c r="AM42267" s="5"/>
      <c r="AW42267" s="5"/>
    </row>
    <row r="42268" spans="38:49">
      <c r="AL42268" s="5"/>
      <c r="AM42268" s="5"/>
      <c r="AW42268" s="5"/>
    </row>
    <row r="42269" spans="38:49">
      <c r="AL42269" s="5"/>
      <c r="AM42269" s="5"/>
      <c r="AW42269" s="5"/>
    </row>
    <row r="42270" spans="38:49">
      <c r="AL42270" s="5"/>
      <c r="AM42270" s="5"/>
      <c r="AW42270" s="5"/>
    </row>
    <row r="42271" spans="38:49">
      <c r="AL42271" s="5"/>
      <c r="AM42271" s="5"/>
      <c r="AW42271" s="5"/>
    </row>
    <row r="42272" spans="38:49">
      <c r="AL42272" s="5"/>
      <c r="AM42272" s="5"/>
      <c r="AW42272" s="5"/>
    </row>
    <row r="42273" spans="38:49">
      <c r="AL42273" s="5"/>
      <c r="AM42273" s="5"/>
      <c r="AW42273" s="5"/>
    </row>
    <row r="42274" spans="38:49">
      <c r="AL42274" s="5"/>
      <c r="AM42274" s="5"/>
      <c r="AW42274" s="5"/>
    </row>
    <row r="42275" spans="38:49">
      <c r="AL42275" s="5"/>
      <c r="AM42275" s="5"/>
      <c r="AW42275" s="5"/>
    </row>
    <row r="42276" spans="38:49">
      <c r="AL42276" s="5"/>
      <c r="AM42276" s="5"/>
      <c r="AW42276" s="5"/>
    </row>
    <row r="42277" spans="38:49">
      <c r="AL42277" s="5"/>
      <c r="AM42277" s="5"/>
      <c r="AW42277" s="5"/>
    </row>
    <row r="42278" spans="38:49">
      <c r="AL42278" s="5"/>
      <c r="AM42278" s="5"/>
      <c r="AW42278" s="5"/>
    </row>
    <row r="42279" spans="38:49">
      <c r="AL42279" s="5"/>
      <c r="AM42279" s="5"/>
      <c r="AW42279" s="5"/>
    </row>
    <row r="42280" spans="38:49">
      <c r="AL42280" s="5"/>
      <c r="AM42280" s="5"/>
      <c r="AW42280" s="5"/>
    </row>
    <row r="42281" spans="38:49">
      <c r="AL42281" s="5"/>
      <c r="AM42281" s="5"/>
      <c r="AW42281" s="5"/>
    </row>
    <row r="42282" spans="38:49">
      <c r="AL42282" s="5"/>
      <c r="AM42282" s="5"/>
      <c r="AW42282" s="5"/>
    </row>
    <row r="42283" spans="38:49">
      <c r="AL42283" s="5"/>
      <c r="AM42283" s="5"/>
      <c r="AW42283" s="5"/>
    </row>
    <row r="42284" spans="38:49">
      <c r="AL42284" s="5"/>
      <c r="AM42284" s="5"/>
      <c r="AW42284" s="5"/>
    </row>
    <row r="42285" spans="38:49">
      <c r="AL42285" s="5"/>
      <c r="AM42285" s="5"/>
      <c r="AW42285" s="5"/>
    </row>
    <row r="42286" spans="38:49">
      <c r="AL42286" s="5"/>
      <c r="AM42286" s="5"/>
      <c r="AW42286" s="5"/>
    </row>
    <row r="42287" spans="38:49">
      <c r="AL42287" s="5"/>
      <c r="AM42287" s="5"/>
      <c r="AW42287" s="5"/>
    </row>
    <row r="42288" spans="38:49">
      <c r="AL42288" s="5"/>
      <c r="AM42288" s="5"/>
      <c r="AW42288" s="5"/>
    </row>
    <row r="42289" spans="38:49">
      <c r="AL42289" s="5"/>
      <c r="AM42289" s="5"/>
      <c r="AW42289" s="5"/>
    </row>
    <row r="42290" spans="38:49">
      <c r="AL42290" s="5"/>
      <c r="AM42290" s="5"/>
      <c r="AW42290" s="5"/>
    </row>
    <row r="42291" spans="38:49">
      <c r="AL42291" s="5"/>
      <c r="AM42291" s="5"/>
      <c r="AW42291" s="5"/>
    </row>
    <row r="42292" spans="38:49">
      <c r="AL42292" s="5"/>
      <c r="AM42292" s="5"/>
      <c r="AW42292" s="5"/>
    </row>
    <row r="42293" spans="38:49">
      <c r="AL42293" s="5"/>
      <c r="AM42293" s="5"/>
      <c r="AW42293" s="5"/>
    </row>
    <row r="42294" spans="38:49">
      <c r="AL42294" s="5"/>
      <c r="AM42294" s="5"/>
      <c r="AW42294" s="5"/>
    </row>
    <row r="42295" spans="38:49">
      <c r="AL42295" s="5"/>
      <c r="AM42295" s="5"/>
      <c r="AW42295" s="5"/>
    </row>
    <row r="42296" spans="38:49">
      <c r="AL42296" s="5"/>
      <c r="AM42296" s="5"/>
      <c r="AW42296" s="5"/>
    </row>
    <row r="42297" spans="38:49">
      <c r="AL42297" s="5"/>
      <c r="AM42297" s="5"/>
      <c r="AW42297" s="5"/>
    </row>
    <row r="42298" spans="38:49">
      <c r="AL42298" s="5"/>
      <c r="AM42298" s="5"/>
      <c r="AW42298" s="5"/>
    </row>
    <row r="42299" spans="38:49">
      <c r="AL42299" s="5"/>
      <c r="AM42299" s="5"/>
      <c r="AW42299" s="5"/>
    </row>
    <row r="42300" spans="38:49">
      <c r="AL42300" s="5"/>
      <c r="AM42300" s="5"/>
      <c r="AW42300" s="5"/>
    </row>
    <row r="42301" spans="38:49">
      <c r="AL42301" s="5"/>
      <c r="AM42301" s="5"/>
      <c r="AW42301" s="5"/>
    </row>
    <row r="42302" spans="38:49">
      <c r="AL42302" s="5"/>
      <c r="AM42302" s="5"/>
      <c r="AW42302" s="5"/>
    </row>
    <row r="42303" spans="38:49">
      <c r="AL42303" s="5"/>
      <c r="AM42303" s="5"/>
      <c r="AW42303" s="5"/>
    </row>
    <row r="42304" spans="38:49">
      <c r="AL42304" s="5"/>
      <c r="AM42304" s="5"/>
      <c r="AW42304" s="5"/>
    </row>
    <row r="42305" spans="38:49">
      <c r="AL42305" s="5"/>
      <c r="AM42305" s="5"/>
      <c r="AW42305" s="5"/>
    </row>
    <row r="42306" spans="38:49">
      <c r="AL42306" s="5"/>
      <c r="AM42306" s="5"/>
      <c r="AW42306" s="5"/>
    </row>
    <row r="42307" spans="38:49">
      <c r="AL42307" s="5"/>
      <c r="AM42307" s="5"/>
      <c r="AW42307" s="5"/>
    </row>
    <row r="42308" spans="38:49">
      <c r="AL42308" s="5"/>
      <c r="AM42308" s="5"/>
      <c r="AW42308" s="5"/>
    </row>
    <row r="42309" spans="38:49">
      <c r="AL42309" s="5"/>
      <c r="AM42309" s="5"/>
      <c r="AW42309" s="5"/>
    </row>
    <row r="42310" spans="38:49">
      <c r="AL42310" s="5"/>
      <c r="AM42310" s="5"/>
      <c r="AW42310" s="5"/>
    </row>
    <row r="42311" spans="38:49">
      <c r="AL42311" s="5"/>
      <c r="AM42311" s="5"/>
      <c r="AW42311" s="5"/>
    </row>
    <row r="42312" spans="38:49">
      <c r="AL42312" s="5"/>
      <c r="AM42312" s="5"/>
      <c r="AW42312" s="5"/>
    </row>
    <row r="42313" spans="38:49">
      <c r="AL42313" s="5"/>
      <c r="AM42313" s="5"/>
      <c r="AW42313" s="5"/>
    </row>
    <row r="42314" spans="38:49">
      <c r="AL42314" s="5"/>
      <c r="AM42314" s="5"/>
      <c r="AW42314" s="5"/>
    </row>
    <row r="42315" spans="38:49">
      <c r="AL42315" s="5"/>
      <c r="AM42315" s="5"/>
      <c r="AW42315" s="5"/>
    </row>
    <row r="42316" spans="38:49">
      <c r="AL42316" s="5"/>
      <c r="AM42316" s="5"/>
      <c r="AW42316" s="5"/>
    </row>
    <row r="42317" spans="38:49">
      <c r="AL42317" s="5"/>
      <c r="AM42317" s="5"/>
      <c r="AW42317" s="5"/>
    </row>
    <row r="42318" spans="38:49">
      <c r="AL42318" s="5"/>
      <c r="AM42318" s="5"/>
      <c r="AW42318" s="5"/>
    </row>
    <row r="42319" spans="38:49">
      <c r="AL42319" s="5"/>
      <c r="AM42319" s="5"/>
      <c r="AW42319" s="5"/>
    </row>
    <row r="42320" spans="38:49">
      <c r="AL42320" s="5"/>
      <c r="AM42320" s="5"/>
      <c r="AW42320" s="5"/>
    </row>
    <row r="42321" spans="38:49">
      <c r="AL42321" s="5"/>
      <c r="AM42321" s="5"/>
      <c r="AW42321" s="5"/>
    </row>
    <row r="42322" spans="38:49">
      <c r="AL42322" s="5"/>
      <c r="AM42322" s="5"/>
      <c r="AW42322" s="5"/>
    </row>
    <row r="42323" spans="38:49">
      <c r="AL42323" s="5"/>
      <c r="AM42323" s="5"/>
      <c r="AW42323" s="5"/>
    </row>
    <row r="42324" spans="38:49">
      <c r="AL42324" s="5"/>
      <c r="AM42324" s="5"/>
      <c r="AW42324" s="5"/>
    </row>
    <row r="42325" spans="38:49">
      <c r="AL42325" s="5"/>
      <c r="AM42325" s="5"/>
      <c r="AW42325" s="5"/>
    </row>
    <row r="42326" spans="38:49">
      <c r="AL42326" s="5"/>
      <c r="AM42326" s="5"/>
      <c r="AW42326" s="5"/>
    </row>
    <row r="42327" spans="38:49">
      <c r="AL42327" s="5"/>
      <c r="AM42327" s="5"/>
      <c r="AW42327" s="5"/>
    </row>
    <row r="42328" spans="38:49">
      <c r="AL42328" s="5"/>
      <c r="AM42328" s="5"/>
      <c r="AW42328" s="5"/>
    </row>
    <row r="42329" spans="38:49">
      <c r="AL42329" s="5"/>
      <c r="AM42329" s="5"/>
      <c r="AW42329" s="5"/>
    </row>
    <row r="42330" spans="38:49">
      <c r="AL42330" s="5"/>
      <c r="AM42330" s="5"/>
      <c r="AW42330" s="5"/>
    </row>
    <row r="42331" spans="38:49">
      <c r="AL42331" s="5"/>
      <c r="AM42331" s="5"/>
      <c r="AW42331" s="5"/>
    </row>
    <row r="42332" spans="38:49">
      <c r="AL42332" s="5"/>
      <c r="AM42332" s="5"/>
      <c r="AW42332" s="5"/>
    </row>
    <row r="42333" spans="38:49">
      <c r="AL42333" s="5"/>
      <c r="AM42333" s="5"/>
      <c r="AW42333" s="5"/>
    </row>
    <row r="42334" spans="38:49">
      <c r="AL42334" s="5"/>
      <c r="AM42334" s="5"/>
      <c r="AW42334" s="5"/>
    </row>
    <row r="42335" spans="38:49">
      <c r="AL42335" s="5"/>
      <c r="AM42335" s="5"/>
      <c r="AW42335" s="5"/>
    </row>
    <row r="42336" spans="38:49">
      <c r="AL42336" s="5"/>
      <c r="AM42336" s="5"/>
      <c r="AW42336" s="5"/>
    </row>
    <row r="42337" spans="38:49">
      <c r="AL42337" s="5"/>
      <c r="AM42337" s="5"/>
      <c r="AW42337" s="5"/>
    </row>
    <row r="42338" spans="38:49">
      <c r="AL42338" s="5"/>
      <c r="AM42338" s="5"/>
      <c r="AW42338" s="5"/>
    </row>
    <row r="42339" spans="38:49">
      <c r="AL42339" s="5"/>
      <c r="AM42339" s="5"/>
      <c r="AW42339" s="5"/>
    </row>
    <row r="42340" spans="38:49">
      <c r="AL42340" s="5"/>
      <c r="AM42340" s="5"/>
      <c r="AW42340" s="5"/>
    </row>
    <row r="42341" spans="38:49">
      <c r="AL42341" s="5"/>
      <c r="AM42341" s="5"/>
      <c r="AW42341" s="5"/>
    </row>
    <row r="42342" spans="38:49">
      <c r="AL42342" s="5"/>
      <c r="AM42342" s="5"/>
      <c r="AW42342" s="5"/>
    </row>
    <row r="42343" spans="38:49">
      <c r="AL42343" s="5"/>
      <c r="AM42343" s="5"/>
      <c r="AW42343" s="5"/>
    </row>
    <row r="42344" spans="38:49">
      <c r="AL42344" s="5"/>
      <c r="AM42344" s="5"/>
      <c r="AW42344" s="5"/>
    </row>
    <row r="42345" spans="38:49">
      <c r="AL42345" s="5"/>
      <c r="AM42345" s="5"/>
      <c r="AW42345" s="5"/>
    </row>
    <row r="42346" spans="38:49">
      <c r="AL42346" s="5"/>
      <c r="AM42346" s="5"/>
      <c r="AW42346" s="5"/>
    </row>
    <row r="42347" spans="38:49">
      <c r="AL42347" s="5"/>
      <c r="AM42347" s="5"/>
      <c r="AW42347" s="5"/>
    </row>
    <row r="42348" spans="38:49">
      <c r="AL42348" s="5"/>
      <c r="AM42348" s="5"/>
      <c r="AW42348" s="5"/>
    </row>
    <row r="42349" spans="38:49">
      <c r="AL42349" s="5"/>
      <c r="AM42349" s="5"/>
      <c r="AW42349" s="5"/>
    </row>
    <row r="42350" spans="38:49">
      <c r="AL42350" s="5"/>
      <c r="AM42350" s="5"/>
      <c r="AW42350" s="5"/>
    </row>
    <row r="42351" spans="38:49">
      <c r="AL42351" s="5"/>
      <c r="AM42351" s="5"/>
      <c r="AW42351" s="5"/>
    </row>
    <row r="42352" spans="38:49">
      <c r="AL42352" s="5"/>
      <c r="AM42352" s="5"/>
      <c r="AW42352" s="5"/>
    </row>
    <row r="42353" spans="38:49">
      <c r="AL42353" s="5"/>
      <c r="AM42353" s="5"/>
      <c r="AW42353" s="5"/>
    </row>
    <row r="42354" spans="38:49">
      <c r="AL42354" s="5"/>
      <c r="AM42354" s="5"/>
      <c r="AW42354" s="5"/>
    </row>
    <row r="42355" spans="38:49">
      <c r="AL42355" s="5"/>
      <c r="AM42355" s="5"/>
      <c r="AW42355" s="5"/>
    </row>
    <row r="42356" spans="38:49">
      <c r="AL42356" s="5"/>
      <c r="AM42356" s="5"/>
      <c r="AW42356" s="5"/>
    </row>
    <row r="42357" spans="38:49">
      <c r="AL42357" s="5"/>
      <c r="AM42357" s="5"/>
      <c r="AW42357" s="5"/>
    </row>
    <row r="42358" spans="38:49">
      <c r="AL42358" s="5"/>
      <c r="AM42358" s="5"/>
      <c r="AW42358" s="5"/>
    </row>
    <row r="42359" spans="38:49">
      <c r="AL42359" s="5"/>
      <c r="AM42359" s="5"/>
      <c r="AW42359" s="5"/>
    </row>
    <row r="42360" spans="38:49">
      <c r="AL42360" s="5"/>
      <c r="AM42360" s="5"/>
      <c r="AW42360" s="5"/>
    </row>
    <row r="42361" spans="38:49">
      <c r="AL42361" s="5"/>
      <c r="AM42361" s="5"/>
      <c r="AW42361" s="5"/>
    </row>
    <row r="42362" spans="38:49">
      <c r="AL42362" s="5"/>
      <c r="AM42362" s="5"/>
      <c r="AW42362" s="5"/>
    </row>
    <row r="42363" spans="38:49">
      <c r="AL42363" s="5"/>
      <c r="AM42363" s="5"/>
      <c r="AW42363" s="5"/>
    </row>
    <row r="42364" spans="38:49">
      <c r="AL42364" s="5"/>
      <c r="AM42364" s="5"/>
      <c r="AW42364" s="5"/>
    </row>
    <row r="42365" spans="38:49">
      <c r="AL42365" s="5"/>
      <c r="AM42365" s="5"/>
      <c r="AW42365" s="5"/>
    </row>
    <row r="42366" spans="38:49">
      <c r="AL42366" s="5"/>
      <c r="AM42366" s="5"/>
      <c r="AW42366" s="5"/>
    </row>
    <row r="42367" spans="38:49">
      <c r="AL42367" s="5"/>
      <c r="AM42367" s="5"/>
      <c r="AW42367" s="5"/>
    </row>
    <row r="42368" spans="38:49">
      <c r="AL42368" s="5"/>
      <c r="AM42368" s="5"/>
      <c r="AW42368" s="5"/>
    </row>
    <row r="42369" spans="38:49">
      <c r="AL42369" s="5"/>
      <c r="AM42369" s="5"/>
      <c r="AW42369" s="5"/>
    </row>
    <row r="42370" spans="38:49">
      <c r="AL42370" s="5"/>
      <c r="AM42370" s="5"/>
      <c r="AW42370" s="5"/>
    </row>
    <row r="42371" spans="38:49">
      <c r="AL42371" s="5"/>
      <c r="AM42371" s="5"/>
      <c r="AW42371" s="5"/>
    </row>
    <row r="42372" spans="38:49">
      <c r="AL42372" s="5"/>
      <c r="AM42372" s="5"/>
      <c r="AW42372" s="5"/>
    </row>
    <row r="42373" spans="38:49">
      <c r="AL42373" s="5"/>
      <c r="AM42373" s="5"/>
      <c r="AW42373" s="5"/>
    </row>
    <row r="42374" spans="38:49">
      <c r="AL42374" s="5"/>
      <c r="AM42374" s="5"/>
      <c r="AW42374" s="5"/>
    </row>
    <row r="42375" spans="38:49">
      <c r="AL42375" s="5"/>
      <c r="AM42375" s="5"/>
      <c r="AW42375" s="5"/>
    </row>
    <row r="42376" spans="38:49">
      <c r="AL42376" s="5"/>
      <c r="AM42376" s="5"/>
      <c r="AW42376" s="5"/>
    </row>
    <row r="42377" spans="38:49">
      <c r="AL42377" s="5"/>
      <c r="AM42377" s="5"/>
      <c r="AW42377" s="5"/>
    </row>
    <row r="42378" spans="38:49">
      <c r="AL42378" s="5"/>
      <c r="AM42378" s="5"/>
      <c r="AW42378" s="5"/>
    </row>
    <row r="42379" spans="38:49">
      <c r="AL42379" s="5"/>
      <c r="AM42379" s="5"/>
      <c r="AW42379" s="5"/>
    </row>
    <row r="42380" spans="38:49">
      <c r="AL42380" s="5"/>
      <c r="AM42380" s="5"/>
      <c r="AW42380" s="5"/>
    </row>
    <row r="42381" spans="38:49">
      <c r="AL42381" s="5"/>
      <c r="AM42381" s="5"/>
      <c r="AW42381" s="5"/>
    </row>
    <row r="42382" spans="38:49">
      <c r="AL42382" s="5"/>
      <c r="AM42382" s="5"/>
      <c r="AW42382" s="5"/>
    </row>
    <row r="42383" spans="38:49">
      <c r="AL42383" s="5"/>
      <c r="AM42383" s="5"/>
      <c r="AW42383" s="5"/>
    </row>
    <row r="42384" spans="38:49">
      <c r="AL42384" s="5"/>
      <c r="AM42384" s="5"/>
      <c r="AW42384" s="5"/>
    </row>
    <row r="42385" spans="38:49">
      <c r="AL42385" s="5"/>
      <c r="AM42385" s="5"/>
      <c r="AW42385" s="5"/>
    </row>
    <row r="42386" spans="38:49">
      <c r="AL42386" s="5"/>
      <c r="AM42386" s="5"/>
      <c r="AW42386" s="5"/>
    </row>
    <row r="42387" spans="38:49">
      <c r="AL42387" s="5"/>
      <c r="AM42387" s="5"/>
      <c r="AW42387" s="5"/>
    </row>
    <row r="42388" spans="38:49">
      <c r="AL42388" s="5"/>
      <c r="AM42388" s="5"/>
      <c r="AW42388" s="5"/>
    </row>
    <row r="42389" spans="38:49">
      <c r="AL42389" s="5"/>
      <c r="AM42389" s="5"/>
      <c r="AW42389" s="5"/>
    </row>
    <row r="42390" spans="38:49">
      <c r="AL42390" s="5"/>
      <c r="AM42390" s="5"/>
      <c r="AW42390" s="5"/>
    </row>
    <row r="42391" spans="38:49">
      <c r="AL42391" s="5"/>
      <c r="AM42391" s="5"/>
      <c r="AW42391" s="5"/>
    </row>
    <row r="42392" spans="38:49">
      <c r="AL42392" s="5"/>
      <c r="AM42392" s="5"/>
      <c r="AW42392" s="5"/>
    </row>
    <row r="42393" spans="38:49">
      <c r="AL42393" s="5"/>
      <c r="AM42393" s="5"/>
      <c r="AW42393" s="5"/>
    </row>
    <row r="42394" spans="38:49">
      <c r="AL42394" s="5"/>
      <c r="AM42394" s="5"/>
      <c r="AW42394" s="5"/>
    </row>
    <row r="42395" spans="38:49">
      <c r="AL42395" s="5"/>
      <c r="AM42395" s="5"/>
      <c r="AW42395" s="5"/>
    </row>
    <row r="42396" spans="38:49">
      <c r="AL42396" s="5"/>
      <c r="AM42396" s="5"/>
      <c r="AW42396" s="5"/>
    </row>
    <row r="42397" spans="38:49">
      <c r="AL42397" s="5"/>
      <c r="AM42397" s="5"/>
      <c r="AW42397" s="5"/>
    </row>
    <row r="42398" spans="38:49">
      <c r="AL42398" s="5"/>
      <c r="AM42398" s="5"/>
      <c r="AW42398" s="5"/>
    </row>
    <row r="42399" spans="38:49">
      <c r="AL42399" s="5"/>
      <c r="AM42399" s="5"/>
      <c r="AW42399" s="5"/>
    </row>
    <row r="42400" spans="38:49">
      <c r="AL42400" s="5"/>
      <c r="AM42400" s="5"/>
      <c r="AW42400" s="5"/>
    </row>
    <row r="42401" spans="38:49">
      <c r="AL42401" s="5"/>
      <c r="AM42401" s="5"/>
      <c r="AW42401" s="5"/>
    </row>
    <row r="42402" spans="38:49">
      <c r="AL42402" s="5"/>
      <c r="AM42402" s="5"/>
      <c r="AW42402" s="5"/>
    </row>
    <row r="42403" spans="38:49">
      <c r="AL42403" s="5"/>
      <c r="AM42403" s="5"/>
      <c r="AW42403" s="5"/>
    </row>
    <row r="42404" spans="38:49">
      <c r="AL42404" s="5"/>
      <c r="AM42404" s="5"/>
      <c r="AW42404" s="5"/>
    </row>
    <row r="42405" spans="38:49">
      <c r="AL42405" s="5"/>
      <c r="AM42405" s="5"/>
      <c r="AW42405" s="5"/>
    </row>
    <row r="42406" spans="38:49">
      <c r="AL42406" s="5"/>
      <c r="AM42406" s="5"/>
      <c r="AW42406" s="5"/>
    </row>
    <row r="42407" spans="38:49">
      <c r="AL42407" s="5"/>
      <c r="AM42407" s="5"/>
      <c r="AW42407" s="5"/>
    </row>
    <row r="42408" spans="38:49">
      <c r="AL42408" s="5"/>
      <c r="AM42408" s="5"/>
      <c r="AW42408" s="5"/>
    </row>
    <row r="42409" spans="38:49">
      <c r="AL42409" s="5"/>
      <c r="AM42409" s="5"/>
      <c r="AW42409" s="5"/>
    </row>
    <row r="42410" spans="38:49">
      <c r="AL42410" s="5"/>
      <c r="AM42410" s="5"/>
      <c r="AW42410" s="5"/>
    </row>
    <row r="42411" spans="38:49">
      <c r="AL42411" s="5"/>
      <c r="AM42411" s="5"/>
      <c r="AW42411" s="5"/>
    </row>
    <row r="42412" spans="38:49">
      <c r="AL42412" s="5"/>
      <c r="AM42412" s="5"/>
      <c r="AW42412" s="5"/>
    </row>
    <row r="42413" spans="38:49">
      <c r="AL42413" s="5"/>
      <c r="AM42413" s="5"/>
      <c r="AW42413" s="5"/>
    </row>
    <row r="42414" spans="38:49">
      <c r="AL42414" s="5"/>
      <c r="AM42414" s="5"/>
      <c r="AW42414" s="5"/>
    </row>
    <row r="42415" spans="38:49">
      <c r="AL42415" s="5"/>
      <c r="AM42415" s="5"/>
      <c r="AW42415" s="5"/>
    </row>
    <row r="42416" spans="38:49">
      <c r="AL42416" s="5"/>
      <c r="AM42416" s="5"/>
      <c r="AW42416" s="5"/>
    </row>
    <row r="42417" spans="38:49">
      <c r="AL42417" s="5"/>
      <c r="AM42417" s="5"/>
      <c r="AW42417" s="5"/>
    </row>
    <row r="42418" spans="38:49">
      <c r="AL42418" s="5"/>
      <c r="AM42418" s="5"/>
      <c r="AW42418" s="5"/>
    </row>
    <row r="42419" spans="38:49">
      <c r="AL42419" s="5"/>
      <c r="AM42419" s="5"/>
      <c r="AW42419" s="5"/>
    </row>
    <row r="42420" spans="38:49">
      <c r="AL42420" s="5"/>
      <c r="AM42420" s="5"/>
      <c r="AW42420" s="5"/>
    </row>
    <row r="42421" spans="38:49">
      <c r="AL42421" s="5"/>
      <c r="AM42421" s="5"/>
      <c r="AW42421" s="5"/>
    </row>
    <row r="42422" spans="38:49">
      <c r="AL42422" s="5"/>
      <c r="AM42422" s="5"/>
      <c r="AW42422" s="5"/>
    </row>
    <row r="42423" spans="38:49">
      <c r="AL42423" s="5"/>
      <c r="AM42423" s="5"/>
      <c r="AW42423" s="5"/>
    </row>
    <row r="42424" spans="38:49">
      <c r="AL42424" s="5"/>
      <c r="AM42424" s="5"/>
      <c r="AW42424" s="5"/>
    </row>
    <row r="42425" spans="38:49">
      <c r="AL42425" s="5"/>
      <c r="AM42425" s="5"/>
      <c r="AW42425" s="5"/>
    </row>
    <row r="42426" spans="38:49">
      <c r="AL42426" s="5"/>
      <c r="AM42426" s="5"/>
      <c r="AW42426" s="5"/>
    </row>
    <row r="42427" spans="38:49">
      <c r="AL42427" s="5"/>
      <c r="AM42427" s="5"/>
      <c r="AW42427" s="5"/>
    </row>
    <row r="42428" spans="38:49">
      <c r="AL42428" s="5"/>
      <c r="AM42428" s="5"/>
      <c r="AW42428" s="5"/>
    </row>
    <row r="42429" spans="38:49">
      <c r="AL42429" s="5"/>
      <c r="AM42429" s="5"/>
      <c r="AW42429" s="5"/>
    </row>
    <row r="42430" spans="38:49">
      <c r="AL42430" s="5"/>
      <c r="AM42430" s="5"/>
      <c r="AW42430" s="5"/>
    </row>
    <row r="42431" spans="38:49">
      <c r="AL42431" s="5"/>
      <c r="AM42431" s="5"/>
      <c r="AW42431" s="5"/>
    </row>
    <row r="42432" spans="38:49">
      <c r="AL42432" s="5"/>
      <c r="AM42432" s="5"/>
      <c r="AW42432" s="5"/>
    </row>
    <row r="42433" spans="38:49">
      <c r="AL42433" s="5"/>
      <c r="AM42433" s="5"/>
      <c r="AW42433" s="5"/>
    </row>
    <row r="42434" spans="38:49">
      <c r="AL42434" s="5"/>
      <c r="AM42434" s="5"/>
      <c r="AW42434" s="5"/>
    </row>
    <row r="42435" spans="38:49">
      <c r="AL42435" s="5"/>
      <c r="AM42435" s="5"/>
      <c r="AW42435" s="5"/>
    </row>
    <row r="42436" spans="38:49">
      <c r="AL42436" s="5"/>
      <c r="AM42436" s="5"/>
      <c r="AW42436" s="5"/>
    </row>
    <row r="42437" spans="38:49">
      <c r="AL42437" s="5"/>
      <c r="AM42437" s="5"/>
      <c r="AW42437" s="5"/>
    </row>
    <row r="42438" spans="38:49">
      <c r="AL42438" s="5"/>
      <c r="AM42438" s="5"/>
      <c r="AW42438" s="5"/>
    </row>
    <row r="42439" spans="38:49">
      <c r="AL42439" s="5"/>
      <c r="AM42439" s="5"/>
      <c r="AW42439" s="5"/>
    </row>
    <row r="42440" spans="38:49">
      <c r="AL42440" s="5"/>
      <c r="AM42440" s="5"/>
      <c r="AW42440" s="5"/>
    </row>
    <row r="42441" spans="38:49">
      <c r="AL42441" s="5"/>
      <c r="AM42441" s="5"/>
      <c r="AW42441" s="5"/>
    </row>
    <row r="42442" spans="38:49">
      <c r="AL42442" s="5"/>
      <c r="AM42442" s="5"/>
      <c r="AW42442" s="5"/>
    </row>
    <row r="42443" spans="38:49">
      <c r="AL42443" s="5"/>
      <c r="AM42443" s="5"/>
      <c r="AW42443" s="5"/>
    </row>
    <row r="42444" spans="38:49">
      <c r="AL42444" s="5"/>
      <c r="AM42444" s="5"/>
      <c r="AW42444" s="5"/>
    </row>
    <row r="42445" spans="38:49">
      <c r="AL42445" s="5"/>
      <c r="AM42445" s="5"/>
      <c r="AW42445" s="5"/>
    </row>
    <row r="42446" spans="38:49">
      <c r="AL42446" s="5"/>
      <c r="AM42446" s="5"/>
      <c r="AW42446" s="5"/>
    </row>
    <row r="42447" spans="38:49">
      <c r="AL42447" s="5"/>
      <c r="AM42447" s="5"/>
      <c r="AW42447" s="5"/>
    </row>
    <row r="42448" spans="38:49">
      <c r="AL42448" s="5"/>
      <c r="AM42448" s="5"/>
      <c r="AW42448" s="5"/>
    </row>
    <row r="42449" spans="38:49">
      <c r="AL42449" s="5"/>
      <c r="AM42449" s="5"/>
      <c r="AW42449" s="5"/>
    </row>
    <row r="42450" spans="38:49">
      <c r="AL42450" s="5"/>
      <c r="AM42450" s="5"/>
      <c r="AW42450" s="5"/>
    </row>
    <row r="42451" spans="38:49">
      <c r="AL42451" s="5"/>
      <c r="AM42451" s="5"/>
      <c r="AW42451" s="5"/>
    </row>
    <row r="42452" spans="38:49">
      <c r="AL42452" s="5"/>
      <c r="AM42452" s="5"/>
      <c r="AW42452" s="5"/>
    </row>
    <row r="42453" spans="38:49">
      <c r="AL42453" s="5"/>
      <c r="AM42453" s="5"/>
      <c r="AW42453" s="5"/>
    </row>
    <row r="42454" spans="38:49">
      <c r="AL42454" s="5"/>
      <c r="AM42454" s="5"/>
      <c r="AW42454" s="5"/>
    </row>
    <row r="42455" spans="38:49">
      <c r="AL42455" s="5"/>
      <c r="AM42455" s="5"/>
      <c r="AW42455" s="5"/>
    </row>
    <row r="42456" spans="38:49">
      <c r="AL42456" s="5"/>
      <c r="AM42456" s="5"/>
      <c r="AW42456" s="5"/>
    </row>
    <row r="42457" spans="38:49">
      <c r="AL42457" s="5"/>
      <c r="AM42457" s="5"/>
      <c r="AW42457" s="5"/>
    </row>
    <row r="42458" spans="38:49">
      <c r="AL42458" s="5"/>
      <c r="AM42458" s="5"/>
      <c r="AW42458" s="5"/>
    </row>
    <row r="42459" spans="38:49">
      <c r="AL42459" s="5"/>
      <c r="AM42459" s="5"/>
      <c r="AW42459" s="5"/>
    </row>
    <row r="42460" spans="38:49">
      <c r="AL42460" s="5"/>
      <c r="AM42460" s="5"/>
      <c r="AW42460" s="5"/>
    </row>
    <row r="42461" spans="38:49">
      <c r="AL42461" s="5"/>
      <c r="AM42461" s="5"/>
      <c r="AW42461" s="5"/>
    </row>
    <row r="42462" spans="38:49">
      <c r="AL42462" s="5"/>
      <c r="AM42462" s="5"/>
      <c r="AW42462" s="5"/>
    </row>
    <row r="42463" spans="38:49">
      <c r="AL42463" s="5"/>
      <c r="AM42463" s="5"/>
      <c r="AW42463" s="5"/>
    </row>
    <row r="42464" spans="38:49">
      <c r="AL42464" s="5"/>
      <c r="AM42464" s="5"/>
      <c r="AW42464" s="5"/>
    </row>
    <row r="42465" spans="38:49">
      <c r="AL42465" s="5"/>
      <c r="AM42465" s="5"/>
      <c r="AW42465" s="5"/>
    </row>
    <row r="42466" spans="38:49">
      <c r="AL42466" s="5"/>
      <c r="AM42466" s="5"/>
      <c r="AW42466" s="5"/>
    </row>
    <row r="42467" spans="38:49">
      <c r="AL42467" s="5"/>
      <c r="AM42467" s="5"/>
      <c r="AW42467" s="5"/>
    </row>
    <row r="42468" spans="38:49">
      <c r="AL42468" s="5"/>
      <c r="AM42468" s="5"/>
      <c r="AW42468" s="5"/>
    </row>
    <row r="42469" spans="38:49">
      <c r="AL42469" s="5"/>
      <c r="AM42469" s="5"/>
      <c r="AW42469" s="5"/>
    </row>
    <row r="42470" spans="38:49">
      <c r="AL42470" s="5"/>
      <c r="AM42470" s="5"/>
      <c r="AW42470" s="5"/>
    </row>
    <row r="42471" spans="38:49">
      <c r="AL42471" s="5"/>
      <c r="AM42471" s="5"/>
      <c r="AW42471" s="5"/>
    </row>
    <row r="42472" spans="38:49">
      <c r="AL42472" s="5"/>
      <c r="AM42472" s="5"/>
      <c r="AW42472" s="5"/>
    </row>
    <row r="42473" spans="38:49">
      <c r="AL42473" s="5"/>
      <c r="AM42473" s="5"/>
      <c r="AW42473" s="5"/>
    </row>
    <row r="42474" spans="38:49">
      <c r="AL42474" s="5"/>
      <c r="AM42474" s="5"/>
      <c r="AW42474" s="5"/>
    </row>
    <row r="42475" spans="38:49">
      <c r="AL42475" s="5"/>
      <c r="AM42475" s="5"/>
      <c r="AW42475" s="5"/>
    </row>
    <row r="42476" spans="38:49">
      <c r="AL42476" s="5"/>
      <c r="AM42476" s="5"/>
      <c r="AW42476" s="5"/>
    </row>
    <row r="42477" spans="38:49">
      <c r="AL42477" s="5"/>
      <c r="AM42477" s="5"/>
      <c r="AW42477" s="5"/>
    </row>
    <row r="42478" spans="38:49">
      <c r="AL42478" s="5"/>
      <c r="AM42478" s="5"/>
      <c r="AW42478" s="5"/>
    </row>
    <row r="42479" spans="38:49">
      <c r="AL42479" s="5"/>
      <c r="AM42479" s="5"/>
      <c r="AW42479" s="5"/>
    </row>
    <row r="42480" spans="38:49">
      <c r="AL42480" s="5"/>
      <c r="AM42480" s="5"/>
      <c r="AW42480" s="5"/>
    </row>
    <row r="42481" spans="38:49">
      <c r="AL42481" s="5"/>
      <c r="AM42481" s="5"/>
      <c r="AW42481" s="5"/>
    </row>
    <row r="42482" spans="38:49">
      <c r="AL42482" s="5"/>
      <c r="AM42482" s="5"/>
      <c r="AW42482" s="5"/>
    </row>
    <row r="42483" spans="38:49">
      <c r="AL42483" s="5"/>
      <c r="AM42483" s="5"/>
      <c r="AW42483" s="5"/>
    </row>
    <row r="42484" spans="38:49">
      <c r="AL42484" s="5"/>
      <c r="AM42484" s="5"/>
      <c r="AW42484" s="5"/>
    </row>
    <row r="42485" spans="38:49">
      <c r="AL42485" s="5"/>
      <c r="AM42485" s="5"/>
      <c r="AW42485" s="5"/>
    </row>
    <row r="42486" spans="38:49">
      <c r="AL42486" s="5"/>
      <c r="AM42486" s="5"/>
      <c r="AW42486" s="5"/>
    </row>
    <row r="42487" spans="38:49">
      <c r="AL42487" s="5"/>
      <c r="AM42487" s="5"/>
      <c r="AW42487" s="5"/>
    </row>
    <row r="42488" spans="38:49">
      <c r="AL42488" s="5"/>
      <c r="AM42488" s="5"/>
      <c r="AW42488" s="5"/>
    </row>
    <row r="42489" spans="38:49">
      <c r="AL42489" s="5"/>
      <c r="AM42489" s="5"/>
      <c r="AW42489" s="5"/>
    </row>
    <row r="42490" spans="38:49">
      <c r="AL42490" s="5"/>
      <c r="AM42490" s="5"/>
      <c r="AW42490" s="5"/>
    </row>
    <row r="42491" spans="38:49">
      <c r="AL42491" s="5"/>
      <c r="AM42491" s="5"/>
      <c r="AW42491" s="5"/>
    </row>
    <row r="42492" spans="38:49">
      <c r="AL42492" s="5"/>
      <c r="AM42492" s="5"/>
      <c r="AW42492" s="5"/>
    </row>
    <row r="42493" spans="38:49">
      <c r="AL42493" s="5"/>
      <c r="AM42493" s="5"/>
      <c r="AW42493" s="5"/>
    </row>
    <row r="42494" spans="38:49">
      <c r="AL42494" s="5"/>
      <c r="AM42494" s="5"/>
      <c r="AW42494" s="5"/>
    </row>
    <row r="42495" spans="38:49">
      <c r="AL42495" s="5"/>
      <c r="AM42495" s="5"/>
      <c r="AW42495" s="5"/>
    </row>
    <row r="42496" spans="38:49">
      <c r="AL42496" s="5"/>
      <c r="AM42496" s="5"/>
      <c r="AW42496" s="5"/>
    </row>
    <row r="42497" spans="38:49">
      <c r="AL42497" s="5"/>
      <c r="AM42497" s="5"/>
      <c r="AW42497" s="5"/>
    </row>
    <row r="42498" spans="38:49">
      <c r="AL42498" s="5"/>
      <c r="AM42498" s="5"/>
      <c r="AW42498" s="5"/>
    </row>
    <row r="42499" spans="38:49">
      <c r="AL42499" s="5"/>
      <c r="AM42499" s="5"/>
      <c r="AW42499" s="5"/>
    </row>
    <row r="42500" spans="38:49">
      <c r="AL42500" s="5"/>
      <c r="AM42500" s="5"/>
      <c r="AW42500" s="5"/>
    </row>
    <row r="42501" spans="38:49">
      <c r="AL42501" s="5"/>
      <c r="AM42501" s="5"/>
      <c r="AW42501" s="5"/>
    </row>
    <row r="42502" spans="38:49">
      <c r="AL42502" s="5"/>
      <c r="AM42502" s="5"/>
      <c r="AW42502" s="5"/>
    </row>
    <row r="42503" spans="38:49">
      <c r="AL42503" s="5"/>
      <c r="AM42503" s="5"/>
      <c r="AW42503" s="5"/>
    </row>
    <row r="42504" spans="38:49">
      <c r="AL42504" s="5"/>
      <c r="AM42504" s="5"/>
      <c r="AW42504" s="5"/>
    </row>
    <row r="42505" spans="38:49">
      <c r="AL42505" s="5"/>
      <c r="AM42505" s="5"/>
      <c r="AW42505" s="5"/>
    </row>
    <row r="42506" spans="38:49">
      <c r="AL42506" s="5"/>
      <c r="AM42506" s="5"/>
      <c r="AW42506" s="5"/>
    </row>
    <row r="42507" spans="38:49">
      <c r="AL42507" s="5"/>
      <c r="AM42507" s="5"/>
      <c r="AW42507" s="5"/>
    </row>
    <row r="42508" spans="38:49">
      <c r="AL42508" s="5"/>
      <c r="AM42508" s="5"/>
      <c r="AW42508" s="5"/>
    </row>
    <row r="42509" spans="38:49">
      <c r="AL42509" s="5"/>
      <c r="AM42509" s="5"/>
      <c r="AW42509" s="5"/>
    </row>
    <row r="42510" spans="38:49">
      <c r="AL42510" s="5"/>
      <c r="AM42510" s="5"/>
      <c r="AW42510" s="5"/>
    </row>
    <row r="42511" spans="38:49">
      <c r="AL42511" s="5"/>
      <c r="AM42511" s="5"/>
      <c r="AW42511" s="5"/>
    </row>
    <row r="42512" spans="38:49">
      <c r="AL42512" s="5"/>
      <c r="AM42512" s="5"/>
      <c r="AW42512" s="5"/>
    </row>
    <row r="42513" spans="38:49">
      <c r="AL42513" s="5"/>
      <c r="AM42513" s="5"/>
      <c r="AW42513" s="5"/>
    </row>
    <row r="42514" spans="38:49">
      <c r="AL42514" s="5"/>
      <c r="AM42514" s="5"/>
      <c r="AW42514" s="5"/>
    </row>
    <row r="42515" spans="38:49">
      <c r="AL42515" s="5"/>
      <c r="AM42515" s="5"/>
      <c r="AW42515" s="5"/>
    </row>
    <row r="42516" spans="38:49">
      <c r="AL42516" s="5"/>
      <c r="AM42516" s="5"/>
      <c r="AW42516" s="5"/>
    </row>
    <row r="42517" spans="38:49">
      <c r="AL42517" s="5"/>
      <c r="AM42517" s="5"/>
      <c r="AW42517" s="5"/>
    </row>
    <row r="42518" spans="38:49">
      <c r="AL42518" s="5"/>
      <c r="AM42518" s="5"/>
      <c r="AW42518" s="5"/>
    </row>
    <row r="42519" spans="38:49">
      <c r="AL42519" s="5"/>
      <c r="AM42519" s="5"/>
      <c r="AW42519" s="5"/>
    </row>
    <row r="42520" spans="38:49">
      <c r="AL42520" s="5"/>
      <c r="AM42520" s="5"/>
      <c r="AW42520" s="5"/>
    </row>
    <row r="42521" spans="38:49">
      <c r="AL42521" s="5"/>
      <c r="AM42521" s="5"/>
      <c r="AW42521" s="5"/>
    </row>
    <row r="42522" spans="38:49">
      <c r="AL42522" s="5"/>
      <c r="AM42522" s="5"/>
      <c r="AW42522" s="5"/>
    </row>
    <row r="42523" spans="38:49">
      <c r="AL42523" s="5"/>
      <c r="AM42523" s="5"/>
      <c r="AW42523" s="5"/>
    </row>
    <row r="42524" spans="38:49">
      <c r="AL42524" s="5"/>
      <c r="AM42524" s="5"/>
      <c r="AW42524" s="5"/>
    </row>
    <row r="42525" spans="38:49">
      <c r="AL42525" s="5"/>
      <c r="AM42525" s="5"/>
      <c r="AW42525" s="5"/>
    </row>
    <row r="42526" spans="38:49">
      <c r="AL42526" s="5"/>
      <c r="AM42526" s="5"/>
      <c r="AW42526" s="5"/>
    </row>
    <row r="42527" spans="38:49">
      <c r="AL42527" s="5"/>
      <c r="AM42527" s="5"/>
      <c r="AW42527" s="5"/>
    </row>
    <row r="42528" spans="38:49">
      <c r="AL42528" s="5"/>
      <c r="AM42528" s="5"/>
      <c r="AW42528" s="5"/>
    </row>
    <row r="42529" spans="38:49">
      <c r="AL42529" s="5"/>
      <c r="AM42529" s="5"/>
      <c r="AW42529" s="5"/>
    </row>
    <row r="42530" spans="38:49">
      <c r="AL42530" s="5"/>
      <c r="AM42530" s="5"/>
      <c r="AW42530" s="5"/>
    </row>
    <row r="42531" spans="38:49">
      <c r="AL42531" s="5"/>
      <c r="AM42531" s="5"/>
      <c r="AW42531" s="5"/>
    </row>
    <row r="42532" spans="38:49">
      <c r="AL42532" s="5"/>
      <c r="AM42532" s="5"/>
      <c r="AW42532" s="5"/>
    </row>
    <row r="42533" spans="38:49">
      <c r="AL42533" s="5"/>
      <c r="AM42533" s="5"/>
      <c r="AW42533" s="5"/>
    </row>
    <row r="42534" spans="38:49">
      <c r="AL42534" s="5"/>
      <c r="AM42534" s="5"/>
      <c r="AW42534" s="5"/>
    </row>
    <row r="42535" spans="38:49">
      <c r="AL42535" s="5"/>
      <c r="AM42535" s="5"/>
      <c r="AW42535" s="5"/>
    </row>
    <row r="42536" spans="38:49">
      <c r="AL42536" s="5"/>
      <c r="AM42536" s="5"/>
      <c r="AW42536" s="5"/>
    </row>
    <row r="42537" spans="38:49">
      <c r="AL42537" s="5"/>
      <c r="AM42537" s="5"/>
      <c r="AW42537" s="5"/>
    </row>
    <row r="42538" spans="38:49">
      <c r="AL42538" s="5"/>
      <c r="AM42538" s="5"/>
      <c r="AW42538" s="5"/>
    </row>
    <row r="42539" spans="38:49">
      <c r="AL42539" s="5"/>
      <c r="AM42539" s="5"/>
      <c r="AW42539" s="5"/>
    </row>
    <row r="42540" spans="38:49">
      <c r="AL42540" s="5"/>
      <c r="AM42540" s="5"/>
      <c r="AW42540" s="5"/>
    </row>
    <row r="42541" spans="38:49">
      <c r="AL42541" s="5"/>
      <c r="AM42541" s="5"/>
      <c r="AW42541" s="5"/>
    </row>
    <row r="42542" spans="38:49">
      <c r="AL42542" s="5"/>
      <c r="AM42542" s="5"/>
      <c r="AW42542" s="5"/>
    </row>
    <row r="42543" spans="38:49">
      <c r="AL42543" s="5"/>
      <c r="AM42543" s="5"/>
      <c r="AW42543" s="5"/>
    </row>
    <row r="42544" spans="38:49">
      <c r="AL42544" s="5"/>
      <c r="AM42544" s="5"/>
      <c r="AW42544" s="5"/>
    </row>
    <row r="42545" spans="38:49">
      <c r="AL42545" s="5"/>
      <c r="AM42545" s="5"/>
      <c r="AW42545" s="5"/>
    </row>
    <row r="42546" spans="38:49">
      <c r="AL42546" s="5"/>
      <c r="AM42546" s="5"/>
      <c r="AW42546" s="5"/>
    </row>
    <row r="42547" spans="38:49">
      <c r="AL42547" s="5"/>
      <c r="AM42547" s="5"/>
      <c r="AW42547" s="5"/>
    </row>
    <row r="42548" spans="38:49">
      <c r="AL42548" s="5"/>
      <c r="AM42548" s="5"/>
      <c r="AW42548" s="5"/>
    </row>
    <row r="42549" spans="38:49">
      <c r="AL42549" s="5"/>
      <c r="AM42549" s="5"/>
      <c r="AW42549" s="5"/>
    </row>
    <row r="42550" spans="38:49">
      <c r="AL42550" s="5"/>
      <c r="AM42550" s="5"/>
      <c r="AW42550" s="5"/>
    </row>
    <row r="42551" spans="38:49">
      <c r="AL42551" s="5"/>
      <c r="AM42551" s="5"/>
      <c r="AW42551" s="5"/>
    </row>
    <row r="42552" spans="38:49">
      <c r="AL42552" s="5"/>
      <c r="AM42552" s="5"/>
      <c r="AW42552" s="5"/>
    </row>
    <row r="42553" spans="38:49">
      <c r="AL42553" s="5"/>
      <c r="AM42553" s="5"/>
      <c r="AW42553" s="5"/>
    </row>
    <row r="42554" spans="38:49">
      <c r="AL42554" s="5"/>
      <c r="AM42554" s="5"/>
      <c r="AW42554" s="5"/>
    </row>
    <row r="42555" spans="38:49">
      <c r="AL42555" s="5"/>
      <c r="AM42555" s="5"/>
      <c r="AW42555" s="5"/>
    </row>
    <row r="42556" spans="38:49">
      <c r="AL42556" s="5"/>
      <c r="AM42556" s="5"/>
      <c r="AW42556" s="5"/>
    </row>
    <row r="42557" spans="38:49">
      <c r="AL42557" s="5"/>
      <c r="AM42557" s="5"/>
      <c r="AW42557" s="5"/>
    </row>
    <row r="42558" spans="38:49">
      <c r="AL42558" s="5"/>
      <c r="AM42558" s="5"/>
      <c r="AW42558" s="5"/>
    </row>
    <row r="42559" spans="38:49">
      <c r="AL42559" s="5"/>
      <c r="AM42559" s="5"/>
      <c r="AW42559" s="5"/>
    </row>
    <row r="42560" spans="38:49">
      <c r="AL42560" s="5"/>
      <c r="AM42560" s="5"/>
      <c r="AW42560" s="5"/>
    </row>
    <row r="42561" spans="38:49">
      <c r="AL42561" s="5"/>
      <c r="AM42561" s="5"/>
      <c r="AW42561" s="5"/>
    </row>
    <row r="42562" spans="38:49">
      <c r="AL42562" s="5"/>
      <c r="AM42562" s="5"/>
      <c r="AW42562" s="5"/>
    </row>
    <row r="42563" spans="38:49">
      <c r="AL42563" s="5"/>
      <c r="AM42563" s="5"/>
      <c r="AW42563" s="5"/>
    </row>
    <row r="42564" spans="38:49">
      <c r="AL42564" s="5"/>
      <c r="AM42564" s="5"/>
      <c r="AW42564" s="5"/>
    </row>
    <row r="42565" spans="38:49">
      <c r="AL42565" s="5"/>
      <c r="AM42565" s="5"/>
      <c r="AW42565" s="5"/>
    </row>
    <row r="42566" spans="38:49">
      <c r="AL42566" s="5"/>
      <c r="AM42566" s="5"/>
      <c r="AW42566" s="5"/>
    </row>
    <row r="42567" spans="38:49">
      <c r="AL42567" s="5"/>
      <c r="AM42567" s="5"/>
      <c r="AW42567" s="5"/>
    </row>
    <row r="42568" spans="38:49">
      <c r="AL42568" s="5"/>
      <c r="AM42568" s="5"/>
      <c r="AW42568" s="5"/>
    </row>
    <row r="42569" spans="38:49">
      <c r="AL42569" s="5"/>
      <c r="AM42569" s="5"/>
      <c r="AW42569" s="5"/>
    </row>
    <row r="42570" spans="38:49">
      <c r="AL42570" s="5"/>
      <c r="AM42570" s="5"/>
      <c r="AW42570" s="5"/>
    </row>
    <row r="42571" spans="38:49">
      <c r="AL42571" s="5"/>
      <c r="AM42571" s="5"/>
      <c r="AW42571" s="5"/>
    </row>
    <row r="42572" spans="38:49">
      <c r="AL42572" s="5"/>
      <c r="AM42572" s="5"/>
      <c r="AW42572" s="5"/>
    </row>
    <row r="42573" spans="38:49">
      <c r="AL42573" s="5"/>
      <c r="AM42573" s="5"/>
      <c r="AW42573" s="5"/>
    </row>
    <row r="42574" spans="38:49">
      <c r="AL42574" s="5"/>
      <c r="AM42574" s="5"/>
      <c r="AW42574" s="5"/>
    </row>
    <row r="42575" spans="38:49">
      <c r="AL42575" s="5"/>
      <c r="AM42575" s="5"/>
      <c r="AW42575" s="5"/>
    </row>
    <row r="42576" spans="38:49">
      <c r="AL42576" s="5"/>
      <c r="AM42576" s="5"/>
      <c r="AW42576" s="5"/>
    </row>
    <row r="42577" spans="38:49">
      <c r="AL42577" s="5"/>
      <c r="AM42577" s="5"/>
      <c r="AW42577" s="5"/>
    </row>
    <row r="42578" spans="38:49">
      <c r="AL42578" s="5"/>
      <c r="AM42578" s="5"/>
      <c r="AW42578" s="5"/>
    </row>
    <row r="42579" spans="38:49">
      <c r="AL42579" s="5"/>
      <c r="AM42579" s="5"/>
      <c r="AW42579" s="5"/>
    </row>
    <row r="42580" spans="38:49">
      <c r="AL42580" s="5"/>
      <c r="AM42580" s="5"/>
      <c r="AW42580" s="5"/>
    </row>
    <row r="42581" spans="38:49">
      <c r="AL42581" s="5"/>
      <c r="AM42581" s="5"/>
      <c r="AW42581" s="5"/>
    </row>
    <row r="42582" spans="38:49">
      <c r="AL42582" s="5"/>
      <c r="AM42582" s="5"/>
      <c r="AW42582" s="5"/>
    </row>
    <row r="42583" spans="38:49">
      <c r="AL42583" s="5"/>
      <c r="AM42583" s="5"/>
      <c r="AW42583" s="5"/>
    </row>
    <row r="42584" spans="38:49">
      <c r="AL42584" s="5"/>
      <c r="AM42584" s="5"/>
      <c r="AW42584" s="5"/>
    </row>
    <row r="42585" spans="38:49">
      <c r="AL42585" s="5"/>
      <c r="AM42585" s="5"/>
      <c r="AW42585" s="5"/>
    </row>
    <row r="42586" spans="38:49">
      <c r="AL42586" s="5"/>
      <c r="AM42586" s="5"/>
      <c r="AW42586" s="5"/>
    </row>
    <row r="42587" spans="38:49">
      <c r="AL42587" s="5"/>
      <c r="AM42587" s="5"/>
      <c r="AW42587" s="5"/>
    </row>
    <row r="42588" spans="38:49">
      <c r="AL42588" s="5"/>
      <c r="AM42588" s="5"/>
      <c r="AW42588" s="5"/>
    </row>
    <row r="42589" spans="38:49">
      <c r="AL42589" s="5"/>
      <c r="AM42589" s="5"/>
      <c r="AW42589" s="5"/>
    </row>
    <row r="42590" spans="38:49">
      <c r="AL42590" s="5"/>
      <c r="AM42590" s="5"/>
      <c r="AW42590" s="5"/>
    </row>
    <row r="42591" spans="38:49">
      <c r="AL42591" s="5"/>
      <c r="AM42591" s="5"/>
      <c r="AW42591" s="5"/>
    </row>
    <row r="42592" spans="38:49">
      <c r="AL42592" s="5"/>
      <c r="AM42592" s="5"/>
      <c r="AW42592" s="5"/>
    </row>
    <row r="42593" spans="38:49">
      <c r="AL42593" s="5"/>
      <c r="AM42593" s="5"/>
      <c r="AW42593" s="5"/>
    </row>
    <row r="42594" spans="38:49">
      <c r="AL42594" s="5"/>
      <c r="AM42594" s="5"/>
      <c r="AW42594" s="5"/>
    </row>
    <row r="42595" spans="38:49">
      <c r="AL42595" s="5"/>
      <c r="AM42595" s="5"/>
      <c r="AW42595" s="5"/>
    </row>
    <row r="42596" spans="38:49">
      <c r="AL42596" s="5"/>
      <c r="AM42596" s="5"/>
      <c r="AW42596" s="5"/>
    </row>
    <row r="42597" spans="38:49">
      <c r="AL42597" s="5"/>
      <c r="AM42597" s="5"/>
      <c r="AW42597" s="5"/>
    </row>
    <row r="42598" spans="38:49">
      <c r="AL42598" s="5"/>
      <c r="AM42598" s="5"/>
      <c r="AW42598" s="5"/>
    </row>
    <row r="42599" spans="38:49">
      <c r="AL42599" s="5"/>
      <c r="AM42599" s="5"/>
      <c r="AW42599" s="5"/>
    </row>
    <row r="42600" spans="38:49">
      <c r="AL42600" s="5"/>
      <c r="AM42600" s="5"/>
      <c r="AW42600" s="5"/>
    </row>
    <row r="42601" spans="38:49">
      <c r="AL42601" s="5"/>
      <c r="AM42601" s="5"/>
      <c r="AW42601" s="5"/>
    </row>
    <row r="42602" spans="38:49">
      <c r="AL42602" s="5"/>
      <c r="AM42602" s="5"/>
      <c r="AW42602" s="5"/>
    </row>
    <row r="42603" spans="38:49">
      <c r="AL42603" s="5"/>
      <c r="AM42603" s="5"/>
      <c r="AW42603" s="5"/>
    </row>
    <row r="42604" spans="38:49">
      <c r="AL42604" s="5"/>
      <c r="AM42604" s="5"/>
      <c r="AW42604" s="5"/>
    </row>
    <row r="42605" spans="38:49">
      <c r="AL42605" s="5"/>
      <c r="AM42605" s="5"/>
      <c r="AW42605" s="5"/>
    </row>
    <row r="42606" spans="38:49">
      <c r="AL42606" s="5"/>
      <c r="AM42606" s="5"/>
      <c r="AW42606" s="5"/>
    </row>
    <row r="42607" spans="38:49">
      <c r="AL42607" s="5"/>
      <c r="AM42607" s="5"/>
      <c r="AW42607" s="5"/>
    </row>
    <row r="42608" spans="38:49">
      <c r="AL42608" s="5"/>
      <c r="AM42608" s="5"/>
      <c r="AW42608" s="5"/>
    </row>
    <row r="42609" spans="38:49">
      <c r="AL42609" s="5"/>
      <c r="AM42609" s="5"/>
      <c r="AW42609" s="5"/>
    </row>
    <row r="42610" spans="38:49">
      <c r="AL42610" s="5"/>
      <c r="AM42610" s="5"/>
      <c r="AW42610" s="5"/>
    </row>
    <row r="42611" spans="38:49">
      <c r="AL42611" s="5"/>
      <c r="AM42611" s="5"/>
      <c r="AW42611" s="5"/>
    </row>
    <row r="42612" spans="38:49">
      <c r="AL42612" s="5"/>
      <c r="AM42612" s="5"/>
      <c r="AW42612" s="5"/>
    </row>
    <row r="42613" spans="38:49">
      <c r="AL42613" s="5"/>
      <c r="AM42613" s="5"/>
      <c r="AW42613" s="5"/>
    </row>
    <row r="42614" spans="38:49">
      <c r="AL42614" s="5"/>
      <c r="AM42614" s="5"/>
      <c r="AW42614" s="5"/>
    </row>
    <row r="42615" spans="38:49">
      <c r="AL42615" s="5"/>
      <c r="AM42615" s="5"/>
      <c r="AW42615" s="5"/>
    </row>
    <row r="42616" spans="38:49">
      <c r="AL42616" s="5"/>
      <c r="AM42616" s="5"/>
      <c r="AW42616" s="5"/>
    </row>
    <row r="42617" spans="38:49">
      <c r="AL42617" s="5"/>
      <c r="AM42617" s="5"/>
      <c r="AW42617" s="5"/>
    </row>
    <row r="42618" spans="38:49">
      <c r="AL42618" s="5"/>
      <c r="AM42618" s="5"/>
      <c r="AW42618" s="5"/>
    </row>
    <row r="42619" spans="38:49">
      <c r="AL42619" s="5"/>
      <c r="AM42619" s="5"/>
      <c r="AW42619" s="5"/>
    </row>
    <row r="42620" spans="38:49">
      <c r="AL42620" s="5"/>
      <c r="AM42620" s="5"/>
      <c r="AW42620" s="5"/>
    </row>
    <row r="42621" spans="38:49">
      <c r="AL42621" s="5"/>
      <c r="AM42621" s="5"/>
      <c r="AW42621" s="5"/>
    </row>
    <row r="42622" spans="38:49">
      <c r="AL42622" s="5"/>
      <c r="AM42622" s="5"/>
      <c r="AW42622" s="5"/>
    </row>
    <row r="42623" spans="38:49">
      <c r="AL42623" s="5"/>
      <c r="AM42623" s="5"/>
      <c r="AW42623" s="5"/>
    </row>
    <row r="42624" spans="38:49">
      <c r="AL42624" s="5"/>
      <c r="AM42624" s="5"/>
      <c r="AW42624" s="5"/>
    </row>
    <row r="42625" spans="38:49">
      <c r="AL42625" s="5"/>
      <c r="AM42625" s="5"/>
      <c r="AW42625" s="5"/>
    </row>
    <row r="42626" spans="38:49">
      <c r="AL42626" s="5"/>
      <c r="AM42626" s="5"/>
      <c r="AW42626" s="5"/>
    </row>
    <row r="42627" spans="38:49">
      <c r="AL42627" s="5"/>
      <c r="AM42627" s="5"/>
      <c r="AW42627" s="5"/>
    </row>
    <row r="42628" spans="38:49">
      <c r="AL42628" s="5"/>
      <c r="AM42628" s="5"/>
      <c r="AW42628" s="5"/>
    </row>
    <row r="42629" spans="38:49">
      <c r="AL42629" s="5"/>
      <c r="AM42629" s="5"/>
      <c r="AW42629" s="5"/>
    </row>
    <row r="42630" spans="38:49">
      <c r="AL42630" s="5"/>
      <c r="AM42630" s="5"/>
      <c r="AW42630" s="5"/>
    </row>
    <row r="42631" spans="38:49">
      <c r="AL42631" s="5"/>
      <c r="AM42631" s="5"/>
      <c r="AW42631" s="5"/>
    </row>
    <row r="42632" spans="38:49">
      <c r="AL42632" s="5"/>
      <c r="AM42632" s="5"/>
      <c r="AW42632" s="5"/>
    </row>
    <row r="42633" spans="38:49">
      <c r="AL42633" s="5"/>
      <c r="AM42633" s="5"/>
      <c r="AW42633" s="5"/>
    </row>
    <row r="42634" spans="38:49">
      <c r="AL42634" s="5"/>
      <c r="AM42634" s="5"/>
      <c r="AW42634" s="5"/>
    </row>
    <row r="42635" spans="38:49">
      <c r="AL42635" s="5"/>
      <c r="AM42635" s="5"/>
      <c r="AW42635" s="5"/>
    </row>
    <row r="42636" spans="38:49">
      <c r="AL42636" s="5"/>
      <c r="AM42636" s="5"/>
      <c r="AW42636" s="5"/>
    </row>
    <row r="42637" spans="38:49">
      <c r="AL42637" s="5"/>
      <c r="AM42637" s="5"/>
      <c r="AW42637" s="5"/>
    </row>
    <row r="42638" spans="38:49">
      <c r="AL42638" s="5"/>
      <c r="AM42638" s="5"/>
      <c r="AW42638" s="5"/>
    </row>
    <row r="42639" spans="38:49">
      <c r="AL42639" s="5"/>
      <c r="AM42639" s="5"/>
      <c r="AW42639" s="5"/>
    </row>
    <row r="42640" spans="38:49">
      <c r="AL42640" s="5"/>
      <c r="AM42640" s="5"/>
      <c r="AW42640" s="5"/>
    </row>
    <row r="42641" spans="38:49">
      <c r="AL42641" s="5"/>
      <c r="AM42641" s="5"/>
      <c r="AW42641" s="5"/>
    </row>
    <row r="42642" spans="38:49">
      <c r="AL42642" s="5"/>
      <c r="AM42642" s="5"/>
      <c r="AW42642" s="5"/>
    </row>
    <row r="42643" spans="38:49">
      <c r="AL42643" s="5"/>
      <c r="AM42643" s="5"/>
      <c r="AW42643" s="5"/>
    </row>
    <row r="42644" spans="38:49">
      <c r="AL42644" s="5"/>
      <c r="AM42644" s="5"/>
      <c r="AW42644" s="5"/>
    </row>
    <row r="42645" spans="38:49">
      <c r="AL42645" s="5"/>
      <c r="AM42645" s="5"/>
      <c r="AW42645" s="5"/>
    </row>
    <row r="42646" spans="38:49">
      <c r="AL42646" s="5"/>
      <c r="AM42646" s="5"/>
      <c r="AW42646" s="5"/>
    </row>
    <row r="42647" spans="38:49">
      <c r="AL42647" s="5"/>
      <c r="AM42647" s="5"/>
      <c r="AW42647" s="5"/>
    </row>
    <row r="42648" spans="38:49">
      <c r="AL42648" s="5"/>
      <c r="AM42648" s="5"/>
      <c r="AW42648" s="5"/>
    </row>
    <row r="42649" spans="38:49">
      <c r="AL42649" s="5"/>
      <c r="AM42649" s="5"/>
      <c r="AW42649" s="5"/>
    </row>
    <row r="42650" spans="38:49">
      <c r="AL42650" s="5"/>
      <c r="AM42650" s="5"/>
      <c r="AW42650" s="5"/>
    </row>
    <row r="42651" spans="38:49">
      <c r="AL42651" s="5"/>
      <c r="AM42651" s="5"/>
      <c r="AW42651" s="5"/>
    </row>
    <row r="42652" spans="38:49">
      <c r="AL42652" s="5"/>
      <c r="AM42652" s="5"/>
      <c r="AW42652" s="5"/>
    </row>
    <row r="42653" spans="38:49">
      <c r="AL42653" s="5"/>
      <c r="AM42653" s="5"/>
      <c r="AW42653" s="5"/>
    </row>
    <row r="42654" spans="38:49">
      <c r="AL42654" s="5"/>
      <c r="AM42654" s="5"/>
      <c r="AW42654" s="5"/>
    </row>
    <row r="42655" spans="38:49">
      <c r="AL42655" s="5"/>
      <c r="AM42655" s="5"/>
      <c r="AW42655" s="5"/>
    </row>
    <row r="42656" spans="38:49">
      <c r="AL42656" s="5"/>
      <c r="AM42656" s="5"/>
      <c r="AW42656" s="5"/>
    </row>
    <row r="42657" spans="38:49">
      <c r="AL42657" s="5"/>
      <c r="AM42657" s="5"/>
      <c r="AW42657" s="5"/>
    </row>
    <row r="42658" spans="38:49">
      <c r="AL42658" s="5"/>
      <c r="AM42658" s="5"/>
      <c r="AW42658" s="5"/>
    </row>
    <row r="42659" spans="38:49">
      <c r="AL42659" s="5"/>
      <c r="AM42659" s="5"/>
      <c r="AW42659" s="5"/>
    </row>
    <row r="42660" spans="38:49">
      <c r="AL42660" s="5"/>
      <c r="AM42660" s="5"/>
      <c r="AW42660" s="5"/>
    </row>
    <row r="42661" spans="38:49">
      <c r="AL42661" s="5"/>
      <c r="AM42661" s="5"/>
      <c r="AW42661" s="5"/>
    </row>
    <row r="42662" spans="38:49">
      <c r="AL42662" s="5"/>
      <c r="AM42662" s="5"/>
      <c r="AW42662" s="5"/>
    </row>
    <row r="42663" spans="38:49">
      <c r="AL42663" s="5"/>
      <c r="AM42663" s="5"/>
      <c r="AW42663" s="5"/>
    </row>
    <row r="42664" spans="38:49">
      <c r="AL42664" s="5"/>
      <c r="AM42664" s="5"/>
      <c r="AW42664" s="5"/>
    </row>
    <row r="42665" spans="38:49">
      <c r="AL42665" s="5"/>
      <c r="AM42665" s="5"/>
      <c r="AW42665" s="5"/>
    </row>
    <row r="42666" spans="38:49">
      <c r="AL42666" s="5"/>
      <c r="AM42666" s="5"/>
      <c r="AW42666" s="5"/>
    </row>
    <row r="42667" spans="38:49">
      <c r="AL42667" s="5"/>
      <c r="AM42667" s="5"/>
      <c r="AW42667" s="5"/>
    </row>
    <row r="42668" spans="38:49">
      <c r="AL42668" s="5"/>
      <c r="AM42668" s="5"/>
      <c r="AW42668" s="5"/>
    </row>
    <row r="42669" spans="38:49">
      <c r="AL42669" s="5"/>
      <c r="AM42669" s="5"/>
      <c r="AW42669" s="5"/>
    </row>
    <row r="42670" spans="38:49">
      <c r="AL42670" s="5"/>
      <c r="AM42670" s="5"/>
      <c r="AW42670" s="5"/>
    </row>
    <row r="42671" spans="38:49">
      <c r="AL42671" s="5"/>
      <c r="AM42671" s="5"/>
      <c r="AW42671" s="5"/>
    </row>
    <row r="42672" spans="38:49">
      <c r="AL42672" s="5"/>
      <c r="AM42672" s="5"/>
      <c r="AW42672" s="5"/>
    </row>
    <row r="42673" spans="38:49">
      <c r="AL42673" s="5"/>
      <c r="AM42673" s="5"/>
      <c r="AW42673" s="5"/>
    </row>
    <row r="42674" spans="38:49">
      <c r="AL42674" s="5"/>
      <c r="AM42674" s="5"/>
      <c r="AW42674" s="5"/>
    </row>
    <row r="42675" spans="38:49">
      <c r="AL42675" s="5"/>
      <c r="AM42675" s="5"/>
      <c r="AW42675" s="5"/>
    </row>
    <row r="42676" spans="38:49">
      <c r="AL42676" s="5"/>
      <c r="AM42676" s="5"/>
      <c r="AW42676" s="5"/>
    </row>
    <row r="42677" spans="38:49">
      <c r="AL42677" s="5"/>
      <c r="AM42677" s="5"/>
      <c r="AW42677" s="5"/>
    </row>
    <row r="42678" spans="38:49">
      <c r="AL42678" s="5"/>
      <c r="AM42678" s="5"/>
      <c r="AW42678" s="5"/>
    </row>
    <row r="42679" spans="38:49">
      <c r="AL42679" s="5"/>
      <c r="AM42679" s="5"/>
      <c r="AW42679" s="5"/>
    </row>
    <row r="42680" spans="38:49">
      <c r="AL42680" s="5"/>
      <c r="AM42680" s="5"/>
      <c r="AW42680" s="5"/>
    </row>
    <row r="42681" spans="38:49">
      <c r="AL42681" s="5"/>
      <c r="AM42681" s="5"/>
      <c r="AW42681" s="5"/>
    </row>
    <row r="42682" spans="38:49">
      <c r="AL42682" s="5"/>
      <c r="AM42682" s="5"/>
      <c r="AW42682" s="5"/>
    </row>
    <row r="42683" spans="38:49">
      <c r="AL42683" s="5"/>
      <c r="AM42683" s="5"/>
      <c r="AW42683" s="5"/>
    </row>
    <row r="42684" spans="38:49">
      <c r="AL42684" s="5"/>
      <c r="AM42684" s="5"/>
      <c r="AW42684" s="5"/>
    </row>
    <row r="42685" spans="38:49">
      <c r="AL42685" s="5"/>
      <c r="AM42685" s="5"/>
      <c r="AW42685" s="5"/>
    </row>
    <row r="42686" spans="38:49">
      <c r="AL42686" s="5"/>
      <c r="AM42686" s="5"/>
      <c r="AW42686" s="5"/>
    </row>
    <row r="42687" spans="38:49">
      <c r="AL42687" s="5"/>
      <c r="AM42687" s="5"/>
      <c r="AW42687" s="5"/>
    </row>
    <row r="42688" spans="38:49">
      <c r="AL42688" s="5"/>
      <c r="AM42688" s="5"/>
      <c r="AW42688" s="5"/>
    </row>
    <row r="42689" spans="38:49">
      <c r="AL42689" s="5"/>
      <c r="AM42689" s="5"/>
      <c r="AW42689" s="5"/>
    </row>
    <row r="42690" spans="38:49">
      <c r="AL42690" s="5"/>
      <c r="AM42690" s="5"/>
      <c r="AW42690" s="5"/>
    </row>
    <row r="42691" spans="38:49">
      <c r="AL42691" s="5"/>
      <c r="AM42691" s="5"/>
      <c r="AW42691" s="5"/>
    </row>
    <row r="42692" spans="38:49">
      <c r="AL42692" s="5"/>
      <c r="AM42692" s="5"/>
      <c r="AW42692" s="5"/>
    </row>
    <row r="42693" spans="38:49">
      <c r="AL42693" s="5"/>
      <c r="AM42693" s="5"/>
      <c r="AW42693" s="5"/>
    </row>
    <row r="42694" spans="38:49">
      <c r="AL42694" s="5"/>
      <c r="AM42694" s="5"/>
      <c r="AW42694" s="5"/>
    </row>
    <row r="42695" spans="38:49">
      <c r="AL42695" s="5"/>
      <c r="AM42695" s="5"/>
      <c r="AW42695" s="5"/>
    </row>
    <row r="42696" spans="38:49">
      <c r="AL42696" s="5"/>
      <c r="AM42696" s="5"/>
      <c r="AW42696" s="5"/>
    </row>
    <row r="42697" spans="38:49">
      <c r="AL42697" s="5"/>
      <c r="AM42697" s="5"/>
      <c r="AW42697" s="5"/>
    </row>
    <row r="42698" spans="38:49">
      <c r="AL42698" s="5"/>
      <c r="AM42698" s="5"/>
      <c r="AW42698" s="5"/>
    </row>
    <row r="42699" spans="38:49">
      <c r="AL42699" s="5"/>
      <c r="AM42699" s="5"/>
      <c r="AW42699" s="5"/>
    </row>
    <row r="42700" spans="38:49">
      <c r="AL42700" s="5"/>
      <c r="AM42700" s="5"/>
      <c r="AW42700" s="5"/>
    </row>
    <row r="42701" spans="38:49">
      <c r="AL42701" s="5"/>
      <c r="AM42701" s="5"/>
      <c r="AW42701" s="5"/>
    </row>
    <row r="42702" spans="38:49">
      <c r="AL42702" s="5"/>
      <c r="AM42702" s="5"/>
      <c r="AW42702" s="5"/>
    </row>
    <row r="42703" spans="38:49">
      <c r="AL42703" s="5"/>
      <c r="AM42703" s="5"/>
      <c r="AW42703" s="5"/>
    </row>
    <row r="42704" spans="38:49">
      <c r="AL42704" s="5"/>
      <c r="AM42704" s="5"/>
      <c r="AW42704" s="5"/>
    </row>
    <row r="42705" spans="38:49">
      <c r="AL42705" s="5"/>
      <c r="AM42705" s="5"/>
      <c r="AW42705" s="5"/>
    </row>
    <row r="42706" spans="38:49">
      <c r="AL42706" s="5"/>
      <c r="AM42706" s="5"/>
      <c r="AW42706" s="5"/>
    </row>
    <row r="42707" spans="38:49">
      <c r="AL42707" s="5"/>
      <c r="AM42707" s="5"/>
      <c r="AW42707" s="5"/>
    </row>
    <row r="42708" spans="38:49">
      <c r="AL42708" s="5"/>
      <c r="AM42708" s="5"/>
      <c r="AW42708" s="5"/>
    </row>
    <row r="42709" spans="38:49">
      <c r="AL42709" s="5"/>
      <c r="AM42709" s="5"/>
      <c r="AW42709" s="5"/>
    </row>
    <row r="42710" spans="38:49">
      <c r="AL42710" s="5"/>
      <c r="AM42710" s="5"/>
      <c r="AW42710" s="5"/>
    </row>
    <row r="42711" spans="38:49">
      <c r="AL42711" s="5"/>
      <c r="AM42711" s="5"/>
      <c r="AW42711" s="5"/>
    </row>
    <row r="42712" spans="38:49">
      <c r="AL42712" s="5"/>
      <c r="AM42712" s="5"/>
      <c r="AW42712" s="5"/>
    </row>
    <row r="42713" spans="38:49">
      <c r="AL42713" s="5"/>
      <c r="AM42713" s="5"/>
      <c r="AW42713" s="5"/>
    </row>
    <row r="42714" spans="38:49">
      <c r="AL42714" s="5"/>
      <c r="AM42714" s="5"/>
      <c r="AW42714" s="5"/>
    </row>
    <row r="42715" spans="38:49">
      <c r="AL42715" s="5"/>
      <c r="AM42715" s="5"/>
      <c r="AW42715" s="5"/>
    </row>
    <row r="42716" spans="38:49">
      <c r="AL42716" s="5"/>
      <c r="AM42716" s="5"/>
      <c r="AW42716" s="5"/>
    </row>
    <row r="42717" spans="38:49">
      <c r="AL42717" s="5"/>
      <c r="AM42717" s="5"/>
      <c r="AW42717" s="5"/>
    </row>
    <row r="42718" spans="38:49">
      <c r="AL42718" s="5"/>
      <c r="AM42718" s="5"/>
      <c r="AW42718" s="5"/>
    </row>
    <row r="42719" spans="38:49">
      <c r="AL42719" s="5"/>
      <c r="AM42719" s="5"/>
      <c r="AW42719" s="5"/>
    </row>
    <row r="42720" spans="38:49">
      <c r="AL42720" s="5"/>
      <c r="AM42720" s="5"/>
      <c r="AW42720" s="5"/>
    </row>
    <row r="42721" spans="38:49">
      <c r="AL42721" s="5"/>
      <c r="AM42721" s="5"/>
      <c r="AW42721" s="5"/>
    </row>
    <row r="42722" spans="38:49">
      <c r="AL42722" s="5"/>
      <c r="AM42722" s="5"/>
      <c r="AW42722" s="5"/>
    </row>
    <row r="42723" spans="38:49">
      <c r="AL42723" s="5"/>
      <c r="AM42723" s="5"/>
      <c r="AW42723" s="5"/>
    </row>
    <row r="42724" spans="38:49">
      <c r="AL42724" s="5"/>
      <c r="AM42724" s="5"/>
      <c r="AW42724" s="5"/>
    </row>
    <row r="42725" spans="38:49">
      <c r="AL42725" s="5"/>
      <c r="AM42725" s="5"/>
      <c r="AW42725" s="5"/>
    </row>
    <row r="42726" spans="38:49">
      <c r="AL42726" s="5"/>
      <c r="AM42726" s="5"/>
      <c r="AW42726" s="5"/>
    </row>
    <row r="42727" spans="38:49">
      <c r="AL42727" s="5"/>
      <c r="AM42727" s="5"/>
      <c r="AW42727" s="5"/>
    </row>
    <row r="42728" spans="38:49">
      <c r="AL42728" s="5"/>
      <c r="AM42728" s="5"/>
      <c r="AW42728" s="5"/>
    </row>
    <row r="42729" spans="38:49">
      <c r="AL42729" s="5"/>
      <c r="AM42729" s="5"/>
      <c r="AW42729" s="5"/>
    </row>
    <row r="42730" spans="38:49">
      <c r="AL42730" s="5"/>
      <c r="AM42730" s="5"/>
      <c r="AW42730" s="5"/>
    </row>
    <row r="42731" spans="38:49">
      <c r="AL42731" s="5"/>
      <c r="AM42731" s="5"/>
      <c r="AW42731" s="5"/>
    </row>
    <row r="42732" spans="38:49">
      <c r="AL42732" s="5"/>
      <c r="AM42732" s="5"/>
      <c r="AW42732" s="5"/>
    </row>
    <row r="42733" spans="38:49">
      <c r="AL42733" s="5"/>
      <c r="AM42733" s="5"/>
      <c r="AW42733" s="5"/>
    </row>
    <row r="42734" spans="38:49">
      <c r="AL42734" s="5"/>
      <c r="AM42734" s="5"/>
      <c r="AW42734" s="5"/>
    </row>
    <row r="42735" spans="38:49">
      <c r="AL42735" s="5"/>
      <c r="AM42735" s="5"/>
      <c r="AW42735" s="5"/>
    </row>
    <row r="42736" spans="38:49">
      <c r="AL42736" s="5"/>
      <c r="AM42736" s="5"/>
      <c r="AW42736" s="5"/>
    </row>
    <row r="42737" spans="38:49">
      <c r="AL42737" s="5"/>
      <c r="AM42737" s="5"/>
      <c r="AW42737" s="5"/>
    </row>
    <row r="42738" spans="38:49">
      <c r="AL42738" s="5"/>
      <c r="AM42738" s="5"/>
      <c r="AW42738" s="5"/>
    </row>
    <row r="42739" spans="38:49">
      <c r="AL42739" s="5"/>
      <c r="AM42739" s="5"/>
      <c r="AW42739" s="5"/>
    </row>
    <row r="42740" spans="38:49">
      <c r="AL42740" s="5"/>
      <c r="AM42740" s="5"/>
      <c r="AW42740" s="5"/>
    </row>
    <row r="42741" spans="38:49">
      <c r="AL42741" s="5"/>
      <c r="AM42741" s="5"/>
      <c r="AW42741" s="5"/>
    </row>
    <row r="42742" spans="38:49">
      <c r="AL42742" s="5"/>
      <c r="AM42742" s="5"/>
      <c r="AW42742" s="5"/>
    </row>
    <row r="42743" spans="38:49">
      <c r="AL42743" s="5"/>
      <c r="AM42743" s="5"/>
      <c r="AW42743" s="5"/>
    </row>
    <row r="42744" spans="38:49">
      <c r="AL42744" s="5"/>
      <c r="AM42744" s="5"/>
      <c r="AW42744" s="5"/>
    </row>
    <row r="42745" spans="38:49">
      <c r="AL42745" s="5"/>
      <c r="AM42745" s="5"/>
      <c r="AW42745" s="5"/>
    </row>
    <row r="42746" spans="38:49">
      <c r="AL42746" s="5"/>
      <c r="AM42746" s="5"/>
      <c r="AW42746" s="5"/>
    </row>
    <row r="42747" spans="38:49">
      <c r="AL42747" s="5"/>
      <c r="AM42747" s="5"/>
      <c r="AW42747" s="5"/>
    </row>
    <row r="42748" spans="38:49">
      <c r="AL42748" s="5"/>
      <c r="AM42748" s="5"/>
      <c r="AW42748" s="5"/>
    </row>
    <row r="42749" spans="38:49">
      <c r="AL42749" s="5"/>
      <c r="AM42749" s="5"/>
      <c r="AW42749" s="5"/>
    </row>
    <row r="42750" spans="38:49">
      <c r="AL42750" s="5"/>
      <c r="AM42750" s="5"/>
      <c r="AW42750" s="5"/>
    </row>
    <row r="42751" spans="38:49">
      <c r="AL42751" s="5"/>
      <c r="AM42751" s="5"/>
      <c r="AW42751" s="5"/>
    </row>
    <row r="42752" spans="38:49">
      <c r="AL42752" s="5"/>
      <c r="AM42752" s="5"/>
      <c r="AW42752" s="5"/>
    </row>
    <row r="42753" spans="38:49">
      <c r="AL42753" s="5"/>
      <c r="AM42753" s="5"/>
      <c r="AW42753" s="5"/>
    </row>
    <row r="42754" spans="38:49">
      <c r="AL42754" s="5"/>
      <c r="AM42754" s="5"/>
      <c r="AW42754" s="5"/>
    </row>
    <row r="42755" spans="38:49">
      <c r="AL42755" s="5"/>
      <c r="AM42755" s="5"/>
      <c r="AW42755" s="5"/>
    </row>
    <row r="42756" spans="38:49">
      <c r="AL42756" s="5"/>
      <c r="AM42756" s="5"/>
      <c r="AW42756" s="5"/>
    </row>
    <row r="42757" spans="38:49">
      <c r="AL42757" s="5"/>
      <c r="AM42757" s="5"/>
      <c r="AW42757" s="5"/>
    </row>
    <row r="42758" spans="38:49">
      <c r="AL42758" s="5"/>
      <c r="AM42758" s="5"/>
      <c r="AW42758" s="5"/>
    </row>
    <row r="42759" spans="38:49">
      <c r="AL42759" s="5"/>
      <c r="AM42759" s="5"/>
      <c r="AW42759" s="5"/>
    </row>
    <row r="42760" spans="38:49">
      <c r="AL42760" s="5"/>
      <c r="AM42760" s="5"/>
      <c r="AW42760" s="5"/>
    </row>
    <row r="42761" spans="38:49">
      <c r="AL42761" s="5"/>
      <c r="AM42761" s="5"/>
      <c r="AW42761" s="5"/>
    </row>
    <row r="42762" spans="38:49">
      <c r="AL42762" s="5"/>
      <c r="AM42762" s="5"/>
      <c r="AW42762" s="5"/>
    </row>
    <row r="42763" spans="38:49">
      <c r="AL42763" s="5"/>
      <c r="AM42763" s="5"/>
      <c r="AW42763" s="5"/>
    </row>
    <row r="42764" spans="38:49">
      <c r="AL42764" s="5"/>
      <c r="AM42764" s="5"/>
      <c r="AW42764" s="5"/>
    </row>
    <row r="42765" spans="38:49">
      <c r="AL42765" s="5"/>
      <c r="AM42765" s="5"/>
      <c r="AW42765" s="5"/>
    </row>
    <row r="42766" spans="38:49">
      <c r="AL42766" s="5"/>
      <c r="AM42766" s="5"/>
      <c r="AW42766" s="5"/>
    </row>
    <row r="42767" spans="38:49">
      <c r="AL42767" s="5"/>
      <c r="AM42767" s="5"/>
      <c r="AW42767" s="5"/>
    </row>
    <row r="42768" spans="38:49">
      <c r="AL42768" s="5"/>
      <c r="AM42768" s="5"/>
      <c r="AW42768" s="5"/>
    </row>
    <row r="42769" spans="38:49">
      <c r="AL42769" s="5"/>
      <c r="AM42769" s="5"/>
      <c r="AW42769" s="5"/>
    </row>
    <row r="42770" spans="38:49">
      <c r="AL42770" s="5"/>
      <c r="AM42770" s="5"/>
      <c r="AW42770" s="5"/>
    </row>
    <row r="42771" spans="38:49">
      <c r="AL42771" s="5"/>
      <c r="AM42771" s="5"/>
      <c r="AW42771" s="5"/>
    </row>
    <row r="42772" spans="38:49">
      <c r="AL42772" s="5"/>
      <c r="AM42772" s="5"/>
      <c r="AW42772" s="5"/>
    </row>
    <row r="42773" spans="38:49">
      <c r="AL42773" s="5"/>
      <c r="AM42773" s="5"/>
      <c r="AW42773" s="5"/>
    </row>
    <row r="42774" spans="38:49">
      <c r="AL42774" s="5"/>
      <c r="AM42774" s="5"/>
      <c r="AW42774" s="5"/>
    </row>
    <row r="42775" spans="38:49">
      <c r="AL42775" s="5"/>
      <c r="AM42775" s="5"/>
      <c r="AW42775" s="5"/>
    </row>
    <row r="42776" spans="38:49">
      <c r="AL42776" s="5"/>
      <c r="AM42776" s="5"/>
      <c r="AW42776" s="5"/>
    </row>
    <row r="42777" spans="38:49">
      <c r="AL42777" s="5"/>
      <c r="AM42777" s="5"/>
      <c r="AW42777" s="5"/>
    </row>
    <row r="42778" spans="38:49">
      <c r="AL42778" s="5"/>
      <c r="AM42778" s="5"/>
      <c r="AW42778" s="5"/>
    </row>
    <row r="42779" spans="38:49">
      <c r="AL42779" s="5"/>
      <c r="AM42779" s="5"/>
      <c r="AW42779" s="5"/>
    </row>
    <row r="42780" spans="38:49">
      <c r="AL42780" s="5"/>
      <c r="AM42780" s="5"/>
      <c r="AW42780" s="5"/>
    </row>
    <row r="42781" spans="38:49">
      <c r="AL42781" s="5"/>
      <c r="AM42781" s="5"/>
      <c r="AW42781" s="5"/>
    </row>
    <row r="42782" spans="38:49">
      <c r="AL42782" s="5"/>
      <c r="AM42782" s="5"/>
      <c r="AW42782" s="5"/>
    </row>
    <row r="42783" spans="38:49">
      <c r="AL42783" s="5"/>
      <c r="AM42783" s="5"/>
      <c r="AW42783" s="5"/>
    </row>
    <row r="42784" spans="38:49">
      <c r="AL42784" s="5"/>
      <c r="AM42784" s="5"/>
      <c r="AW42784" s="5"/>
    </row>
    <row r="42785" spans="38:49">
      <c r="AL42785" s="5"/>
      <c r="AM42785" s="5"/>
      <c r="AW42785" s="5"/>
    </row>
    <row r="42786" spans="38:49">
      <c r="AL42786" s="5"/>
      <c r="AM42786" s="5"/>
      <c r="AW42786" s="5"/>
    </row>
    <row r="42787" spans="38:49">
      <c r="AL42787" s="5"/>
      <c r="AM42787" s="5"/>
      <c r="AW42787" s="5"/>
    </row>
    <row r="42788" spans="38:49">
      <c r="AL42788" s="5"/>
      <c r="AM42788" s="5"/>
      <c r="AW42788" s="5"/>
    </row>
    <row r="42789" spans="38:49">
      <c r="AL42789" s="5"/>
      <c r="AM42789" s="5"/>
      <c r="AW42789" s="5"/>
    </row>
    <row r="42790" spans="38:49">
      <c r="AL42790" s="5"/>
      <c r="AM42790" s="5"/>
      <c r="AW42790" s="5"/>
    </row>
    <row r="42791" spans="38:49">
      <c r="AL42791" s="5"/>
      <c r="AM42791" s="5"/>
      <c r="AW42791" s="5"/>
    </row>
    <row r="42792" spans="38:49">
      <c r="AL42792" s="5"/>
      <c r="AM42792" s="5"/>
      <c r="AW42792" s="5"/>
    </row>
    <row r="42793" spans="38:49">
      <c r="AL42793" s="5"/>
      <c r="AM42793" s="5"/>
      <c r="AW42793" s="5"/>
    </row>
    <row r="42794" spans="38:49">
      <c r="AL42794" s="5"/>
      <c r="AM42794" s="5"/>
      <c r="AW42794" s="5"/>
    </row>
    <row r="42795" spans="38:49">
      <c r="AL42795" s="5"/>
      <c r="AM42795" s="5"/>
      <c r="AW42795" s="5"/>
    </row>
    <row r="42796" spans="38:49">
      <c r="AL42796" s="5"/>
      <c r="AM42796" s="5"/>
      <c r="AW42796" s="5"/>
    </row>
    <row r="42797" spans="38:49">
      <c r="AL42797" s="5"/>
      <c r="AM42797" s="5"/>
      <c r="AW42797" s="5"/>
    </row>
    <row r="42798" spans="38:49">
      <c r="AL42798" s="5"/>
      <c r="AM42798" s="5"/>
      <c r="AW42798" s="5"/>
    </row>
    <row r="42799" spans="38:49">
      <c r="AL42799" s="5"/>
      <c r="AM42799" s="5"/>
      <c r="AW42799" s="5"/>
    </row>
    <row r="42800" spans="38:49">
      <c r="AL42800" s="5"/>
      <c r="AM42800" s="5"/>
      <c r="AW42800" s="5"/>
    </row>
    <row r="42801" spans="38:49">
      <c r="AL42801" s="5"/>
      <c r="AM42801" s="5"/>
      <c r="AW42801" s="5"/>
    </row>
    <row r="42802" spans="38:49">
      <c r="AL42802" s="5"/>
      <c r="AM42802" s="5"/>
      <c r="AW42802" s="5"/>
    </row>
    <row r="42803" spans="38:49">
      <c r="AL42803" s="5"/>
      <c r="AM42803" s="5"/>
      <c r="AW42803" s="5"/>
    </row>
    <row r="42804" spans="38:49">
      <c r="AL42804" s="5"/>
      <c r="AM42804" s="5"/>
      <c r="AW42804" s="5"/>
    </row>
    <row r="42805" spans="38:49">
      <c r="AL42805" s="5"/>
      <c r="AM42805" s="5"/>
      <c r="AW42805" s="5"/>
    </row>
    <row r="42806" spans="38:49">
      <c r="AL42806" s="5"/>
      <c r="AM42806" s="5"/>
      <c r="AW42806" s="5"/>
    </row>
    <row r="42807" spans="38:49">
      <c r="AL42807" s="5"/>
      <c r="AM42807" s="5"/>
      <c r="AW42807" s="5"/>
    </row>
    <row r="42808" spans="38:49">
      <c r="AL42808" s="5"/>
      <c r="AM42808" s="5"/>
      <c r="AW42808" s="5"/>
    </row>
    <row r="42809" spans="38:49">
      <c r="AL42809" s="5"/>
      <c r="AM42809" s="5"/>
      <c r="AW42809" s="5"/>
    </row>
    <row r="42810" spans="38:49">
      <c r="AL42810" s="5"/>
      <c r="AM42810" s="5"/>
      <c r="AW42810" s="5"/>
    </row>
    <row r="42811" spans="38:49">
      <c r="AL42811" s="5"/>
      <c r="AM42811" s="5"/>
      <c r="AW42811" s="5"/>
    </row>
    <row r="42812" spans="38:49">
      <c r="AL42812" s="5"/>
      <c r="AM42812" s="5"/>
      <c r="AW42812" s="5"/>
    </row>
    <row r="42813" spans="38:49">
      <c r="AL42813" s="5"/>
      <c r="AM42813" s="5"/>
      <c r="AW42813" s="5"/>
    </row>
    <row r="42814" spans="38:49">
      <c r="AL42814" s="5"/>
      <c r="AM42814" s="5"/>
      <c r="AW42814" s="5"/>
    </row>
    <row r="42815" spans="38:49">
      <c r="AL42815" s="5"/>
      <c r="AM42815" s="5"/>
      <c r="AW42815" s="5"/>
    </row>
    <row r="42816" spans="38:49">
      <c r="AL42816" s="5"/>
      <c r="AM42816" s="5"/>
      <c r="AW42816" s="5"/>
    </row>
    <row r="42817" spans="38:49">
      <c r="AL42817" s="5"/>
      <c r="AM42817" s="5"/>
      <c r="AW42817" s="5"/>
    </row>
    <row r="42818" spans="38:49">
      <c r="AL42818" s="5"/>
      <c r="AM42818" s="5"/>
      <c r="AW42818" s="5"/>
    </row>
    <row r="42819" spans="38:49">
      <c r="AL42819" s="5"/>
      <c r="AM42819" s="5"/>
      <c r="AW42819" s="5"/>
    </row>
    <row r="42820" spans="38:49">
      <c r="AL42820" s="5"/>
      <c r="AM42820" s="5"/>
      <c r="AW42820" s="5"/>
    </row>
    <row r="42821" spans="38:49">
      <c r="AL42821" s="5"/>
      <c r="AM42821" s="5"/>
      <c r="AW42821" s="5"/>
    </row>
    <row r="42822" spans="38:49">
      <c r="AL42822" s="5"/>
      <c r="AM42822" s="5"/>
      <c r="AW42822" s="5"/>
    </row>
    <row r="42823" spans="38:49">
      <c r="AL42823" s="5"/>
      <c r="AM42823" s="5"/>
      <c r="AW42823" s="5"/>
    </row>
    <row r="42824" spans="38:49">
      <c r="AL42824" s="5"/>
      <c r="AM42824" s="5"/>
      <c r="AW42824" s="5"/>
    </row>
    <row r="42825" spans="38:49">
      <c r="AL42825" s="5"/>
      <c r="AM42825" s="5"/>
      <c r="AW42825" s="5"/>
    </row>
    <row r="42826" spans="38:49">
      <c r="AL42826" s="5"/>
      <c r="AM42826" s="5"/>
      <c r="AW42826" s="5"/>
    </row>
    <row r="42827" spans="38:49">
      <c r="AL42827" s="5"/>
      <c r="AM42827" s="5"/>
      <c r="AW42827" s="5"/>
    </row>
    <row r="42828" spans="38:49">
      <c r="AL42828" s="5"/>
      <c r="AM42828" s="5"/>
      <c r="AW42828" s="5"/>
    </row>
    <row r="42829" spans="38:49">
      <c r="AL42829" s="5"/>
      <c r="AM42829" s="5"/>
      <c r="AW42829" s="5"/>
    </row>
    <row r="42830" spans="38:49">
      <c r="AL42830" s="5"/>
      <c r="AM42830" s="5"/>
      <c r="AW42830" s="5"/>
    </row>
    <row r="42831" spans="38:49">
      <c r="AL42831" s="5"/>
      <c r="AM42831" s="5"/>
      <c r="AW42831" s="5"/>
    </row>
    <row r="42832" spans="38:49">
      <c r="AL42832" s="5"/>
      <c r="AM42832" s="5"/>
      <c r="AW42832" s="5"/>
    </row>
    <row r="42833" spans="38:49">
      <c r="AL42833" s="5"/>
      <c r="AM42833" s="5"/>
      <c r="AW42833" s="5"/>
    </row>
    <row r="42834" spans="38:49">
      <c r="AL42834" s="5"/>
      <c r="AM42834" s="5"/>
      <c r="AW42834" s="5"/>
    </row>
    <row r="42835" spans="38:49">
      <c r="AL42835" s="5"/>
      <c r="AM42835" s="5"/>
      <c r="AW42835" s="5"/>
    </row>
    <row r="42836" spans="38:49">
      <c r="AL42836" s="5"/>
      <c r="AM42836" s="5"/>
      <c r="AW42836" s="5"/>
    </row>
    <row r="42837" spans="38:49">
      <c r="AL42837" s="5"/>
      <c r="AM42837" s="5"/>
      <c r="AW42837" s="5"/>
    </row>
    <row r="42838" spans="38:49">
      <c r="AL42838" s="5"/>
      <c r="AM42838" s="5"/>
      <c r="AW42838" s="5"/>
    </row>
    <row r="42839" spans="38:49">
      <c r="AL42839" s="5"/>
      <c r="AM42839" s="5"/>
      <c r="AW42839" s="5"/>
    </row>
    <row r="42840" spans="38:49">
      <c r="AL42840" s="5"/>
      <c r="AM42840" s="5"/>
      <c r="AW42840" s="5"/>
    </row>
    <row r="42841" spans="38:49">
      <c r="AL42841" s="5"/>
      <c r="AM42841" s="5"/>
      <c r="AW42841" s="5"/>
    </row>
    <row r="42842" spans="38:49">
      <c r="AL42842" s="5"/>
      <c r="AM42842" s="5"/>
      <c r="AW42842" s="5"/>
    </row>
    <row r="42843" spans="38:49">
      <c r="AL42843" s="5"/>
      <c r="AM42843" s="5"/>
      <c r="AW42843" s="5"/>
    </row>
    <row r="42844" spans="38:49">
      <c r="AL42844" s="5"/>
      <c r="AM42844" s="5"/>
      <c r="AW42844" s="5"/>
    </row>
    <row r="42845" spans="38:49">
      <c r="AL42845" s="5"/>
      <c r="AM42845" s="5"/>
      <c r="AW42845" s="5"/>
    </row>
    <row r="42846" spans="38:49">
      <c r="AL42846" s="5"/>
      <c r="AM42846" s="5"/>
      <c r="AW42846" s="5"/>
    </row>
    <row r="42847" spans="38:49">
      <c r="AL42847" s="5"/>
      <c r="AM42847" s="5"/>
      <c r="AW42847" s="5"/>
    </row>
    <row r="42848" spans="38:49">
      <c r="AL42848" s="5"/>
      <c r="AM42848" s="5"/>
      <c r="AW42848" s="5"/>
    </row>
    <row r="42849" spans="38:49">
      <c r="AL42849" s="5"/>
      <c r="AM42849" s="5"/>
      <c r="AW42849" s="5"/>
    </row>
    <row r="42850" spans="38:49">
      <c r="AL42850" s="5"/>
      <c r="AM42850" s="5"/>
      <c r="AW42850" s="5"/>
    </row>
    <row r="42851" spans="38:49">
      <c r="AL42851" s="5"/>
      <c r="AM42851" s="5"/>
      <c r="AW42851" s="5"/>
    </row>
    <row r="42852" spans="38:49">
      <c r="AL42852" s="5"/>
      <c r="AM42852" s="5"/>
      <c r="AW42852" s="5"/>
    </row>
    <row r="42853" spans="38:49">
      <c r="AL42853" s="5"/>
      <c r="AM42853" s="5"/>
      <c r="AW42853" s="5"/>
    </row>
    <row r="42854" spans="38:49">
      <c r="AL42854" s="5"/>
      <c r="AM42854" s="5"/>
      <c r="AW42854" s="5"/>
    </row>
    <row r="42855" spans="38:49">
      <c r="AL42855" s="5"/>
      <c r="AM42855" s="5"/>
      <c r="AW42855" s="5"/>
    </row>
    <row r="42856" spans="38:49">
      <c r="AL42856" s="5"/>
      <c r="AM42856" s="5"/>
      <c r="AW42856" s="5"/>
    </row>
    <row r="42857" spans="38:49">
      <c r="AL42857" s="5"/>
      <c r="AM42857" s="5"/>
      <c r="AW42857" s="5"/>
    </row>
    <row r="42858" spans="38:49">
      <c r="AL42858" s="5"/>
      <c r="AM42858" s="5"/>
      <c r="AW42858" s="5"/>
    </row>
    <row r="42859" spans="38:49">
      <c r="AL42859" s="5"/>
      <c r="AM42859" s="5"/>
      <c r="AW42859" s="5"/>
    </row>
    <row r="42860" spans="38:49">
      <c r="AL42860" s="5"/>
      <c r="AM42860" s="5"/>
      <c r="AW42860" s="5"/>
    </row>
    <row r="42861" spans="38:49">
      <c r="AL42861" s="5"/>
      <c r="AM42861" s="5"/>
      <c r="AW42861" s="5"/>
    </row>
    <row r="42862" spans="38:49">
      <c r="AL42862" s="5"/>
      <c r="AM42862" s="5"/>
      <c r="AW42862" s="5"/>
    </row>
    <row r="42863" spans="38:49">
      <c r="AL42863" s="5"/>
      <c r="AM42863" s="5"/>
      <c r="AW42863" s="5"/>
    </row>
    <row r="42864" spans="38:49">
      <c r="AL42864" s="5"/>
      <c r="AM42864" s="5"/>
      <c r="AW42864" s="5"/>
    </row>
    <row r="42865" spans="38:49">
      <c r="AL42865" s="5"/>
      <c r="AM42865" s="5"/>
      <c r="AW42865" s="5"/>
    </row>
    <row r="42866" spans="38:49">
      <c r="AL42866" s="5"/>
      <c r="AM42866" s="5"/>
      <c r="AW42866" s="5"/>
    </row>
    <row r="42867" spans="38:49">
      <c r="AL42867" s="5"/>
      <c r="AM42867" s="5"/>
      <c r="AW42867" s="5"/>
    </row>
    <row r="42868" spans="38:49">
      <c r="AL42868" s="5"/>
      <c r="AM42868" s="5"/>
      <c r="AW42868" s="5"/>
    </row>
    <row r="42869" spans="38:49">
      <c r="AL42869" s="5"/>
      <c r="AM42869" s="5"/>
      <c r="AW42869" s="5"/>
    </row>
    <row r="42870" spans="38:49">
      <c r="AL42870" s="5"/>
      <c r="AM42870" s="5"/>
      <c r="AW42870" s="5"/>
    </row>
    <row r="42871" spans="38:49">
      <c r="AL42871" s="5"/>
      <c r="AM42871" s="5"/>
      <c r="AW42871" s="5"/>
    </row>
    <row r="42872" spans="38:49">
      <c r="AL42872" s="5"/>
      <c r="AM42872" s="5"/>
      <c r="AW42872" s="5"/>
    </row>
    <row r="42873" spans="38:49">
      <c r="AL42873" s="5"/>
      <c r="AM42873" s="5"/>
      <c r="AW42873" s="5"/>
    </row>
    <row r="42874" spans="38:49">
      <c r="AL42874" s="5"/>
      <c r="AM42874" s="5"/>
      <c r="AW42874" s="5"/>
    </row>
    <row r="42875" spans="38:49">
      <c r="AL42875" s="5"/>
      <c r="AM42875" s="5"/>
      <c r="AW42875" s="5"/>
    </row>
    <row r="42876" spans="38:49">
      <c r="AL42876" s="5"/>
      <c r="AM42876" s="5"/>
      <c r="AW42876" s="5"/>
    </row>
    <row r="42877" spans="38:49">
      <c r="AL42877" s="5"/>
      <c r="AM42877" s="5"/>
      <c r="AW42877" s="5"/>
    </row>
    <row r="42878" spans="38:49">
      <c r="AL42878" s="5"/>
      <c r="AM42878" s="5"/>
      <c r="AW42878" s="5"/>
    </row>
    <row r="42879" spans="38:49">
      <c r="AL42879" s="5"/>
      <c r="AM42879" s="5"/>
      <c r="AW42879" s="5"/>
    </row>
    <row r="42880" spans="38:49">
      <c r="AL42880" s="5"/>
      <c r="AM42880" s="5"/>
      <c r="AW42880" s="5"/>
    </row>
    <row r="42881" spans="38:49">
      <c r="AL42881" s="5"/>
      <c r="AM42881" s="5"/>
      <c r="AW42881" s="5"/>
    </row>
    <row r="42882" spans="38:49">
      <c r="AL42882" s="5"/>
      <c r="AM42882" s="5"/>
      <c r="AW42882" s="5"/>
    </row>
    <row r="42883" spans="38:49">
      <c r="AL42883" s="5"/>
      <c r="AM42883" s="5"/>
      <c r="AW42883" s="5"/>
    </row>
    <row r="42884" spans="38:49">
      <c r="AL42884" s="5"/>
      <c r="AM42884" s="5"/>
      <c r="AW42884" s="5"/>
    </row>
    <row r="42885" spans="38:49">
      <c r="AL42885" s="5"/>
      <c r="AM42885" s="5"/>
      <c r="AW42885" s="5"/>
    </row>
    <row r="42886" spans="38:49">
      <c r="AL42886" s="5"/>
      <c r="AM42886" s="5"/>
      <c r="AW42886" s="5"/>
    </row>
    <row r="42887" spans="38:49">
      <c r="AL42887" s="5"/>
      <c r="AM42887" s="5"/>
      <c r="AW42887" s="5"/>
    </row>
    <row r="42888" spans="38:49">
      <c r="AL42888" s="5"/>
      <c r="AM42888" s="5"/>
      <c r="AW42888" s="5"/>
    </row>
    <row r="42889" spans="38:49">
      <c r="AL42889" s="5"/>
      <c r="AM42889" s="5"/>
      <c r="AW42889" s="5"/>
    </row>
    <row r="42890" spans="38:49">
      <c r="AL42890" s="5"/>
      <c r="AM42890" s="5"/>
      <c r="AW42890" s="5"/>
    </row>
    <row r="42891" spans="38:49">
      <c r="AL42891" s="5"/>
      <c r="AM42891" s="5"/>
      <c r="AW42891" s="5"/>
    </row>
    <row r="42892" spans="38:49">
      <c r="AL42892" s="5"/>
      <c r="AM42892" s="5"/>
      <c r="AW42892" s="5"/>
    </row>
    <row r="42893" spans="38:49">
      <c r="AL42893" s="5"/>
      <c r="AM42893" s="5"/>
      <c r="AW42893" s="5"/>
    </row>
    <row r="42894" spans="38:49">
      <c r="AL42894" s="5"/>
      <c r="AM42894" s="5"/>
      <c r="AW42894" s="5"/>
    </row>
    <row r="42895" spans="38:49">
      <c r="AL42895" s="5"/>
      <c r="AM42895" s="5"/>
      <c r="AW42895" s="5"/>
    </row>
    <row r="42896" spans="38:49">
      <c r="AL42896" s="5"/>
      <c r="AM42896" s="5"/>
      <c r="AW42896" s="5"/>
    </row>
    <row r="42897" spans="38:49">
      <c r="AL42897" s="5"/>
      <c r="AM42897" s="5"/>
      <c r="AW42897" s="5"/>
    </row>
    <row r="42898" spans="38:49">
      <c r="AL42898" s="5"/>
      <c r="AM42898" s="5"/>
      <c r="AW42898" s="5"/>
    </row>
    <row r="42899" spans="38:49">
      <c r="AL42899" s="5"/>
      <c r="AM42899" s="5"/>
      <c r="AW42899" s="5"/>
    </row>
    <row r="42900" spans="38:49">
      <c r="AL42900" s="5"/>
      <c r="AM42900" s="5"/>
      <c r="AW42900" s="5"/>
    </row>
    <row r="42901" spans="38:49">
      <c r="AL42901" s="5"/>
      <c r="AM42901" s="5"/>
      <c r="AW42901" s="5"/>
    </row>
    <row r="42902" spans="38:49">
      <c r="AL42902" s="5"/>
      <c r="AM42902" s="5"/>
      <c r="AW42902" s="5"/>
    </row>
    <row r="42903" spans="38:49">
      <c r="AL42903" s="5"/>
      <c r="AM42903" s="5"/>
      <c r="AW42903" s="5"/>
    </row>
    <row r="42904" spans="38:49">
      <c r="AL42904" s="5"/>
      <c r="AM42904" s="5"/>
      <c r="AW42904" s="5"/>
    </row>
    <row r="42905" spans="38:49">
      <c r="AL42905" s="5"/>
      <c r="AM42905" s="5"/>
      <c r="AW42905" s="5"/>
    </row>
    <row r="42906" spans="38:49">
      <c r="AL42906" s="5"/>
      <c r="AM42906" s="5"/>
      <c r="AW42906" s="5"/>
    </row>
    <row r="42907" spans="38:49">
      <c r="AL42907" s="5"/>
      <c r="AM42907" s="5"/>
      <c r="AW42907" s="5"/>
    </row>
    <row r="42908" spans="38:49">
      <c r="AL42908" s="5"/>
      <c r="AM42908" s="5"/>
      <c r="AW42908" s="5"/>
    </row>
    <row r="42909" spans="38:49">
      <c r="AL42909" s="5"/>
      <c r="AM42909" s="5"/>
      <c r="AW42909" s="5"/>
    </row>
    <row r="42910" spans="38:49">
      <c r="AL42910" s="5"/>
      <c r="AM42910" s="5"/>
      <c r="AW42910" s="5"/>
    </row>
    <row r="42911" spans="38:49">
      <c r="AL42911" s="5"/>
      <c r="AM42911" s="5"/>
      <c r="AW42911" s="5"/>
    </row>
    <row r="42912" spans="38:49">
      <c r="AL42912" s="5"/>
      <c r="AM42912" s="5"/>
      <c r="AW42912" s="5"/>
    </row>
    <row r="42913" spans="38:49">
      <c r="AL42913" s="5"/>
      <c r="AM42913" s="5"/>
      <c r="AW42913" s="5"/>
    </row>
    <row r="42914" spans="38:49">
      <c r="AL42914" s="5"/>
      <c r="AM42914" s="5"/>
      <c r="AW42914" s="5"/>
    </row>
    <row r="42915" spans="38:49">
      <c r="AL42915" s="5"/>
      <c r="AM42915" s="5"/>
      <c r="AW42915" s="5"/>
    </row>
    <row r="42916" spans="38:49">
      <c r="AL42916" s="5"/>
      <c r="AM42916" s="5"/>
      <c r="AW42916" s="5"/>
    </row>
    <row r="42917" spans="38:49">
      <c r="AL42917" s="5"/>
      <c r="AM42917" s="5"/>
      <c r="AW42917" s="5"/>
    </row>
    <row r="42918" spans="38:49">
      <c r="AL42918" s="5"/>
      <c r="AM42918" s="5"/>
      <c r="AW42918" s="5"/>
    </row>
    <row r="42919" spans="38:49">
      <c r="AL42919" s="5"/>
      <c r="AM42919" s="5"/>
      <c r="AW42919" s="5"/>
    </row>
    <row r="42920" spans="38:49">
      <c r="AL42920" s="5"/>
      <c r="AM42920" s="5"/>
      <c r="AW42920" s="5"/>
    </row>
    <row r="42921" spans="38:49">
      <c r="AL42921" s="5"/>
      <c r="AM42921" s="5"/>
      <c r="AW42921" s="5"/>
    </row>
    <row r="42922" spans="38:49">
      <c r="AL42922" s="5"/>
      <c r="AM42922" s="5"/>
      <c r="AW42922" s="5"/>
    </row>
    <row r="42923" spans="38:49">
      <c r="AL42923" s="5"/>
      <c r="AM42923" s="5"/>
      <c r="AW42923" s="5"/>
    </row>
    <row r="42924" spans="38:49">
      <c r="AL42924" s="5"/>
      <c r="AM42924" s="5"/>
      <c r="AW42924" s="5"/>
    </row>
    <row r="42925" spans="38:49">
      <c r="AL42925" s="5"/>
      <c r="AM42925" s="5"/>
      <c r="AW42925" s="5"/>
    </row>
    <row r="42926" spans="38:49">
      <c r="AL42926" s="5"/>
      <c r="AM42926" s="5"/>
      <c r="AW42926" s="5"/>
    </row>
    <row r="42927" spans="38:49">
      <c r="AL42927" s="5"/>
      <c r="AM42927" s="5"/>
      <c r="AW42927" s="5"/>
    </row>
    <row r="42928" spans="38:49">
      <c r="AL42928" s="5"/>
      <c r="AM42928" s="5"/>
      <c r="AW42928" s="5"/>
    </row>
    <row r="42929" spans="38:49">
      <c r="AL42929" s="5"/>
      <c r="AM42929" s="5"/>
      <c r="AW42929" s="5"/>
    </row>
    <row r="42930" spans="38:49">
      <c r="AL42930" s="5"/>
      <c r="AM42930" s="5"/>
      <c r="AW42930" s="5"/>
    </row>
    <row r="42931" spans="38:49">
      <c r="AL42931" s="5"/>
      <c r="AM42931" s="5"/>
      <c r="AW42931" s="5"/>
    </row>
    <row r="42932" spans="38:49">
      <c r="AL42932" s="5"/>
      <c r="AM42932" s="5"/>
      <c r="AW42932" s="5"/>
    </row>
    <row r="42933" spans="38:49">
      <c r="AL42933" s="5"/>
      <c r="AM42933" s="5"/>
      <c r="AW42933" s="5"/>
    </row>
    <row r="42934" spans="38:49">
      <c r="AL42934" s="5"/>
      <c r="AM42934" s="5"/>
      <c r="AW42934" s="5"/>
    </row>
    <row r="42935" spans="38:49">
      <c r="AL42935" s="5"/>
      <c r="AM42935" s="5"/>
      <c r="AW42935" s="5"/>
    </row>
    <row r="42936" spans="38:49">
      <c r="AL42936" s="5"/>
      <c r="AM42936" s="5"/>
      <c r="AW42936" s="5"/>
    </row>
    <row r="42937" spans="38:49">
      <c r="AL42937" s="5"/>
      <c r="AM42937" s="5"/>
      <c r="AW42937" s="5"/>
    </row>
    <row r="42938" spans="38:49">
      <c r="AL42938" s="5"/>
      <c r="AM42938" s="5"/>
      <c r="AW42938" s="5"/>
    </row>
    <row r="42939" spans="38:49">
      <c r="AL42939" s="5"/>
      <c r="AM42939" s="5"/>
      <c r="AW42939" s="5"/>
    </row>
    <row r="42940" spans="38:49">
      <c r="AL42940" s="5"/>
      <c r="AM42940" s="5"/>
      <c r="AW42940" s="5"/>
    </row>
    <row r="42941" spans="38:49">
      <c r="AL42941" s="5"/>
      <c r="AM42941" s="5"/>
      <c r="AW42941" s="5"/>
    </row>
    <row r="42942" spans="38:49">
      <c r="AL42942" s="5"/>
      <c r="AM42942" s="5"/>
      <c r="AW42942" s="5"/>
    </row>
    <row r="42943" spans="38:49">
      <c r="AL42943" s="5"/>
      <c r="AM42943" s="5"/>
      <c r="AW42943" s="5"/>
    </row>
    <row r="42944" spans="38:49">
      <c r="AL42944" s="5"/>
      <c r="AM42944" s="5"/>
      <c r="AW42944" s="5"/>
    </row>
    <row r="42945" spans="38:49">
      <c r="AL42945" s="5"/>
      <c r="AM42945" s="5"/>
      <c r="AW42945" s="5"/>
    </row>
    <row r="42946" spans="38:49">
      <c r="AL42946" s="5"/>
      <c r="AM42946" s="5"/>
      <c r="AW42946" s="5"/>
    </row>
    <row r="42947" spans="38:49">
      <c r="AL42947" s="5"/>
      <c r="AM42947" s="5"/>
      <c r="AW42947" s="5"/>
    </row>
    <row r="42948" spans="38:49">
      <c r="AL42948" s="5"/>
      <c r="AM42948" s="5"/>
      <c r="AW42948" s="5"/>
    </row>
    <row r="42949" spans="38:49">
      <c r="AL42949" s="5"/>
      <c r="AM42949" s="5"/>
      <c r="AW42949" s="5"/>
    </row>
    <row r="42950" spans="38:49">
      <c r="AL42950" s="5"/>
      <c r="AM42950" s="5"/>
      <c r="AW42950" s="5"/>
    </row>
    <row r="42951" spans="38:49">
      <c r="AL42951" s="5"/>
      <c r="AM42951" s="5"/>
      <c r="AW42951" s="5"/>
    </row>
    <row r="42952" spans="38:49">
      <c r="AL42952" s="5"/>
      <c r="AM42952" s="5"/>
      <c r="AW42952" s="5"/>
    </row>
    <row r="42953" spans="38:49">
      <c r="AL42953" s="5"/>
      <c r="AM42953" s="5"/>
      <c r="AW42953" s="5"/>
    </row>
    <row r="42954" spans="38:49">
      <c r="AL42954" s="5"/>
      <c r="AM42954" s="5"/>
      <c r="AW42954" s="5"/>
    </row>
    <row r="42955" spans="38:49">
      <c r="AL42955" s="5"/>
      <c r="AM42955" s="5"/>
      <c r="AW42955" s="5"/>
    </row>
    <row r="42956" spans="38:49">
      <c r="AL42956" s="5"/>
      <c r="AM42956" s="5"/>
      <c r="AW42956" s="5"/>
    </row>
    <row r="42957" spans="38:49">
      <c r="AL42957" s="5"/>
      <c r="AM42957" s="5"/>
      <c r="AW42957" s="5"/>
    </row>
    <row r="42958" spans="38:49">
      <c r="AL42958" s="5"/>
      <c r="AM42958" s="5"/>
      <c r="AW42958" s="5"/>
    </row>
    <row r="42959" spans="38:49">
      <c r="AL42959" s="5"/>
      <c r="AM42959" s="5"/>
      <c r="AW42959" s="5"/>
    </row>
    <row r="42960" spans="38:49">
      <c r="AL42960" s="5"/>
      <c r="AM42960" s="5"/>
      <c r="AW42960" s="5"/>
    </row>
    <row r="42961" spans="38:49">
      <c r="AL42961" s="5"/>
      <c r="AM42961" s="5"/>
      <c r="AW42961" s="5"/>
    </row>
    <row r="42962" spans="38:49">
      <c r="AL42962" s="5"/>
      <c r="AM42962" s="5"/>
      <c r="AW42962" s="5"/>
    </row>
    <row r="42963" spans="38:49">
      <c r="AL42963" s="5"/>
      <c r="AM42963" s="5"/>
      <c r="AW42963" s="5"/>
    </row>
    <row r="42964" spans="38:49">
      <c r="AL42964" s="5"/>
      <c r="AM42964" s="5"/>
      <c r="AW42964" s="5"/>
    </row>
    <row r="42965" spans="38:49">
      <c r="AL42965" s="5"/>
      <c r="AM42965" s="5"/>
      <c r="AW42965" s="5"/>
    </row>
    <row r="42966" spans="38:49">
      <c r="AL42966" s="5"/>
      <c r="AM42966" s="5"/>
      <c r="AW42966" s="5"/>
    </row>
    <row r="42967" spans="38:49">
      <c r="AL42967" s="5"/>
      <c r="AM42967" s="5"/>
      <c r="AW42967" s="5"/>
    </row>
    <row r="42968" spans="38:49">
      <c r="AL42968" s="5"/>
      <c r="AM42968" s="5"/>
      <c r="AW42968" s="5"/>
    </row>
    <row r="42969" spans="38:49">
      <c r="AL42969" s="5"/>
      <c r="AM42969" s="5"/>
      <c r="AW42969" s="5"/>
    </row>
    <row r="42970" spans="38:49">
      <c r="AL42970" s="5"/>
      <c r="AM42970" s="5"/>
      <c r="AW42970" s="5"/>
    </row>
    <row r="42971" spans="38:49">
      <c r="AL42971" s="5"/>
      <c r="AM42971" s="5"/>
      <c r="AW42971" s="5"/>
    </row>
    <row r="42972" spans="38:49">
      <c r="AL42972" s="5"/>
      <c r="AM42972" s="5"/>
      <c r="AW42972" s="5"/>
    </row>
    <row r="42973" spans="38:49">
      <c r="AL42973" s="5"/>
      <c r="AM42973" s="5"/>
      <c r="AW42973" s="5"/>
    </row>
    <row r="42974" spans="38:49">
      <c r="AL42974" s="5"/>
      <c r="AM42974" s="5"/>
      <c r="AW42974" s="5"/>
    </row>
    <row r="42975" spans="38:49">
      <c r="AL42975" s="5"/>
      <c r="AM42975" s="5"/>
      <c r="AW42975" s="5"/>
    </row>
    <row r="42976" spans="38:49">
      <c r="AL42976" s="5"/>
      <c r="AM42976" s="5"/>
      <c r="AW42976" s="5"/>
    </row>
    <row r="42977" spans="38:49">
      <c r="AL42977" s="5"/>
      <c r="AM42977" s="5"/>
      <c r="AW42977" s="5"/>
    </row>
    <row r="42978" spans="38:49">
      <c r="AL42978" s="5"/>
      <c r="AM42978" s="5"/>
      <c r="AW42978" s="5"/>
    </row>
    <row r="42979" spans="38:49">
      <c r="AL42979" s="5"/>
      <c r="AM42979" s="5"/>
      <c r="AW42979" s="5"/>
    </row>
    <row r="42980" spans="38:49">
      <c r="AL42980" s="5"/>
      <c r="AM42980" s="5"/>
      <c r="AW42980" s="5"/>
    </row>
    <row r="42981" spans="38:49">
      <c r="AL42981" s="5"/>
      <c r="AM42981" s="5"/>
      <c r="AW42981" s="5"/>
    </row>
    <row r="42982" spans="38:49">
      <c r="AL42982" s="5"/>
      <c r="AM42982" s="5"/>
      <c r="AW42982" s="5"/>
    </row>
    <row r="42983" spans="38:49">
      <c r="AL42983" s="5"/>
      <c r="AM42983" s="5"/>
      <c r="AW42983" s="5"/>
    </row>
    <row r="42984" spans="38:49">
      <c r="AL42984" s="5"/>
      <c r="AM42984" s="5"/>
      <c r="AW42984" s="5"/>
    </row>
    <row r="42985" spans="38:49">
      <c r="AL42985" s="5"/>
      <c r="AM42985" s="5"/>
      <c r="AW42985" s="5"/>
    </row>
    <row r="42986" spans="38:49">
      <c r="AL42986" s="5"/>
      <c r="AM42986" s="5"/>
      <c r="AW42986" s="5"/>
    </row>
    <row r="42987" spans="38:49">
      <c r="AL42987" s="5"/>
      <c r="AM42987" s="5"/>
      <c r="AW42987" s="5"/>
    </row>
    <row r="42988" spans="38:49">
      <c r="AL42988" s="5"/>
      <c r="AM42988" s="5"/>
      <c r="AW42988" s="5"/>
    </row>
    <row r="42989" spans="38:49">
      <c r="AL42989" s="5"/>
      <c r="AM42989" s="5"/>
      <c r="AW42989" s="5"/>
    </row>
    <row r="42990" spans="38:49">
      <c r="AL42990" s="5"/>
      <c r="AM42990" s="5"/>
      <c r="AW42990" s="5"/>
    </row>
    <row r="42991" spans="38:49">
      <c r="AL42991" s="5"/>
      <c r="AM42991" s="5"/>
      <c r="AW42991" s="5"/>
    </row>
    <row r="42992" spans="38:49">
      <c r="AL42992" s="5"/>
      <c r="AM42992" s="5"/>
      <c r="AW42992" s="5"/>
    </row>
    <row r="42993" spans="38:49">
      <c r="AL42993" s="5"/>
      <c r="AM42993" s="5"/>
      <c r="AW42993" s="5"/>
    </row>
    <row r="42994" spans="38:49">
      <c r="AL42994" s="5"/>
      <c r="AM42994" s="5"/>
      <c r="AW42994" s="5"/>
    </row>
    <row r="42995" spans="38:49">
      <c r="AL42995" s="5"/>
      <c r="AM42995" s="5"/>
      <c r="AW42995" s="5"/>
    </row>
    <row r="42996" spans="38:49">
      <c r="AL42996" s="5"/>
      <c r="AM42996" s="5"/>
      <c r="AW42996" s="5"/>
    </row>
    <row r="42997" spans="38:49">
      <c r="AL42997" s="5"/>
      <c r="AM42997" s="5"/>
      <c r="AW42997" s="5"/>
    </row>
    <row r="42998" spans="38:49">
      <c r="AL42998" s="5"/>
      <c r="AM42998" s="5"/>
      <c r="AW42998" s="5"/>
    </row>
    <row r="42999" spans="38:49">
      <c r="AL42999" s="5"/>
      <c r="AM42999" s="5"/>
      <c r="AW42999" s="5"/>
    </row>
    <row r="43000" spans="38:49">
      <c r="AL43000" s="5"/>
      <c r="AM43000" s="5"/>
      <c r="AW43000" s="5"/>
    </row>
    <row r="43001" spans="38:49">
      <c r="AL43001" s="5"/>
      <c r="AM43001" s="5"/>
      <c r="AW43001" s="5"/>
    </row>
    <row r="43002" spans="38:49">
      <c r="AL43002" s="5"/>
      <c r="AM43002" s="5"/>
      <c r="AW43002" s="5"/>
    </row>
    <row r="43003" spans="38:49">
      <c r="AL43003" s="5"/>
      <c r="AM43003" s="5"/>
      <c r="AW43003" s="5"/>
    </row>
    <row r="43004" spans="38:49">
      <c r="AL43004" s="5"/>
      <c r="AM43004" s="5"/>
      <c r="AW43004" s="5"/>
    </row>
    <row r="43005" spans="38:49">
      <c r="AL43005" s="5"/>
      <c r="AM43005" s="5"/>
      <c r="AW43005" s="5"/>
    </row>
    <row r="43006" spans="38:49">
      <c r="AL43006" s="5"/>
      <c r="AM43006" s="5"/>
      <c r="AW43006" s="5"/>
    </row>
    <row r="43007" spans="38:49">
      <c r="AL43007" s="5"/>
      <c r="AM43007" s="5"/>
      <c r="AW43007" s="5"/>
    </row>
    <row r="43008" spans="38:49">
      <c r="AL43008" s="5"/>
      <c r="AM43008" s="5"/>
      <c r="AW43008" s="5"/>
    </row>
    <row r="43009" spans="38:49">
      <c r="AL43009" s="5"/>
      <c r="AM43009" s="5"/>
      <c r="AW43009" s="5"/>
    </row>
    <row r="43010" spans="38:49">
      <c r="AL43010" s="5"/>
      <c r="AM43010" s="5"/>
      <c r="AW43010" s="5"/>
    </row>
    <row r="43011" spans="38:49">
      <c r="AL43011" s="5"/>
      <c r="AM43011" s="5"/>
      <c r="AW43011" s="5"/>
    </row>
    <row r="43012" spans="38:49">
      <c r="AL43012" s="5"/>
      <c r="AM43012" s="5"/>
      <c r="AW43012" s="5"/>
    </row>
    <row r="43013" spans="38:49">
      <c r="AL43013" s="5"/>
      <c r="AM43013" s="5"/>
      <c r="AW43013" s="5"/>
    </row>
    <row r="43014" spans="38:49">
      <c r="AL43014" s="5"/>
      <c r="AM43014" s="5"/>
      <c r="AW43014" s="5"/>
    </row>
    <row r="43015" spans="38:49">
      <c r="AL43015" s="5"/>
      <c r="AM43015" s="5"/>
      <c r="AW43015" s="5"/>
    </row>
    <row r="43016" spans="38:49">
      <c r="AL43016" s="5"/>
      <c r="AM43016" s="5"/>
      <c r="AW43016" s="5"/>
    </row>
    <row r="43017" spans="38:49">
      <c r="AL43017" s="5"/>
      <c r="AM43017" s="5"/>
      <c r="AW43017" s="5"/>
    </row>
    <row r="43018" spans="38:49">
      <c r="AL43018" s="5"/>
      <c r="AM43018" s="5"/>
      <c r="AW43018" s="5"/>
    </row>
    <row r="43019" spans="38:49">
      <c r="AL43019" s="5"/>
      <c r="AM43019" s="5"/>
      <c r="AW43019" s="5"/>
    </row>
    <row r="43020" spans="38:49">
      <c r="AL43020" s="5"/>
      <c r="AM43020" s="5"/>
      <c r="AW43020" s="5"/>
    </row>
    <row r="43021" spans="38:49">
      <c r="AL43021" s="5"/>
      <c r="AM43021" s="5"/>
      <c r="AW43021" s="5"/>
    </row>
    <row r="43022" spans="38:49">
      <c r="AL43022" s="5"/>
      <c r="AM43022" s="5"/>
      <c r="AW43022" s="5"/>
    </row>
    <row r="43023" spans="38:49">
      <c r="AL43023" s="5"/>
      <c r="AM43023" s="5"/>
      <c r="AW43023" s="5"/>
    </row>
    <row r="43024" spans="38:49">
      <c r="AL43024" s="5"/>
      <c r="AM43024" s="5"/>
      <c r="AW43024" s="5"/>
    </row>
    <row r="43025" spans="38:49">
      <c r="AL43025" s="5"/>
      <c r="AM43025" s="5"/>
      <c r="AW43025" s="5"/>
    </row>
    <row r="43026" spans="38:49">
      <c r="AL43026" s="5"/>
      <c r="AM43026" s="5"/>
      <c r="AW43026" s="5"/>
    </row>
    <row r="43027" spans="38:49">
      <c r="AL43027" s="5"/>
      <c r="AM43027" s="5"/>
      <c r="AW43027" s="5"/>
    </row>
    <row r="43028" spans="38:49">
      <c r="AL43028" s="5"/>
      <c r="AM43028" s="5"/>
      <c r="AW43028" s="5"/>
    </row>
    <row r="43029" spans="38:49">
      <c r="AL43029" s="5"/>
      <c r="AM43029" s="5"/>
      <c r="AW43029" s="5"/>
    </row>
    <row r="43030" spans="38:49">
      <c r="AL43030" s="5"/>
      <c r="AM43030" s="5"/>
      <c r="AW43030" s="5"/>
    </row>
    <row r="43031" spans="38:49">
      <c r="AL43031" s="5"/>
      <c r="AM43031" s="5"/>
      <c r="AW43031" s="5"/>
    </row>
    <row r="43032" spans="38:49">
      <c r="AL43032" s="5"/>
      <c r="AM43032" s="5"/>
      <c r="AW43032" s="5"/>
    </row>
    <row r="43033" spans="38:49">
      <c r="AL43033" s="5"/>
      <c r="AM43033" s="5"/>
      <c r="AW43033" s="5"/>
    </row>
    <row r="43034" spans="38:49">
      <c r="AL43034" s="5"/>
      <c r="AM43034" s="5"/>
      <c r="AW43034" s="5"/>
    </row>
    <row r="43035" spans="38:49">
      <c r="AL43035" s="5"/>
      <c r="AM43035" s="5"/>
      <c r="AW43035" s="5"/>
    </row>
    <row r="43036" spans="38:49">
      <c r="AL43036" s="5"/>
      <c r="AM43036" s="5"/>
      <c r="AW43036" s="5"/>
    </row>
    <row r="43037" spans="38:49">
      <c r="AL43037" s="5"/>
      <c r="AM43037" s="5"/>
      <c r="AW43037" s="5"/>
    </row>
    <row r="43038" spans="38:49">
      <c r="AL43038" s="5"/>
      <c r="AM43038" s="5"/>
      <c r="AW43038" s="5"/>
    </row>
    <row r="43039" spans="38:49">
      <c r="AL43039" s="5"/>
      <c r="AM43039" s="5"/>
      <c r="AW43039" s="5"/>
    </row>
    <row r="43040" spans="38:49">
      <c r="AL43040" s="5"/>
      <c r="AM43040" s="5"/>
      <c r="AW43040" s="5"/>
    </row>
    <row r="43041" spans="38:49">
      <c r="AL43041" s="5"/>
      <c r="AM43041" s="5"/>
      <c r="AW43041" s="5"/>
    </row>
    <row r="43042" spans="38:49">
      <c r="AL43042" s="5"/>
      <c r="AM43042" s="5"/>
      <c r="AW43042" s="5"/>
    </row>
    <row r="43043" spans="38:49">
      <c r="AL43043" s="5"/>
      <c r="AM43043" s="5"/>
      <c r="AW43043" s="5"/>
    </row>
    <row r="43044" spans="38:49">
      <c r="AL43044" s="5"/>
      <c r="AM43044" s="5"/>
      <c r="AW43044" s="5"/>
    </row>
    <row r="43045" spans="38:49">
      <c r="AL43045" s="5"/>
      <c r="AM43045" s="5"/>
      <c r="AW43045" s="5"/>
    </row>
    <row r="43046" spans="38:49">
      <c r="AL43046" s="5"/>
      <c r="AM43046" s="5"/>
      <c r="AW43046" s="5"/>
    </row>
    <row r="43047" spans="38:49">
      <c r="AL43047" s="5"/>
      <c r="AM43047" s="5"/>
      <c r="AW43047" s="5"/>
    </row>
    <row r="43048" spans="38:49">
      <c r="AL43048" s="5"/>
      <c r="AM43048" s="5"/>
      <c r="AW43048" s="5"/>
    </row>
    <row r="43049" spans="38:49">
      <c r="AL43049" s="5"/>
      <c r="AM43049" s="5"/>
      <c r="AW43049" s="5"/>
    </row>
    <row r="43050" spans="38:49">
      <c r="AL43050" s="5"/>
      <c r="AM43050" s="5"/>
      <c r="AW43050" s="5"/>
    </row>
    <row r="43051" spans="38:49">
      <c r="AL43051" s="5"/>
      <c r="AM43051" s="5"/>
      <c r="AW43051" s="5"/>
    </row>
    <row r="43052" spans="38:49">
      <c r="AL43052" s="5"/>
      <c r="AM43052" s="5"/>
      <c r="AW43052" s="5"/>
    </row>
    <row r="43053" spans="38:49">
      <c r="AL43053" s="5"/>
      <c r="AM43053" s="5"/>
      <c r="AW43053" s="5"/>
    </row>
    <row r="43054" spans="38:49">
      <c r="AL43054" s="5"/>
      <c r="AM43054" s="5"/>
      <c r="AW43054" s="5"/>
    </row>
    <row r="43055" spans="38:49">
      <c r="AL43055" s="5"/>
      <c r="AM43055" s="5"/>
      <c r="AW43055" s="5"/>
    </row>
    <row r="43056" spans="38:49">
      <c r="AL43056" s="5"/>
      <c r="AM43056" s="5"/>
      <c r="AW43056" s="5"/>
    </row>
    <row r="43057" spans="38:49">
      <c r="AL43057" s="5"/>
      <c r="AM43057" s="5"/>
      <c r="AW43057" s="5"/>
    </row>
    <row r="43058" spans="38:49">
      <c r="AL43058" s="5"/>
      <c r="AM43058" s="5"/>
      <c r="AW43058" s="5"/>
    </row>
    <row r="43059" spans="38:49">
      <c r="AL43059" s="5"/>
      <c r="AM43059" s="5"/>
      <c r="AW43059" s="5"/>
    </row>
    <row r="43060" spans="38:49">
      <c r="AL43060" s="5"/>
      <c r="AM43060" s="5"/>
      <c r="AW43060" s="5"/>
    </row>
    <row r="43061" spans="38:49">
      <c r="AL43061" s="5"/>
      <c r="AM43061" s="5"/>
      <c r="AW43061" s="5"/>
    </row>
    <row r="43062" spans="38:49">
      <c r="AL43062" s="5"/>
      <c r="AM43062" s="5"/>
      <c r="AW43062" s="5"/>
    </row>
    <row r="43063" spans="38:49">
      <c r="AL43063" s="5"/>
      <c r="AM43063" s="5"/>
      <c r="AW43063" s="5"/>
    </row>
    <row r="43064" spans="38:49">
      <c r="AL43064" s="5"/>
      <c r="AM43064" s="5"/>
      <c r="AW43064" s="5"/>
    </row>
    <row r="43065" spans="38:49">
      <c r="AL43065" s="5"/>
      <c r="AM43065" s="5"/>
      <c r="AW43065" s="5"/>
    </row>
    <row r="43066" spans="38:49">
      <c r="AL43066" s="5"/>
      <c r="AM43066" s="5"/>
      <c r="AW43066" s="5"/>
    </row>
    <row r="43067" spans="38:49">
      <c r="AL43067" s="5"/>
      <c r="AM43067" s="5"/>
      <c r="AW43067" s="5"/>
    </row>
    <row r="43068" spans="38:49">
      <c r="AL43068" s="5"/>
      <c r="AM43068" s="5"/>
      <c r="AW43068" s="5"/>
    </row>
    <row r="43069" spans="38:49">
      <c r="AL43069" s="5"/>
      <c r="AM43069" s="5"/>
      <c r="AW43069" s="5"/>
    </row>
    <row r="43070" spans="38:49">
      <c r="AL43070" s="5"/>
      <c r="AM43070" s="5"/>
      <c r="AW43070" s="5"/>
    </row>
    <row r="43071" spans="38:49">
      <c r="AL43071" s="5"/>
      <c r="AM43071" s="5"/>
      <c r="AW43071" s="5"/>
    </row>
    <row r="43072" spans="38:49">
      <c r="AL43072" s="5"/>
      <c r="AM43072" s="5"/>
      <c r="AW43072" s="5"/>
    </row>
    <row r="43073" spans="38:49">
      <c r="AL43073" s="5"/>
      <c r="AM43073" s="5"/>
      <c r="AW43073" s="5"/>
    </row>
    <row r="43074" spans="38:49">
      <c r="AL43074" s="5"/>
      <c r="AM43074" s="5"/>
      <c r="AW43074" s="5"/>
    </row>
    <row r="43075" spans="38:49">
      <c r="AL43075" s="5"/>
      <c r="AM43075" s="5"/>
      <c r="AW43075" s="5"/>
    </row>
    <row r="43076" spans="38:49">
      <c r="AL43076" s="5"/>
      <c r="AM43076" s="5"/>
      <c r="AW43076" s="5"/>
    </row>
    <row r="43077" spans="38:49">
      <c r="AL43077" s="5"/>
      <c r="AM43077" s="5"/>
      <c r="AW43077" s="5"/>
    </row>
    <row r="43078" spans="38:49">
      <c r="AL43078" s="5"/>
      <c r="AM43078" s="5"/>
      <c r="AW43078" s="5"/>
    </row>
    <row r="43079" spans="38:49">
      <c r="AL43079" s="5"/>
      <c r="AM43079" s="5"/>
      <c r="AW43079" s="5"/>
    </row>
    <row r="43080" spans="38:49">
      <c r="AL43080" s="5"/>
      <c r="AM43080" s="5"/>
      <c r="AW43080" s="5"/>
    </row>
    <row r="43081" spans="38:49">
      <c r="AL43081" s="5"/>
      <c r="AM43081" s="5"/>
      <c r="AW43081" s="5"/>
    </row>
    <row r="43082" spans="38:49">
      <c r="AL43082" s="5"/>
      <c r="AM43082" s="5"/>
      <c r="AW43082" s="5"/>
    </row>
    <row r="43083" spans="38:49">
      <c r="AL43083" s="5"/>
      <c r="AM43083" s="5"/>
      <c r="AW43083" s="5"/>
    </row>
    <row r="43084" spans="38:49">
      <c r="AL43084" s="5"/>
      <c r="AM43084" s="5"/>
      <c r="AW43084" s="5"/>
    </row>
    <row r="43085" spans="38:49">
      <c r="AL43085" s="5"/>
      <c r="AM43085" s="5"/>
      <c r="AW43085" s="5"/>
    </row>
    <row r="43086" spans="38:49">
      <c r="AL43086" s="5"/>
      <c r="AM43086" s="5"/>
      <c r="AW43086" s="5"/>
    </row>
    <row r="43087" spans="38:49">
      <c r="AL43087" s="5"/>
      <c r="AM43087" s="5"/>
      <c r="AW43087" s="5"/>
    </row>
    <row r="43088" spans="38:49">
      <c r="AL43088" s="5"/>
      <c r="AM43088" s="5"/>
      <c r="AW43088" s="5"/>
    </row>
    <row r="43089" spans="38:49">
      <c r="AL43089" s="5"/>
      <c r="AM43089" s="5"/>
      <c r="AW43089" s="5"/>
    </row>
    <row r="43090" spans="38:49">
      <c r="AL43090" s="5"/>
      <c r="AM43090" s="5"/>
      <c r="AW43090" s="5"/>
    </row>
    <row r="43091" spans="38:49">
      <c r="AL43091" s="5"/>
      <c r="AM43091" s="5"/>
      <c r="AW43091" s="5"/>
    </row>
    <row r="43092" spans="38:49">
      <c r="AL43092" s="5"/>
      <c r="AM43092" s="5"/>
      <c r="AW43092" s="5"/>
    </row>
    <row r="43093" spans="38:49">
      <c r="AL43093" s="5"/>
      <c r="AM43093" s="5"/>
      <c r="AW43093" s="5"/>
    </row>
    <row r="43094" spans="38:49">
      <c r="AL43094" s="5"/>
      <c r="AM43094" s="5"/>
      <c r="AW43094" s="5"/>
    </row>
    <row r="43095" spans="38:49">
      <c r="AL43095" s="5"/>
      <c r="AM43095" s="5"/>
      <c r="AW43095" s="5"/>
    </row>
    <row r="43096" spans="38:49">
      <c r="AL43096" s="5"/>
      <c r="AM43096" s="5"/>
      <c r="AW43096" s="5"/>
    </row>
    <row r="43097" spans="38:49">
      <c r="AL43097" s="5"/>
      <c r="AM43097" s="5"/>
      <c r="AW43097" s="5"/>
    </row>
    <row r="43098" spans="38:49">
      <c r="AL43098" s="5"/>
      <c r="AM43098" s="5"/>
      <c r="AW43098" s="5"/>
    </row>
    <row r="43099" spans="38:49">
      <c r="AL43099" s="5"/>
      <c r="AM43099" s="5"/>
      <c r="AW43099" s="5"/>
    </row>
    <row r="43100" spans="38:49">
      <c r="AL43100" s="5"/>
      <c r="AM43100" s="5"/>
      <c r="AW43100" s="5"/>
    </row>
    <row r="43101" spans="38:49">
      <c r="AL43101" s="5"/>
      <c r="AM43101" s="5"/>
      <c r="AW43101" s="5"/>
    </row>
    <row r="43102" spans="38:49">
      <c r="AL43102" s="5"/>
      <c r="AM43102" s="5"/>
      <c r="AW43102" s="5"/>
    </row>
    <row r="43103" spans="38:49">
      <c r="AL43103" s="5"/>
      <c r="AM43103" s="5"/>
      <c r="AW43103" s="5"/>
    </row>
    <row r="43104" spans="38:49">
      <c r="AL43104" s="5"/>
      <c r="AM43104" s="5"/>
      <c r="AW43104" s="5"/>
    </row>
    <row r="43105" spans="38:49">
      <c r="AL43105" s="5"/>
      <c r="AM43105" s="5"/>
      <c r="AW43105" s="5"/>
    </row>
    <row r="43106" spans="38:49">
      <c r="AL43106" s="5"/>
      <c r="AM43106" s="5"/>
      <c r="AW43106" s="5"/>
    </row>
    <row r="43107" spans="38:49">
      <c r="AL43107" s="5"/>
      <c r="AM43107" s="5"/>
      <c r="AW43107" s="5"/>
    </row>
    <row r="43108" spans="38:49">
      <c r="AL43108" s="5"/>
      <c r="AM43108" s="5"/>
      <c r="AW43108" s="5"/>
    </row>
    <row r="43109" spans="38:49">
      <c r="AL43109" s="5"/>
      <c r="AM43109" s="5"/>
      <c r="AW43109" s="5"/>
    </row>
    <row r="43110" spans="38:49">
      <c r="AL43110" s="5"/>
      <c r="AM43110" s="5"/>
      <c r="AW43110" s="5"/>
    </row>
    <row r="43111" spans="38:49">
      <c r="AL43111" s="5"/>
      <c r="AM43111" s="5"/>
      <c r="AW43111" s="5"/>
    </row>
    <row r="43112" spans="38:49">
      <c r="AL43112" s="5"/>
      <c r="AM43112" s="5"/>
      <c r="AW43112" s="5"/>
    </row>
    <row r="43113" spans="38:49">
      <c r="AL43113" s="5"/>
      <c r="AM43113" s="5"/>
      <c r="AW43113" s="5"/>
    </row>
    <row r="43114" spans="38:49">
      <c r="AL43114" s="5"/>
      <c r="AM43114" s="5"/>
      <c r="AW43114" s="5"/>
    </row>
    <row r="43115" spans="38:49">
      <c r="AL43115" s="5"/>
      <c r="AM43115" s="5"/>
      <c r="AW43115" s="5"/>
    </row>
    <row r="43116" spans="38:49">
      <c r="AL43116" s="5"/>
      <c r="AM43116" s="5"/>
      <c r="AW43116" s="5"/>
    </row>
    <row r="43117" spans="38:49">
      <c r="AL43117" s="5"/>
      <c r="AM43117" s="5"/>
      <c r="AW43117" s="5"/>
    </row>
    <row r="43118" spans="38:49">
      <c r="AL43118" s="5"/>
      <c r="AM43118" s="5"/>
      <c r="AW43118" s="5"/>
    </row>
    <row r="43119" spans="38:49">
      <c r="AL43119" s="5"/>
      <c r="AM43119" s="5"/>
      <c r="AW43119" s="5"/>
    </row>
    <row r="43120" spans="38:49">
      <c r="AL43120" s="5"/>
      <c r="AM43120" s="5"/>
      <c r="AW43120" s="5"/>
    </row>
    <row r="43121" spans="38:49">
      <c r="AL43121" s="5"/>
      <c r="AM43121" s="5"/>
      <c r="AW43121" s="5"/>
    </row>
    <row r="43122" spans="38:49">
      <c r="AL43122" s="5"/>
      <c r="AM43122" s="5"/>
      <c r="AW43122" s="5"/>
    </row>
    <row r="43123" spans="38:49">
      <c r="AL43123" s="5"/>
      <c r="AM43123" s="5"/>
      <c r="AW43123" s="5"/>
    </row>
    <row r="43124" spans="38:49">
      <c r="AL43124" s="5"/>
      <c r="AM43124" s="5"/>
      <c r="AW43124" s="5"/>
    </row>
    <row r="43125" spans="38:49">
      <c r="AL43125" s="5"/>
      <c r="AM43125" s="5"/>
      <c r="AW43125" s="5"/>
    </row>
    <row r="43126" spans="38:49">
      <c r="AL43126" s="5"/>
      <c r="AM43126" s="5"/>
      <c r="AW43126" s="5"/>
    </row>
    <row r="43127" spans="38:49">
      <c r="AL43127" s="5"/>
      <c r="AM43127" s="5"/>
      <c r="AW43127" s="5"/>
    </row>
    <row r="43128" spans="38:49">
      <c r="AL43128" s="5"/>
      <c r="AM43128" s="5"/>
      <c r="AW43128" s="5"/>
    </row>
    <row r="43129" spans="38:49">
      <c r="AL43129" s="5"/>
      <c r="AM43129" s="5"/>
      <c r="AW43129" s="5"/>
    </row>
    <row r="43130" spans="38:49">
      <c r="AL43130" s="5"/>
      <c r="AM43130" s="5"/>
      <c r="AW43130" s="5"/>
    </row>
    <row r="43131" spans="38:49">
      <c r="AL43131" s="5"/>
      <c r="AM43131" s="5"/>
      <c r="AW43131" s="5"/>
    </row>
    <row r="43132" spans="38:49">
      <c r="AL43132" s="5"/>
      <c r="AM43132" s="5"/>
      <c r="AW43132" s="5"/>
    </row>
    <row r="43133" spans="38:49">
      <c r="AL43133" s="5"/>
      <c r="AM43133" s="5"/>
      <c r="AW43133" s="5"/>
    </row>
    <row r="43134" spans="38:49">
      <c r="AL43134" s="5"/>
      <c r="AM43134" s="5"/>
      <c r="AW43134" s="5"/>
    </row>
    <row r="43135" spans="38:49">
      <c r="AL43135" s="5"/>
      <c r="AM43135" s="5"/>
      <c r="AW43135" s="5"/>
    </row>
    <row r="43136" spans="38:49">
      <c r="AL43136" s="5"/>
      <c r="AM43136" s="5"/>
      <c r="AW43136" s="5"/>
    </row>
    <row r="43137" spans="38:49">
      <c r="AL43137" s="5"/>
      <c r="AM43137" s="5"/>
      <c r="AW43137" s="5"/>
    </row>
    <row r="43138" spans="38:49">
      <c r="AL43138" s="5"/>
      <c r="AM43138" s="5"/>
      <c r="AW43138" s="5"/>
    </row>
    <row r="43139" spans="38:49">
      <c r="AL43139" s="5"/>
      <c r="AM43139" s="5"/>
      <c r="AW43139" s="5"/>
    </row>
    <row r="43140" spans="38:49">
      <c r="AL43140" s="5"/>
      <c r="AM43140" s="5"/>
      <c r="AW43140" s="5"/>
    </row>
    <row r="43141" spans="38:49">
      <c r="AL43141" s="5"/>
      <c r="AM43141" s="5"/>
      <c r="AW43141" s="5"/>
    </row>
    <row r="43142" spans="38:49">
      <c r="AL43142" s="5"/>
      <c r="AM43142" s="5"/>
      <c r="AW43142" s="5"/>
    </row>
    <row r="43143" spans="38:49">
      <c r="AL43143" s="5"/>
      <c r="AM43143" s="5"/>
      <c r="AW43143" s="5"/>
    </row>
    <row r="43144" spans="38:49">
      <c r="AL43144" s="5"/>
      <c r="AM43144" s="5"/>
      <c r="AW43144" s="5"/>
    </row>
    <row r="43145" spans="38:49">
      <c r="AL43145" s="5"/>
      <c r="AM43145" s="5"/>
      <c r="AW43145" s="5"/>
    </row>
    <row r="43146" spans="38:49">
      <c r="AL43146" s="5"/>
      <c r="AM43146" s="5"/>
      <c r="AW43146" s="5"/>
    </row>
    <row r="43147" spans="38:49">
      <c r="AL43147" s="5"/>
      <c r="AM43147" s="5"/>
      <c r="AW43147" s="5"/>
    </row>
    <row r="43148" spans="38:49">
      <c r="AL43148" s="5"/>
      <c r="AM43148" s="5"/>
      <c r="AW43148" s="5"/>
    </row>
    <row r="43149" spans="38:49">
      <c r="AL43149" s="5"/>
      <c r="AM43149" s="5"/>
      <c r="AW43149" s="5"/>
    </row>
    <row r="43150" spans="38:49">
      <c r="AL43150" s="5"/>
      <c r="AM43150" s="5"/>
      <c r="AW43150" s="5"/>
    </row>
    <row r="43151" spans="38:49">
      <c r="AL43151" s="5"/>
      <c r="AM43151" s="5"/>
      <c r="AW43151" s="5"/>
    </row>
    <row r="43152" spans="38:49">
      <c r="AL43152" s="5"/>
      <c r="AM43152" s="5"/>
      <c r="AW43152" s="5"/>
    </row>
    <row r="43153" spans="38:49">
      <c r="AL43153" s="5"/>
      <c r="AM43153" s="5"/>
      <c r="AW43153" s="5"/>
    </row>
    <row r="43154" spans="38:49">
      <c r="AL43154" s="5"/>
      <c r="AM43154" s="5"/>
      <c r="AW43154" s="5"/>
    </row>
    <row r="43155" spans="38:49">
      <c r="AL43155" s="5"/>
      <c r="AM43155" s="5"/>
      <c r="AW43155" s="5"/>
    </row>
    <row r="43156" spans="38:49">
      <c r="AL43156" s="5"/>
      <c r="AM43156" s="5"/>
      <c r="AW43156" s="5"/>
    </row>
    <row r="43157" spans="38:49">
      <c r="AL43157" s="5"/>
      <c r="AM43157" s="5"/>
      <c r="AW43157" s="5"/>
    </row>
    <row r="43158" spans="38:49">
      <c r="AL43158" s="5"/>
      <c r="AM43158" s="5"/>
      <c r="AW43158" s="5"/>
    </row>
    <row r="43159" spans="38:49">
      <c r="AL43159" s="5"/>
      <c r="AM43159" s="5"/>
      <c r="AW43159" s="5"/>
    </row>
    <row r="43160" spans="38:49">
      <c r="AL43160" s="5"/>
      <c r="AM43160" s="5"/>
      <c r="AW43160" s="5"/>
    </row>
    <row r="43161" spans="38:49">
      <c r="AL43161" s="5"/>
      <c r="AM43161" s="5"/>
      <c r="AW43161" s="5"/>
    </row>
    <row r="43162" spans="38:49">
      <c r="AL43162" s="5"/>
      <c r="AM43162" s="5"/>
      <c r="AW43162" s="5"/>
    </row>
    <row r="43163" spans="38:49">
      <c r="AL43163" s="5"/>
      <c r="AM43163" s="5"/>
      <c r="AW43163" s="5"/>
    </row>
    <row r="43164" spans="38:49">
      <c r="AL43164" s="5"/>
      <c r="AM43164" s="5"/>
      <c r="AW43164" s="5"/>
    </row>
    <row r="43165" spans="38:49">
      <c r="AL43165" s="5"/>
      <c r="AM43165" s="5"/>
      <c r="AW43165" s="5"/>
    </row>
    <row r="43166" spans="38:49">
      <c r="AL43166" s="5"/>
      <c r="AM43166" s="5"/>
      <c r="AW43166" s="5"/>
    </row>
    <row r="43167" spans="38:49">
      <c r="AL43167" s="5"/>
      <c r="AM43167" s="5"/>
      <c r="AW43167" s="5"/>
    </row>
    <row r="43168" spans="38:49">
      <c r="AL43168" s="5"/>
      <c r="AM43168" s="5"/>
      <c r="AW43168" s="5"/>
    </row>
    <row r="43169" spans="38:49">
      <c r="AL43169" s="5"/>
      <c r="AM43169" s="5"/>
      <c r="AW43169" s="5"/>
    </row>
    <row r="43170" spans="38:49">
      <c r="AL43170" s="5"/>
      <c r="AM43170" s="5"/>
      <c r="AW43170" s="5"/>
    </row>
    <row r="43171" spans="38:49">
      <c r="AL43171" s="5"/>
      <c r="AM43171" s="5"/>
      <c r="AW43171" s="5"/>
    </row>
    <row r="43172" spans="38:49">
      <c r="AL43172" s="5"/>
      <c r="AM43172" s="5"/>
      <c r="AW43172" s="5"/>
    </row>
    <row r="43173" spans="38:49">
      <c r="AL43173" s="5"/>
      <c r="AM43173" s="5"/>
      <c r="AW43173" s="5"/>
    </row>
    <row r="43174" spans="38:49">
      <c r="AL43174" s="5"/>
      <c r="AM43174" s="5"/>
      <c r="AW43174" s="5"/>
    </row>
    <row r="43175" spans="38:49">
      <c r="AL43175" s="5"/>
      <c r="AM43175" s="5"/>
      <c r="AW43175" s="5"/>
    </row>
    <row r="43176" spans="38:49">
      <c r="AL43176" s="5"/>
      <c r="AM43176" s="5"/>
      <c r="AW43176" s="5"/>
    </row>
    <row r="43177" spans="38:49">
      <c r="AL43177" s="5"/>
      <c r="AM43177" s="5"/>
      <c r="AW43177" s="5"/>
    </row>
    <row r="43178" spans="38:49">
      <c r="AL43178" s="5"/>
      <c r="AM43178" s="5"/>
      <c r="AW43178" s="5"/>
    </row>
    <row r="43179" spans="38:49">
      <c r="AL43179" s="5"/>
      <c r="AM43179" s="5"/>
      <c r="AW43179" s="5"/>
    </row>
    <row r="43180" spans="38:49">
      <c r="AL43180" s="5"/>
      <c r="AM43180" s="5"/>
      <c r="AW43180" s="5"/>
    </row>
    <row r="43181" spans="38:49">
      <c r="AL43181" s="5"/>
      <c r="AM43181" s="5"/>
      <c r="AW43181" s="5"/>
    </row>
    <row r="43182" spans="38:49">
      <c r="AL43182" s="5"/>
      <c r="AM43182" s="5"/>
      <c r="AW43182" s="5"/>
    </row>
    <row r="43183" spans="38:49">
      <c r="AL43183" s="5"/>
      <c r="AM43183" s="5"/>
      <c r="AW43183" s="5"/>
    </row>
    <row r="43184" spans="38:49">
      <c r="AL43184" s="5"/>
      <c r="AM43184" s="5"/>
      <c r="AW43184" s="5"/>
    </row>
    <row r="43185" spans="38:49">
      <c r="AL43185" s="5"/>
      <c r="AM43185" s="5"/>
      <c r="AW43185" s="5"/>
    </row>
    <row r="43186" spans="38:49">
      <c r="AL43186" s="5"/>
      <c r="AM43186" s="5"/>
      <c r="AW43186" s="5"/>
    </row>
    <row r="43187" spans="38:49">
      <c r="AL43187" s="5"/>
      <c r="AM43187" s="5"/>
      <c r="AW43187" s="5"/>
    </row>
    <row r="43188" spans="38:49">
      <c r="AL43188" s="5"/>
      <c r="AM43188" s="5"/>
      <c r="AW43188" s="5"/>
    </row>
    <row r="43189" spans="38:49">
      <c r="AL43189" s="5"/>
      <c r="AM43189" s="5"/>
      <c r="AW43189" s="5"/>
    </row>
    <row r="43190" spans="38:49">
      <c r="AL43190" s="5"/>
      <c r="AM43190" s="5"/>
      <c r="AW43190" s="5"/>
    </row>
    <row r="43191" spans="38:49">
      <c r="AL43191" s="5"/>
      <c r="AM43191" s="5"/>
      <c r="AW43191" s="5"/>
    </row>
    <row r="43192" spans="38:49">
      <c r="AL43192" s="5"/>
      <c r="AM43192" s="5"/>
      <c r="AW43192" s="5"/>
    </row>
    <row r="43193" spans="38:49">
      <c r="AL43193" s="5"/>
      <c r="AM43193" s="5"/>
      <c r="AW43193" s="5"/>
    </row>
    <row r="43194" spans="38:49">
      <c r="AL43194" s="5"/>
      <c r="AM43194" s="5"/>
      <c r="AW43194" s="5"/>
    </row>
    <row r="43195" spans="38:49">
      <c r="AL43195" s="5"/>
      <c r="AM43195" s="5"/>
      <c r="AW43195" s="5"/>
    </row>
    <row r="43196" spans="38:49">
      <c r="AL43196" s="5"/>
      <c r="AM43196" s="5"/>
      <c r="AW43196" s="5"/>
    </row>
    <row r="43197" spans="38:49">
      <c r="AL43197" s="5"/>
      <c r="AM43197" s="5"/>
      <c r="AW43197" s="5"/>
    </row>
    <row r="43198" spans="38:49">
      <c r="AL43198" s="5"/>
      <c r="AM43198" s="5"/>
      <c r="AW43198" s="5"/>
    </row>
    <row r="43199" spans="38:49">
      <c r="AL43199" s="5"/>
      <c r="AM43199" s="5"/>
      <c r="AW43199" s="5"/>
    </row>
    <row r="43200" spans="38:49">
      <c r="AL43200" s="5"/>
      <c r="AM43200" s="5"/>
      <c r="AW43200" s="5"/>
    </row>
    <row r="43201" spans="38:49">
      <c r="AL43201" s="5"/>
      <c r="AM43201" s="5"/>
      <c r="AW43201" s="5"/>
    </row>
    <row r="43202" spans="38:49">
      <c r="AL43202" s="5"/>
      <c r="AM43202" s="5"/>
      <c r="AW43202" s="5"/>
    </row>
    <row r="43203" spans="38:49">
      <c r="AL43203" s="5"/>
      <c r="AM43203" s="5"/>
      <c r="AW43203" s="5"/>
    </row>
    <row r="43204" spans="38:49">
      <c r="AL43204" s="5"/>
      <c r="AM43204" s="5"/>
      <c r="AW43204" s="5"/>
    </row>
    <row r="43205" spans="38:49">
      <c r="AL43205" s="5"/>
      <c r="AM43205" s="5"/>
      <c r="AW43205" s="5"/>
    </row>
    <row r="43206" spans="38:49">
      <c r="AL43206" s="5"/>
      <c r="AM43206" s="5"/>
      <c r="AW43206" s="5"/>
    </row>
    <row r="43207" spans="38:49">
      <c r="AL43207" s="5"/>
      <c r="AM43207" s="5"/>
      <c r="AW43207" s="5"/>
    </row>
    <row r="43208" spans="38:49">
      <c r="AL43208" s="5"/>
      <c r="AM43208" s="5"/>
      <c r="AW43208" s="5"/>
    </row>
    <row r="43209" spans="38:49">
      <c r="AL43209" s="5"/>
      <c r="AM43209" s="5"/>
      <c r="AW43209" s="5"/>
    </row>
    <row r="43210" spans="38:49">
      <c r="AL43210" s="5"/>
      <c r="AM43210" s="5"/>
      <c r="AW43210" s="5"/>
    </row>
    <row r="43211" spans="38:49">
      <c r="AL43211" s="5"/>
      <c r="AM43211" s="5"/>
      <c r="AW43211" s="5"/>
    </row>
    <row r="43212" spans="38:49">
      <c r="AL43212" s="5"/>
      <c r="AM43212" s="5"/>
      <c r="AW43212" s="5"/>
    </row>
    <row r="43213" spans="38:49">
      <c r="AL43213" s="5"/>
      <c r="AM43213" s="5"/>
      <c r="AW43213" s="5"/>
    </row>
    <row r="43214" spans="38:49">
      <c r="AL43214" s="5"/>
      <c r="AM43214" s="5"/>
      <c r="AW43214" s="5"/>
    </row>
    <row r="43215" spans="38:49">
      <c r="AL43215" s="5"/>
      <c r="AM43215" s="5"/>
      <c r="AW43215" s="5"/>
    </row>
    <row r="43216" spans="38:49">
      <c r="AL43216" s="5"/>
      <c r="AM43216" s="5"/>
      <c r="AW43216" s="5"/>
    </row>
    <row r="43217" spans="38:49">
      <c r="AL43217" s="5"/>
      <c r="AM43217" s="5"/>
      <c r="AW43217" s="5"/>
    </row>
    <row r="43218" spans="38:49">
      <c r="AL43218" s="5"/>
      <c r="AM43218" s="5"/>
      <c r="AW43218" s="5"/>
    </row>
    <row r="43219" spans="38:49">
      <c r="AL43219" s="5"/>
      <c r="AM43219" s="5"/>
      <c r="AW43219" s="5"/>
    </row>
    <row r="43220" spans="38:49">
      <c r="AL43220" s="5"/>
      <c r="AM43220" s="5"/>
      <c r="AW43220" s="5"/>
    </row>
    <row r="43221" spans="38:49">
      <c r="AL43221" s="5"/>
      <c r="AM43221" s="5"/>
      <c r="AW43221" s="5"/>
    </row>
    <row r="43222" spans="38:49">
      <c r="AL43222" s="5"/>
      <c r="AM43222" s="5"/>
      <c r="AW43222" s="5"/>
    </row>
    <row r="43223" spans="38:49">
      <c r="AL43223" s="5"/>
      <c r="AM43223" s="5"/>
      <c r="AW43223" s="5"/>
    </row>
    <row r="43224" spans="38:49">
      <c r="AL43224" s="5"/>
      <c r="AM43224" s="5"/>
      <c r="AW43224" s="5"/>
    </row>
    <row r="43225" spans="38:49">
      <c r="AL43225" s="5"/>
      <c r="AM43225" s="5"/>
      <c r="AW43225" s="5"/>
    </row>
    <row r="43226" spans="38:49">
      <c r="AL43226" s="5"/>
      <c r="AM43226" s="5"/>
      <c r="AW43226" s="5"/>
    </row>
    <row r="43227" spans="38:49">
      <c r="AL43227" s="5"/>
      <c r="AM43227" s="5"/>
      <c r="AW43227" s="5"/>
    </row>
    <row r="43228" spans="38:49">
      <c r="AL43228" s="5"/>
      <c r="AM43228" s="5"/>
      <c r="AW43228" s="5"/>
    </row>
    <row r="43229" spans="38:49">
      <c r="AL43229" s="5"/>
      <c r="AM43229" s="5"/>
      <c r="AW43229" s="5"/>
    </row>
    <row r="43230" spans="38:49">
      <c r="AL43230" s="5"/>
      <c r="AM43230" s="5"/>
      <c r="AW43230" s="5"/>
    </row>
    <row r="43231" spans="38:49">
      <c r="AL43231" s="5"/>
      <c r="AM43231" s="5"/>
      <c r="AW43231" s="5"/>
    </row>
    <row r="43232" spans="38:49">
      <c r="AL43232" s="5"/>
      <c r="AM43232" s="5"/>
      <c r="AW43232" s="5"/>
    </row>
    <row r="43233" spans="38:49">
      <c r="AL43233" s="5"/>
      <c r="AM43233" s="5"/>
      <c r="AW43233" s="5"/>
    </row>
    <row r="43234" spans="38:49">
      <c r="AL43234" s="5"/>
      <c r="AM43234" s="5"/>
      <c r="AW43234" s="5"/>
    </row>
    <row r="43235" spans="38:49">
      <c r="AL43235" s="5"/>
      <c r="AM43235" s="5"/>
      <c r="AW43235" s="5"/>
    </row>
    <row r="43236" spans="38:49">
      <c r="AL43236" s="5"/>
      <c r="AM43236" s="5"/>
      <c r="AW43236" s="5"/>
    </row>
    <row r="43237" spans="38:49">
      <c r="AL43237" s="5"/>
      <c r="AM43237" s="5"/>
      <c r="AW43237" s="5"/>
    </row>
    <row r="43238" spans="38:49">
      <c r="AL43238" s="5"/>
      <c r="AM43238" s="5"/>
      <c r="AW43238" s="5"/>
    </row>
    <row r="43239" spans="38:49">
      <c r="AL43239" s="5"/>
      <c r="AM43239" s="5"/>
      <c r="AW43239" s="5"/>
    </row>
    <row r="43240" spans="38:49">
      <c r="AL43240" s="5"/>
      <c r="AM43240" s="5"/>
      <c r="AW43240" s="5"/>
    </row>
    <row r="43241" spans="38:49">
      <c r="AL43241" s="5"/>
      <c r="AM43241" s="5"/>
      <c r="AW43241" s="5"/>
    </row>
    <row r="43242" spans="38:49">
      <c r="AL43242" s="5"/>
      <c r="AM43242" s="5"/>
      <c r="AW43242" s="5"/>
    </row>
    <row r="43243" spans="38:49">
      <c r="AL43243" s="5"/>
      <c r="AM43243" s="5"/>
      <c r="AW43243" s="5"/>
    </row>
    <row r="43244" spans="38:49">
      <c r="AL43244" s="5"/>
      <c r="AM43244" s="5"/>
      <c r="AW43244" s="5"/>
    </row>
    <row r="43245" spans="38:49">
      <c r="AL43245" s="5"/>
      <c r="AM43245" s="5"/>
      <c r="AW43245" s="5"/>
    </row>
    <row r="43246" spans="38:49">
      <c r="AL43246" s="5"/>
      <c r="AM43246" s="5"/>
      <c r="AW43246" s="5"/>
    </row>
    <row r="43247" spans="38:49">
      <c r="AL43247" s="5"/>
      <c r="AM43247" s="5"/>
      <c r="AW43247" s="5"/>
    </row>
    <row r="43248" spans="38:49">
      <c r="AL43248" s="5"/>
      <c r="AM43248" s="5"/>
      <c r="AW43248" s="5"/>
    </row>
    <row r="43249" spans="38:49">
      <c r="AL43249" s="5"/>
      <c r="AM43249" s="5"/>
      <c r="AW43249" s="5"/>
    </row>
    <row r="43250" spans="38:49">
      <c r="AL43250" s="5"/>
      <c r="AM43250" s="5"/>
      <c r="AW43250" s="5"/>
    </row>
    <row r="43251" spans="38:49">
      <c r="AL43251" s="5"/>
      <c r="AM43251" s="5"/>
      <c r="AW43251" s="5"/>
    </row>
    <row r="43252" spans="38:49">
      <c r="AL43252" s="5"/>
      <c r="AM43252" s="5"/>
      <c r="AW43252" s="5"/>
    </row>
    <row r="43253" spans="38:49">
      <c r="AL43253" s="5"/>
      <c r="AM43253" s="5"/>
      <c r="AW43253" s="5"/>
    </row>
    <row r="43254" spans="38:49">
      <c r="AL43254" s="5"/>
      <c r="AM43254" s="5"/>
      <c r="AW43254" s="5"/>
    </row>
    <row r="43255" spans="38:49">
      <c r="AL43255" s="5"/>
      <c r="AM43255" s="5"/>
      <c r="AW43255" s="5"/>
    </row>
    <row r="43256" spans="38:49">
      <c r="AL43256" s="5"/>
      <c r="AM43256" s="5"/>
      <c r="AW43256" s="5"/>
    </row>
    <row r="43257" spans="38:49">
      <c r="AL43257" s="5"/>
      <c r="AM43257" s="5"/>
      <c r="AW43257" s="5"/>
    </row>
    <row r="43258" spans="38:49">
      <c r="AL43258" s="5"/>
      <c r="AM43258" s="5"/>
      <c r="AW43258" s="5"/>
    </row>
    <row r="43259" spans="38:49">
      <c r="AL43259" s="5"/>
      <c r="AM43259" s="5"/>
      <c r="AW43259" s="5"/>
    </row>
    <row r="43260" spans="38:49">
      <c r="AL43260" s="5"/>
      <c r="AM43260" s="5"/>
      <c r="AW43260" s="5"/>
    </row>
    <row r="43261" spans="38:49">
      <c r="AL43261" s="5"/>
      <c r="AM43261" s="5"/>
      <c r="AW43261" s="5"/>
    </row>
    <row r="43262" spans="38:49">
      <c r="AL43262" s="5"/>
      <c r="AM43262" s="5"/>
      <c r="AW43262" s="5"/>
    </row>
    <row r="43263" spans="38:49">
      <c r="AL43263" s="5"/>
      <c r="AM43263" s="5"/>
      <c r="AW43263" s="5"/>
    </row>
    <row r="43264" spans="38:49">
      <c r="AL43264" s="5"/>
      <c r="AM43264" s="5"/>
      <c r="AW43264" s="5"/>
    </row>
    <row r="43265" spans="38:49">
      <c r="AL43265" s="5"/>
      <c r="AM43265" s="5"/>
      <c r="AW43265" s="5"/>
    </row>
    <row r="43266" spans="38:49">
      <c r="AL43266" s="5"/>
      <c r="AM43266" s="5"/>
      <c r="AW43266" s="5"/>
    </row>
    <row r="43267" spans="38:49">
      <c r="AL43267" s="5"/>
      <c r="AM43267" s="5"/>
      <c r="AW43267" s="5"/>
    </row>
    <row r="43268" spans="38:49">
      <c r="AL43268" s="5"/>
      <c r="AM43268" s="5"/>
      <c r="AW43268" s="5"/>
    </row>
    <row r="43269" spans="38:49">
      <c r="AL43269" s="5"/>
      <c r="AM43269" s="5"/>
      <c r="AW43269" s="5"/>
    </row>
    <row r="43270" spans="38:49">
      <c r="AL43270" s="5"/>
      <c r="AM43270" s="5"/>
      <c r="AW43270" s="5"/>
    </row>
    <row r="43271" spans="38:49">
      <c r="AL43271" s="5"/>
      <c r="AM43271" s="5"/>
      <c r="AW43271" s="5"/>
    </row>
    <row r="43272" spans="38:49">
      <c r="AL43272" s="5"/>
      <c r="AM43272" s="5"/>
      <c r="AW43272" s="5"/>
    </row>
    <row r="43273" spans="38:49">
      <c r="AL43273" s="5"/>
      <c r="AM43273" s="5"/>
      <c r="AW43273" s="5"/>
    </row>
    <row r="43274" spans="38:49">
      <c r="AL43274" s="5"/>
      <c r="AM43274" s="5"/>
      <c r="AW43274" s="5"/>
    </row>
    <row r="43275" spans="38:49">
      <c r="AL43275" s="5"/>
      <c r="AM43275" s="5"/>
      <c r="AW43275" s="5"/>
    </row>
    <row r="43276" spans="38:49">
      <c r="AL43276" s="5"/>
      <c r="AM43276" s="5"/>
      <c r="AW43276" s="5"/>
    </row>
    <row r="43277" spans="38:49">
      <c r="AL43277" s="5"/>
      <c r="AM43277" s="5"/>
      <c r="AW43277" s="5"/>
    </row>
    <row r="43278" spans="38:49">
      <c r="AL43278" s="5"/>
      <c r="AM43278" s="5"/>
      <c r="AW43278" s="5"/>
    </row>
    <row r="43279" spans="38:49">
      <c r="AL43279" s="5"/>
      <c r="AM43279" s="5"/>
      <c r="AW43279" s="5"/>
    </row>
    <row r="43280" spans="38:49">
      <c r="AL43280" s="5"/>
      <c r="AM43280" s="5"/>
      <c r="AW43280" s="5"/>
    </row>
    <row r="43281" spans="38:49">
      <c r="AL43281" s="5"/>
      <c r="AM43281" s="5"/>
      <c r="AW43281" s="5"/>
    </row>
    <row r="43282" spans="38:49">
      <c r="AL43282" s="5"/>
      <c r="AM43282" s="5"/>
      <c r="AW43282" s="5"/>
    </row>
    <row r="43283" spans="38:49">
      <c r="AL43283" s="5"/>
      <c r="AM43283" s="5"/>
      <c r="AW43283" s="5"/>
    </row>
    <row r="43284" spans="38:49">
      <c r="AL43284" s="5"/>
      <c r="AM43284" s="5"/>
      <c r="AW43284" s="5"/>
    </row>
    <row r="43285" spans="38:49">
      <c r="AL43285" s="5"/>
      <c r="AM43285" s="5"/>
      <c r="AW43285" s="5"/>
    </row>
    <row r="43286" spans="38:49">
      <c r="AL43286" s="5"/>
      <c r="AM43286" s="5"/>
      <c r="AW43286" s="5"/>
    </row>
    <row r="43287" spans="38:49">
      <c r="AL43287" s="5"/>
      <c r="AM43287" s="5"/>
      <c r="AW43287" s="5"/>
    </row>
    <row r="43288" spans="38:49">
      <c r="AL43288" s="5"/>
      <c r="AM43288" s="5"/>
      <c r="AW43288" s="5"/>
    </row>
    <row r="43289" spans="38:49">
      <c r="AL43289" s="5"/>
      <c r="AM43289" s="5"/>
      <c r="AW43289" s="5"/>
    </row>
    <row r="43290" spans="38:49">
      <c r="AL43290" s="5"/>
      <c r="AM43290" s="5"/>
      <c r="AW43290" s="5"/>
    </row>
    <row r="43291" spans="38:49">
      <c r="AL43291" s="5"/>
      <c r="AM43291" s="5"/>
      <c r="AW43291" s="5"/>
    </row>
    <row r="43292" spans="38:49">
      <c r="AL43292" s="5"/>
      <c r="AM43292" s="5"/>
      <c r="AW43292" s="5"/>
    </row>
    <row r="43293" spans="38:49">
      <c r="AL43293" s="5"/>
      <c r="AM43293" s="5"/>
      <c r="AW43293" s="5"/>
    </row>
    <row r="43294" spans="38:49">
      <c r="AL43294" s="5"/>
      <c r="AM43294" s="5"/>
      <c r="AW43294" s="5"/>
    </row>
    <row r="43295" spans="38:49">
      <c r="AL43295" s="5"/>
      <c r="AM43295" s="5"/>
      <c r="AW43295" s="5"/>
    </row>
    <row r="43296" spans="38:49">
      <c r="AL43296" s="5"/>
      <c r="AM43296" s="5"/>
      <c r="AW43296" s="5"/>
    </row>
    <row r="43297" spans="38:49">
      <c r="AL43297" s="5"/>
      <c r="AM43297" s="5"/>
      <c r="AW43297" s="5"/>
    </row>
    <row r="43298" spans="38:49">
      <c r="AL43298" s="5"/>
      <c r="AM43298" s="5"/>
      <c r="AW43298" s="5"/>
    </row>
    <row r="43299" spans="38:49">
      <c r="AL43299" s="5"/>
      <c r="AM43299" s="5"/>
      <c r="AW43299" s="5"/>
    </row>
    <row r="43300" spans="38:49">
      <c r="AL43300" s="5"/>
      <c r="AM43300" s="5"/>
      <c r="AW43300" s="5"/>
    </row>
    <row r="43301" spans="38:49">
      <c r="AL43301" s="5"/>
      <c r="AM43301" s="5"/>
      <c r="AW43301" s="5"/>
    </row>
    <row r="43302" spans="38:49">
      <c r="AL43302" s="5"/>
      <c r="AM43302" s="5"/>
      <c r="AW43302" s="5"/>
    </row>
    <row r="43303" spans="38:49">
      <c r="AL43303" s="5"/>
      <c r="AM43303" s="5"/>
      <c r="AW43303" s="5"/>
    </row>
    <row r="43304" spans="38:49">
      <c r="AL43304" s="5"/>
      <c r="AM43304" s="5"/>
      <c r="AW43304" s="5"/>
    </row>
    <row r="43305" spans="38:49">
      <c r="AL43305" s="5"/>
      <c r="AM43305" s="5"/>
      <c r="AW43305" s="5"/>
    </row>
    <row r="43306" spans="38:49">
      <c r="AL43306" s="5"/>
      <c r="AM43306" s="5"/>
      <c r="AW43306" s="5"/>
    </row>
    <row r="43307" spans="38:49">
      <c r="AL43307" s="5"/>
      <c r="AM43307" s="5"/>
      <c r="AW43307" s="5"/>
    </row>
    <row r="43308" spans="38:49">
      <c r="AL43308" s="5"/>
      <c r="AM43308" s="5"/>
      <c r="AW43308" s="5"/>
    </row>
    <row r="43309" spans="38:49">
      <c r="AL43309" s="5"/>
      <c r="AM43309" s="5"/>
      <c r="AW43309" s="5"/>
    </row>
    <row r="43310" spans="38:49">
      <c r="AL43310" s="5"/>
      <c r="AM43310" s="5"/>
      <c r="AW43310" s="5"/>
    </row>
    <row r="43311" spans="38:49">
      <c r="AL43311" s="5"/>
      <c r="AM43311" s="5"/>
      <c r="AW43311" s="5"/>
    </row>
    <row r="43312" spans="38:49">
      <c r="AL43312" s="5"/>
      <c r="AM43312" s="5"/>
      <c r="AW43312" s="5"/>
    </row>
    <row r="43313" spans="38:49">
      <c r="AL43313" s="5"/>
      <c r="AM43313" s="5"/>
      <c r="AW43313" s="5"/>
    </row>
    <row r="43314" spans="38:49">
      <c r="AL43314" s="5"/>
      <c r="AM43314" s="5"/>
      <c r="AW43314" s="5"/>
    </row>
    <row r="43315" spans="38:49">
      <c r="AL43315" s="5"/>
      <c r="AM43315" s="5"/>
      <c r="AW43315" s="5"/>
    </row>
    <row r="43316" spans="38:49">
      <c r="AL43316" s="5"/>
      <c r="AM43316" s="5"/>
      <c r="AW43316" s="5"/>
    </row>
    <row r="43317" spans="38:49">
      <c r="AL43317" s="5"/>
      <c r="AM43317" s="5"/>
      <c r="AW43317" s="5"/>
    </row>
    <row r="43318" spans="38:49">
      <c r="AL43318" s="5"/>
      <c r="AM43318" s="5"/>
      <c r="AW43318" s="5"/>
    </row>
    <row r="43319" spans="38:49">
      <c r="AL43319" s="5"/>
      <c r="AM43319" s="5"/>
      <c r="AW43319" s="5"/>
    </row>
    <row r="43320" spans="38:49">
      <c r="AL43320" s="5"/>
      <c r="AM43320" s="5"/>
      <c r="AW43320" s="5"/>
    </row>
    <row r="43321" spans="38:49">
      <c r="AL43321" s="5"/>
      <c r="AM43321" s="5"/>
      <c r="AW43321" s="5"/>
    </row>
    <row r="43322" spans="38:49">
      <c r="AL43322" s="5"/>
      <c r="AM43322" s="5"/>
      <c r="AW43322" s="5"/>
    </row>
    <row r="43323" spans="38:49">
      <c r="AL43323" s="5"/>
      <c r="AM43323" s="5"/>
      <c r="AW43323" s="5"/>
    </row>
    <row r="43324" spans="38:49">
      <c r="AL43324" s="5"/>
      <c r="AM43324" s="5"/>
      <c r="AW43324" s="5"/>
    </row>
    <row r="43325" spans="38:49">
      <c r="AL43325" s="5"/>
      <c r="AM43325" s="5"/>
      <c r="AW43325" s="5"/>
    </row>
    <row r="43326" spans="38:49">
      <c r="AL43326" s="5"/>
      <c r="AM43326" s="5"/>
      <c r="AW43326" s="5"/>
    </row>
    <row r="43327" spans="38:49">
      <c r="AL43327" s="5"/>
      <c r="AM43327" s="5"/>
      <c r="AW43327" s="5"/>
    </row>
    <row r="43328" spans="38:49">
      <c r="AL43328" s="5"/>
      <c r="AM43328" s="5"/>
      <c r="AW43328" s="5"/>
    </row>
    <row r="43329" spans="38:49">
      <c r="AL43329" s="5"/>
      <c r="AM43329" s="5"/>
      <c r="AW43329" s="5"/>
    </row>
    <row r="43330" spans="38:49">
      <c r="AL43330" s="5"/>
      <c r="AM43330" s="5"/>
      <c r="AW43330" s="5"/>
    </row>
    <row r="43331" spans="38:49">
      <c r="AL43331" s="5"/>
      <c r="AM43331" s="5"/>
      <c r="AW43331" s="5"/>
    </row>
    <row r="43332" spans="38:49">
      <c r="AL43332" s="5"/>
      <c r="AM43332" s="5"/>
      <c r="AW43332" s="5"/>
    </row>
    <row r="43333" spans="38:49">
      <c r="AL43333" s="5"/>
      <c r="AM43333" s="5"/>
      <c r="AW43333" s="5"/>
    </row>
    <row r="43334" spans="38:49">
      <c r="AL43334" s="5"/>
      <c r="AM43334" s="5"/>
      <c r="AW43334" s="5"/>
    </row>
    <row r="43335" spans="38:49">
      <c r="AL43335" s="5"/>
      <c r="AM43335" s="5"/>
      <c r="AW43335" s="5"/>
    </row>
    <row r="43336" spans="38:49">
      <c r="AL43336" s="5"/>
      <c r="AM43336" s="5"/>
      <c r="AW43336" s="5"/>
    </row>
    <row r="43337" spans="38:49">
      <c r="AL43337" s="5"/>
      <c r="AM43337" s="5"/>
      <c r="AW43337" s="5"/>
    </row>
    <row r="43338" spans="38:49">
      <c r="AL43338" s="5"/>
      <c r="AM43338" s="5"/>
      <c r="AW43338" s="5"/>
    </row>
    <row r="43339" spans="38:49">
      <c r="AL43339" s="5"/>
      <c r="AM43339" s="5"/>
      <c r="AW43339" s="5"/>
    </row>
    <row r="43340" spans="38:49">
      <c r="AL43340" s="5"/>
      <c r="AM43340" s="5"/>
      <c r="AW43340" s="5"/>
    </row>
    <row r="43341" spans="38:49">
      <c r="AL43341" s="5"/>
      <c r="AM43341" s="5"/>
      <c r="AW43341" s="5"/>
    </row>
    <row r="43342" spans="38:49">
      <c r="AL43342" s="5"/>
      <c r="AM43342" s="5"/>
      <c r="AW43342" s="5"/>
    </row>
    <row r="43343" spans="38:49">
      <c r="AL43343" s="5"/>
      <c r="AM43343" s="5"/>
      <c r="AW43343" s="5"/>
    </row>
    <row r="43344" spans="38:49">
      <c r="AL43344" s="5"/>
      <c r="AM43344" s="5"/>
      <c r="AW43344" s="5"/>
    </row>
    <row r="43345" spans="38:49">
      <c r="AL43345" s="5"/>
      <c r="AM43345" s="5"/>
      <c r="AW43345" s="5"/>
    </row>
    <row r="43346" spans="38:49">
      <c r="AL43346" s="5"/>
      <c r="AM43346" s="5"/>
      <c r="AW43346" s="5"/>
    </row>
    <row r="43347" spans="38:49">
      <c r="AL43347" s="5"/>
      <c r="AM43347" s="5"/>
      <c r="AW43347" s="5"/>
    </row>
    <row r="43348" spans="38:49">
      <c r="AL43348" s="5"/>
      <c r="AM43348" s="5"/>
      <c r="AW43348" s="5"/>
    </row>
    <row r="43349" spans="38:49">
      <c r="AL43349" s="5"/>
      <c r="AM43349" s="5"/>
      <c r="AW43349" s="5"/>
    </row>
    <row r="43350" spans="38:49">
      <c r="AL43350" s="5"/>
      <c r="AM43350" s="5"/>
      <c r="AW43350" s="5"/>
    </row>
    <row r="43351" spans="38:49">
      <c r="AL43351" s="5"/>
      <c r="AM43351" s="5"/>
      <c r="AW43351" s="5"/>
    </row>
    <row r="43352" spans="38:49">
      <c r="AL43352" s="5"/>
      <c r="AM43352" s="5"/>
      <c r="AW43352" s="5"/>
    </row>
    <row r="43353" spans="38:49">
      <c r="AL43353" s="5"/>
      <c r="AM43353" s="5"/>
      <c r="AW43353" s="5"/>
    </row>
    <row r="43354" spans="38:49">
      <c r="AL43354" s="5"/>
      <c r="AM43354" s="5"/>
      <c r="AW43354" s="5"/>
    </row>
    <row r="43355" spans="38:49">
      <c r="AL43355" s="5"/>
      <c r="AM43355" s="5"/>
      <c r="AW43355" s="5"/>
    </row>
    <row r="43356" spans="38:49">
      <c r="AL43356" s="5"/>
      <c r="AM43356" s="5"/>
      <c r="AW43356" s="5"/>
    </row>
    <row r="43357" spans="38:49">
      <c r="AL43357" s="5"/>
      <c r="AM43357" s="5"/>
      <c r="AW43357" s="5"/>
    </row>
    <row r="43358" spans="38:49">
      <c r="AL43358" s="5"/>
      <c r="AM43358" s="5"/>
      <c r="AW43358" s="5"/>
    </row>
    <row r="43359" spans="38:49">
      <c r="AL43359" s="5"/>
      <c r="AM43359" s="5"/>
      <c r="AW43359" s="5"/>
    </row>
    <row r="43360" spans="38:49">
      <c r="AL43360" s="5"/>
      <c r="AM43360" s="5"/>
      <c r="AW43360" s="5"/>
    </row>
    <row r="43361" spans="38:49">
      <c r="AL43361" s="5"/>
      <c r="AM43361" s="5"/>
      <c r="AW43361" s="5"/>
    </row>
    <row r="43362" spans="38:49">
      <c r="AL43362" s="5"/>
      <c r="AM43362" s="5"/>
      <c r="AW43362" s="5"/>
    </row>
    <row r="43363" spans="38:49">
      <c r="AL43363" s="5"/>
      <c r="AM43363" s="5"/>
      <c r="AW43363" s="5"/>
    </row>
    <row r="43364" spans="38:49">
      <c r="AL43364" s="5"/>
      <c r="AM43364" s="5"/>
      <c r="AW43364" s="5"/>
    </row>
    <row r="43365" spans="38:49">
      <c r="AL43365" s="5"/>
      <c r="AM43365" s="5"/>
      <c r="AW43365" s="5"/>
    </row>
    <row r="43366" spans="38:49">
      <c r="AL43366" s="5"/>
      <c r="AM43366" s="5"/>
      <c r="AW43366" s="5"/>
    </row>
    <row r="43367" spans="38:49">
      <c r="AL43367" s="5"/>
      <c r="AM43367" s="5"/>
      <c r="AW43367" s="5"/>
    </row>
    <row r="43368" spans="38:49">
      <c r="AL43368" s="5"/>
      <c r="AM43368" s="5"/>
      <c r="AW43368" s="5"/>
    </row>
    <row r="43369" spans="38:49">
      <c r="AL43369" s="5"/>
      <c r="AM43369" s="5"/>
      <c r="AW43369" s="5"/>
    </row>
    <row r="43370" spans="38:49">
      <c r="AL43370" s="5"/>
      <c r="AM43370" s="5"/>
      <c r="AW43370" s="5"/>
    </row>
    <row r="43371" spans="38:49">
      <c r="AL43371" s="5"/>
      <c r="AM43371" s="5"/>
      <c r="AW43371" s="5"/>
    </row>
    <row r="43372" spans="38:49">
      <c r="AL43372" s="5"/>
      <c r="AM43372" s="5"/>
      <c r="AW43372" s="5"/>
    </row>
    <row r="43373" spans="38:49">
      <c r="AL43373" s="5"/>
      <c r="AM43373" s="5"/>
      <c r="AW43373" s="5"/>
    </row>
    <row r="43374" spans="38:49">
      <c r="AL43374" s="5"/>
      <c r="AM43374" s="5"/>
      <c r="AW43374" s="5"/>
    </row>
    <row r="43375" spans="38:49">
      <c r="AL43375" s="5"/>
      <c r="AM43375" s="5"/>
      <c r="AW43375" s="5"/>
    </row>
    <row r="43376" spans="38:49">
      <c r="AL43376" s="5"/>
      <c r="AM43376" s="5"/>
      <c r="AW43376" s="5"/>
    </row>
    <row r="43377" spans="38:49">
      <c r="AL43377" s="5"/>
      <c r="AM43377" s="5"/>
      <c r="AW43377" s="5"/>
    </row>
    <row r="43378" spans="38:49">
      <c r="AL43378" s="5"/>
      <c r="AM43378" s="5"/>
      <c r="AW43378" s="5"/>
    </row>
    <row r="43379" spans="38:49">
      <c r="AL43379" s="5"/>
      <c r="AM43379" s="5"/>
      <c r="AW43379" s="5"/>
    </row>
    <row r="43380" spans="38:49">
      <c r="AL43380" s="5"/>
      <c r="AM43380" s="5"/>
      <c r="AW43380" s="5"/>
    </row>
    <row r="43381" spans="38:49">
      <c r="AL43381" s="5"/>
      <c r="AM43381" s="5"/>
      <c r="AW43381" s="5"/>
    </row>
    <row r="43382" spans="38:49">
      <c r="AL43382" s="5"/>
      <c r="AM43382" s="5"/>
      <c r="AW43382" s="5"/>
    </row>
    <row r="43383" spans="38:49">
      <c r="AL43383" s="5"/>
      <c r="AM43383" s="5"/>
      <c r="AW43383" s="5"/>
    </row>
    <row r="43384" spans="38:49">
      <c r="AL43384" s="5"/>
      <c r="AM43384" s="5"/>
      <c r="AW43384" s="5"/>
    </row>
    <row r="43385" spans="38:49">
      <c r="AL43385" s="5"/>
      <c r="AM43385" s="5"/>
      <c r="AW43385" s="5"/>
    </row>
    <row r="43386" spans="38:49">
      <c r="AL43386" s="5"/>
      <c r="AM43386" s="5"/>
      <c r="AW43386" s="5"/>
    </row>
    <row r="43387" spans="38:49">
      <c r="AL43387" s="5"/>
      <c r="AM43387" s="5"/>
      <c r="AW43387" s="5"/>
    </row>
    <row r="43388" spans="38:49">
      <c r="AL43388" s="5"/>
      <c r="AM43388" s="5"/>
      <c r="AW43388" s="5"/>
    </row>
    <row r="43389" spans="38:49">
      <c r="AL43389" s="5"/>
      <c r="AM43389" s="5"/>
      <c r="AW43389" s="5"/>
    </row>
    <row r="43390" spans="38:49">
      <c r="AL43390" s="5"/>
      <c r="AM43390" s="5"/>
      <c r="AW43390" s="5"/>
    </row>
    <row r="43391" spans="38:49">
      <c r="AL43391" s="5"/>
      <c r="AM43391" s="5"/>
      <c r="AW43391" s="5"/>
    </row>
    <row r="43392" spans="38:49">
      <c r="AL43392" s="5"/>
      <c r="AM43392" s="5"/>
      <c r="AW43392" s="5"/>
    </row>
    <row r="43393" spans="38:49">
      <c r="AL43393" s="5"/>
      <c r="AM43393" s="5"/>
      <c r="AW43393" s="5"/>
    </row>
    <row r="43394" spans="38:49">
      <c r="AL43394" s="5"/>
      <c r="AM43394" s="5"/>
      <c r="AW43394" s="5"/>
    </row>
    <row r="43395" spans="38:49">
      <c r="AL43395" s="5"/>
      <c r="AM43395" s="5"/>
      <c r="AW43395" s="5"/>
    </row>
    <row r="43396" spans="38:49">
      <c r="AL43396" s="5"/>
      <c r="AM43396" s="5"/>
      <c r="AW43396" s="5"/>
    </row>
    <row r="43397" spans="38:49">
      <c r="AL43397" s="5"/>
      <c r="AM43397" s="5"/>
      <c r="AW43397" s="5"/>
    </row>
    <row r="43398" spans="38:49">
      <c r="AL43398" s="5"/>
      <c r="AM43398" s="5"/>
      <c r="AW43398" s="5"/>
    </row>
    <row r="43399" spans="38:49">
      <c r="AL43399" s="5"/>
      <c r="AM43399" s="5"/>
      <c r="AW43399" s="5"/>
    </row>
    <row r="43400" spans="38:49">
      <c r="AL43400" s="5"/>
      <c r="AM43400" s="5"/>
      <c r="AW43400" s="5"/>
    </row>
    <row r="43401" spans="38:49">
      <c r="AL43401" s="5"/>
      <c r="AM43401" s="5"/>
      <c r="AW43401" s="5"/>
    </row>
    <row r="43402" spans="38:49">
      <c r="AL43402" s="5"/>
      <c r="AM43402" s="5"/>
      <c r="AW43402" s="5"/>
    </row>
    <row r="43403" spans="38:49">
      <c r="AL43403" s="5"/>
      <c r="AM43403" s="5"/>
      <c r="AW43403" s="5"/>
    </row>
    <row r="43404" spans="38:49">
      <c r="AL43404" s="5"/>
      <c r="AM43404" s="5"/>
      <c r="AW43404" s="5"/>
    </row>
    <row r="43405" spans="38:49">
      <c r="AL43405" s="5"/>
      <c r="AM43405" s="5"/>
      <c r="AW43405" s="5"/>
    </row>
    <row r="43406" spans="38:49">
      <c r="AL43406" s="5"/>
      <c r="AM43406" s="5"/>
      <c r="AW43406" s="5"/>
    </row>
    <row r="43407" spans="38:49">
      <c r="AL43407" s="5"/>
      <c r="AM43407" s="5"/>
      <c r="AW43407" s="5"/>
    </row>
    <row r="43408" spans="38:49">
      <c r="AL43408" s="5"/>
      <c r="AM43408" s="5"/>
      <c r="AW43408" s="5"/>
    </row>
    <row r="43409" spans="38:49">
      <c r="AL43409" s="5"/>
      <c r="AM43409" s="5"/>
      <c r="AW43409" s="5"/>
    </row>
    <row r="43410" spans="38:49">
      <c r="AL43410" s="5"/>
      <c r="AM43410" s="5"/>
      <c r="AW43410" s="5"/>
    </row>
    <row r="43411" spans="38:49">
      <c r="AL43411" s="5"/>
      <c r="AM43411" s="5"/>
      <c r="AW43411" s="5"/>
    </row>
    <row r="43412" spans="38:49">
      <c r="AL43412" s="5"/>
      <c r="AM43412" s="5"/>
      <c r="AW43412" s="5"/>
    </row>
    <row r="43413" spans="38:49">
      <c r="AL43413" s="5"/>
      <c r="AM43413" s="5"/>
      <c r="AW43413" s="5"/>
    </row>
    <row r="43414" spans="38:49">
      <c r="AL43414" s="5"/>
      <c r="AM43414" s="5"/>
      <c r="AW43414" s="5"/>
    </row>
    <row r="43415" spans="38:49">
      <c r="AL43415" s="5"/>
      <c r="AM43415" s="5"/>
      <c r="AW43415" s="5"/>
    </row>
    <row r="43416" spans="38:49">
      <c r="AL43416" s="5"/>
      <c r="AM43416" s="5"/>
      <c r="AW43416" s="5"/>
    </row>
    <row r="43417" spans="38:49">
      <c r="AL43417" s="5"/>
      <c r="AM43417" s="5"/>
      <c r="AW43417" s="5"/>
    </row>
    <row r="43418" spans="38:49">
      <c r="AL43418" s="5"/>
      <c r="AM43418" s="5"/>
      <c r="AW43418" s="5"/>
    </row>
    <row r="43419" spans="38:49">
      <c r="AL43419" s="5"/>
      <c r="AM43419" s="5"/>
      <c r="AW43419" s="5"/>
    </row>
    <row r="43420" spans="38:49">
      <c r="AL43420" s="5"/>
      <c r="AM43420" s="5"/>
      <c r="AW43420" s="5"/>
    </row>
    <row r="43421" spans="38:49">
      <c r="AL43421" s="5"/>
      <c r="AM43421" s="5"/>
      <c r="AW43421" s="5"/>
    </row>
    <row r="43422" spans="38:49">
      <c r="AL43422" s="5"/>
      <c r="AM43422" s="5"/>
      <c r="AW43422" s="5"/>
    </row>
    <row r="43423" spans="38:49">
      <c r="AL43423" s="5"/>
      <c r="AM43423" s="5"/>
      <c r="AW43423" s="5"/>
    </row>
    <row r="43424" spans="38:49">
      <c r="AL43424" s="5"/>
      <c r="AM43424" s="5"/>
      <c r="AW43424" s="5"/>
    </row>
    <row r="43425" spans="38:49">
      <c r="AL43425" s="5"/>
      <c r="AM43425" s="5"/>
      <c r="AW43425" s="5"/>
    </row>
    <row r="43426" spans="38:49">
      <c r="AL43426" s="5"/>
      <c r="AM43426" s="5"/>
      <c r="AW43426" s="5"/>
    </row>
    <row r="43427" spans="38:49">
      <c r="AL43427" s="5"/>
      <c r="AM43427" s="5"/>
      <c r="AW43427" s="5"/>
    </row>
    <row r="43428" spans="38:49">
      <c r="AL43428" s="5"/>
      <c r="AM43428" s="5"/>
      <c r="AW43428" s="5"/>
    </row>
    <row r="43429" spans="38:49">
      <c r="AL43429" s="5"/>
      <c r="AM43429" s="5"/>
      <c r="AW43429" s="5"/>
    </row>
    <row r="43430" spans="38:49">
      <c r="AL43430" s="5"/>
      <c r="AM43430" s="5"/>
      <c r="AW43430" s="5"/>
    </row>
    <row r="43431" spans="38:49">
      <c r="AL43431" s="5"/>
      <c r="AM43431" s="5"/>
      <c r="AW43431" s="5"/>
    </row>
    <row r="43432" spans="38:49">
      <c r="AL43432" s="5"/>
      <c r="AM43432" s="5"/>
      <c r="AW43432" s="5"/>
    </row>
    <row r="43433" spans="38:49">
      <c r="AL43433" s="5"/>
      <c r="AM43433" s="5"/>
      <c r="AW43433" s="5"/>
    </row>
    <row r="43434" spans="38:49">
      <c r="AL43434" s="5"/>
      <c r="AM43434" s="5"/>
      <c r="AW43434" s="5"/>
    </row>
    <row r="43435" spans="38:49">
      <c r="AL43435" s="5"/>
      <c r="AM43435" s="5"/>
      <c r="AW43435" s="5"/>
    </row>
    <row r="43436" spans="38:49">
      <c r="AL43436" s="5"/>
      <c r="AM43436" s="5"/>
      <c r="AW43436" s="5"/>
    </row>
    <row r="43437" spans="38:49">
      <c r="AL43437" s="5"/>
      <c r="AM43437" s="5"/>
      <c r="AW43437" s="5"/>
    </row>
    <row r="43438" spans="38:49">
      <c r="AL43438" s="5"/>
      <c r="AM43438" s="5"/>
      <c r="AW43438" s="5"/>
    </row>
    <row r="43439" spans="38:49">
      <c r="AL43439" s="5"/>
      <c r="AM43439" s="5"/>
      <c r="AW43439" s="5"/>
    </row>
    <row r="43440" spans="38:49">
      <c r="AL43440" s="5"/>
      <c r="AM43440" s="5"/>
      <c r="AW43440" s="5"/>
    </row>
    <row r="43441" spans="38:49">
      <c r="AL43441" s="5"/>
      <c r="AM43441" s="5"/>
      <c r="AW43441" s="5"/>
    </row>
    <row r="43442" spans="38:49">
      <c r="AL43442" s="5"/>
      <c r="AM43442" s="5"/>
      <c r="AW43442" s="5"/>
    </row>
    <row r="43443" spans="38:49">
      <c r="AL43443" s="5"/>
      <c r="AM43443" s="5"/>
      <c r="AW43443" s="5"/>
    </row>
    <row r="43444" spans="38:49">
      <c r="AL43444" s="5"/>
      <c r="AM43444" s="5"/>
      <c r="AW43444" s="5"/>
    </row>
    <row r="43445" spans="38:49">
      <c r="AL43445" s="5"/>
      <c r="AM43445" s="5"/>
      <c r="AW43445" s="5"/>
    </row>
    <row r="43446" spans="38:49">
      <c r="AL43446" s="5"/>
      <c r="AM43446" s="5"/>
      <c r="AW43446" s="5"/>
    </row>
    <row r="43447" spans="38:49">
      <c r="AL43447" s="5"/>
      <c r="AM43447" s="5"/>
      <c r="AW43447" s="5"/>
    </row>
    <row r="43448" spans="38:49">
      <c r="AL43448" s="5"/>
      <c r="AM43448" s="5"/>
      <c r="AW43448" s="5"/>
    </row>
    <row r="43449" spans="38:49">
      <c r="AL43449" s="5"/>
      <c r="AM43449" s="5"/>
      <c r="AW43449" s="5"/>
    </row>
    <row r="43450" spans="38:49">
      <c r="AL43450" s="5"/>
      <c r="AM43450" s="5"/>
      <c r="AW43450" s="5"/>
    </row>
    <row r="43451" spans="38:49">
      <c r="AL43451" s="5"/>
      <c r="AM43451" s="5"/>
      <c r="AW43451" s="5"/>
    </row>
    <row r="43452" spans="38:49">
      <c r="AL43452" s="5"/>
      <c r="AM43452" s="5"/>
      <c r="AW43452" s="5"/>
    </row>
    <row r="43453" spans="38:49">
      <c r="AL43453" s="5"/>
      <c r="AM43453" s="5"/>
      <c r="AW43453" s="5"/>
    </row>
    <row r="43454" spans="38:49">
      <c r="AL43454" s="5"/>
      <c r="AM43454" s="5"/>
      <c r="AW43454" s="5"/>
    </row>
    <row r="43455" spans="38:49">
      <c r="AL43455" s="5"/>
      <c r="AM43455" s="5"/>
      <c r="AW43455" s="5"/>
    </row>
    <row r="43456" spans="38:49">
      <c r="AL43456" s="5"/>
      <c r="AM43456" s="5"/>
      <c r="AW43456" s="5"/>
    </row>
    <row r="43457" spans="38:49">
      <c r="AL43457" s="5"/>
      <c r="AM43457" s="5"/>
      <c r="AW43457" s="5"/>
    </row>
    <row r="43458" spans="38:49">
      <c r="AL43458" s="5"/>
      <c r="AM43458" s="5"/>
      <c r="AW43458" s="5"/>
    </row>
    <row r="43459" spans="38:49">
      <c r="AL43459" s="5"/>
      <c r="AM43459" s="5"/>
      <c r="AW43459" s="5"/>
    </row>
    <row r="43460" spans="38:49">
      <c r="AL43460" s="5"/>
      <c r="AM43460" s="5"/>
      <c r="AW43460" s="5"/>
    </row>
    <row r="43461" spans="38:49">
      <c r="AL43461" s="5"/>
      <c r="AM43461" s="5"/>
      <c r="AW43461" s="5"/>
    </row>
    <row r="43462" spans="38:49">
      <c r="AL43462" s="5"/>
      <c r="AM43462" s="5"/>
      <c r="AW43462" s="5"/>
    </row>
    <row r="43463" spans="38:49">
      <c r="AL43463" s="5"/>
      <c r="AM43463" s="5"/>
      <c r="AW43463" s="5"/>
    </row>
    <row r="43464" spans="38:49">
      <c r="AL43464" s="5"/>
      <c r="AM43464" s="5"/>
      <c r="AW43464" s="5"/>
    </row>
    <row r="43465" spans="38:49">
      <c r="AL43465" s="5"/>
      <c r="AM43465" s="5"/>
      <c r="AW43465" s="5"/>
    </row>
    <row r="43466" spans="38:49">
      <c r="AL43466" s="5"/>
      <c r="AM43466" s="5"/>
      <c r="AW43466" s="5"/>
    </row>
    <row r="43467" spans="38:49">
      <c r="AL43467" s="5"/>
      <c r="AM43467" s="5"/>
      <c r="AW43467" s="5"/>
    </row>
    <row r="43468" spans="38:49">
      <c r="AL43468" s="5"/>
      <c r="AM43468" s="5"/>
      <c r="AW43468" s="5"/>
    </row>
    <row r="43469" spans="38:49">
      <c r="AL43469" s="5"/>
      <c r="AM43469" s="5"/>
      <c r="AW43469" s="5"/>
    </row>
    <row r="43470" spans="38:49">
      <c r="AL43470" s="5"/>
      <c r="AM43470" s="5"/>
      <c r="AW43470" s="5"/>
    </row>
    <row r="43471" spans="38:49">
      <c r="AL43471" s="5"/>
      <c r="AM43471" s="5"/>
      <c r="AW43471" s="5"/>
    </row>
    <row r="43472" spans="38:49">
      <c r="AL43472" s="5"/>
      <c r="AM43472" s="5"/>
      <c r="AW43472" s="5"/>
    </row>
    <row r="43473" spans="38:49">
      <c r="AL43473" s="5"/>
      <c r="AM43473" s="5"/>
      <c r="AW43473" s="5"/>
    </row>
    <row r="43474" spans="38:49">
      <c r="AL43474" s="5"/>
      <c r="AM43474" s="5"/>
      <c r="AW43474" s="5"/>
    </row>
    <row r="43475" spans="38:49">
      <c r="AL43475" s="5"/>
      <c r="AM43475" s="5"/>
      <c r="AW43475" s="5"/>
    </row>
    <row r="43476" spans="38:49">
      <c r="AL43476" s="5"/>
      <c r="AM43476" s="5"/>
      <c r="AW43476" s="5"/>
    </row>
    <row r="43477" spans="38:49">
      <c r="AL43477" s="5"/>
      <c r="AM43477" s="5"/>
      <c r="AW43477" s="5"/>
    </row>
    <row r="43478" spans="38:49">
      <c r="AL43478" s="5"/>
      <c r="AM43478" s="5"/>
      <c r="AW43478" s="5"/>
    </row>
    <row r="43479" spans="38:49">
      <c r="AL43479" s="5"/>
      <c r="AM43479" s="5"/>
      <c r="AW43479" s="5"/>
    </row>
    <row r="43480" spans="38:49">
      <c r="AL43480" s="5"/>
      <c r="AM43480" s="5"/>
      <c r="AW43480" s="5"/>
    </row>
    <row r="43481" spans="38:49">
      <c r="AL43481" s="5"/>
      <c r="AM43481" s="5"/>
      <c r="AW43481" s="5"/>
    </row>
    <row r="43482" spans="38:49">
      <c r="AL43482" s="5"/>
      <c r="AM43482" s="5"/>
      <c r="AW43482" s="5"/>
    </row>
    <row r="43483" spans="38:49">
      <c r="AL43483" s="5"/>
      <c r="AM43483" s="5"/>
      <c r="AW43483" s="5"/>
    </row>
    <row r="43484" spans="38:49">
      <c r="AL43484" s="5"/>
      <c r="AM43484" s="5"/>
      <c r="AW43484" s="5"/>
    </row>
    <row r="43485" spans="38:49">
      <c r="AL43485" s="5"/>
      <c r="AM43485" s="5"/>
      <c r="AW43485" s="5"/>
    </row>
    <row r="43486" spans="38:49">
      <c r="AL43486" s="5"/>
      <c r="AM43486" s="5"/>
      <c r="AW43486" s="5"/>
    </row>
    <row r="43487" spans="38:49">
      <c r="AL43487" s="5"/>
      <c r="AM43487" s="5"/>
      <c r="AW43487" s="5"/>
    </row>
    <row r="43488" spans="38:49">
      <c r="AL43488" s="5"/>
      <c r="AM43488" s="5"/>
      <c r="AW43488" s="5"/>
    </row>
    <row r="43489" spans="38:49">
      <c r="AL43489" s="5"/>
      <c r="AM43489" s="5"/>
      <c r="AW43489" s="5"/>
    </row>
    <row r="43490" spans="38:49">
      <c r="AL43490" s="5"/>
      <c r="AM43490" s="5"/>
      <c r="AW43490" s="5"/>
    </row>
    <row r="43491" spans="38:49">
      <c r="AL43491" s="5"/>
      <c r="AM43491" s="5"/>
      <c r="AW43491" s="5"/>
    </row>
    <row r="43492" spans="38:49">
      <c r="AL43492" s="5"/>
      <c r="AM43492" s="5"/>
      <c r="AW43492" s="5"/>
    </row>
    <row r="43493" spans="38:49">
      <c r="AL43493" s="5"/>
      <c r="AM43493" s="5"/>
      <c r="AW43493" s="5"/>
    </row>
    <row r="43494" spans="38:49">
      <c r="AL43494" s="5"/>
      <c r="AM43494" s="5"/>
      <c r="AW43494" s="5"/>
    </row>
    <row r="43495" spans="38:49">
      <c r="AL43495" s="5"/>
      <c r="AM43495" s="5"/>
      <c r="AW43495" s="5"/>
    </row>
    <row r="43496" spans="38:49">
      <c r="AL43496" s="5"/>
      <c r="AM43496" s="5"/>
      <c r="AW43496" s="5"/>
    </row>
    <row r="43497" spans="38:49">
      <c r="AL43497" s="5"/>
      <c r="AM43497" s="5"/>
      <c r="AW43497" s="5"/>
    </row>
    <row r="43498" spans="38:49">
      <c r="AL43498" s="5"/>
      <c r="AM43498" s="5"/>
      <c r="AW43498" s="5"/>
    </row>
    <row r="43499" spans="38:49">
      <c r="AL43499" s="5"/>
      <c r="AM43499" s="5"/>
      <c r="AW43499" s="5"/>
    </row>
    <row r="43500" spans="38:49">
      <c r="AL43500" s="5"/>
      <c r="AM43500" s="5"/>
      <c r="AW43500" s="5"/>
    </row>
    <row r="43501" spans="38:49">
      <c r="AL43501" s="5"/>
      <c r="AM43501" s="5"/>
      <c r="AW43501" s="5"/>
    </row>
    <row r="43502" spans="38:49">
      <c r="AL43502" s="5"/>
      <c r="AM43502" s="5"/>
      <c r="AW43502" s="5"/>
    </row>
    <row r="43503" spans="38:49">
      <c r="AL43503" s="5"/>
      <c r="AM43503" s="5"/>
      <c r="AW43503" s="5"/>
    </row>
    <row r="43504" spans="38:49">
      <c r="AL43504" s="5"/>
      <c r="AM43504" s="5"/>
      <c r="AW43504" s="5"/>
    </row>
    <row r="43505" spans="38:49">
      <c r="AL43505" s="5"/>
      <c r="AM43505" s="5"/>
      <c r="AW43505" s="5"/>
    </row>
    <row r="43506" spans="38:49">
      <c r="AL43506" s="5"/>
      <c r="AM43506" s="5"/>
      <c r="AW43506" s="5"/>
    </row>
    <row r="43507" spans="38:49">
      <c r="AL43507" s="5"/>
      <c r="AM43507" s="5"/>
      <c r="AW43507" s="5"/>
    </row>
    <row r="43508" spans="38:49">
      <c r="AL43508" s="5"/>
      <c r="AM43508" s="5"/>
      <c r="AW43508" s="5"/>
    </row>
    <row r="43509" spans="38:49">
      <c r="AL43509" s="5"/>
      <c r="AM43509" s="5"/>
      <c r="AW43509" s="5"/>
    </row>
    <row r="43510" spans="38:49">
      <c r="AL43510" s="5"/>
      <c r="AM43510" s="5"/>
      <c r="AW43510" s="5"/>
    </row>
    <row r="43511" spans="38:49">
      <c r="AL43511" s="5"/>
      <c r="AM43511" s="5"/>
      <c r="AW43511" s="5"/>
    </row>
    <row r="43512" spans="38:49">
      <c r="AL43512" s="5"/>
      <c r="AM43512" s="5"/>
      <c r="AW43512" s="5"/>
    </row>
    <row r="43513" spans="38:49">
      <c r="AL43513" s="5"/>
      <c r="AM43513" s="5"/>
      <c r="AW43513" s="5"/>
    </row>
    <row r="43514" spans="38:49">
      <c r="AL43514" s="5"/>
      <c r="AM43514" s="5"/>
      <c r="AW43514" s="5"/>
    </row>
    <row r="43515" spans="38:49">
      <c r="AL43515" s="5"/>
      <c r="AM43515" s="5"/>
      <c r="AW43515" s="5"/>
    </row>
    <row r="43516" spans="38:49">
      <c r="AL43516" s="5"/>
      <c r="AM43516" s="5"/>
      <c r="AW43516" s="5"/>
    </row>
    <row r="43517" spans="38:49">
      <c r="AL43517" s="5"/>
      <c r="AM43517" s="5"/>
      <c r="AW43517" s="5"/>
    </row>
    <row r="43518" spans="38:49">
      <c r="AL43518" s="5"/>
      <c r="AM43518" s="5"/>
      <c r="AW43518" s="5"/>
    </row>
    <row r="43519" spans="38:49">
      <c r="AL43519" s="5"/>
      <c r="AM43519" s="5"/>
      <c r="AW43519" s="5"/>
    </row>
    <row r="43520" spans="38:49">
      <c r="AL43520" s="5"/>
      <c r="AM43520" s="5"/>
      <c r="AW43520" s="5"/>
    </row>
    <row r="43521" spans="38:49">
      <c r="AL43521" s="5"/>
      <c r="AM43521" s="5"/>
      <c r="AW43521" s="5"/>
    </row>
    <row r="43522" spans="38:49">
      <c r="AL43522" s="5"/>
      <c r="AM43522" s="5"/>
      <c r="AW43522" s="5"/>
    </row>
    <row r="43523" spans="38:49">
      <c r="AL43523" s="5"/>
      <c r="AM43523" s="5"/>
      <c r="AW43523" s="5"/>
    </row>
    <row r="43524" spans="38:49">
      <c r="AL43524" s="5"/>
      <c r="AM43524" s="5"/>
      <c r="AW43524" s="5"/>
    </row>
    <row r="43525" spans="38:49">
      <c r="AL43525" s="5"/>
      <c r="AM43525" s="5"/>
      <c r="AW43525" s="5"/>
    </row>
    <row r="43526" spans="38:49">
      <c r="AL43526" s="5"/>
      <c r="AM43526" s="5"/>
      <c r="AW43526" s="5"/>
    </row>
    <row r="43527" spans="38:49">
      <c r="AL43527" s="5"/>
      <c r="AM43527" s="5"/>
      <c r="AW43527" s="5"/>
    </row>
    <row r="43528" spans="38:49">
      <c r="AL43528" s="5"/>
      <c r="AM43528" s="5"/>
      <c r="AW43528" s="5"/>
    </row>
    <row r="43529" spans="38:49">
      <c r="AL43529" s="5"/>
      <c r="AM43529" s="5"/>
      <c r="AW43529" s="5"/>
    </row>
    <row r="43530" spans="38:49">
      <c r="AL43530" s="5"/>
      <c r="AM43530" s="5"/>
      <c r="AW43530" s="5"/>
    </row>
    <row r="43531" spans="38:49">
      <c r="AL43531" s="5"/>
      <c r="AM43531" s="5"/>
      <c r="AW43531" s="5"/>
    </row>
    <row r="43532" spans="38:49">
      <c r="AL43532" s="5"/>
      <c r="AM43532" s="5"/>
      <c r="AW43532" s="5"/>
    </row>
    <row r="43533" spans="38:49">
      <c r="AL43533" s="5"/>
      <c r="AM43533" s="5"/>
      <c r="AW43533" s="5"/>
    </row>
    <row r="43534" spans="38:49">
      <c r="AL43534" s="5"/>
      <c r="AM43534" s="5"/>
      <c r="AW43534" s="5"/>
    </row>
    <row r="43535" spans="38:49">
      <c r="AL43535" s="5"/>
      <c r="AM43535" s="5"/>
      <c r="AW43535" s="5"/>
    </row>
    <row r="43536" spans="38:49">
      <c r="AL43536" s="5"/>
      <c r="AM43536" s="5"/>
      <c r="AW43536" s="5"/>
    </row>
    <row r="43537" spans="38:49">
      <c r="AL43537" s="5"/>
      <c r="AM43537" s="5"/>
      <c r="AW43537" s="5"/>
    </row>
    <row r="43538" spans="38:49">
      <c r="AL43538" s="5"/>
      <c r="AM43538" s="5"/>
      <c r="AW43538" s="5"/>
    </row>
    <row r="43539" spans="38:49">
      <c r="AL43539" s="5"/>
      <c r="AM43539" s="5"/>
      <c r="AW43539" s="5"/>
    </row>
    <row r="43540" spans="38:49">
      <c r="AL43540" s="5"/>
      <c r="AM43540" s="5"/>
      <c r="AW43540" s="5"/>
    </row>
    <row r="43541" spans="38:49">
      <c r="AL43541" s="5"/>
      <c r="AM43541" s="5"/>
      <c r="AW43541" s="5"/>
    </row>
    <row r="43542" spans="38:49">
      <c r="AL43542" s="5"/>
      <c r="AM43542" s="5"/>
      <c r="AW43542" s="5"/>
    </row>
    <row r="43543" spans="38:49">
      <c r="AL43543" s="5"/>
      <c r="AM43543" s="5"/>
      <c r="AW43543" s="5"/>
    </row>
    <row r="43544" spans="38:49">
      <c r="AL43544" s="5"/>
      <c r="AM43544" s="5"/>
      <c r="AW43544" s="5"/>
    </row>
    <row r="43545" spans="38:49">
      <c r="AL43545" s="5"/>
      <c r="AM43545" s="5"/>
      <c r="AW43545" s="5"/>
    </row>
    <row r="43546" spans="38:49">
      <c r="AL43546" s="5"/>
      <c r="AM43546" s="5"/>
      <c r="AW43546" s="5"/>
    </row>
    <row r="43547" spans="38:49">
      <c r="AL43547" s="5"/>
      <c r="AM43547" s="5"/>
      <c r="AW43547" s="5"/>
    </row>
    <row r="43548" spans="38:49">
      <c r="AL43548" s="5"/>
      <c r="AM43548" s="5"/>
      <c r="AW43548" s="5"/>
    </row>
    <row r="43549" spans="38:49">
      <c r="AL43549" s="5"/>
      <c r="AM43549" s="5"/>
      <c r="AW43549" s="5"/>
    </row>
    <row r="43550" spans="38:49">
      <c r="AL43550" s="5"/>
      <c r="AM43550" s="5"/>
      <c r="AW43550" s="5"/>
    </row>
    <row r="43551" spans="38:49">
      <c r="AL43551" s="5"/>
      <c r="AM43551" s="5"/>
      <c r="AW43551" s="5"/>
    </row>
    <row r="43552" spans="38:49">
      <c r="AL43552" s="5"/>
      <c r="AM43552" s="5"/>
      <c r="AW43552" s="5"/>
    </row>
    <row r="43553" spans="38:49">
      <c r="AL43553" s="5"/>
      <c r="AM43553" s="5"/>
      <c r="AW43553" s="5"/>
    </row>
    <row r="43554" spans="38:49">
      <c r="AL43554" s="5"/>
      <c r="AM43554" s="5"/>
      <c r="AW43554" s="5"/>
    </row>
    <row r="43555" spans="38:49">
      <c r="AL43555" s="5"/>
      <c r="AM43555" s="5"/>
      <c r="AW43555" s="5"/>
    </row>
    <row r="43556" spans="38:49">
      <c r="AL43556" s="5"/>
      <c r="AM43556" s="5"/>
      <c r="AW43556" s="5"/>
    </row>
    <row r="43557" spans="38:49">
      <c r="AL43557" s="5"/>
      <c r="AM43557" s="5"/>
      <c r="AW43557" s="5"/>
    </row>
    <row r="43558" spans="38:49">
      <c r="AL43558" s="5"/>
      <c r="AM43558" s="5"/>
      <c r="AW43558" s="5"/>
    </row>
    <row r="43559" spans="38:49">
      <c r="AL43559" s="5"/>
      <c r="AM43559" s="5"/>
      <c r="AW43559" s="5"/>
    </row>
    <row r="43560" spans="38:49">
      <c r="AL43560" s="5"/>
      <c r="AM43560" s="5"/>
      <c r="AW43560" s="5"/>
    </row>
    <row r="43561" spans="38:49">
      <c r="AL43561" s="5"/>
      <c r="AM43561" s="5"/>
      <c r="AW43561" s="5"/>
    </row>
    <row r="43562" spans="38:49">
      <c r="AL43562" s="5"/>
      <c r="AM43562" s="5"/>
      <c r="AW43562" s="5"/>
    </row>
    <row r="43563" spans="38:49">
      <c r="AL43563" s="5"/>
      <c r="AM43563" s="5"/>
      <c r="AW43563" s="5"/>
    </row>
    <row r="43564" spans="38:49">
      <c r="AL43564" s="5"/>
      <c r="AM43564" s="5"/>
      <c r="AW43564" s="5"/>
    </row>
    <row r="43565" spans="38:49">
      <c r="AL43565" s="5"/>
      <c r="AM43565" s="5"/>
      <c r="AW43565" s="5"/>
    </row>
    <row r="43566" spans="38:49">
      <c r="AL43566" s="5"/>
      <c r="AM43566" s="5"/>
      <c r="AW43566" s="5"/>
    </row>
    <row r="43567" spans="38:49">
      <c r="AL43567" s="5"/>
      <c r="AM43567" s="5"/>
      <c r="AW43567" s="5"/>
    </row>
    <row r="43568" spans="38:49">
      <c r="AL43568" s="5"/>
      <c r="AM43568" s="5"/>
      <c r="AW43568" s="5"/>
    </row>
    <row r="43569" spans="38:49">
      <c r="AL43569" s="5"/>
      <c r="AM43569" s="5"/>
      <c r="AW43569" s="5"/>
    </row>
    <row r="43570" spans="38:49">
      <c r="AL43570" s="5"/>
      <c r="AM43570" s="5"/>
      <c r="AW43570" s="5"/>
    </row>
    <row r="43571" spans="38:49">
      <c r="AL43571" s="5"/>
      <c r="AM43571" s="5"/>
      <c r="AW43571" s="5"/>
    </row>
    <row r="43572" spans="38:49">
      <c r="AL43572" s="5"/>
      <c r="AM43572" s="5"/>
      <c r="AW43572" s="5"/>
    </row>
    <row r="43573" spans="38:49">
      <c r="AL43573" s="5"/>
      <c r="AM43573" s="5"/>
      <c r="AW43573" s="5"/>
    </row>
    <row r="43574" spans="38:49">
      <c r="AL43574" s="5"/>
      <c r="AM43574" s="5"/>
      <c r="AW43574" s="5"/>
    </row>
    <row r="43575" spans="38:49">
      <c r="AL43575" s="5"/>
      <c r="AM43575" s="5"/>
      <c r="AW43575" s="5"/>
    </row>
    <row r="43576" spans="38:49">
      <c r="AL43576" s="5"/>
      <c r="AM43576" s="5"/>
      <c r="AW43576" s="5"/>
    </row>
    <row r="43577" spans="38:49">
      <c r="AL43577" s="5"/>
      <c r="AM43577" s="5"/>
      <c r="AW43577" s="5"/>
    </row>
    <row r="43578" spans="38:49">
      <c r="AL43578" s="5"/>
      <c r="AM43578" s="5"/>
      <c r="AW43578" s="5"/>
    </row>
    <row r="43579" spans="38:49">
      <c r="AL43579" s="5"/>
      <c r="AM43579" s="5"/>
      <c r="AW43579" s="5"/>
    </row>
    <row r="43580" spans="38:49">
      <c r="AL43580" s="5"/>
      <c r="AM43580" s="5"/>
      <c r="AW43580" s="5"/>
    </row>
    <row r="43581" spans="38:49">
      <c r="AL43581" s="5"/>
      <c r="AM43581" s="5"/>
      <c r="AW43581" s="5"/>
    </row>
    <row r="43582" spans="38:49">
      <c r="AL43582" s="5"/>
      <c r="AM43582" s="5"/>
      <c r="AW43582" s="5"/>
    </row>
    <row r="43583" spans="38:49">
      <c r="AL43583" s="5"/>
      <c r="AM43583" s="5"/>
      <c r="AW43583" s="5"/>
    </row>
    <row r="43584" spans="38:49">
      <c r="AL43584" s="5"/>
      <c r="AM43584" s="5"/>
      <c r="AW43584" s="5"/>
    </row>
    <row r="43585" spans="38:49">
      <c r="AL43585" s="5"/>
      <c r="AM43585" s="5"/>
      <c r="AW43585" s="5"/>
    </row>
    <row r="43586" spans="38:49">
      <c r="AL43586" s="5"/>
      <c r="AM43586" s="5"/>
      <c r="AW43586" s="5"/>
    </row>
    <row r="43587" spans="38:49">
      <c r="AL43587" s="5"/>
      <c r="AM43587" s="5"/>
      <c r="AW43587" s="5"/>
    </row>
    <row r="43588" spans="38:49">
      <c r="AL43588" s="5"/>
      <c r="AM43588" s="5"/>
      <c r="AW43588" s="5"/>
    </row>
    <row r="43589" spans="38:49">
      <c r="AL43589" s="5"/>
      <c r="AM43589" s="5"/>
      <c r="AW43589" s="5"/>
    </row>
    <row r="43590" spans="38:49">
      <c r="AL43590" s="5"/>
      <c r="AM43590" s="5"/>
      <c r="AW43590" s="5"/>
    </row>
    <row r="43591" spans="38:49">
      <c r="AL43591" s="5"/>
      <c r="AM43591" s="5"/>
      <c r="AW43591" s="5"/>
    </row>
    <row r="43592" spans="38:49">
      <c r="AL43592" s="5"/>
      <c r="AM43592" s="5"/>
      <c r="AW43592" s="5"/>
    </row>
    <row r="43593" spans="38:49">
      <c r="AL43593" s="5"/>
      <c r="AM43593" s="5"/>
      <c r="AW43593" s="5"/>
    </row>
    <row r="43594" spans="38:49">
      <c r="AL43594" s="5"/>
      <c r="AM43594" s="5"/>
      <c r="AW43594" s="5"/>
    </row>
    <row r="43595" spans="38:49">
      <c r="AL43595" s="5"/>
      <c r="AM43595" s="5"/>
      <c r="AW43595" s="5"/>
    </row>
    <row r="43596" spans="38:49">
      <c r="AL43596" s="5"/>
      <c r="AM43596" s="5"/>
      <c r="AW43596" s="5"/>
    </row>
    <row r="43597" spans="38:49">
      <c r="AL43597" s="5"/>
      <c r="AM43597" s="5"/>
      <c r="AW43597" s="5"/>
    </row>
    <row r="43598" spans="38:49">
      <c r="AL43598" s="5"/>
      <c r="AM43598" s="5"/>
      <c r="AW43598" s="5"/>
    </row>
    <row r="43599" spans="38:49">
      <c r="AL43599" s="5"/>
      <c r="AM43599" s="5"/>
      <c r="AW43599" s="5"/>
    </row>
    <row r="43600" spans="38:49">
      <c r="AL43600" s="5"/>
      <c r="AM43600" s="5"/>
      <c r="AW43600" s="5"/>
    </row>
    <row r="43601" spans="38:49">
      <c r="AL43601" s="5"/>
      <c r="AM43601" s="5"/>
      <c r="AW43601" s="5"/>
    </row>
    <row r="43602" spans="38:49">
      <c r="AL43602" s="5"/>
      <c r="AM43602" s="5"/>
      <c r="AW43602" s="5"/>
    </row>
    <row r="43603" spans="38:49">
      <c r="AL43603" s="5"/>
      <c r="AM43603" s="5"/>
      <c r="AW43603" s="5"/>
    </row>
    <row r="43604" spans="38:49">
      <c r="AL43604" s="5"/>
      <c r="AM43604" s="5"/>
      <c r="AW43604" s="5"/>
    </row>
    <row r="43605" spans="38:49">
      <c r="AL43605" s="5"/>
      <c r="AM43605" s="5"/>
      <c r="AW43605" s="5"/>
    </row>
    <row r="43606" spans="38:49">
      <c r="AL43606" s="5"/>
      <c r="AM43606" s="5"/>
      <c r="AW43606" s="5"/>
    </row>
    <row r="43607" spans="38:49">
      <c r="AL43607" s="5"/>
      <c r="AM43607" s="5"/>
      <c r="AW43607" s="5"/>
    </row>
    <row r="43608" spans="38:49">
      <c r="AL43608" s="5"/>
      <c r="AM43608" s="5"/>
      <c r="AW43608" s="5"/>
    </row>
    <row r="43609" spans="38:49">
      <c r="AL43609" s="5"/>
      <c r="AM43609" s="5"/>
      <c r="AW43609" s="5"/>
    </row>
    <row r="43610" spans="38:49">
      <c r="AL43610" s="5"/>
      <c r="AM43610" s="5"/>
      <c r="AW43610" s="5"/>
    </row>
    <row r="43611" spans="38:49">
      <c r="AL43611" s="5"/>
      <c r="AM43611" s="5"/>
      <c r="AW43611" s="5"/>
    </row>
    <row r="43612" spans="38:49">
      <c r="AL43612" s="5"/>
      <c r="AM43612" s="5"/>
      <c r="AW43612" s="5"/>
    </row>
    <row r="43613" spans="38:49">
      <c r="AL43613" s="5"/>
      <c r="AM43613" s="5"/>
      <c r="AW43613" s="5"/>
    </row>
    <row r="43614" spans="38:49">
      <c r="AL43614" s="5"/>
      <c r="AM43614" s="5"/>
      <c r="AW43614" s="5"/>
    </row>
    <row r="43615" spans="38:49">
      <c r="AL43615" s="5"/>
      <c r="AM43615" s="5"/>
      <c r="AW43615" s="5"/>
    </row>
    <row r="43616" spans="38:49">
      <c r="AL43616" s="5"/>
      <c r="AM43616" s="5"/>
      <c r="AW43616" s="5"/>
    </row>
    <row r="43617" spans="38:49">
      <c r="AL43617" s="5"/>
      <c r="AM43617" s="5"/>
      <c r="AW43617" s="5"/>
    </row>
    <row r="43618" spans="38:49">
      <c r="AL43618" s="5"/>
      <c r="AM43618" s="5"/>
      <c r="AW43618" s="5"/>
    </row>
    <row r="43619" spans="38:49">
      <c r="AL43619" s="5"/>
      <c r="AM43619" s="5"/>
      <c r="AW43619" s="5"/>
    </row>
    <row r="43620" spans="38:49">
      <c r="AL43620" s="5"/>
      <c r="AM43620" s="5"/>
      <c r="AW43620" s="5"/>
    </row>
    <row r="43621" spans="38:49">
      <c r="AL43621" s="5"/>
      <c r="AM43621" s="5"/>
      <c r="AW43621" s="5"/>
    </row>
    <row r="43622" spans="38:49">
      <c r="AL43622" s="5"/>
      <c r="AM43622" s="5"/>
      <c r="AW43622" s="5"/>
    </row>
    <row r="43623" spans="38:49">
      <c r="AL43623" s="5"/>
      <c r="AM43623" s="5"/>
      <c r="AW43623" s="5"/>
    </row>
    <row r="43624" spans="38:49">
      <c r="AL43624" s="5"/>
      <c r="AM43624" s="5"/>
      <c r="AW43624" s="5"/>
    </row>
    <row r="43625" spans="38:49">
      <c r="AL43625" s="5"/>
      <c r="AM43625" s="5"/>
      <c r="AW43625" s="5"/>
    </row>
    <row r="43626" spans="38:49">
      <c r="AL43626" s="5"/>
      <c r="AM43626" s="5"/>
      <c r="AW43626" s="5"/>
    </row>
    <row r="43627" spans="38:49">
      <c r="AL43627" s="5"/>
      <c r="AM43627" s="5"/>
      <c r="AW43627" s="5"/>
    </row>
    <row r="43628" spans="38:49">
      <c r="AL43628" s="5"/>
      <c r="AM43628" s="5"/>
      <c r="AW43628" s="5"/>
    </row>
    <row r="43629" spans="38:49">
      <c r="AL43629" s="5"/>
      <c r="AM43629" s="5"/>
      <c r="AW43629" s="5"/>
    </row>
    <row r="43630" spans="38:49">
      <c r="AL43630" s="5"/>
      <c r="AM43630" s="5"/>
      <c r="AW43630" s="5"/>
    </row>
    <row r="43631" spans="38:49">
      <c r="AL43631" s="5"/>
      <c r="AM43631" s="5"/>
      <c r="AW43631" s="5"/>
    </row>
    <row r="43632" spans="38:49">
      <c r="AL43632" s="5"/>
      <c r="AM43632" s="5"/>
      <c r="AW43632" s="5"/>
    </row>
    <row r="43633" spans="38:49">
      <c r="AL43633" s="5"/>
      <c r="AM43633" s="5"/>
      <c r="AW43633" s="5"/>
    </row>
    <row r="43634" spans="38:49">
      <c r="AL43634" s="5"/>
      <c r="AM43634" s="5"/>
      <c r="AW43634" s="5"/>
    </row>
    <row r="43635" spans="38:49">
      <c r="AL43635" s="5"/>
      <c r="AM43635" s="5"/>
      <c r="AW43635" s="5"/>
    </row>
    <row r="43636" spans="38:49">
      <c r="AL43636" s="5"/>
      <c r="AM43636" s="5"/>
      <c r="AW43636" s="5"/>
    </row>
    <row r="43637" spans="38:49">
      <c r="AL43637" s="5"/>
      <c r="AM43637" s="5"/>
      <c r="AW43637" s="5"/>
    </row>
    <row r="43638" spans="38:49">
      <c r="AL43638" s="5"/>
      <c r="AM43638" s="5"/>
      <c r="AW43638" s="5"/>
    </row>
    <row r="43639" spans="38:49">
      <c r="AL43639" s="5"/>
      <c r="AM43639" s="5"/>
      <c r="AW43639" s="5"/>
    </row>
    <row r="43640" spans="38:49">
      <c r="AL43640" s="5"/>
      <c r="AM43640" s="5"/>
      <c r="AW43640" s="5"/>
    </row>
    <row r="43641" spans="38:49">
      <c r="AL43641" s="5"/>
      <c r="AM43641" s="5"/>
      <c r="AW43641" s="5"/>
    </row>
    <row r="43642" spans="38:49">
      <c r="AL43642" s="5"/>
      <c r="AM43642" s="5"/>
      <c r="AW43642" s="5"/>
    </row>
    <row r="43643" spans="38:49">
      <c r="AL43643" s="5"/>
      <c r="AM43643" s="5"/>
      <c r="AW43643" s="5"/>
    </row>
    <row r="43644" spans="38:49">
      <c r="AL43644" s="5"/>
      <c r="AM43644" s="5"/>
      <c r="AW43644" s="5"/>
    </row>
    <row r="43645" spans="38:49">
      <c r="AL43645" s="5"/>
      <c r="AM43645" s="5"/>
      <c r="AW43645" s="5"/>
    </row>
    <row r="43646" spans="38:49">
      <c r="AL43646" s="5"/>
      <c r="AM43646" s="5"/>
      <c r="AW43646" s="5"/>
    </row>
    <row r="43647" spans="38:49">
      <c r="AL43647" s="5"/>
      <c r="AM43647" s="5"/>
      <c r="AW43647" s="5"/>
    </row>
    <row r="43648" spans="38:49">
      <c r="AL43648" s="5"/>
      <c r="AM43648" s="5"/>
      <c r="AW43648" s="5"/>
    </row>
    <row r="43649" spans="38:49">
      <c r="AL43649" s="5"/>
      <c r="AM43649" s="5"/>
      <c r="AW43649" s="5"/>
    </row>
    <row r="43650" spans="38:49">
      <c r="AL43650" s="5"/>
      <c r="AM43650" s="5"/>
      <c r="AW43650" s="5"/>
    </row>
    <row r="43651" spans="38:49">
      <c r="AL43651" s="5"/>
      <c r="AM43651" s="5"/>
      <c r="AW43651" s="5"/>
    </row>
    <row r="43652" spans="38:49">
      <c r="AL43652" s="5"/>
      <c r="AM43652" s="5"/>
      <c r="AW43652" s="5"/>
    </row>
    <row r="43653" spans="38:49">
      <c r="AL43653" s="5"/>
      <c r="AM43653" s="5"/>
      <c r="AW43653" s="5"/>
    </row>
    <row r="43654" spans="38:49">
      <c r="AL43654" s="5"/>
      <c r="AM43654" s="5"/>
      <c r="AW43654" s="5"/>
    </row>
    <row r="43655" spans="38:49">
      <c r="AL43655" s="5"/>
      <c r="AM43655" s="5"/>
      <c r="AW43655" s="5"/>
    </row>
    <row r="43656" spans="38:49">
      <c r="AL43656" s="5"/>
      <c r="AM43656" s="5"/>
      <c r="AW43656" s="5"/>
    </row>
    <row r="43657" spans="38:49">
      <c r="AL43657" s="5"/>
      <c r="AM43657" s="5"/>
      <c r="AW43657" s="5"/>
    </row>
    <row r="43658" spans="38:49">
      <c r="AL43658" s="5"/>
      <c r="AM43658" s="5"/>
      <c r="AW43658" s="5"/>
    </row>
    <row r="43659" spans="38:49">
      <c r="AL43659" s="5"/>
      <c r="AM43659" s="5"/>
      <c r="AW43659" s="5"/>
    </row>
    <row r="43660" spans="38:49">
      <c r="AL43660" s="5"/>
      <c r="AM43660" s="5"/>
      <c r="AW43660" s="5"/>
    </row>
    <row r="43661" spans="38:49">
      <c r="AL43661" s="5"/>
      <c r="AM43661" s="5"/>
      <c r="AW43661" s="5"/>
    </row>
    <row r="43662" spans="38:49">
      <c r="AL43662" s="5"/>
      <c r="AM43662" s="5"/>
      <c r="AW43662" s="5"/>
    </row>
    <row r="43663" spans="38:49">
      <c r="AL43663" s="5"/>
      <c r="AM43663" s="5"/>
      <c r="AW43663" s="5"/>
    </row>
    <row r="43664" spans="38:49">
      <c r="AL43664" s="5"/>
      <c r="AM43664" s="5"/>
      <c r="AW43664" s="5"/>
    </row>
    <row r="43665" spans="38:49">
      <c r="AL43665" s="5"/>
      <c r="AM43665" s="5"/>
      <c r="AW43665" s="5"/>
    </row>
    <row r="43666" spans="38:49">
      <c r="AL43666" s="5"/>
      <c r="AM43666" s="5"/>
      <c r="AW43666" s="5"/>
    </row>
    <row r="43667" spans="38:49">
      <c r="AL43667" s="5"/>
      <c r="AM43667" s="5"/>
      <c r="AW43667" s="5"/>
    </row>
    <row r="43668" spans="38:49">
      <c r="AL43668" s="5"/>
      <c r="AM43668" s="5"/>
      <c r="AW43668" s="5"/>
    </row>
    <row r="43669" spans="38:49">
      <c r="AL43669" s="5"/>
      <c r="AM43669" s="5"/>
      <c r="AW43669" s="5"/>
    </row>
    <row r="43670" spans="38:49">
      <c r="AL43670" s="5"/>
      <c r="AM43670" s="5"/>
      <c r="AW43670" s="5"/>
    </row>
    <row r="43671" spans="38:49">
      <c r="AL43671" s="5"/>
      <c r="AM43671" s="5"/>
      <c r="AW43671" s="5"/>
    </row>
    <row r="43672" spans="38:49">
      <c r="AL43672" s="5"/>
      <c r="AM43672" s="5"/>
      <c r="AW43672" s="5"/>
    </row>
    <row r="43673" spans="38:49">
      <c r="AL43673" s="5"/>
      <c r="AM43673" s="5"/>
      <c r="AW43673" s="5"/>
    </row>
    <row r="43674" spans="38:49">
      <c r="AL43674" s="5"/>
      <c r="AM43674" s="5"/>
      <c r="AW43674" s="5"/>
    </row>
    <row r="43675" spans="38:49">
      <c r="AL43675" s="5"/>
      <c r="AM43675" s="5"/>
      <c r="AW43675" s="5"/>
    </row>
    <row r="43676" spans="38:49">
      <c r="AL43676" s="5"/>
      <c r="AM43676" s="5"/>
      <c r="AW43676" s="5"/>
    </row>
    <row r="43677" spans="38:49">
      <c r="AL43677" s="5"/>
      <c r="AM43677" s="5"/>
      <c r="AW43677" s="5"/>
    </row>
    <row r="43678" spans="38:49">
      <c r="AL43678" s="5"/>
      <c r="AM43678" s="5"/>
      <c r="AW43678" s="5"/>
    </row>
    <row r="43679" spans="38:49">
      <c r="AL43679" s="5"/>
      <c r="AM43679" s="5"/>
      <c r="AW43679" s="5"/>
    </row>
    <row r="43680" spans="38:49">
      <c r="AL43680" s="5"/>
      <c r="AM43680" s="5"/>
      <c r="AW43680" s="5"/>
    </row>
    <row r="43681" spans="38:49">
      <c r="AL43681" s="5"/>
      <c r="AM43681" s="5"/>
      <c r="AW43681" s="5"/>
    </row>
    <row r="43682" spans="38:49">
      <c r="AL43682" s="5"/>
      <c r="AM43682" s="5"/>
      <c r="AW43682" s="5"/>
    </row>
    <row r="43683" spans="38:49">
      <c r="AL43683" s="5"/>
      <c r="AM43683" s="5"/>
      <c r="AW43683" s="5"/>
    </row>
    <row r="43684" spans="38:49">
      <c r="AL43684" s="5"/>
      <c r="AM43684" s="5"/>
      <c r="AW43684" s="5"/>
    </row>
    <row r="43685" spans="38:49">
      <c r="AL43685" s="5"/>
      <c r="AM43685" s="5"/>
      <c r="AW43685" s="5"/>
    </row>
    <row r="43686" spans="38:49">
      <c r="AL43686" s="5"/>
      <c r="AM43686" s="5"/>
      <c r="AW43686" s="5"/>
    </row>
    <row r="43687" spans="38:49">
      <c r="AL43687" s="5"/>
      <c r="AM43687" s="5"/>
      <c r="AW43687" s="5"/>
    </row>
    <row r="43688" spans="38:49">
      <c r="AL43688" s="5"/>
      <c r="AM43688" s="5"/>
      <c r="AW43688" s="5"/>
    </row>
    <row r="43689" spans="38:49">
      <c r="AL43689" s="5"/>
      <c r="AM43689" s="5"/>
      <c r="AW43689" s="5"/>
    </row>
    <row r="43690" spans="38:49">
      <c r="AL43690" s="5"/>
      <c r="AM43690" s="5"/>
      <c r="AW43690" s="5"/>
    </row>
    <row r="43691" spans="38:49">
      <c r="AL43691" s="5"/>
      <c r="AM43691" s="5"/>
      <c r="AW43691" s="5"/>
    </row>
    <row r="43692" spans="38:49">
      <c r="AL43692" s="5"/>
      <c r="AM43692" s="5"/>
      <c r="AW43692" s="5"/>
    </row>
    <row r="43693" spans="38:49">
      <c r="AL43693" s="5"/>
      <c r="AM43693" s="5"/>
      <c r="AW43693" s="5"/>
    </row>
    <row r="43694" spans="38:49">
      <c r="AL43694" s="5"/>
      <c r="AM43694" s="5"/>
      <c r="AW43694" s="5"/>
    </row>
    <row r="43695" spans="38:49">
      <c r="AL43695" s="5"/>
      <c r="AM43695" s="5"/>
      <c r="AW43695" s="5"/>
    </row>
    <row r="43696" spans="38:49">
      <c r="AL43696" s="5"/>
      <c r="AM43696" s="5"/>
      <c r="AW43696" s="5"/>
    </row>
    <row r="43697" spans="38:49">
      <c r="AL43697" s="5"/>
      <c r="AM43697" s="5"/>
      <c r="AW43697" s="5"/>
    </row>
    <row r="43698" spans="38:49">
      <c r="AL43698" s="5"/>
      <c r="AM43698" s="5"/>
      <c r="AW43698" s="5"/>
    </row>
    <row r="43699" spans="38:49">
      <c r="AL43699" s="5"/>
      <c r="AM43699" s="5"/>
      <c r="AW43699" s="5"/>
    </row>
    <row r="43700" spans="38:49">
      <c r="AL43700" s="5"/>
      <c r="AM43700" s="5"/>
      <c r="AW43700" s="5"/>
    </row>
    <row r="43701" spans="38:49">
      <c r="AL43701" s="5"/>
      <c r="AM43701" s="5"/>
      <c r="AW43701" s="5"/>
    </row>
    <row r="43702" spans="38:49">
      <c r="AL43702" s="5"/>
      <c r="AM43702" s="5"/>
      <c r="AW43702" s="5"/>
    </row>
    <row r="43703" spans="38:49">
      <c r="AL43703" s="5"/>
      <c r="AM43703" s="5"/>
      <c r="AW43703" s="5"/>
    </row>
    <row r="43704" spans="38:49">
      <c r="AL43704" s="5"/>
      <c r="AM43704" s="5"/>
      <c r="AW43704" s="5"/>
    </row>
    <row r="43705" spans="38:49">
      <c r="AL43705" s="5"/>
      <c r="AM43705" s="5"/>
      <c r="AW43705" s="5"/>
    </row>
    <row r="43706" spans="38:49">
      <c r="AL43706" s="5"/>
      <c r="AM43706" s="5"/>
      <c r="AW43706" s="5"/>
    </row>
    <row r="43707" spans="38:49">
      <c r="AL43707" s="5"/>
      <c r="AM43707" s="5"/>
      <c r="AW43707" s="5"/>
    </row>
    <row r="43708" spans="38:49">
      <c r="AL43708" s="5"/>
      <c r="AM43708" s="5"/>
      <c r="AW43708" s="5"/>
    </row>
    <row r="43709" spans="38:49">
      <c r="AL43709" s="5"/>
      <c r="AM43709" s="5"/>
      <c r="AW43709" s="5"/>
    </row>
    <row r="43710" spans="38:49">
      <c r="AL43710" s="5"/>
      <c r="AM43710" s="5"/>
      <c r="AW43710" s="5"/>
    </row>
    <row r="43711" spans="38:49">
      <c r="AL43711" s="5"/>
      <c r="AM43711" s="5"/>
      <c r="AW43711" s="5"/>
    </row>
    <row r="43712" spans="38:49">
      <c r="AL43712" s="5"/>
      <c r="AM43712" s="5"/>
      <c r="AW43712" s="5"/>
    </row>
    <row r="43713" spans="38:49">
      <c r="AL43713" s="5"/>
      <c r="AM43713" s="5"/>
      <c r="AW43713" s="5"/>
    </row>
    <row r="43714" spans="38:49">
      <c r="AL43714" s="5"/>
      <c r="AM43714" s="5"/>
      <c r="AW43714" s="5"/>
    </row>
    <row r="43715" spans="38:49">
      <c r="AL43715" s="5"/>
      <c r="AM43715" s="5"/>
      <c r="AW43715" s="5"/>
    </row>
    <row r="43716" spans="38:49">
      <c r="AL43716" s="5"/>
      <c r="AM43716" s="5"/>
      <c r="AW43716" s="5"/>
    </row>
    <row r="43717" spans="38:49">
      <c r="AL43717" s="5"/>
      <c r="AM43717" s="5"/>
      <c r="AW43717" s="5"/>
    </row>
    <row r="43718" spans="38:49">
      <c r="AL43718" s="5"/>
      <c r="AM43718" s="5"/>
      <c r="AW43718" s="5"/>
    </row>
    <row r="43719" spans="38:49">
      <c r="AL43719" s="5"/>
      <c r="AM43719" s="5"/>
      <c r="AW43719" s="5"/>
    </row>
    <row r="43720" spans="38:49">
      <c r="AL43720" s="5"/>
      <c r="AM43720" s="5"/>
      <c r="AW43720" s="5"/>
    </row>
    <row r="43721" spans="38:49">
      <c r="AL43721" s="5"/>
      <c r="AM43721" s="5"/>
      <c r="AW43721" s="5"/>
    </row>
    <row r="43722" spans="38:49">
      <c r="AL43722" s="5"/>
      <c r="AM43722" s="5"/>
      <c r="AW43722" s="5"/>
    </row>
    <row r="43723" spans="38:49">
      <c r="AL43723" s="5"/>
      <c r="AM43723" s="5"/>
      <c r="AW43723" s="5"/>
    </row>
    <row r="43724" spans="38:49">
      <c r="AL43724" s="5"/>
      <c r="AM43724" s="5"/>
      <c r="AW43724" s="5"/>
    </row>
    <row r="43725" spans="38:49">
      <c r="AL43725" s="5"/>
      <c r="AM43725" s="5"/>
      <c r="AW43725" s="5"/>
    </row>
    <row r="43726" spans="38:49">
      <c r="AL43726" s="5"/>
      <c r="AM43726" s="5"/>
      <c r="AW43726" s="5"/>
    </row>
    <row r="43727" spans="38:49">
      <c r="AL43727" s="5"/>
      <c r="AM43727" s="5"/>
      <c r="AW43727" s="5"/>
    </row>
    <row r="43728" spans="38:49">
      <c r="AL43728" s="5"/>
      <c r="AM43728" s="5"/>
      <c r="AW43728" s="5"/>
    </row>
    <row r="43729" spans="38:49">
      <c r="AL43729" s="5"/>
      <c r="AM43729" s="5"/>
      <c r="AW43729" s="5"/>
    </row>
    <row r="43730" spans="38:49">
      <c r="AL43730" s="5"/>
      <c r="AM43730" s="5"/>
      <c r="AW43730" s="5"/>
    </row>
    <row r="43731" spans="38:49">
      <c r="AL43731" s="5"/>
      <c r="AM43731" s="5"/>
      <c r="AW43731" s="5"/>
    </row>
    <row r="43732" spans="38:49">
      <c r="AL43732" s="5"/>
      <c r="AM43732" s="5"/>
      <c r="AW43732" s="5"/>
    </row>
    <row r="43733" spans="38:49">
      <c r="AL43733" s="5"/>
      <c r="AM43733" s="5"/>
      <c r="AW43733" s="5"/>
    </row>
    <row r="43734" spans="38:49">
      <c r="AL43734" s="5"/>
      <c r="AM43734" s="5"/>
      <c r="AW43734" s="5"/>
    </row>
    <row r="43735" spans="38:49">
      <c r="AL43735" s="5"/>
      <c r="AM43735" s="5"/>
      <c r="AW43735" s="5"/>
    </row>
    <row r="43736" spans="38:49">
      <c r="AL43736" s="5"/>
      <c r="AM43736" s="5"/>
      <c r="AW43736" s="5"/>
    </row>
    <row r="43737" spans="38:49">
      <c r="AL43737" s="5"/>
      <c r="AM43737" s="5"/>
      <c r="AW43737" s="5"/>
    </row>
    <row r="43738" spans="38:49">
      <c r="AL43738" s="5"/>
      <c r="AM43738" s="5"/>
      <c r="AW43738" s="5"/>
    </row>
    <row r="43739" spans="38:49">
      <c r="AL43739" s="5"/>
      <c r="AM43739" s="5"/>
      <c r="AW43739" s="5"/>
    </row>
    <row r="43740" spans="38:49">
      <c r="AL43740" s="5"/>
      <c r="AM43740" s="5"/>
      <c r="AW43740" s="5"/>
    </row>
    <row r="43741" spans="38:49">
      <c r="AL43741" s="5"/>
      <c r="AM43741" s="5"/>
      <c r="AW43741" s="5"/>
    </row>
    <row r="43742" spans="38:49">
      <c r="AL43742" s="5"/>
      <c r="AM43742" s="5"/>
      <c r="AW43742" s="5"/>
    </row>
    <row r="43743" spans="38:49">
      <c r="AL43743" s="5"/>
      <c r="AM43743" s="5"/>
      <c r="AW43743" s="5"/>
    </row>
    <row r="43744" spans="38:49">
      <c r="AL43744" s="5"/>
      <c r="AM43744" s="5"/>
      <c r="AW43744" s="5"/>
    </row>
    <row r="43745" spans="38:49">
      <c r="AL43745" s="5"/>
      <c r="AM43745" s="5"/>
      <c r="AW43745" s="5"/>
    </row>
    <row r="43746" spans="38:49">
      <c r="AL43746" s="5"/>
      <c r="AM43746" s="5"/>
      <c r="AW43746" s="5"/>
    </row>
    <row r="43747" spans="38:49">
      <c r="AL43747" s="5"/>
      <c r="AM43747" s="5"/>
      <c r="AW43747" s="5"/>
    </row>
    <row r="43748" spans="38:49">
      <c r="AL43748" s="5"/>
      <c r="AM43748" s="5"/>
      <c r="AW43748" s="5"/>
    </row>
    <row r="43749" spans="38:49">
      <c r="AL43749" s="5"/>
      <c r="AM43749" s="5"/>
      <c r="AW43749" s="5"/>
    </row>
    <row r="43750" spans="38:49">
      <c r="AL43750" s="5"/>
      <c r="AM43750" s="5"/>
      <c r="AW43750" s="5"/>
    </row>
    <row r="43751" spans="38:49">
      <c r="AL43751" s="5"/>
      <c r="AM43751" s="5"/>
      <c r="AW43751" s="5"/>
    </row>
    <row r="43752" spans="38:49">
      <c r="AL43752" s="5"/>
      <c r="AM43752" s="5"/>
      <c r="AW43752" s="5"/>
    </row>
    <row r="43753" spans="38:49">
      <c r="AL43753" s="5"/>
      <c r="AM43753" s="5"/>
      <c r="AW43753" s="5"/>
    </row>
    <row r="43754" spans="38:49">
      <c r="AL43754" s="5"/>
      <c r="AM43754" s="5"/>
      <c r="AW43754" s="5"/>
    </row>
    <row r="43755" spans="38:49">
      <c r="AL43755" s="5"/>
      <c r="AM43755" s="5"/>
      <c r="AW43755" s="5"/>
    </row>
    <row r="43756" spans="38:49">
      <c r="AL43756" s="5"/>
      <c r="AM43756" s="5"/>
      <c r="AW43756" s="5"/>
    </row>
    <row r="43757" spans="38:49">
      <c r="AL43757" s="5"/>
      <c r="AM43757" s="5"/>
      <c r="AW43757" s="5"/>
    </row>
    <row r="43758" spans="38:49">
      <c r="AL43758" s="5"/>
      <c r="AM43758" s="5"/>
      <c r="AW43758" s="5"/>
    </row>
    <row r="43759" spans="38:49">
      <c r="AL43759" s="5"/>
      <c r="AM43759" s="5"/>
      <c r="AW43759" s="5"/>
    </row>
    <row r="43760" spans="38:49">
      <c r="AL43760" s="5"/>
      <c r="AM43760" s="5"/>
      <c r="AW43760" s="5"/>
    </row>
    <row r="43761" spans="38:49">
      <c r="AL43761" s="5"/>
      <c r="AM43761" s="5"/>
      <c r="AW43761" s="5"/>
    </row>
    <row r="43762" spans="38:49">
      <c r="AL43762" s="5"/>
      <c r="AM43762" s="5"/>
      <c r="AW43762" s="5"/>
    </row>
    <row r="43763" spans="38:49">
      <c r="AL43763" s="5"/>
      <c r="AM43763" s="5"/>
      <c r="AW43763" s="5"/>
    </row>
    <row r="43764" spans="38:49">
      <c r="AL43764" s="5"/>
      <c r="AM43764" s="5"/>
      <c r="AW43764" s="5"/>
    </row>
    <row r="43765" spans="38:49">
      <c r="AL43765" s="5"/>
      <c r="AM43765" s="5"/>
      <c r="AW43765" s="5"/>
    </row>
    <row r="43766" spans="38:49">
      <c r="AL43766" s="5"/>
      <c r="AM43766" s="5"/>
      <c r="AW43766" s="5"/>
    </row>
    <row r="43767" spans="38:49">
      <c r="AL43767" s="5"/>
      <c r="AM43767" s="5"/>
      <c r="AW43767" s="5"/>
    </row>
    <row r="43768" spans="38:49">
      <c r="AL43768" s="5"/>
      <c r="AM43768" s="5"/>
      <c r="AW43768" s="5"/>
    </row>
    <row r="43769" spans="38:49">
      <c r="AL43769" s="5"/>
      <c r="AM43769" s="5"/>
      <c r="AW43769" s="5"/>
    </row>
    <row r="43770" spans="38:49">
      <c r="AL43770" s="5"/>
      <c r="AM43770" s="5"/>
      <c r="AW43770" s="5"/>
    </row>
    <row r="43771" spans="38:49">
      <c r="AL43771" s="5"/>
      <c r="AM43771" s="5"/>
      <c r="AW43771" s="5"/>
    </row>
    <row r="43772" spans="38:49">
      <c r="AL43772" s="5"/>
      <c r="AM43772" s="5"/>
      <c r="AW43772" s="5"/>
    </row>
    <row r="43773" spans="38:49">
      <c r="AL43773" s="5"/>
      <c r="AM43773" s="5"/>
      <c r="AW43773" s="5"/>
    </row>
    <row r="43774" spans="38:49">
      <c r="AL43774" s="5"/>
      <c r="AM43774" s="5"/>
      <c r="AW43774" s="5"/>
    </row>
    <row r="43775" spans="38:49">
      <c r="AL43775" s="5"/>
      <c r="AM43775" s="5"/>
      <c r="AW43775" s="5"/>
    </row>
    <row r="43776" spans="38:49">
      <c r="AL43776" s="5"/>
      <c r="AM43776" s="5"/>
      <c r="AW43776" s="5"/>
    </row>
    <row r="43777" spans="38:49">
      <c r="AL43777" s="5"/>
      <c r="AM43777" s="5"/>
      <c r="AW43777" s="5"/>
    </row>
    <row r="43778" spans="38:49">
      <c r="AL43778" s="5"/>
      <c r="AM43778" s="5"/>
      <c r="AW43778" s="5"/>
    </row>
    <row r="43779" spans="38:49">
      <c r="AL43779" s="5"/>
      <c r="AM43779" s="5"/>
      <c r="AW43779" s="5"/>
    </row>
    <row r="43780" spans="38:49">
      <c r="AL43780" s="5"/>
      <c r="AM43780" s="5"/>
      <c r="AW43780" s="5"/>
    </row>
    <row r="43781" spans="38:49">
      <c r="AL43781" s="5"/>
      <c r="AM43781" s="5"/>
      <c r="AW43781" s="5"/>
    </row>
    <row r="43782" spans="38:49">
      <c r="AL43782" s="5"/>
      <c r="AM43782" s="5"/>
      <c r="AW43782" s="5"/>
    </row>
    <row r="43783" spans="38:49">
      <c r="AL43783" s="5"/>
      <c r="AM43783" s="5"/>
      <c r="AW43783" s="5"/>
    </row>
    <row r="43784" spans="38:49">
      <c r="AL43784" s="5"/>
      <c r="AM43784" s="5"/>
      <c r="AW43784" s="5"/>
    </row>
    <row r="43785" spans="38:49">
      <c r="AL43785" s="5"/>
      <c r="AM43785" s="5"/>
      <c r="AW43785" s="5"/>
    </row>
    <row r="43786" spans="38:49">
      <c r="AL43786" s="5"/>
      <c r="AM43786" s="5"/>
      <c r="AW43786" s="5"/>
    </row>
    <row r="43787" spans="38:49">
      <c r="AL43787" s="5"/>
      <c r="AM43787" s="5"/>
      <c r="AW43787" s="5"/>
    </row>
    <row r="43788" spans="38:49">
      <c r="AL43788" s="5"/>
      <c r="AM43788" s="5"/>
      <c r="AW43788" s="5"/>
    </row>
    <row r="43789" spans="38:49">
      <c r="AL43789" s="5"/>
      <c r="AM43789" s="5"/>
      <c r="AW43789" s="5"/>
    </row>
    <row r="43790" spans="38:49">
      <c r="AL43790" s="5"/>
      <c r="AM43790" s="5"/>
      <c r="AW43790" s="5"/>
    </row>
    <row r="43791" spans="38:49">
      <c r="AL43791" s="5"/>
      <c r="AM43791" s="5"/>
      <c r="AW43791" s="5"/>
    </row>
    <row r="43792" spans="38:49">
      <c r="AL43792" s="5"/>
      <c r="AM43792" s="5"/>
      <c r="AW43792" s="5"/>
    </row>
    <row r="43793" spans="38:49">
      <c r="AL43793" s="5"/>
      <c r="AM43793" s="5"/>
      <c r="AW43793" s="5"/>
    </row>
    <row r="43794" spans="38:49">
      <c r="AL43794" s="5"/>
      <c r="AM43794" s="5"/>
      <c r="AW43794" s="5"/>
    </row>
    <row r="43795" spans="38:49">
      <c r="AL43795" s="5"/>
      <c r="AM43795" s="5"/>
      <c r="AW43795" s="5"/>
    </row>
    <row r="43796" spans="38:49">
      <c r="AL43796" s="5"/>
      <c r="AM43796" s="5"/>
      <c r="AW43796" s="5"/>
    </row>
    <row r="43797" spans="38:49">
      <c r="AL43797" s="5"/>
      <c r="AM43797" s="5"/>
      <c r="AW43797" s="5"/>
    </row>
    <row r="43798" spans="38:49">
      <c r="AL43798" s="5"/>
      <c r="AM43798" s="5"/>
      <c r="AW43798" s="5"/>
    </row>
    <row r="43799" spans="38:49">
      <c r="AL43799" s="5"/>
      <c r="AM43799" s="5"/>
      <c r="AW43799" s="5"/>
    </row>
    <row r="43800" spans="38:49">
      <c r="AL43800" s="5"/>
      <c r="AM43800" s="5"/>
      <c r="AW43800" s="5"/>
    </row>
    <row r="43801" spans="38:49">
      <c r="AL43801" s="5"/>
      <c r="AM43801" s="5"/>
      <c r="AW43801" s="5"/>
    </row>
    <row r="43802" spans="38:49">
      <c r="AL43802" s="5"/>
      <c r="AM43802" s="5"/>
      <c r="AW43802" s="5"/>
    </row>
    <row r="43803" spans="38:49">
      <c r="AL43803" s="5"/>
      <c r="AM43803" s="5"/>
      <c r="AW43803" s="5"/>
    </row>
    <row r="43804" spans="38:49">
      <c r="AL43804" s="5"/>
      <c r="AM43804" s="5"/>
      <c r="AW43804" s="5"/>
    </row>
    <row r="43805" spans="38:49">
      <c r="AL43805" s="5"/>
      <c r="AM43805" s="5"/>
      <c r="AW43805" s="5"/>
    </row>
    <row r="43806" spans="38:49">
      <c r="AL43806" s="5"/>
      <c r="AM43806" s="5"/>
      <c r="AW43806" s="5"/>
    </row>
    <row r="43807" spans="38:49">
      <c r="AL43807" s="5"/>
      <c r="AM43807" s="5"/>
      <c r="AW43807" s="5"/>
    </row>
    <row r="43808" spans="38:49">
      <c r="AL43808" s="5"/>
      <c r="AM43808" s="5"/>
      <c r="AW43808" s="5"/>
    </row>
    <row r="43809" spans="38:49">
      <c r="AL43809" s="5"/>
      <c r="AM43809" s="5"/>
      <c r="AW43809" s="5"/>
    </row>
    <row r="43810" spans="38:49">
      <c r="AL43810" s="5"/>
      <c r="AM43810" s="5"/>
      <c r="AW43810" s="5"/>
    </row>
    <row r="43811" spans="38:49">
      <c r="AL43811" s="5"/>
      <c r="AM43811" s="5"/>
      <c r="AW43811" s="5"/>
    </row>
    <row r="43812" spans="38:49">
      <c r="AL43812" s="5"/>
      <c r="AM43812" s="5"/>
      <c r="AW43812" s="5"/>
    </row>
    <row r="43813" spans="38:49">
      <c r="AL43813" s="5"/>
      <c r="AM43813" s="5"/>
      <c r="AW43813" s="5"/>
    </row>
    <row r="43814" spans="38:49">
      <c r="AL43814" s="5"/>
      <c r="AM43814" s="5"/>
      <c r="AW43814" s="5"/>
    </row>
    <row r="43815" spans="38:49">
      <c r="AL43815" s="5"/>
      <c r="AM43815" s="5"/>
      <c r="AW43815" s="5"/>
    </row>
    <row r="43816" spans="38:49">
      <c r="AL43816" s="5"/>
      <c r="AM43816" s="5"/>
      <c r="AW43816" s="5"/>
    </row>
    <row r="43817" spans="38:49">
      <c r="AL43817" s="5"/>
      <c r="AM43817" s="5"/>
      <c r="AW43817" s="5"/>
    </row>
    <row r="43818" spans="38:49">
      <c r="AL43818" s="5"/>
      <c r="AM43818" s="5"/>
      <c r="AW43818" s="5"/>
    </row>
    <row r="43819" spans="38:49">
      <c r="AL43819" s="5"/>
      <c r="AM43819" s="5"/>
      <c r="AW43819" s="5"/>
    </row>
    <row r="43820" spans="38:49">
      <c r="AL43820" s="5"/>
      <c r="AM43820" s="5"/>
      <c r="AW43820" s="5"/>
    </row>
    <row r="43821" spans="38:49">
      <c r="AL43821" s="5"/>
      <c r="AM43821" s="5"/>
      <c r="AW43821" s="5"/>
    </row>
    <row r="43822" spans="38:49">
      <c r="AL43822" s="5"/>
      <c r="AM43822" s="5"/>
      <c r="AW43822" s="5"/>
    </row>
    <row r="43823" spans="38:49">
      <c r="AL43823" s="5"/>
      <c r="AM43823" s="5"/>
      <c r="AW43823" s="5"/>
    </row>
    <row r="43824" spans="38:49">
      <c r="AL43824" s="5"/>
      <c r="AM43824" s="5"/>
      <c r="AW43824" s="5"/>
    </row>
    <row r="43825" spans="38:49">
      <c r="AL43825" s="5"/>
      <c r="AM43825" s="5"/>
      <c r="AW43825" s="5"/>
    </row>
    <row r="43826" spans="38:49">
      <c r="AL43826" s="5"/>
      <c r="AM43826" s="5"/>
      <c r="AW43826" s="5"/>
    </row>
    <row r="43827" spans="38:49">
      <c r="AL43827" s="5"/>
      <c r="AM43827" s="5"/>
      <c r="AW43827" s="5"/>
    </row>
    <row r="43828" spans="38:49">
      <c r="AL43828" s="5"/>
      <c r="AM43828" s="5"/>
      <c r="AW43828" s="5"/>
    </row>
    <row r="43829" spans="38:49">
      <c r="AL43829" s="5"/>
      <c r="AM43829" s="5"/>
      <c r="AW43829" s="5"/>
    </row>
    <row r="43830" spans="38:49">
      <c r="AL43830" s="5"/>
      <c r="AM43830" s="5"/>
      <c r="AW43830" s="5"/>
    </row>
    <row r="43831" spans="38:49">
      <c r="AL43831" s="5"/>
      <c r="AM43831" s="5"/>
      <c r="AW43831" s="5"/>
    </row>
    <row r="43832" spans="38:49">
      <c r="AL43832" s="5"/>
      <c r="AM43832" s="5"/>
      <c r="AW43832" s="5"/>
    </row>
    <row r="43833" spans="38:49">
      <c r="AL43833" s="5"/>
      <c r="AM43833" s="5"/>
      <c r="AW43833" s="5"/>
    </row>
    <row r="43834" spans="38:49">
      <c r="AL43834" s="5"/>
      <c r="AM43834" s="5"/>
      <c r="AW43834" s="5"/>
    </row>
    <row r="43835" spans="38:49">
      <c r="AL43835" s="5"/>
      <c r="AM43835" s="5"/>
      <c r="AW43835" s="5"/>
    </row>
    <row r="43836" spans="38:49">
      <c r="AL43836" s="5"/>
      <c r="AM43836" s="5"/>
      <c r="AW43836" s="5"/>
    </row>
    <row r="43837" spans="38:49">
      <c r="AL43837" s="5"/>
      <c r="AM43837" s="5"/>
      <c r="AW43837" s="5"/>
    </row>
    <row r="43838" spans="38:49">
      <c r="AL43838" s="5"/>
      <c r="AM43838" s="5"/>
      <c r="AW43838" s="5"/>
    </row>
    <row r="43839" spans="38:49">
      <c r="AL43839" s="5"/>
      <c r="AM43839" s="5"/>
      <c r="AW43839" s="5"/>
    </row>
    <row r="43840" spans="38:49">
      <c r="AL43840" s="5"/>
      <c r="AM43840" s="5"/>
      <c r="AW43840" s="5"/>
    </row>
    <row r="43841" spans="38:49">
      <c r="AL43841" s="5"/>
      <c r="AM43841" s="5"/>
      <c r="AW43841" s="5"/>
    </row>
    <row r="43842" spans="38:49">
      <c r="AL43842" s="5"/>
      <c r="AM43842" s="5"/>
      <c r="AW43842" s="5"/>
    </row>
    <row r="43843" spans="38:49">
      <c r="AL43843" s="5"/>
      <c r="AM43843" s="5"/>
      <c r="AW43843" s="5"/>
    </row>
    <row r="43844" spans="38:49">
      <c r="AL43844" s="5"/>
      <c r="AM43844" s="5"/>
      <c r="AW43844" s="5"/>
    </row>
    <row r="43845" spans="38:49">
      <c r="AL43845" s="5"/>
      <c r="AM43845" s="5"/>
      <c r="AW43845" s="5"/>
    </row>
    <row r="43846" spans="38:49">
      <c r="AL43846" s="5"/>
      <c r="AM43846" s="5"/>
      <c r="AW43846" s="5"/>
    </row>
    <row r="43847" spans="38:49">
      <c r="AL43847" s="5"/>
      <c r="AM43847" s="5"/>
      <c r="AW43847" s="5"/>
    </row>
    <row r="43848" spans="38:49">
      <c r="AL43848" s="5"/>
      <c r="AM43848" s="5"/>
      <c r="AW43848" s="5"/>
    </row>
    <row r="43849" spans="38:49">
      <c r="AL43849" s="5"/>
      <c r="AM43849" s="5"/>
      <c r="AW43849" s="5"/>
    </row>
    <row r="43850" spans="38:49">
      <c r="AL43850" s="5"/>
      <c r="AM43850" s="5"/>
      <c r="AW43850" s="5"/>
    </row>
    <row r="43851" spans="38:49">
      <c r="AL43851" s="5"/>
      <c r="AM43851" s="5"/>
      <c r="AW43851" s="5"/>
    </row>
    <row r="43852" spans="38:49">
      <c r="AL43852" s="5"/>
      <c r="AM43852" s="5"/>
      <c r="AW43852" s="5"/>
    </row>
    <row r="43853" spans="38:49">
      <c r="AL43853" s="5"/>
      <c r="AM43853" s="5"/>
      <c r="AW43853" s="5"/>
    </row>
    <row r="43854" spans="38:49">
      <c r="AL43854" s="5"/>
      <c r="AM43854" s="5"/>
      <c r="AW43854" s="5"/>
    </row>
    <row r="43855" spans="38:49">
      <c r="AL43855" s="5"/>
      <c r="AM43855" s="5"/>
      <c r="AW43855" s="5"/>
    </row>
    <row r="43856" spans="38:49">
      <c r="AL43856" s="5"/>
      <c r="AM43856" s="5"/>
      <c r="AW43856" s="5"/>
    </row>
    <row r="43857" spans="38:49">
      <c r="AL43857" s="5"/>
      <c r="AM43857" s="5"/>
      <c r="AW43857" s="5"/>
    </row>
    <row r="43858" spans="38:49">
      <c r="AL43858" s="5"/>
      <c r="AM43858" s="5"/>
      <c r="AW43858" s="5"/>
    </row>
    <row r="43859" spans="38:49">
      <c r="AL43859" s="5"/>
      <c r="AM43859" s="5"/>
      <c r="AW43859" s="5"/>
    </row>
    <row r="43860" spans="38:49">
      <c r="AL43860" s="5"/>
      <c r="AM43860" s="5"/>
      <c r="AW43860" s="5"/>
    </row>
    <row r="43861" spans="38:49">
      <c r="AL43861" s="5"/>
      <c r="AM43861" s="5"/>
      <c r="AW43861" s="5"/>
    </row>
    <row r="43862" spans="38:49">
      <c r="AL43862" s="5"/>
      <c r="AM43862" s="5"/>
      <c r="AW43862" s="5"/>
    </row>
    <row r="43863" spans="38:49">
      <c r="AL43863" s="5"/>
      <c r="AM43863" s="5"/>
      <c r="AW43863" s="5"/>
    </row>
    <row r="43864" spans="38:49">
      <c r="AL43864" s="5"/>
      <c r="AM43864" s="5"/>
      <c r="AW43864" s="5"/>
    </row>
    <row r="43865" spans="38:49">
      <c r="AL43865" s="5"/>
      <c r="AM43865" s="5"/>
      <c r="AW43865" s="5"/>
    </row>
    <row r="43866" spans="38:49">
      <c r="AL43866" s="5"/>
      <c r="AM43866" s="5"/>
      <c r="AW43866" s="5"/>
    </row>
    <row r="43867" spans="38:49">
      <c r="AL43867" s="5"/>
      <c r="AM43867" s="5"/>
      <c r="AW43867" s="5"/>
    </row>
    <row r="43868" spans="38:49">
      <c r="AL43868" s="5"/>
      <c r="AM43868" s="5"/>
      <c r="AW43868" s="5"/>
    </row>
    <row r="43869" spans="38:49">
      <c r="AL43869" s="5"/>
      <c r="AM43869" s="5"/>
      <c r="AW43869" s="5"/>
    </row>
    <row r="43870" spans="38:49">
      <c r="AL43870" s="5"/>
      <c r="AM43870" s="5"/>
      <c r="AW43870" s="5"/>
    </row>
    <row r="43871" spans="38:49">
      <c r="AL43871" s="5"/>
      <c r="AM43871" s="5"/>
      <c r="AW43871" s="5"/>
    </row>
    <row r="43872" spans="38:49">
      <c r="AL43872" s="5"/>
      <c r="AM43872" s="5"/>
      <c r="AW43872" s="5"/>
    </row>
    <row r="43873" spans="38:49">
      <c r="AL43873" s="5"/>
      <c r="AM43873" s="5"/>
      <c r="AW43873" s="5"/>
    </row>
    <row r="43874" spans="38:49">
      <c r="AL43874" s="5"/>
      <c r="AM43874" s="5"/>
      <c r="AW43874" s="5"/>
    </row>
    <row r="43875" spans="38:49">
      <c r="AL43875" s="5"/>
      <c r="AM43875" s="5"/>
      <c r="AW43875" s="5"/>
    </row>
    <row r="43876" spans="38:49">
      <c r="AL43876" s="5"/>
      <c r="AM43876" s="5"/>
      <c r="AW43876" s="5"/>
    </row>
    <row r="43877" spans="38:49">
      <c r="AL43877" s="5"/>
      <c r="AM43877" s="5"/>
      <c r="AW43877" s="5"/>
    </row>
    <row r="43878" spans="38:49">
      <c r="AL43878" s="5"/>
      <c r="AM43878" s="5"/>
      <c r="AW43878" s="5"/>
    </row>
    <row r="43879" spans="38:49">
      <c r="AL43879" s="5"/>
      <c r="AM43879" s="5"/>
      <c r="AW43879" s="5"/>
    </row>
    <row r="43880" spans="38:49">
      <c r="AL43880" s="5"/>
      <c r="AM43880" s="5"/>
      <c r="AW43880" s="5"/>
    </row>
    <row r="43881" spans="38:49">
      <c r="AL43881" s="5"/>
      <c r="AM43881" s="5"/>
      <c r="AW43881" s="5"/>
    </row>
    <row r="43882" spans="38:49">
      <c r="AL43882" s="5"/>
      <c r="AM43882" s="5"/>
      <c r="AW43882" s="5"/>
    </row>
    <row r="43883" spans="38:49">
      <c r="AL43883" s="5"/>
      <c r="AM43883" s="5"/>
      <c r="AW43883" s="5"/>
    </row>
    <row r="43884" spans="38:49">
      <c r="AL43884" s="5"/>
      <c r="AM43884" s="5"/>
      <c r="AW43884" s="5"/>
    </row>
    <row r="43885" spans="38:49">
      <c r="AL43885" s="5"/>
      <c r="AM43885" s="5"/>
      <c r="AW43885" s="5"/>
    </row>
    <row r="43886" spans="38:49">
      <c r="AL43886" s="5"/>
      <c r="AM43886" s="5"/>
      <c r="AW43886" s="5"/>
    </row>
    <row r="43887" spans="38:49">
      <c r="AL43887" s="5"/>
      <c r="AM43887" s="5"/>
      <c r="AW43887" s="5"/>
    </row>
    <row r="43888" spans="38:49">
      <c r="AL43888" s="5"/>
      <c r="AM43888" s="5"/>
      <c r="AW43888" s="5"/>
    </row>
    <row r="43889" spans="38:49">
      <c r="AL43889" s="5"/>
      <c r="AM43889" s="5"/>
      <c r="AW43889" s="5"/>
    </row>
    <row r="43890" spans="38:49">
      <c r="AL43890" s="5"/>
      <c r="AM43890" s="5"/>
      <c r="AW43890" s="5"/>
    </row>
    <row r="43891" spans="38:49">
      <c r="AL43891" s="5"/>
      <c r="AM43891" s="5"/>
      <c r="AW43891" s="5"/>
    </row>
    <row r="43892" spans="38:49">
      <c r="AL43892" s="5"/>
      <c r="AM43892" s="5"/>
      <c r="AW43892" s="5"/>
    </row>
    <row r="43893" spans="38:49">
      <c r="AL43893" s="5"/>
      <c r="AM43893" s="5"/>
      <c r="AW43893" s="5"/>
    </row>
    <row r="43894" spans="38:49">
      <c r="AL43894" s="5"/>
      <c r="AM43894" s="5"/>
      <c r="AW43894" s="5"/>
    </row>
    <row r="43895" spans="38:49">
      <c r="AL43895" s="5"/>
      <c r="AM43895" s="5"/>
      <c r="AW43895" s="5"/>
    </row>
    <row r="43896" spans="38:49">
      <c r="AL43896" s="5"/>
      <c r="AM43896" s="5"/>
      <c r="AW43896" s="5"/>
    </row>
    <row r="43897" spans="38:49">
      <c r="AL43897" s="5"/>
      <c r="AM43897" s="5"/>
      <c r="AW43897" s="5"/>
    </row>
    <row r="43898" spans="38:49">
      <c r="AL43898" s="5"/>
      <c r="AM43898" s="5"/>
      <c r="AW43898" s="5"/>
    </row>
    <row r="43899" spans="38:49">
      <c r="AL43899" s="5"/>
      <c r="AM43899" s="5"/>
      <c r="AW43899" s="5"/>
    </row>
    <row r="43900" spans="38:49">
      <c r="AL43900" s="5"/>
      <c r="AM43900" s="5"/>
      <c r="AW43900" s="5"/>
    </row>
    <row r="43901" spans="38:49">
      <c r="AL43901" s="5"/>
      <c r="AM43901" s="5"/>
      <c r="AW43901" s="5"/>
    </row>
    <row r="43902" spans="38:49">
      <c r="AL43902" s="5"/>
      <c r="AM43902" s="5"/>
      <c r="AW43902" s="5"/>
    </row>
    <row r="43903" spans="38:49">
      <c r="AL43903" s="5"/>
      <c r="AM43903" s="5"/>
      <c r="AW43903" s="5"/>
    </row>
    <row r="43904" spans="38:49">
      <c r="AL43904" s="5"/>
      <c r="AM43904" s="5"/>
      <c r="AW43904" s="5"/>
    </row>
    <row r="43905" spans="38:49">
      <c r="AL43905" s="5"/>
      <c r="AM43905" s="5"/>
      <c r="AW43905" s="5"/>
    </row>
    <row r="43906" spans="38:49">
      <c r="AL43906" s="5"/>
      <c r="AM43906" s="5"/>
      <c r="AW43906" s="5"/>
    </row>
    <row r="43907" spans="38:49">
      <c r="AL43907" s="5"/>
      <c r="AM43907" s="5"/>
      <c r="AW43907" s="5"/>
    </row>
    <row r="43908" spans="38:49">
      <c r="AL43908" s="5"/>
      <c r="AM43908" s="5"/>
      <c r="AW43908" s="5"/>
    </row>
    <row r="43909" spans="38:49">
      <c r="AL43909" s="5"/>
      <c r="AM43909" s="5"/>
      <c r="AW43909" s="5"/>
    </row>
    <row r="43910" spans="38:49">
      <c r="AL43910" s="5"/>
      <c r="AM43910" s="5"/>
      <c r="AW43910" s="5"/>
    </row>
    <row r="43911" spans="38:49">
      <c r="AL43911" s="5"/>
      <c r="AM43911" s="5"/>
      <c r="AW43911" s="5"/>
    </row>
    <row r="43912" spans="38:49">
      <c r="AL43912" s="5"/>
      <c r="AM43912" s="5"/>
      <c r="AW43912" s="5"/>
    </row>
    <row r="43913" spans="38:49">
      <c r="AL43913" s="5"/>
      <c r="AM43913" s="5"/>
      <c r="AW43913" s="5"/>
    </row>
    <row r="43914" spans="38:49">
      <c r="AL43914" s="5"/>
      <c r="AM43914" s="5"/>
      <c r="AW43914" s="5"/>
    </row>
    <row r="43915" spans="38:49">
      <c r="AL43915" s="5"/>
      <c r="AM43915" s="5"/>
      <c r="AW43915" s="5"/>
    </row>
    <row r="43916" spans="38:49">
      <c r="AL43916" s="5"/>
      <c r="AM43916" s="5"/>
      <c r="AW43916" s="5"/>
    </row>
    <row r="43917" spans="38:49">
      <c r="AL43917" s="5"/>
      <c r="AM43917" s="5"/>
      <c r="AW43917" s="5"/>
    </row>
    <row r="43918" spans="38:49">
      <c r="AL43918" s="5"/>
      <c r="AM43918" s="5"/>
      <c r="AW43918" s="5"/>
    </row>
    <row r="43919" spans="38:49">
      <c r="AL43919" s="5"/>
      <c r="AM43919" s="5"/>
      <c r="AW43919" s="5"/>
    </row>
    <row r="43920" spans="38:49">
      <c r="AL43920" s="5"/>
      <c r="AM43920" s="5"/>
      <c r="AW43920" s="5"/>
    </row>
    <row r="43921" spans="38:49">
      <c r="AL43921" s="5"/>
      <c r="AM43921" s="5"/>
      <c r="AW43921" s="5"/>
    </row>
    <row r="43922" spans="38:49">
      <c r="AL43922" s="5"/>
      <c r="AM43922" s="5"/>
      <c r="AW43922" s="5"/>
    </row>
    <row r="43923" spans="38:49">
      <c r="AL43923" s="5"/>
      <c r="AM43923" s="5"/>
      <c r="AW43923" s="5"/>
    </row>
    <row r="43924" spans="38:49">
      <c r="AL43924" s="5"/>
      <c r="AM43924" s="5"/>
      <c r="AW43924" s="5"/>
    </row>
    <row r="43925" spans="38:49">
      <c r="AL43925" s="5"/>
      <c r="AM43925" s="5"/>
      <c r="AW43925" s="5"/>
    </row>
    <row r="43926" spans="38:49">
      <c r="AL43926" s="5"/>
      <c r="AM43926" s="5"/>
      <c r="AW43926" s="5"/>
    </row>
    <row r="43927" spans="38:49">
      <c r="AL43927" s="5"/>
      <c r="AM43927" s="5"/>
      <c r="AW43927" s="5"/>
    </row>
    <row r="43928" spans="38:49">
      <c r="AL43928" s="5"/>
      <c r="AM43928" s="5"/>
      <c r="AW43928" s="5"/>
    </row>
    <row r="43929" spans="38:49">
      <c r="AL43929" s="5"/>
      <c r="AM43929" s="5"/>
      <c r="AW43929" s="5"/>
    </row>
    <row r="43930" spans="38:49">
      <c r="AL43930" s="5"/>
      <c r="AM43930" s="5"/>
      <c r="AW43930" s="5"/>
    </row>
    <row r="43931" spans="38:49">
      <c r="AL43931" s="5"/>
      <c r="AM43931" s="5"/>
      <c r="AW43931" s="5"/>
    </row>
    <row r="43932" spans="38:49">
      <c r="AL43932" s="5"/>
      <c r="AM43932" s="5"/>
      <c r="AW43932" s="5"/>
    </row>
    <row r="43933" spans="38:49">
      <c r="AL43933" s="5"/>
      <c r="AM43933" s="5"/>
      <c r="AW43933" s="5"/>
    </row>
    <row r="43934" spans="38:49">
      <c r="AL43934" s="5"/>
      <c r="AM43934" s="5"/>
      <c r="AW43934" s="5"/>
    </row>
    <row r="43935" spans="38:49">
      <c r="AL43935" s="5"/>
      <c r="AM43935" s="5"/>
      <c r="AW43935" s="5"/>
    </row>
    <row r="43936" spans="38:49">
      <c r="AL43936" s="5"/>
      <c r="AM43936" s="5"/>
      <c r="AW43936" s="5"/>
    </row>
    <row r="43937" spans="38:49">
      <c r="AL43937" s="5"/>
      <c r="AM43937" s="5"/>
      <c r="AW43937" s="5"/>
    </row>
    <row r="43938" spans="38:49">
      <c r="AL43938" s="5"/>
      <c r="AM43938" s="5"/>
      <c r="AW43938" s="5"/>
    </row>
    <row r="43939" spans="38:49">
      <c r="AL43939" s="5"/>
      <c r="AM43939" s="5"/>
      <c r="AW43939" s="5"/>
    </row>
    <row r="43940" spans="38:49">
      <c r="AL43940" s="5"/>
      <c r="AM43940" s="5"/>
      <c r="AW43940" s="5"/>
    </row>
    <row r="43941" spans="38:49">
      <c r="AL43941" s="5"/>
      <c r="AM43941" s="5"/>
      <c r="AW43941" s="5"/>
    </row>
    <row r="43942" spans="38:49">
      <c r="AL43942" s="5"/>
      <c r="AM43942" s="5"/>
      <c r="AW43942" s="5"/>
    </row>
    <row r="43943" spans="38:49">
      <c r="AL43943" s="5"/>
      <c r="AM43943" s="5"/>
      <c r="AW43943" s="5"/>
    </row>
    <row r="43944" spans="38:49">
      <c r="AL43944" s="5"/>
      <c r="AM43944" s="5"/>
      <c r="AW43944" s="5"/>
    </row>
    <row r="43945" spans="38:49">
      <c r="AL43945" s="5"/>
      <c r="AM43945" s="5"/>
      <c r="AW43945" s="5"/>
    </row>
    <row r="43946" spans="38:49">
      <c r="AL43946" s="5"/>
      <c r="AM43946" s="5"/>
      <c r="AW43946" s="5"/>
    </row>
    <row r="43947" spans="38:49">
      <c r="AL43947" s="5"/>
      <c r="AM43947" s="5"/>
      <c r="AW43947" s="5"/>
    </row>
    <row r="43948" spans="38:49">
      <c r="AL43948" s="5"/>
      <c r="AM43948" s="5"/>
      <c r="AW43948" s="5"/>
    </row>
    <row r="43949" spans="38:49">
      <c r="AL43949" s="5"/>
      <c r="AM43949" s="5"/>
      <c r="AW43949" s="5"/>
    </row>
    <row r="43950" spans="38:49">
      <c r="AL43950" s="5"/>
      <c r="AM43950" s="5"/>
      <c r="AW43950" s="5"/>
    </row>
    <row r="43951" spans="38:49">
      <c r="AL43951" s="5"/>
      <c r="AM43951" s="5"/>
      <c r="AW43951" s="5"/>
    </row>
    <row r="43952" spans="38:49">
      <c r="AL43952" s="5"/>
      <c r="AM43952" s="5"/>
      <c r="AW43952" s="5"/>
    </row>
    <row r="43953" spans="38:49">
      <c r="AL43953" s="5"/>
      <c r="AM43953" s="5"/>
      <c r="AW43953" s="5"/>
    </row>
    <row r="43954" spans="38:49">
      <c r="AL43954" s="5"/>
      <c r="AM43954" s="5"/>
      <c r="AW43954" s="5"/>
    </row>
    <row r="43955" spans="38:49">
      <c r="AL43955" s="5"/>
      <c r="AM43955" s="5"/>
      <c r="AW43955" s="5"/>
    </row>
    <row r="43956" spans="38:49">
      <c r="AL43956" s="5"/>
      <c r="AM43956" s="5"/>
      <c r="AW43956" s="5"/>
    </row>
    <row r="43957" spans="38:49">
      <c r="AL43957" s="5"/>
      <c r="AM43957" s="5"/>
      <c r="AW43957" s="5"/>
    </row>
    <row r="43958" spans="38:49">
      <c r="AL43958" s="5"/>
      <c r="AM43958" s="5"/>
      <c r="AW43958" s="5"/>
    </row>
    <row r="43959" spans="38:49">
      <c r="AL43959" s="5"/>
      <c r="AM43959" s="5"/>
      <c r="AW43959" s="5"/>
    </row>
    <row r="43960" spans="38:49">
      <c r="AL43960" s="5"/>
      <c r="AM43960" s="5"/>
      <c r="AW43960" s="5"/>
    </row>
    <row r="43961" spans="38:49">
      <c r="AL43961" s="5"/>
      <c r="AM43961" s="5"/>
      <c r="AW43961" s="5"/>
    </row>
    <row r="43962" spans="38:49">
      <c r="AL43962" s="5"/>
      <c r="AM43962" s="5"/>
      <c r="AW43962" s="5"/>
    </row>
    <row r="43963" spans="38:49">
      <c r="AL43963" s="5"/>
      <c r="AM43963" s="5"/>
      <c r="AW43963" s="5"/>
    </row>
    <row r="43964" spans="38:49">
      <c r="AL43964" s="5"/>
      <c r="AM43964" s="5"/>
      <c r="AW43964" s="5"/>
    </row>
    <row r="43965" spans="38:49">
      <c r="AL43965" s="5"/>
      <c r="AM43965" s="5"/>
      <c r="AW43965" s="5"/>
    </row>
    <row r="43966" spans="38:49">
      <c r="AL43966" s="5"/>
      <c r="AM43966" s="5"/>
      <c r="AW43966" s="5"/>
    </row>
    <row r="43967" spans="38:49">
      <c r="AL43967" s="5"/>
      <c r="AM43967" s="5"/>
      <c r="AW43967" s="5"/>
    </row>
    <row r="43968" spans="38:49">
      <c r="AL43968" s="5"/>
      <c r="AM43968" s="5"/>
      <c r="AW43968" s="5"/>
    </row>
    <row r="43969" spans="38:49">
      <c r="AL43969" s="5"/>
      <c r="AM43969" s="5"/>
      <c r="AW43969" s="5"/>
    </row>
    <row r="43970" spans="38:49">
      <c r="AL43970" s="5"/>
      <c r="AM43970" s="5"/>
      <c r="AW43970" s="5"/>
    </row>
    <row r="43971" spans="38:49">
      <c r="AL43971" s="5"/>
      <c r="AM43971" s="5"/>
      <c r="AW43971" s="5"/>
    </row>
    <row r="43972" spans="38:49">
      <c r="AL43972" s="5"/>
      <c r="AM43972" s="5"/>
      <c r="AW43972" s="5"/>
    </row>
    <row r="43973" spans="38:49">
      <c r="AL43973" s="5"/>
      <c r="AM43973" s="5"/>
      <c r="AW43973" s="5"/>
    </row>
    <row r="43974" spans="38:49">
      <c r="AL43974" s="5"/>
      <c r="AM43974" s="5"/>
      <c r="AW43974" s="5"/>
    </row>
    <row r="43975" spans="38:49">
      <c r="AL43975" s="5"/>
      <c r="AM43975" s="5"/>
      <c r="AW43975" s="5"/>
    </row>
    <row r="43976" spans="38:49">
      <c r="AL43976" s="5"/>
      <c r="AM43976" s="5"/>
      <c r="AW43976" s="5"/>
    </row>
    <row r="43977" spans="38:49">
      <c r="AL43977" s="5"/>
      <c r="AM43977" s="5"/>
      <c r="AW43977" s="5"/>
    </row>
    <row r="43978" spans="38:49">
      <c r="AL43978" s="5"/>
      <c r="AM43978" s="5"/>
      <c r="AW43978" s="5"/>
    </row>
    <row r="43979" spans="38:49">
      <c r="AL43979" s="5"/>
      <c r="AM43979" s="5"/>
      <c r="AW43979" s="5"/>
    </row>
    <row r="43980" spans="38:49">
      <c r="AL43980" s="5"/>
      <c r="AM43980" s="5"/>
      <c r="AW43980" s="5"/>
    </row>
    <row r="43981" spans="38:49">
      <c r="AL43981" s="5"/>
      <c r="AM43981" s="5"/>
      <c r="AW43981" s="5"/>
    </row>
    <row r="43982" spans="38:49">
      <c r="AL43982" s="5"/>
      <c r="AM43982" s="5"/>
      <c r="AW43982" s="5"/>
    </row>
    <row r="43983" spans="38:49">
      <c r="AL43983" s="5"/>
      <c r="AM43983" s="5"/>
      <c r="AW43983" s="5"/>
    </row>
    <row r="43984" spans="38:49">
      <c r="AL43984" s="5"/>
      <c r="AM43984" s="5"/>
      <c r="AW43984" s="5"/>
    </row>
    <row r="43985" spans="38:49">
      <c r="AL43985" s="5"/>
      <c r="AM43985" s="5"/>
      <c r="AW43985" s="5"/>
    </row>
    <row r="43986" spans="38:49">
      <c r="AL43986" s="5"/>
      <c r="AM43986" s="5"/>
      <c r="AW43986" s="5"/>
    </row>
    <row r="43987" spans="38:49">
      <c r="AL43987" s="5"/>
      <c r="AM43987" s="5"/>
      <c r="AW43987" s="5"/>
    </row>
    <row r="43988" spans="38:49">
      <c r="AL43988" s="5"/>
      <c r="AM43988" s="5"/>
      <c r="AW43988" s="5"/>
    </row>
    <row r="43989" spans="38:49">
      <c r="AL43989" s="5"/>
      <c r="AM43989" s="5"/>
      <c r="AW43989" s="5"/>
    </row>
    <row r="43990" spans="38:49">
      <c r="AL43990" s="5"/>
      <c r="AM43990" s="5"/>
      <c r="AW43990" s="5"/>
    </row>
    <row r="43991" spans="38:49">
      <c r="AL43991" s="5"/>
      <c r="AM43991" s="5"/>
      <c r="AW43991" s="5"/>
    </row>
    <row r="43992" spans="38:49">
      <c r="AL43992" s="5"/>
      <c r="AM43992" s="5"/>
      <c r="AW43992" s="5"/>
    </row>
    <row r="43993" spans="38:49">
      <c r="AL43993" s="5"/>
      <c r="AM43993" s="5"/>
      <c r="AW43993" s="5"/>
    </row>
    <row r="43994" spans="38:49">
      <c r="AL43994" s="5"/>
      <c r="AM43994" s="5"/>
      <c r="AW43994" s="5"/>
    </row>
    <row r="43995" spans="38:49">
      <c r="AL43995" s="5"/>
      <c r="AM43995" s="5"/>
      <c r="AW43995" s="5"/>
    </row>
    <row r="43996" spans="38:49">
      <c r="AL43996" s="5"/>
      <c r="AM43996" s="5"/>
      <c r="AW43996" s="5"/>
    </row>
    <row r="43997" spans="38:49">
      <c r="AL43997" s="5"/>
      <c r="AM43997" s="5"/>
      <c r="AW43997" s="5"/>
    </row>
    <row r="43998" spans="38:49">
      <c r="AL43998" s="5"/>
      <c r="AM43998" s="5"/>
      <c r="AW43998" s="5"/>
    </row>
    <row r="43999" spans="38:49">
      <c r="AL43999" s="5"/>
      <c r="AM43999" s="5"/>
      <c r="AW43999" s="5"/>
    </row>
    <row r="44000" spans="38:49">
      <c r="AL44000" s="5"/>
      <c r="AM44000" s="5"/>
      <c r="AW44000" s="5"/>
    </row>
    <row r="44001" spans="38:49">
      <c r="AL44001" s="5"/>
      <c r="AM44001" s="5"/>
      <c r="AW44001" s="5"/>
    </row>
    <row r="44002" spans="38:49">
      <c r="AL44002" s="5"/>
      <c r="AM44002" s="5"/>
      <c r="AW44002" s="5"/>
    </row>
    <row r="44003" spans="38:49">
      <c r="AL44003" s="5"/>
      <c r="AM44003" s="5"/>
      <c r="AW44003" s="5"/>
    </row>
    <row r="44004" spans="38:49">
      <c r="AL44004" s="5"/>
      <c r="AM44004" s="5"/>
      <c r="AW44004" s="5"/>
    </row>
    <row r="44005" spans="38:49">
      <c r="AL44005" s="5"/>
      <c r="AM44005" s="5"/>
      <c r="AW44005" s="5"/>
    </row>
    <row r="44006" spans="38:49">
      <c r="AL44006" s="5"/>
      <c r="AM44006" s="5"/>
      <c r="AW44006" s="5"/>
    </row>
    <row r="44007" spans="38:49">
      <c r="AL44007" s="5"/>
      <c r="AM44007" s="5"/>
      <c r="AW44007" s="5"/>
    </row>
    <row r="44008" spans="38:49">
      <c r="AL44008" s="5"/>
      <c r="AM44008" s="5"/>
      <c r="AW44008" s="5"/>
    </row>
    <row r="44009" spans="38:49">
      <c r="AL44009" s="5"/>
      <c r="AM44009" s="5"/>
      <c r="AW44009" s="5"/>
    </row>
    <row r="44010" spans="38:49">
      <c r="AL44010" s="5"/>
      <c r="AM44010" s="5"/>
      <c r="AW44010" s="5"/>
    </row>
    <row r="44011" spans="38:49">
      <c r="AL44011" s="5"/>
      <c r="AM44011" s="5"/>
      <c r="AW44011" s="5"/>
    </row>
    <row r="44012" spans="38:49">
      <c r="AL44012" s="5"/>
      <c r="AM44012" s="5"/>
      <c r="AW44012" s="5"/>
    </row>
    <row r="44013" spans="38:49">
      <c r="AL44013" s="5"/>
      <c r="AM44013" s="5"/>
      <c r="AW44013" s="5"/>
    </row>
    <row r="44014" spans="38:49">
      <c r="AL44014" s="5"/>
      <c r="AM44014" s="5"/>
      <c r="AW44014" s="5"/>
    </row>
    <row r="44015" spans="38:49">
      <c r="AL44015" s="5"/>
      <c r="AM44015" s="5"/>
      <c r="AW44015" s="5"/>
    </row>
    <row r="44016" spans="38:49">
      <c r="AL44016" s="5"/>
      <c r="AM44016" s="5"/>
      <c r="AW44016" s="5"/>
    </row>
    <row r="44017" spans="38:49">
      <c r="AL44017" s="5"/>
      <c r="AM44017" s="5"/>
      <c r="AW44017" s="5"/>
    </row>
    <row r="44018" spans="38:49">
      <c r="AL44018" s="5"/>
      <c r="AM44018" s="5"/>
      <c r="AW44018" s="5"/>
    </row>
    <row r="44019" spans="38:49">
      <c r="AL44019" s="5"/>
      <c r="AM44019" s="5"/>
      <c r="AW44019" s="5"/>
    </row>
    <row r="44020" spans="38:49">
      <c r="AL44020" s="5"/>
      <c r="AM44020" s="5"/>
      <c r="AW44020" s="5"/>
    </row>
    <row r="44021" spans="38:49">
      <c r="AL44021" s="5"/>
      <c r="AM44021" s="5"/>
      <c r="AW44021" s="5"/>
    </row>
    <row r="44022" spans="38:49">
      <c r="AL44022" s="5"/>
      <c r="AM44022" s="5"/>
      <c r="AW44022" s="5"/>
    </row>
    <row r="44023" spans="38:49">
      <c r="AL44023" s="5"/>
      <c r="AM44023" s="5"/>
      <c r="AW44023" s="5"/>
    </row>
    <row r="44024" spans="38:49">
      <c r="AL44024" s="5"/>
      <c r="AM44024" s="5"/>
      <c r="AW44024" s="5"/>
    </row>
    <row r="44025" spans="38:49">
      <c r="AL44025" s="5"/>
      <c r="AM44025" s="5"/>
      <c r="AW44025" s="5"/>
    </row>
    <row r="44026" spans="38:49">
      <c r="AL44026" s="5"/>
      <c r="AM44026" s="5"/>
      <c r="AW44026" s="5"/>
    </row>
    <row r="44027" spans="38:49">
      <c r="AL44027" s="5"/>
      <c r="AM44027" s="5"/>
      <c r="AW44027" s="5"/>
    </row>
    <row r="44028" spans="38:49">
      <c r="AL44028" s="5"/>
      <c r="AM44028" s="5"/>
      <c r="AW44028" s="5"/>
    </row>
    <row r="44029" spans="38:49">
      <c r="AL44029" s="5"/>
      <c r="AM44029" s="5"/>
      <c r="AW44029" s="5"/>
    </row>
    <row r="44030" spans="38:49">
      <c r="AL44030" s="5"/>
      <c r="AM44030" s="5"/>
      <c r="AW44030" s="5"/>
    </row>
    <row r="44031" spans="38:49">
      <c r="AL44031" s="5"/>
      <c r="AM44031" s="5"/>
      <c r="AW44031" s="5"/>
    </row>
    <row r="44032" spans="38:49">
      <c r="AL44032" s="5"/>
      <c r="AM44032" s="5"/>
      <c r="AW44032" s="5"/>
    </row>
    <row r="44033" spans="38:49">
      <c r="AL44033" s="5"/>
      <c r="AM44033" s="5"/>
      <c r="AW44033" s="5"/>
    </row>
    <row r="44034" spans="38:49">
      <c r="AL44034" s="5"/>
      <c r="AM44034" s="5"/>
      <c r="AW44034" s="5"/>
    </row>
    <row r="44035" spans="38:49">
      <c r="AL44035" s="5"/>
      <c r="AM44035" s="5"/>
      <c r="AW44035" s="5"/>
    </row>
    <row r="44036" spans="38:49">
      <c r="AL44036" s="5"/>
      <c r="AM44036" s="5"/>
      <c r="AW44036" s="5"/>
    </row>
    <row r="44037" spans="38:49">
      <c r="AL44037" s="5"/>
      <c r="AM44037" s="5"/>
      <c r="AW44037" s="5"/>
    </row>
    <row r="44038" spans="38:49">
      <c r="AL44038" s="5"/>
      <c r="AM44038" s="5"/>
      <c r="AW44038" s="5"/>
    </row>
    <row r="44039" spans="38:49">
      <c r="AL44039" s="5"/>
      <c r="AM44039" s="5"/>
      <c r="AW44039" s="5"/>
    </row>
    <row r="44040" spans="38:49">
      <c r="AL44040" s="5"/>
      <c r="AM44040" s="5"/>
      <c r="AW44040" s="5"/>
    </row>
    <row r="44041" spans="38:49">
      <c r="AL44041" s="5"/>
      <c r="AM44041" s="5"/>
      <c r="AW44041" s="5"/>
    </row>
    <row r="44042" spans="38:49">
      <c r="AL44042" s="5"/>
      <c r="AM44042" s="5"/>
      <c r="AW44042" s="5"/>
    </row>
    <row r="44043" spans="38:49">
      <c r="AL44043" s="5"/>
      <c r="AM44043" s="5"/>
      <c r="AW44043" s="5"/>
    </row>
    <row r="44044" spans="38:49">
      <c r="AL44044" s="5"/>
      <c r="AM44044" s="5"/>
      <c r="AW44044" s="5"/>
    </row>
    <row r="44045" spans="38:49">
      <c r="AL44045" s="5"/>
      <c r="AM44045" s="5"/>
      <c r="AW44045" s="5"/>
    </row>
    <row r="44046" spans="38:49">
      <c r="AL44046" s="5"/>
      <c r="AM44046" s="5"/>
      <c r="AW44046" s="5"/>
    </row>
    <row r="44047" spans="38:49">
      <c r="AL44047" s="5"/>
      <c r="AM44047" s="5"/>
      <c r="AW44047" s="5"/>
    </row>
    <row r="44048" spans="38:49">
      <c r="AL44048" s="5"/>
      <c r="AM44048" s="5"/>
      <c r="AW44048" s="5"/>
    </row>
    <row r="44049" spans="38:49">
      <c r="AL44049" s="5"/>
      <c r="AM44049" s="5"/>
      <c r="AW44049" s="5"/>
    </row>
    <row r="44050" spans="38:49">
      <c r="AL44050" s="5"/>
      <c r="AM44050" s="5"/>
      <c r="AW44050" s="5"/>
    </row>
    <row r="44051" spans="38:49">
      <c r="AL44051" s="5"/>
      <c r="AM44051" s="5"/>
      <c r="AW44051" s="5"/>
    </row>
    <row r="44052" spans="38:49">
      <c r="AL44052" s="5"/>
      <c r="AM44052" s="5"/>
      <c r="AW44052" s="5"/>
    </row>
    <row r="44053" spans="38:49">
      <c r="AL44053" s="5"/>
      <c r="AM44053" s="5"/>
      <c r="AW44053" s="5"/>
    </row>
    <row r="44054" spans="38:49">
      <c r="AL44054" s="5"/>
      <c r="AM44054" s="5"/>
      <c r="AW44054" s="5"/>
    </row>
    <row r="44055" spans="38:49">
      <c r="AL44055" s="5"/>
      <c r="AM44055" s="5"/>
      <c r="AW44055" s="5"/>
    </row>
    <row r="44056" spans="38:49">
      <c r="AL44056" s="5"/>
      <c r="AM44056" s="5"/>
      <c r="AW44056" s="5"/>
    </row>
    <row r="44057" spans="38:49">
      <c r="AL44057" s="5"/>
      <c r="AM44057" s="5"/>
      <c r="AW44057" s="5"/>
    </row>
    <row r="44058" spans="38:49">
      <c r="AL44058" s="5"/>
      <c r="AM44058" s="5"/>
      <c r="AW44058" s="5"/>
    </row>
    <row r="44059" spans="38:49">
      <c r="AL44059" s="5"/>
      <c r="AM44059" s="5"/>
      <c r="AW44059" s="5"/>
    </row>
    <row r="44060" spans="38:49">
      <c r="AL44060" s="5"/>
      <c r="AM44060" s="5"/>
      <c r="AW44060" s="5"/>
    </row>
    <row r="44061" spans="38:49">
      <c r="AL44061" s="5"/>
      <c r="AM44061" s="5"/>
      <c r="AW44061" s="5"/>
    </row>
    <row r="44062" spans="38:49">
      <c r="AL44062" s="5"/>
      <c r="AM44062" s="5"/>
      <c r="AW44062" s="5"/>
    </row>
    <row r="44063" spans="38:49">
      <c r="AL44063" s="5"/>
      <c r="AM44063" s="5"/>
      <c r="AW44063" s="5"/>
    </row>
    <row r="44064" spans="38:49">
      <c r="AL44064" s="5"/>
      <c r="AM44064" s="5"/>
      <c r="AW44064" s="5"/>
    </row>
    <row r="44065" spans="38:49">
      <c r="AL44065" s="5"/>
      <c r="AM44065" s="5"/>
      <c r="AW44065" s="5"/>
    </row>
    <row r="44066" spans="38:49">
      <c r="AL44066" s="5"/>
      <c r="AM44066" s="5"/>
      <c r="AW44066" s="5"/>
    </row>
    <row r="44067" spans="38:49">
      <c r="AL44067" s="5"/>
      <c r="AM44067" s="5"/>
      <c r="AW44067" s="5"/>
    </row>
    <row r="44068" spans="38:49">
      <c r="AL44068" s="5"/>
      <c r="AM44068" s="5"/>
      <c r="AW44068" s="5"/>
    </row>
    <row r="44069" spans="38:49">
      <c r="AL44069" s="5"/>
      <c r="AM44069" s="5"/>
      <c r="AW44069" s="5"/>
    </row>
    <row r="44070" spans="38:49">
      <c r="AL44070" s="5"/>
      <c r="AM44070" s="5"/>
      <c r="AW44070" s="5"/>
    </row>
    <row r="44071" spans="38:49">
      <c r="AL44071" s="5"/>
      <c r="AM44071" s="5"/>
      <c r="AW44071" s="5"/>
    </row>
    <row r="44072" spans="38:49">
      <c r="AL44072" s="5"/>
      <c r="AM44072" s="5"/>
      <c r="AW44072" s="5"/>
    </row>
    <row r="44073" spans="38:49">
      <c r="AL44073" s="5"/>
      <c r="AM44073" s="5"/>
      <c r="AW44073" s="5"/>
    </row>
    <row r="44074" spans="38:49">
      <c r="AL44074" s="5"/>
      <c r="AM44074" s="5"/>
      <c r="AW44074" s="5"/>
    </row>
    <row r="44075" spans="38:49">
      <c r="AL44075" s="5"/>
      <c r="AM44075" s="5"/>
      <c r="AW44075" s="5"/>
    </row>
    <row r="44076" spans="38:49">
      <c r="AL44076" s="5"/>
      <c r="AM44076" s="5"/>
      <c r="AW44076" s="5"/>
    </row>
    <row r="44077" spans="38:49">
      <c r="AL44077" s="5"/>
      <c r="AM44077" s="5"/>
      <c r="AW44077" s="5"/>
    </row>
    <row r="44078" spans="38:49">
      <c r="AL44078" s="5"/>
      <c r="AM44078" s="5"/>
      <c r="AW44078" s="5"/>
    </row>
    <row r="44079" spans="38:49">
      <c r="AL44079" s="5"/>
      <c r="AM44079" s="5"/>
      <c r="AW44079" s="5"/>
    </row>
    <row r="44080" spans="38:49">
      <c r="AL44080" s="5"/>
      <c r="AM44080" s="5"/>
      <c r="AW44080" s="5"/>
    </row>
    <row r="44081" spans="38:49">
      <c r="AL44081" s="5"/>
      <c r="AM44081" s="5"/>
      <c r="AW44081" s="5"/>
    </row>
    <row r="44082" spans="38:49">
      <c r="AL44082" s="5"/>
      <c r="AM44082" s="5"/>
      <c r="AW44082" s="5"/>
    </row>
    <row r="44083" spans="38:49">
      <c r="AL44083" s="5"/>
      <c r="AM44083" s="5"/>
      <c r="AW44083" s="5"/>
    </row>
    <row r="44084" spans="38:49">
      <c r="AL44084" s="5"/>
      <c r="AM44084" s="5"/>
      <c r="AW44084" s="5"/>
    </row>
    <row r="44085" spans="38:49">
      <c r="AL44085" s="5"/>
      <c r="AM44085" s="5"/>
      <c r="AW44085" s="5"/>
    </row>
    <row r="44086" spans="38:49">
      <c r="AL44086" s="5"/>
      <c r="AM44086" s="5"/>
      <c r="AW44086" s="5"/>
    </row>
    <row r="44087" spans="38:49">
      <c r="AL44087" s="5"/>
      <c r="AM44087" s="5"/>
      <c r="AW44087" s="5"/>
    </row>
    <row r="44088" spans="38:49">
      <c r="AL44088" s="5"/>
      <c r="AM44088" s="5"/>
      <c r="AW44088" s="5"/>
    </row>
    <row r="44089" spans="38:49">
      <c r="AL44089" s="5"/>
      <c r="AM44089" s="5"/>
      <c r="AW44089" s="5"/>
    </row>
    <row r="44090" spans="38:49">
      <c r="AL44090" s="5"/>
      <c r="AM44090" s="5"/>
      <c r="AW44090" s="5"/>
    </row>
    <row r="44091" spans="38:49">
      <c r="AL44091" s="5"/>
      <c r="AM44091" s="5"/>
      <c r="AW44091" s="5"/>
    </row>
    <row r="44092" spans="38:49">
      <c r="AL44092" s="5"/>
      <c r="AM44092" s="5"/>
      <c r="AW44092" s="5"/>
    </row>
    <row r="44093" spans="38:49">
      <c r="AL44093" s="5"/>
      <c r="AM44093" s="5"/>
      <c r="AW44093" s="5"/>
    </row>
    <row r="44094" spans="38:49">
      <c r="AL44094" s="5"/>
      <c r="AM44094" s="5"/>
      <c r="AW44094" s="5"/>
    </row>
    <row r="44095" spans="38:49">
      <c r="AL44095" s="5"/>
      <c r="AM44095" s="5"/>
      <c r="AW44095" s="5"/>
    </row>
    <row r="44096" spans="38:49">
      <c r="AL44096" s="5"/>
      <c r="AM44096" s="5"/>
      <c r="AW44096" s="5"/>
    </row>
    <row r="44097" spans="38:49">
      <c r="AL44097" s="5"/>
      <c r="AM44097" s="5"/>
      <c r="AW44097" s="5"/>
    </row>
    <row r="44098" spans="38:49">
      <c r="AL44098" s="5"/>
      <c r="AM44098" s="5"/>
      <c r="AW44098" s="5"/>
    </row>
    <row r="44099" spans="38:49">
      <c r="AL44099" s="5"/>
      <c r="AM44099" s="5"/>
      <c r="AW44099" s="5"/>
    </row>
    <row r="44100" spans="38:49">
      <c r="AL44100" s="5"/>
      <c r="AM44100" s="5"/>
      <c r="AW44100" s="5"/>
    </row>
    <row r="44101" spans="38:49">
      <c r="AL44101" s="5"/>
      <c r="AM44101" s="5"/>
      <c r="AW44101" s="5"/>
    </row>
    <row r="44102" spans="38:49">
      <c r="AL44102" s="5"/>
      <c r="AM44102" s="5"/>
      <c r="AW44102" s="5"/>
    </row>
    <row r="44103" spans="38:49">
      <c r="AL44103" s="5"/>
      <c r="AM44103" s="5"/>
      <c r="AW44103" s="5"/>
    </row>
    <row r="44104" spans="38:49">
      <c r="AL44104" s="5"/>
      <c r="AM44104" s="5"/>
      <c r="AW44104" s="5"/>
    </row>
    <row r="44105" spans="38:49">
      <c r="AL44105" s="5"/>
      <c r="AM44105" s="5"/>
      <c r="AW44105" s="5"/>
    </row>
    <row r="44106" spans="38:49">
      <c r="AL44106" s="5"/>
      <c r="AM44106" s="5"/>
      <c r="AW44106" s="5"/>
    </row>
    <row r="44107" spans="38:49">
      <c r="AL44107" s="5"/>
      <c r="AM44107" s="5"/>
      <c r="AW44107" s="5"/>
    </row>
    <row r="44108" spans="38:49">
      <c r="AL44108" s="5"/>
      <c r="AM44108" s="5"/>
      <c r="AW44108" s="5"/>
    </row>
    <row r="44109" spans="38:49">
      <c r="AL44109" s="5"/>
      <c r="AM44109" s="5"/>
      <c r="AW44109" s="5"/>
    </row>
    <row r="44110" spans="38:49">
      <c r="AL44110" s="5"/>
      <c r="AM44110" s="5"/>
      <c r="AW44110" s="5"/>
    </row>
    <row r="44111" spans="38:49">
      <c r="AL44111" s="5"/>
      <c r="AM44111" s="5"/>
      <c r="AW44111" s="5"/>
    </row>
    <row r="44112" spans="38:49">
      <c r="AL44112" s="5"/>
      <c r="AM44112" s="5"/>
      <c r="AW44112" s="5"/>
    </row>
    <row r="44113" spans="38:49">
      <c r="AL44113" s="5"/>
      <c r="AM44113" s="5"/>
      <c r="AW44113" s="5"/>
    </row>
    <row r="44114" spans="38:49">
      <c r="AL44114" s="5"/>
      <c r="AM44114" s="5"/>
      <c r="AW44114" s="5"/>
    </row>
    <row r="44115" spans="38:49">
      <c r="AL44115" s="5"/>
      <c r="AM44115" s="5"/>
      <c r="AW44115" s="5"/>
    </row>
    <row r="44116" spans="38:49">
      <c r="AL44116" s="5"/>
      <c r="AM44116" s="5"/>
      <c r="AW44116" s="5"/>
    </row>
    <row r="44117" spans="38:49">
      <c r="AL44117" s="5"/>
      <c r="AM44117" s="5"/>
      <c r="AW44117" s="5"/>
    </row>
    <row r="44118" spans="38:49">
      <c r="AL44118" s="5"/>
      <c r="AM44118" s="5"/>
      <c r="AW44118" s="5"/>
    </row>
    <row r="44119" spans="38:49">
      <c r="AL44119" s="5"/>
      <c r="AM44119" s="5"/>
      <c r="AW44119" s="5"/>
    </row>
    <row r="44120" spans="38:49">
      <c r="AL44120" s="5"/>
      <c r="AM44120" s="5"/>
      <c r="AW44120" s="5"/>
    </row>
    <row r="44121" spans="38:49">
      <c r="AL44121" s="5"/>
      <c r="AM44121" s="5"/>
      <c r="AW44121" s="5"/>
    </row>
    <row r="44122" spans="38:49">
      <c r="AL44122" s="5"/>
      <c r="AM44122" s="5"/>
      <c r="AW44122" s="5"/>
    </row>
    <row r="44123" spans="38:49">
      <c r="AL44123" s="5"/>
      <c r="AM44123" s="5"/>
      <c r="AW44123" s="5"/>
    </row>
    <row r="44124" spans="38:49">
      <c r="AL44124" s="5"/>
      <c r="AM44124" s="5"/>
      <c r="AW44124" s="5"/>
    </row>
    <row r="44125" spans="38:49">
      <c r="AL44125" s="5"/>
      <c r="AM44125" s="5"/>
      <c r="AW44125" s="5"/>
    </row>
    <row r="44126" spans="38:49">
      <c r="AL44126" s="5"/>
      <c r="AM44126" s="5"/>
      <c r="AW44126" s="5"/>
    </row>
    <row r="44127" spans="38:49">
      <c r="AL44127" s="5"/>
      <c r="AM44127" s="5"/>
      <c r="AW44127" s="5"/>
    </row>
    <row r="44128" spans="38:49">
      <c r="AL44128" s="5"/>
      <c r="AM44128" s="5"/>
      <c r="AW44128" s="5"/>
    </row>
    <row r="44129" spans="38:49">
      <c r="AL44129" s="5"/>
      <c r="AM44129" s="5"/>
      <c r="AW44129" s="5"/>
    </row>
    <row r="44130" spans="38:49">
      <c r="AL44130" s="5"/>
      <c r="AM44130" s="5"/>
      <c r="AW44130" s="5"/>
    </row>
    <row r="44131" spans="38:49">
      <c r="AL44131" s="5"/>
      <c r="AM44131" s="5"/>
      <c r="AW44131" s="5"/>
    </row>
    <row r="44132" spans="38:49">
      <c r="AL44132" s="5"/>
      <c r="AM44132" s="5"/>
      <c r="AW44132" s="5"/>
    </row>
    <row r="44133" spans="38:49">
      <c r="AL44133" s="5"/>
      <c r="AM44133" s="5"/>
      <c r="AW44133" s="5"/>
    </row>
    <row r="44134" spans="38:49">
      <c r="AL44134" s="5"/>
      <c r="AM44134" s="5"/>
      <c r="AW44134" s="5"/>
    </row>
    <row r="44135" spans="38:49">
      <c r="AL44135" s="5"/>
      <c r="AM44135" s="5"/>
      <c r="AW44135" s="5"/>
    </row>
    <row r="44136" spans="38:49">
      <c r="AL44136" s="5"/>
      <c r="AM44136" s="5"/>
      <c r="AW44136" s="5"/>
    </row>
    <row r="44137" spans="38:49">
      <c r="AL44137" s="5"/>
      <c r="AM44137" s="5"/>
      <c r="AW44137" s="5"/>
    </row>
    <row r="44138" spans="38:49">
      <c r="AL44138" s="5"/>
      <c r="AM44138" s="5"/>
      <c r="AW44138" s="5"/>
    </row>
    <row r="44139" spans="38:49">
      <c r="AL44139" s="5"/>
      <c r="AM44139" s="5"/>
      <c r="AW44139" s="5"/>
    </row>
    <row r="44140" spans="38:49">
      <c r="AL44140" s="5"/>
      <c r="AM44140" s="5"/>
      <c r="AW44140" s="5"/>
    </row>
    <row r="44141" spans="38:49">
      <c r="AL44141" s="5"/>
      <c r="AM44141" s="5"/>
      <c r="AW44141" s="5"/>
    </row>
    <row r="44142" spans="38:49">
      <c r="AL44142" s="5"/>
      <c r="AM44142" s="5"/>
      <c r="AW44142" s="5"/>
    </row>
    <row r="44143" spans="38:49">
      <c r="AL44143" s="5"/>
      <c r="AM44143" s="5"/>
      <c r="AW44143" s="5"/>
    </row>
    <row r="44144" spans="38:49">
      <c r="AL44144" s="5"/>
      <c r="AM44144" s="5"/>
      <c r="AW44144" s="5"/>
    </row>
    <row r="44145" spans="38:49">
      <c r="AL44145" s="5"/>
      <c r="AM44145" s="5"/>
      <c r="AW44145" s="5"/>
    </row>
    <row r="44146" spans="38:49">
      <c r="AL44146" s="5"/>
      <c r="AM44146" s="5"/>
      <c r="AW44146" s="5"/>
    </row>
    <row r="44147" spans="38:49">
      <c r="AL44147" s="5"/>
      <c r="AM44147" s="5"/>
      <c r="AW44147" s="5"/>
    </row>
    <row r="44148" spans="38:49">
      <c r="AL44148" s="5"/>
      <c r="AM44148" s="5"/>
      <c r="AW44148" s="5"/>
    </row>
    <row r="44149" spans="38:49">
      <c r="AL44149" s="5"/>
      <c r="AM44149" s="5"/>
      <c r="AW44149" s="5"/>
    </row>
    <row r="44150" spans="38:49">
      <c r="AL44150" s="5"/>
      <c r="AM44150" s="5"/>
      <c r="AW44150" s="5"/>
    </row>
    <row r="44151" spans="38:49">
      <c r="AL44151" s="5"/>
      <c r="AM44151" s="5"/>
      <c r="AW44151" s="5"/>
    </row>
    <row r="44152" spans="38:49">
      <c r="AL44152" s="5"/>
      <c r="AM44152" s="5"/>
      <c r="AW44152" s="5"/>
    </row>
    <row r="44153" spans="38:49">
      <c r="AL44153" s="5"/>
      <c r="AM44153" s="5"/>
      <c r="AW44153" s="5"/>
    </row>
    <row r="44154" spans="38:49">
      <c r="AL44154" s="5"/>
      <c r="AM44154" s="5"/>
      <c r="AW44154" s="5"/>
    </row>
    <row r="44155" spans="38:49">
      <c r="AL44155" s="5"/>
      <c r="AM44155" s="5"/>
      <c r="AW44155" s="5"/>
    </row>
    <row r="44156" spans="38:49">
      <c r="AL44156" s="5"/>
      <c r="AM44156" s="5"/>
      <c r="AW44156" s="5"/>
    </row>
    <row r="44157" spans="38:49">
      <c r="AL44157" s="5"/>
      <c r="AM44157" s="5"/>
      <c r="AW44157" s="5"/>
    </row>
    <row r="44158" spans="38:49">
      <c r="AL44158" s="5"/>
      <c r="AM44158" s="5"/>
      <c r="AW44158" s="5"/>
    </row>
    <row r="44159" spans="38:49">
      <c r="AL44159" s="5"/>
      <c r="AM44159" s="5"/>
      <c r="AW44159" s="5"/>
    </row>
    <row r="44160" spans="38:49">
      <c r="AL44160" s="5"/>
      <c r="AM44160" s="5"/>
      <c r="AW44160" s="5"/>
    </row>
    <row r="44161" spans="38:49">
      <c r="AL44161" s="5"/>
      <c r="AM44161" s="5"/>
      <c r="AW44161" s="5"/>
    </row>
    <row r="44162" spans="38:49">
      <c r="AL44162" s="5"/>
      <c r="AM44162" s="5"/>
      <c r="AW44162" s="5"/>
    </row>
    <row r="44163" spans="38:49">
      <c r="AL44163" s="5"/>
      <c r="AM44163" s="5"/>
      <c r="AW44163" s="5"/>
    </row>
    <row r="44164" spans="38:49">
      <c r="AL44164" s="5"/>
      <c r="AM44164" s="5"/>
      <c r="AW44164" s="5"/>
    </row>
    <row r="44165" spans="38:49">
      <c r="AL44165" s="5"/>
      <c r="AM44165" s="5"/>
      <c r="AW44165" s="5"/>
    </row>
    <row r="44166" spans="38:49">
      <c r="AL44166" s="5"/>
      <c r="AM44166" s="5"/>
      <c r="AW44166" s="5"/>
    </row>
    <row r="44167" spans="38:49">
      <c r="AL44167" s="5"/>
      <c r="AM44167" s="5"/>
      <c r="AW44167" s="5"/>
    </row>
    <row r="44168" spans="38:49">
      <c r="AL44168" s="5"/>
      <c r="AM44168" s="5"/>
      <c r="AW44168" s="5"/>
    </row>
    <row r="44169" spans="38:49">
      <c r="AL44169" s="5"/>
      <c r="AM44169" s="5"/>
      <c r="AW44169" s="5"/>
    </row>
    <row r="44170" spans="38:49">
      <c r="AL44170" s="5"/>
      <c r="AM44170" s="5"/>
      <c r="AW44170" s="5"/>
    </row>
    <row r="44171" spans="38:49">
      <c r="AL44171" s="5"/>
      <c r="AM44171" s="5"/>
      <c r="AW44171" s="5"/>
    </row>
    <row r="44172" spans="38:49">
      <c r="AL44172" s="5"/>
      <c r="AM44172" s="5"/>
      <c r="AW44172" s="5"/>
    </row>
    <row r="44173" spans="38:49">
      <c r="AL44173" s="5"/>
      <c r="AM44173" s="5"/>
      <c r="AW44173" s="5"/>
    </row>
    <row r="44174" spans="38:49">
      <c r="AL44174" s="5"/>
      <c r="AM44174" s="5"/>
      <c r="AW44174" s="5"/>
    </row>
    <row r="44175" spans="38:49">
      <c r="AL44175" s="5"/>
      <c r="AM44175" s="5"/>
      <c r="AW44175" s="5"/>
    </row>
    <row r="44176" spans="38:49">
      <c r="AL44176" s="5"/>
      <c r="AM44176" s="5"/>
      <c r="AW44176" s="5"/>
    </row>
    <row r="44177" spans="38:49">
      <c r="AL44177" s="5"/>
      <c r="AM44177" s="5"/>
      <c r="AW44177" s="5"/>
    </row>
    <row r="44178" spans="38:49">
      <c r="AL44178" s="5"/>
      <c r="AM44178" s="5"/>
      <c r="AW44178" s="5"/>
    </row>
    <row r="44179" spans="38:49">
      <c r="AL44179" s="5"/>
      <c r="AM44179" s="5"/>
      <c r="AW44179" s="5"/>
    </row>
    <row r="44180" spans="38:49">
      <c r="AL44180" s="5"/>
      <c r="AM44180" s="5"/>
      <c r="AW44180" s="5"/>
    </row>
    <row r="44181" spans="38:49">
      <c r="AL44181" s="5"/>
      <c r="AM44181" s="5"/>
      <c r="AW44181" s="5"/>
    </row>
    <row r="44182" spans="38:49">
      <c r="AL44182" s="5"/>
      <c r="AM44182" s="5"/>
      <c r="AW44182" s="5"/>
    </row>
    <row r="44183" spans="38:49">
      <c r="AL44183" s="5"/>
      <c r="AM44183" s="5"/>
      <c r="AW44183" s="5"/>
    </row>
    <row r="44184" spans="38:49">
      <c r="AL44184" s="5"/>
      <c r="AM44184" s="5"/>
      <c r="AW44184" s="5"/>
    </row>
    <row r="44185" spans="38:49">
      <c r="AL44185" s="5"/>
      <c r="AM44185" s="5"/>
      <c r="AW44185" s="5"/>
    </row>
    <row r="44186" spans="38:49">
      <c r="AL44186" s="5"/>
      <c r="AM44186" s="5"/>
      <c r="AW44186" s="5"/>
    </row>
    <row r="44187" spans="38:49">
      <c r="AL44187" s="5"/>
      <c r="AM44187" s="5"/>
      <c r="AW44187" s="5"/>
    </row>
    <row r="44188" spans="38:49">
      <c r="AL44188" s="5"/>
      <c r="AM44188" s="5"/>
      <c r="AW44188" s="5"/>
    </row>
    <row r="44189" spans="38:49">
      <c r="AL44189" s="5"/>
      <c r="AM44189" s="5"/>
      <c r="AW44189" s="5"/>
    </row>
    <row r="44190" spans="38:49">
      <c r="AL44190" s="5"/>
      <c r="AM44190" s="5"/>
      <c r="AW44190" s="5"/>
    </row>
    <row r="44191" spans="38:49">
      <c r="AL44191" s="5"/>
      <c r="AM44191" s="5"/>
      <c r="AW44191" s="5"/>
    </row>
    <row r="44192" spans="38:49">
      <c r="AL44192" s="5"/>
      <c r="AM44192" s="5"/>
      <c r="AW44192" s="5"/>
    </row>
    <row r="44193" spans="38:49">
      <c r="AL44193" s="5"/>
      <c r="AM44193" s="5"/>
      <c r="AW44193" s="5"/>
    </row>
    <row r="44194" spans="38:49">
      <c r="AL44194" s="5"/>
      <c r="AM44194" s="5"/>
      <c r="AW44194" s="5"/>
    </row>
    <row r="44195" spans="38:49">
      <c r="AL44195" s="5"/>
      <c r="AM44195" s="5"/>
      <c r="AW44195" s="5"/>
    </row>
    <row r="44196" spans="38:49">
      <c r="AL44196" s="5"/>
      <c r="AM44196" s="5"/>
      <c r="AW44196" s="5"/>
    </row>
    <row r="44197" spans="38:49">
      <c r="AL44197" s="5"/>
      <c r="AM44197" s="5"/>
      <c r="AW44197" s="5"/>
    </row>
    <row r="44198" spans="38:49">
      <c r="AL44198" s="5"/>
      <c r="AM44198" s="5"/>
      <c r="AW44198" s="5"/>
    </row>
    <row r="44199" spans="38:49">
      <c r="AL44199" s="5"/>
      <c r="AM44199" s="5"/>
      <c r="AW44199" s="5"/>
    </row>
    <row r="44200" spans="38:49">
      <c r="AL44200" s="5"/>
      <c r="AM44200" s="5"/>
      <c r="AW44200" s="5"/>
    </row>
    <row r="44201" spans="38:49">
      <c r="AL44201" s="5"/>
      <c r="AM44201" s="5"/>
      <c r="AW44201" s="5"/>
    </row>
    <row r="44202" spans="38:49">
      <c r="AL44202" s="5"/>
      <c r="AM44202" s="5"/>
      <c r="AW44202" s="5"/>
    </row>
    <row r="44203" spans="38:49">
      <c r="AL44203" s="5"/>
      <c r="AM44203" s="5"/>
      <c r="AW44203" s="5"/>
    </row>
    <row r="44204" spans="38:49">
      <c r="AL44204" s="5"/>
      <c r="AM44204" s="5"/>
      <c r="AW44204" s="5"/>
    </row>
    <row r="44205" spans="38:49">
      <c r="AL44205" s="5"/>
      <c r="AM44205" s="5"/>
      <c r="AW44205" s="5"/>
    </row>
    <row r="44206" spans="38:49">
      <c r="AL44206" s="5"/>
      <c r="AM44206" s="5"/>
      <c r="AW44206" s="5"/>
    </row>
    <row r="44207" spans="38:49">
      <c r="AL44207" s="5"/>
      <c r="AM44207" s="5"/>
      <c r="AW44207" s="5"/>
    </row>
    <row r="44208" spans="38:49">
      <c r="AL44208" s="5"/>
      <c r="AM44208" s="5"/>
      <c r="AW44208" s="5"/>
    </row>
    <row r="44209" spans="38:49">
      <c r="AL44209" s="5"/>
      <c r="AM44209" s="5"/>
      <c r="AW44209" s="5"/>
    </row>
    <row r="44210" spans="38:49">
      <c r="AL44210" s="5"/>
      <c r="AM44210" s="5"/>
      <c r="AW44210" s="5"/>
    </row>
    <row r="44211" spans="38:49">
      <c r="AL44211" s="5"/>
      <c r="AM44211" s="5"/>
      <c r="AW44211" s="5"/>
    </row>
    <row r="44212" spans="38:49">
      <c r="AL44212" s="5"/>
      <c r="AM44212" s="5"/>
      <c r="AW44212" s="5"/>
    </row>
    <row r="44213" spans="38:49">
      <c r="AL44213" s="5"/>
      <c r="AM44213" s="5"/>
      <c r="AW44213" s="5"/>
    </row>
    <row r="44214" spans="38:49">
      <c r="AL44214" s="5"/>
      <c r="AM44214" s="5"/>
      <c r="AW44214" s="5"/>
    </row>
    <row r="44215" spans="38:49">
      <c r="AL44215" s="5"/>
      <c r="AM44215" s="5"/>
      <c r="AW44215" s="5"/>
    </row>
    <row r="44216" spans="38:49">
      <c r="AL44216" s="5"/>
      <c r="AM44216" s="5"/>
      <c r="AW44216" s="5"/>
    </row>
    <row r="44217" spans="38:49">
      <c r="AL44217" s="5"/>
      <c r="AM44217" s="5"/>
      <c r="AW44217" s="5"/>
    </row>
    <row r="44218" spans="38:49">
      <c r="AL44218" s="5"/>
      <c r="AM44218" s="5"/>
      <c r="AW44218" s="5"/>
    </row>
    <row r="44219" spans="38:49">
      <c r="AL44219" s="5"/>
      <c r="AM44219" s="5"/>
      <c r="AW44219" s="5"/>
    </row>
    <row r="44220" spans="38:49">
      <c r="AL44220" s="5"/>
      <c r="AM44220" s="5"/>
      <c r="AW44220" s="5"/>
    </row>
    <row r="44221" spans="38:49">
      <c r="AL44221" s="5"/>
      <c r="AM44221" s="5"/>
      <c r="AW44221" s="5"/>
    </row>
    <row r="44222" spans="38:49">
      <c r="AL44222" s="5"/>
      <c r="AM44222" s="5"/>
      <c r="AW44222" s="5"/>
    </row>
    <row r="44223" spans="38:49">
      <c r="AL44223" s="5"/>
      <c r="AM44223" s="5"/>
      <c r="AW44223" s="5"/>
    </row>
    <row r="44224" spans="38:49">
      <c r="AL44224" s="5"/>
      <c r="AM44224" s="5"/>
      <c r="AW44224" s="5"/>
    </row>
    <row r="44225" spans="38:49">
      <c r="AL44225" s="5"/>
      <c r="AM44225" s="5"/>
      <c r="AW44225" s="5"/>
    </row>
    <row r="44226" spans="38:49">
      <c r="AL44226" s="5"/>
      <c r="AM44226" s="5"/>
      <c r="AW44226" s="5"/>
    </row>
    <row r="44227" spans="38:49">
      <c r="AL44227" s="5"/>
      <c r="AM44227" s="5"/>
      <c r="AW44227" s="5"/>
    </row>
    <row r="44228" spans="38:49">
      <c r="AL44228" s="5"/>
      <c r="AM44228" s="5"/>
      <c r="AW44228" s="5"/>
    </row>
    <row r="44229" spans="38:49">
      <c r="AL44229" s="5"/>
      <c r="AM44229" s="5"/>
      <c r="AW44229" s="5"/>
    </row>
    <row r="44230" spans="38:49">
      <c r="AL44230" s="5"/>
      <c r="AM44230" s="5"/>
      <c r="AW44230" s="5"/>
    </row>
    <row r="44231" spans="38:49">
      <c r="AL44231" s="5"/>
      <c r="AM44231" s="5"/>
      <c r="AW44231" s="5"/>
    </row>
    <row r="44232" spans="38:49">
      <c r="AL44232" s="5"/>
      <c r="AM44232" s="5"/>
      <c r="AW44232" s="5"/>
    </row>
    <row r="44233" spans="38:49">
      <c r="AL44233" s="5"/>
      <c r="AM44233" s="5"/>
      <c r="AW44233" s="5"/>
    </row>
    <row r="44234" spans="38:49">
      <c r="AL44234" s="5"/>
      <c r="AM44234" s="5"/>
      <c r="AW44234" s="5"/>
    </row>
    <row r="44235" spans="38:49">
      <c r="AL44235" s="5"/>
      <c r="AM44235" s="5"/>
      <c r="AW44235" s="5"/>
    </row>
    <row r="44236" spans="38:49">
      <c r="AL44236" s="5"/>
      <c r="AM44236" s="5"/>
      <c r="AW44236" s="5"/>
    </row>
    <row r="44237" spans="38:49">
      <c r="AL44237" s="5"/>
      <c r="AM44237" s="5"/>
      <c r="AW44237" s="5"/>
    </row>
    <row r="44238" spans="38:49">
      <c r="AL44238" s="5"/>
      <c r="AM44238" s="5"/>
      <c r="AW44238" s="5"/>
    </row>
    <row r="44239" spans="38:49">
      <c r="AL44239" s="5"/>
      <c r="AM44239" s="5"/>
      <c r="AW44239" s="5"/>
    </row>
    <row r="44240" spans="38:49">
      <c r="AL44240" s="5"/>
      <c r="AM44240" s="5"/>
      <c r="AW44240" s="5"/>
    </row>
    <row r="44241" spans="38:49">
      <c r="AL44241" s="5"/>
      <c r="AM44241" s="5"/>
      <c r="AW44241" s="5"/>
    </row>
    <row r="44242" spans="38:49">
      <c r="AL44242" s="5"/>
      <c r="AM44242" s="5"/>
      <c r="AW44242" s="5"/>
    </row>
    <row r="44243" spans="38:49">
      <c r="AL44243" s="5"/>
      <c r="AM44243" s="5"/>
      <c r="AW44243" s="5"/>
    </row>
    <row r="44244" spans="38:49">
      <c r="AL44244" s="5"/>
      <c r="AM44244" s="5"/>
      <c r="AW44244" s="5"/>
    </row>
    <row r="44245" spans="38:49">
      <c r="AL44245" s="5"/>
      <c r="AM44245" s="5"/>
      <c r="AW44245" s="5"/>
    </row>
    <row r="44246" spans="38:49">
      <c r="AL44246" s="5"/>
      <c r="AM44246" s="5"/>
      <c r="AW44246" s="5"/>
    </row>
    <row r="44247" spans="38:49">
      <c r="AL44247" s="5"/>
      <c r="AM44247" s="5"/>
      <c r="AW44247" s="5"/>
    </row>
    <row r="44248" spans="38:49">
      <c r="AL44248" s="5"/>
      <c r="AM44248" s="5"/>
      <c r="AW44248" s="5"/>
    </row>
    <row r="44249" spans="38:49">
      <c r="AL44249" s="5"/>
      <c r="AM44249" s="5"/>
      <c r="AW44249" s="5"/>
    </row>
    <row r="44250" spans="38:49">
      <c r="AL44250" s="5"/>
      <c r="AM44250" s="5"/>
      <c r="AW44250" s="5"/>
    </row>
    <row r="44251" spans="38:49">
      <c r="AL44251" s="5"/>
      <c r="AM44251" s="5"/>
      <c r="AW44251" s="5"/>
    </row>
    <row r="44252" spans="38:49">
      <c r="AL44252" s="5"/>
      <c r="AM44252" s="5"/>
      <c r="AW44252" s="5"/>
    </row>
    <row r="44253" spans="38:49">
      <c r="AL44253" s="5"/>
      <c r="AM44253" s="5"/>
      <c r="AW44253" s="5"/>
    </row>
    <row r="44254" spans="38:49">
      <c r="AL44254" s="5"/>
      <c r="AM44254" s="5"/>
      <c r="AW44254" s="5"/>
    </row>
    <row r="44255" spans="38:49">
      <c r="AL44255" s="5"/>
      <c r="AM44255" s="5"/>
      <c r="AW44255" s="5"/>
    </row>
    <row r="44256" spans="38:49">
      <c r="AL44256" s="5"/>
      <c r="AM44256" s="5"/>
      <c r="AW44256" s="5"/>
    </row>
    <row r="44257" spans="38:49">
      <c r="AL44257" s="5"/>
      <c r="AM44257" s="5"/>
      <c r="AW44257" s="5"/>
    </row>
    <row r="44258" spans="38:49">
      <c r="AL44258" s="5"/>
      <c r="AM44258" s="5"/>
      <c r="AW44258" s="5"/>
    </row>
    <row r="44259" spans="38:49">
      <c r="AL44259" s="5"/>
      <c r="AM44259" s="5"/>
      <c r="AW44259" s="5"/>
    </row>
    <row r="44260" spans="38:49">
      <c r="AL44260" s="5"/>
      <c r="AM44260" s="5"/>
      <c r="AW44260" s="5"/>
    </row>
    <row r="44261" spans="38:49">
      <c r="AL44261" s="5"/>
      <c r="AM44261" s="5"/>
      <c r="AW44261" s="5"/>
    </row>
    <row r="44262" spans="38:49">
      <c r="AL44262" s="5"/>
      <c r="AM44262" s="5"/>
      <c r="AW44262" s="5"/>
    </row>
    <row r="44263" spans="38:49">
      <c r="AL44263" s="5"/>
      <c r="AM44263" s="5"/>
      <c r="AW44263" s="5"/>
    </row>
    <row r="44264" spans="38:49">
      <c r="AL44264" s="5"/>
      <c r="AM44264" s="5"/>
      <c r="AW44264" s="5"/>
    </row>
    <row r="44265" spans="38:49">
      <c r="AL44265" s="5"/>
      <c r="AM44265" s="5"/>
      <c r="AW44265" s="5"/>
    </row>
    <row r="44266" spans="38:49">
      <c r="AL44266" s="5"/>
      <c r="AM44266" s="5"/>
      <c r="AW44266" s="5"/>
    </row>
    <row r="44267" spans="38:49">
      <c r="AL44267" s="5"/>
      <c r="AM44267" s="5"/>
      <c r="AW44267" s="5"/>
    </row>
    <row r="44268" spans="38:49">
      <c r="AL44268" s="5"/>
      <c r="AM44268" s="5"/>
      <c r="AW44268" s="5"/>
    </row>
    <row r="44269" spans="38:49">
      <c r="AL44269" s="5"/>
      <c r="AM44269" s="5"/>
      <c r="AW44269" s="5"/>
    </row>
    <row r="44270" spans="38:49">
      <c r="AL44270" s="5"/>
      <c r="AM44270" s="5"/>
      <c r="AW44270" s="5"/>
    </row>
    <row r="44271" spans="38:49">
      <c r="AL44271" s="5"/>
      <c r="AM44271" s="5"/>
      <c r="AW44271" s="5"/>
    </row>
    <row r="44272" spans="38:49">
      <c r="AL44272" s="5"/>
      <c r="AM44272" s="5"/>
      <c r="AW44272" s="5"/>
    </row>
    <row r="44273" spans="38:49">
      <c r="AL44273" s="5"/>
      <c r="AM44273" s="5"/>
      <c r="AW44273" s="5"/>
    </row>
    <row r="44274" spans="38:49">
      <c r="AL44274" s="5"/>
      <c r="AM44274" s="5"/>
      <c r="AW44274" s="5"/>
    </row>
    <row r="44275" spans="38:49">
      <c r="AL44275" s="5"/>
      <c r="AM44275" s="5"/>
      <c r="AW44275" s="5"/>
    </row>
    <row r="44276" spans="38:49">
      <c r="AL44276" s="5"/>
      <c r="AM44276" s="5"/>
      <c r="AW44276" s="5"/>
    </row>
    <row r="44277" spans="38:49">
      <c r="AL44277" s="5"/>
      <c r="AM44277" s="5"/>
      <c r="AW44277" s="5"/>
    </row>
    <row r="44278" spans="38:49">
      <c r="AL44278" s="5"/>
      <c r="AM44278" s="5"/>
      <c r="AW44278" s="5"/>
    </row>
    <row r="44279" spans="38:49">
      <c r="AL44279" s="5"/>
      <c r="AM44279" s="5"/>
      <c r="AW44279" s="5"/>
    </row>
    <row r="44280" spans="38:49">
      <c r="AL44280" s="5"/>
      <c r="AM44280" s="5"/>
      <c r="AW44280" s="5"/>
    </row>
    <row r="44281" spans="38:49">
      <c r="AL44281" s="5"/>
      <c r="AM44281" s="5"/>
      <c r="AW44281" s="5"/>
    </row>
    <row r="44282" spans="38:49">
      <c r="AL44282" s="5"/>
      <c r="AM44282" s="5"/>
      <c r="AW44282" s="5"/>
    </row>
    <row r="44283" spans="38:49">
      <c r="AL44283" s="5"/>
      <c r="AM44283" s="5"/>
      <c r="AW44283" s="5"/>
    </row>
    <row r="44284" spans="38:49">
      <c r="AL44284" s="5"/>
      <c r="AM44284" s="5"/>
      <c r="AW44284" s="5"/>
    </row>
    <row r="44285" spans="38:49">
      <c r="AL44285" s="5"/>
      <c r="AM44285" s="5"/>
      <c r="AW44285" s="5"/>
    </row>
    <row r="44286" spans="38:49">
      <c r="AL44286" s="5"/>
      <c r="AM44286" s="5"/>
      <c r="AW44286" s="5"/>
    </row>
    <row r="44287" spans="38:49">
      <c r="AL44287" s="5"/>
      <c r="AM44287" s="5"/>
      <c r="AW44287" s="5"/>
    </row>
    <row r="44288" spans="38:49">
      <c r="AL44288" s="5"/>
      <c r="AM44288" s="5"/>
      <c r="AW44288" s="5"/>
    </row>
    <row r="44289" spans="38:49">
      <c r="AL44289" s="5"/>
      <c r="AM44289" s="5"/>
      <c r="AW44289" s="5"/>
    </row>
    <row r="44290" spans="38:49">
      <c r="AL44290" s="5"/>
      <c r="AM44290" s="5"/>
      <c r="AW44290" s="5"/>
    </row>
    <row r="44291" spans="38:49">
      <c r="AL44291" s="5"/>
      <c r="AM44291" s="5"/>
      <c r="AW44291" s="5"/>
    </row>
    <row r="44292" spans="38:49">
      <c r="AL44292" s="5"/>
      <c r="AM44292" s="5"/>
      <c r="AW44292" s="5"/>
    </row>
    <row r="44293" spans="38:49">
      <c r="AL44293" s="5"/>
      <c r="AM44293" s="5"/>
      <c r="AW44293" s="5"/>
    </row>
    <row r="44294" spans="38:49">
      <c r="AL44294" s="5"/>
      <c r="AM44294" s="5"/>
      <c r="AW44294" s="5"/>
    </row>
    <row r="44295" spans="38:49">
      <c r="AL44295" s="5"/>
      <c r="AM44295" s="5"/>
      <c r="AW44295" s="5"/>
    </row>
    <row r="44296" spans="38:49">
      <c r="AL44296" s="5"/>
      <c r="AM44296" s="5"/>
      <c r="AW44296" s="5"/>
    </row>
    <row r="44297" spans="38:49">
      <c r="AL44297" s="5"/>
      <c r="AM44297" s="5"/>
      <c r="AW44297" s="5"/>
    </row>
    <row r="44298" spans="38:49">
      <c r="AL44298" s="5"/>
      <c r="AM44298" s="5"/>
      <c r="AW44298" s="5"/>
    </row>
    <row r="44299" spans="38:49">
      <c r="AL44299" s="5"/>
      <c r="AM44299" s="5"/>
      <c r="AW44299" s="5"/>
    </row>
    <row r="44300" spans="38:49">
      <c r="AL44300" s="5"/>
      <c r="AM44300" s="5"/>
      <c r="AW44300" s="5"/>
    </row>
    <row r="44301" spans="38:49">
      <c r="AL44301" s="5"/>
      <c r="AM44301" s="5"/>
      <c r="AW44301" s="5"/>
    </row>
    <row r="44302" spans="38:49">
      <c r="AL44302" s="5"/>
      <c r="AM44302" s="5"/>
      <c r="AW44302" s="5"/>
    </row>
    <row r="44303" spans="38:49">
      <c r="AL44303" s="5"/>
      <c r="AM44303" s="5"/>
      <c r="AW44303" s="5"/>
    </row>
    <row r="44304" spans="38:49">
      <c r="AL44304" s="5"/>
      <c r="AM44304" s="5"/>
      <c r="AW44304" s="5"/>
    </row>
    <row r="44305" spans="38:49">
      <c r="AL44305" s="5"/>
      <c r="AM44305" s="5"/>
      <c r="AW44305" s="5"/>
    </row>
    <row r="44306" spans="38:49">
      <c r="AL44306" s="5"/>
      <c r="AM44306" s="5"/>
      <c r="AW44306" s="5"/>
    </row>
    <row r="44307" spans="38:49">
      <c r="AL44307" s="5"/>
      <c r="AM44307" s="5"/>
      <c r="AW44307" s="5"/>
    </row>
    <row r="44308" spans="38:49">
      <c r="AL44308" s="5"/>
      <c r="AM44308" s="5"/>
      <c r="AW44308" s="5"/>
    </row>
    <row r="44309" spans="38:49">
      <c r="AL44309" s="5"/>
      <c r="AM44309" s="5"/>
      <c r="AW44309" s="5"/>
    </row>
    <row r="44310" spans="38:49">
      <c r="AL44310" s="5"/>
      <c r="AM44310" s="5"/>
      <c r="AW44310" s="5"/>
    </row>
    <row r="44311" spans="38:49">
      <c r="AL44311" s="5"/>
      <c r="AM44311" s="5"/>
      <c r="AW44311" s="5"/>
    </row>
    <row r="44312" spans="38:49">
      <c r="AL44312" s="5"/>
      <c r="AM44312" s="5"/>
      <c r="AW44312" s="5"/>
    </row>
    <row r="44313" spans="38:49">
      <c r="AL44313" s="5"/>
      <c r="AM44313" s="5"/>
      <c r="AW44313" s="5"/>
    </row>
    <row r="44314" spans="38:49">
      <c r="AL44314" s="5"/>
      <c r="AM44314" s="5"/>
      <c r="AW44314" s="5"/>
    </row>
    <row r="44315" spans="38:49">
      <c r="AL44315" s="5"/>
      <c r="AM44315" s="5"/>
      <c r="AW44315" s="5"/>
    </row>
    <row r="44316" spans="38:49">
      <c r="AL44316" s="5"/>
      <c r="AM44316" s="5"/>
      <c r="AW44316" s="5"/>
    </row>
    <row r="44317" spans="38:49">
      <c r="AL44317" s="5"/>
      <c r="AM44317" s="5"/>
      <c r="AW44317" s="5"/>
    </row>
    <row r="44318" spans="38:49">
      <c r="AL44318" s="5"/>
      <c r="AM44318" s="5"/>
      <c r="AW44318" s="5"/>
    </row>
    <row r="44319" spans="38:49">
      <c r="AL44319" s="5"/>
      <c r="AM44319" s="5"/>
      <c r="AW44319" s="5"/>
    </row>
    <row r="44320" spans="38:49">
      <c r="AL44320" s="5"/>
      <c r="AM44320" s="5"/>
      <c r="AW44320" s="5"/>
    </row>
    <row r="44321" spans="38:49">
      <c r="AL44321" s="5"/>
      <c r="AM44321" s="5"/>
      <c r="AW44321" s="5"/>
    </row>
    <row r="44322" spans="38:49">
      <c r="AL44322" s="5"/>
      <c r="AM44322" s="5"/>
      <c r="AW44322" s="5"/>
    </row>
    <row r="44323" spans="38:49">
      <c r="AL44323" s="5"/>
      <c r="AM44323" s="5"/>
      <c r="AW44323" s="5"/>
    </row>
    <row r="44324" spans="38:49">
      <c r="AL44324" s="5"/>
      <c r="AM44324" s="5"/>
      <c r="AW44324" s="5"/>
    </row>
    <row r="44325" spans="38:49">
      <c r="AL44325" s="5"/>
      <c r="AM44325" s="5"/>
      <c r="AW44325" s="5"/>
    </row>
    <row r="44326" spans="38:49">
      <c r="AL44326" s="5"/>
      <c r="AM44326" s="5"/>
      <c r="AW44326" s="5"/>
    </row>
    <row r="44327" spans="38:49">
      <c r="AL44327" s="5"/>
      <c r="AM44327" s="5"/>
      <c r="AW44327" s="5"/>
    </row>
    <row r="44328" spans="38:49">
      <c r="AL44328" s="5"/>
      <c r="AM44328" s="5"/>
      <c r="AW44328" s="5"/>
    </row>
    <row r="44329" spans="38:49">
      <c r="AL44329" s="5"/>
      <c r="AM44329" s="5"/>
      <c r="AW44329" s="5"/>
    </row>
    <row r="44330" spans="38:49">
      <c r="AL44330" s="5"/>
      <c r="AM44330" s="5"/>
      <c r="AW44330" s="5"/>
    </row>
    <row r="44331" spans="38:49">
      <c r="AL44331" s="5"/>
      <c r="AM44331" s="5"/>
      <c r="AW44331" s="5"/>
    </row>
    <row r="44332" spans="38:49">
      <c r="AL44332" s="5"/>
      <c r="AM44332" s="5"/>
      <c r="AW44332" s="5"/>
    </row>
    <row r="44333" spans="38:49">
      <c r="AL44333" s="5"/>
      <c r="AM44333" s="5"/>
      <c r="AW44333" s="5"/>
    </row>
    <row r="44334" spans="38:49">
      <c r="AL44334" s="5"/>
      <c r="AM44334" s="5"/>
      <c r="AW44334" s="5"/>
    </row>
    <row r="44335" spans="38:49">
      <c r="AL44335" s="5"/>
      <c r="AM44335" s="5"/>
      <c r="AW44335" s="5"/>
    </row>
    <row r="44336" spans="38:49">
      <c r="AL44336" s="5"/>
      <c r="AM44336" s="5"/>
      <c r="AW44336" s="5"/>
    </row>
    <row r="44337" spans="38:49">
      <c r="AL44337" s="5"/>
      <c r="AM44337" s="5"/>
      <c r="AW44337" s="5"/>
    </row>
    <row r="44338" spans="38:49">
      <c r="AL44338" s="5"/>
      <c r="AM44338" s="5"/>
      <c r="AW44338" s="5"/>
    </row>
    <row r="44339" spans="38:49">
      <c r="AL44339" s="5"/>
      <c r="AM44339" s="5"/>
      <c r="AW44339" s="5"/>
    </row>
    <row r="44340" spans="38:49">
      <c r="AL44340" s="5"/>
      <c r="AM44340" s="5"/>
      <c r="AW44340" s="5"/>
    </row>
    <row r="44341" spans="38:49">
      <c r="AL44341" s="5"/>
      <c r="AM44341" s="5"/>
      <c r="AW44341" s="5"/>
    </row>
    <row r="44342" spans="38:49">
      <c r="AL44342" s="5"/>
      <c r="AM44342" s="5"/>
      <c r="AW44342" s="5"/>
    </row>
    <row r="44343" spans="38:49">
      <c r="AL44343" s="5"/>
      <c r="AM44343" s="5"/>
      <c r="AW44343" s="5"/>
    </row>
    <row r="44344" spans="38:49">
      <c r="AL44344" s="5"/>
      <c r="AM44344" s="5"/>
      <c r="AW44344" s="5"/>
    </row>
    <row r="44345" spans="38:49">
      <c r="AL44345" s="5"/>
      <c r="AM44345" s="5"/>
      <c r="AW44345" s="5"/>
    </row>
    <row r="44346" spans="38:49">
      <c r="AL44346" s="5"/>
      <c r="AM44346" s="5"/>
      <c r="AW44346" s="5"/>
    </row>
    <row r="44347" spans="38:49">
      <c r="AL44347" s="5"/>
      <c r="AM44347" s="5"/>
      <c r="AW44347" s="5"/>
    </row>
    <row r="44348" spans="38:49">
      <c r="AL44348" s="5"/>
      <c r="AM44348" s="5"/>
      <c r="AW44348" s="5"/>
    </row>
    <row r="44349" spans="38:49">
      <c r="AL44349" s="5"/>
      <c r="AM44349" s="5"/>
      <c r="AW44349" s="5"/>
    </row>
    <row r="44350" spans="38:49">
      <c r="AL44350" s="5"/>
      <c r="AM44350" s="5"/>
      <c r="AW44350" s="5"/>
    </row>
    <row r="44351" spans="38:49">
      <c r="AL44351" s="5"/>
      <c r="AM44351" s="5"/>
      <c r="AW44351" s="5"/>
    </row>
    <row r="44352" spans="38:49">
      <c r="AL44352" s="5"/>
      <c r="AM44352" s="5"/>
      <c r="AW44352" s="5"/>
    </row>
    <row r="44353" spans="38:49">
      <c r="AL44353" s="5"/>
      <c r="AM44353" s="5"/>
      <c r="AW44353" s="5"/>
    </row>
    <row r="44354" spans="38:49">
      <c r="AL44354" s="5"/>
      <c r="AM44354" s="5"/>
      <c r="AW44354" s="5"/>
    </row>
    <row r="44355" spans="38:49">
      <c r="AL44355" s="5"/>
      <c r="AM44355" s="5"/>
      <c r="AW44355" s="5"/>
    </row>
    <row r="44356" spans="38:49">
      <c r="AL44356" s="5"/>
      <c r="AM44356" s="5"/>
      <c r="AW44356" s="5"/>
    </row>
    <row r="44357" spans="38:49">
      <c r="AL44357" s="5"/>
      <c r="AM44357" s="5"/>
      <c r="AW44357" s="5"/>
    </row>
    <row r="44358" spans="38:49">
      <c r="AL44358" s="5"/>
      <c r="AM44358" s="5"/>
      <c r="AW44358" s="5"/>
    </row>
    <row r="44359" spans="38:49">
      <c r="AL44359" s="5"/>
      <c r="AM44359" s="5"/>
      <c r="AW44359" s="5"/>
    </row>
    <row r="44360" spans="38:49">
      <c r="AL44360" s="5"/>
      <c r="AM44360" s="5"/>
      <c r="AW44360" s="5"/>
    </row>
    <row r="44361" spans="38:49">
      <c r="AL44361" s="5"/>
      <c r="AM44361" s="5"/>
      <c r="AW44361" s="5"/>
    </row>
    <row r="44362" spans="38:49">
      <c r="AL44362" s="5"/>
      <c r="AM44362" s="5"/>
      <c r="AW44362" s="5"/>
    </row>
    <row r="44363" spans="38:49">
      <c r="AL44363" s="5"/>
      <c r="AM44363" s="5"/>
      <c r="AW44363" s="5"/>
    </row>
    <row r="44364" spans="38:49">
      <c r="AL44364" s="5"/>
      <c r="AM44364" s="5"/>
      <c r="AW44364" s="5"/>
    </row>
    <row r="44365" spans="38:49">
      <c r="AL44365" s="5"/>
      <c r="AM44365" s="5"/>
      <c r="AW44365" s="5"/>
    </row>
    <row r="44366" spans="38:49">
      <c r="AL44366" s="5"/>
      <c r="AM44366" s="5"/>
      <c r="AW44366" s="5"/>
    </row>
    <row r="44367" spans="38:49">
      <c r="AL44367" s="5"/>
      <c r="AM44367" s="5"/>
      <c r="AW44367" s="5"/>
    </row>
    <row r="44368" spans="38:49">
      <c r="AL44368" s="5"/>
      <c r="AM44368" s="5"/>
      <c r="AW44368" s="5"/>
    </row>
    <row r="44369" spans="38:49">
      <c r="AL44369" s="5"/>
      <c r="AM44369" s="5"/>
      <c r="AW44369" s="5"/>
    </row>
    <row r="44370" spans="38:49">
      <c r="AL44370" s="5"/>
      <c r="AM44370" s="5"/>
      <c r="AW44370" s="5"/>
    </row>
    <row r="44371" spans="38:49">
      <c r="AL44371" s="5"/>
      <c r="AM44371" s="5"/>
      <c r="AW44371" s="5"/>
    </row>
    <row r="44372" spans="38:49">
      <c r="AL44372" s="5"/>
      <c r="AM44372" s="5"/>
      <c r="AW44372" s="5"/>
    </row>
    <row r="44373" spans="38:49">
      <c r="AL44373" s="5"/>
      <c r="AM44373" s="5"/>
      <c r="AW44373" s="5"/>
    </row>
    <row r="44374" spans="38:49">
      <c r="AL44374" s="5"/>
      <c r="AM44374" s="5"/>
      <c r="AW44374" s="5"/>
    </row>
    <row r="44375" spans="38:49">
      <c r="AL44375" s="5"/>
      <c r="AM44375" s="5"/>
      <c r="AW44375" s="5"/>
    </row>
    <row r="44376" spans="38:49">
      <c r="AL44376" s="5"/>
      <c r="AM44376" s="5"/>
      <c r="AW44376" s="5"/>
    </row>
    <row r="44377" spans="38:49">
      <c r="AL44377" s="5"/>
      <c r="AM44377" s="5"/>
      <c r="AW44377" s="5"/>
    </row>
    <row r="44378" spans="38:49">
      <c r="AL44378" s="5"/>
      <c r="AM44378" s="5"/>
      <c r="AW44378" s="5"/>
    </row>
    <row r="44379" spans="38:49">
      <c r="AL44379" s="5"/>
      <c r="AM44379" s="5"/>
      <c r="AW44379" s="5"/>
    </row>
    <row r="44380" spans="38:49">
      <c r="AL44380" s="5"/>
      <c r="AM44380" s="5"/>
      <c r="AW44380" s="5"/>
    </row>
    <row r="44381" spans="38:49">
      <c r="AL44381" s="5"/>
      <c r="AM44381" s="5"/>
      <c r="AW44381" s="5"/>
    </row>
    <row r="44382" spans="38:49">
      <c r="AL44382" s="5"/>
      <c r="AM44382" s="5"/>
      <c r="AW44382" s="5"/>
    </row>
    <row r="44383" spans="38:49">
      <c r="AL44383" s="5"/>
      <c r="AM44383" s="5"/>
      <c r="AW44383" s="5"/>
    </row>
    <row r="44384" spans="38:49">
      <c r="AL44384" s="5"/>
      <c r="AM44384" s="5"/>
      <c r="AW44384" s="5"/>
    </row>
    <row r="44385" spans="38:49">
      <c r="AL44385" s="5"/>
      <c r="AM44385" s="5"/>
      <c r="AW44385" s="5"/>
    </row>
    <row r="44386" spans="38:49">
      <c r="AL44386" s="5"/>
      <c r="AM44386" s="5"/>
      <c r="AW44386" s="5"/>
    </row>
    <row r="44387" spans="38:49">
      <c r="AL44387" s="5"/>
      <c r="AM44387" s="5"/>
      <c r="AW44387" s="5"/>
    </row>
    <row r="44388" spans="38:49">
      <c r="AL44388" s="5"/>
      <c r="AM44388" s="5"/>
      <c r="AW44388" s="5"/>
    </row>
    <row r="44389" spans="38:49">
      <c r="AL44389" s="5"/>
      <c r="AM44389" s="5"/>
      <c r="AW44389" s="5"/>
    </row>
    <row r="44390" spans="38:49">
      <c r="AL44390" s="5"/>
      <c r="AM44390" s="5"/>
      <c r="AW44390" s="5"/>
    </row>
    <row r="44391" spans="38:49">
      <c r="AL44391" s="5"/>
      <c r="AM44391" s="5"/>
      <c r="AW44391" s="5"/>
    </row>
    <row r="44392" spans="38:49">
      <c r="AL44392" s="5"/>
      <c r="AM44392" s="5"/>
      <c r="AW44392" s="5"/>
    </row>
    <row r="44393" spans="38:49">
      <c r="AL44393" s="5"/>
      <c r="AM44393" s="5"/>
      <c r="AW44393" s="5"/>
    </row>
    <row r="44394" spans="38:49">
      <c r="AL44394" s="5"/>
      <c r="AM44394" s="5"/>
      <c r="AW44394" s="5"/>
    </row>
    <row r="44395" spans="38:49">
      <c r="AL44395" s="5"/>
      <c r="AM44395" s="5"/>
      <c r="AW44395" s="5"/>
    </row>
    <row r="44396" spans="38:49">
      <c r="AL44396" s="5"/>
      <c r="AM44396" s="5"/>
      <c r="AW44396" s="5"/>
    </row>
    <row r="44397" spans="38:49">
      <c r="AL44397" s="5"/>
      <c r="AM44397" s="5"/>
      <c r="AW44397" s="5"/>
    </row>
    <row r="44398" spans="38:49">
      <c r="AL44398" s="5"/>
      <c r="AM44398" s="5"/>
      <c r="AW44398" s="5"/>
    </row>
    <row r="44399" spans="38:49">
      <c r="AL44399" s="5"/>
      <c r="AM44399" s="5"/>
      <c r="AW44399" s="5"/>
    </row>
    <row r="44400" spans="38:49">
      <c r="AL44400" s="5"/>
      <c r="AM44400" s="5"/>
      <c r="AW44400" s="5"/>
    </row>
    <row r="44401" spans="38:49">
      <c r="AL44401" s="5"/>
      <c r="AM44401" s="5"/>
      <c r="AW44401" s="5"/>
    </row>
    <row r="44402" spans="38:49">
      <c r="AL44402" s="5"/>
      <c r="AM44402" s="5"/>
      <c r="AW44402" s="5"/>
    </row>
    <row r="44403" spans="38:49">
      <c r="AL44403" s="5"/>
      <c r="AM44403" s="5"/>
      <c r="AW44403" s="5"/>
    </row>
    <row r="44404" spans="38:49">
      <c r="AL44404" s="5"/>
      <c r="AM44404" s="5"/>
      <c r="AW44404" s="5"/>
    </row>
    <row r="44405" spans="38:49">
      <c r="AL44405" s="5"/>
      <c r="AM44405" s="5"/>
      <c r="AW44405" s="5"/>
    </row>
    <row r="44406" spans="38:49">
      <c r="AL44406" s="5"/>
      <c r="AM44406" s="5"/>
      <c r="AW44406" s="5"/>
    </row>
    <row r="44407" spans="38:49">
      <c r="AL44407" s="5"/>
      <c r="AM44407" s="5"/>
      <c r="AW44407" s="5"/>
    </row>
    <row r="44408" spans="38:49">
      <c r="AL44408" s="5"/>
      <c r="AM44408" s="5"/>
      <c r="AW44408" s="5"/>
    </row>
    <row r="44409" spans="38:49">
      <c r="AL44409" s="5"/>
      <c r="AM44409" s="5"/>
      <c r="AW44409" s="5"/>
    </row>
    <row r="44410" spans="38:49">
      <c r="AL44410" s="5"/>
      <c r="AM44410" s="5"/>
      <c r="AW44410" s="5"/>
    </row>
    <row r="44411" spans="38:49">
      <c r="AL44411" s="5"/>
      <c r="AM44411" s="5"/>
      <c r="AW44411" s="5"/>
    </row>
    <row r="44412" spans="38:49">
      <c r="AL44412" s="5"/>
      <c r="AM44412" s="5"/>
      <c r="AW44412" s="5"/>
    </row>
    <row r="44413" spans="38:49">
      <c r="AL44413" s="5"/>
      <c r="AM44413" s="5"/>
      <c r="AW44413" s="5"/>
    </row>
    <row r="44414" spans="38:49">
      <c r="AL44414" s="5"/>
      <c r="AM44414" s="5"/>
      <c r="AW44414" s="5"/>
    </row>
    <row r="44415" spans="38:49">
      <c r="AL44415" s="5"/>
      <c r="AM44415" s="5"/>
      <c r="AW44415" s="5"/>
    </row>
    <row r="44416" spans="38:49">
      <c r="AL44416" s="5"/>
      <c r="AM44416" s="5"/>
      <c r="AW44416" s="5"/>
    </row>
    <row r="44417" spans="38:49">
      <c r="AL44417" s="5"/>
      <c r="AM44417" s="5"/>
      <c r="AW44417" s="5"/>
    </row>
    <row r="44418" spans="38:49">
      <c r="AL44418" s="5"/>
      <c r="AM44418" s="5"/>
      <c r="AW44418" s="5"/>
    </row>
    <row r="44419" spans="38:49">
      <c r="AL44419" s="5"/>
      <c r="AM44419" s="5"/>
      <c r="AW44419" s="5"/>
    </row>
    <row r="44420" spans="38:49">
      <c r="AL44420" s="5"/>
      <c r="AM44420" s="5"/>
      <c r="AW44420" s="5"/>
    </row>
    <row r="44421" spans="38:49">
      <c r="AL44421" s="5"/>
      <c r="AM44421" s="5"/>
      <c r="AW44421" s="5"/>
    </row>
    <row r="44422" spans="38:49">
      <c r="AL44422" s="5"/>
      <c r="AM44422" s="5"/>
      <c r="AW44422" s="5"/>
    </row>
    <row r="44423" spans="38:49">
      <c r="AL44423" s="5"/>
      <c r="AM44423" s="5"/>
      <c r="AW44423" s="5"/>
    </row>
    <row r="44424" spans="38:49">
      <c r="AL44424" s="5"/>
      <c r="AM44424" s="5"/>
      <c r="AW44424" s="5"/>
    </row>
    <row r="44425" spans="38:49">
      <c r="AL44425" s="5"/>
      <c r="AM44425" s="5"/>
      <c r="AW44425" s="5"/>
    </row>
    <row r="44426" spans="38:49">
      <c r="AL44426" s="5"/>
      <c r="AM44426" s="5"/>
      <c r="AW44426" s="5"/>
    </row>
    <row r="44427" spans="38:49">
      <c r="AL44427" s="5"/>
      <c r="AM44427" s="5"/>
      <c r="AW44427" s="5"/>
    </row>
    <row r="44428" spans="38:49">
      <c r="AL44428" s="5"/>
      <c r="AM44428" s="5"/>
      <c r="AW44428" s="5"/>
    </row>
    <row r="44429" spans="38:49">
      <c r="AL44429" s="5"/>
      <c r="AM44429" s="5"/>
      <c r="AW44429" s="5"/>
    </row>
    <row r="44430" spans="38:49">
      <c r="AL44430" s="5"/>
      <c r="AM44430" s="5"/>
      <c r="AW44430" s="5"/>
    </row>
    <row r="44431" spans="38:49">
      <c r="AL44431" s="5"/>
      <c r="AM44431" s="5"/>
      <c r="AW44431" s="5"/>
    </row>
    <row r="44432" spans="38:49">
      <c r="AL44432" s="5"/>
      <c r="AM44432" s="5"/>
      <c r="AW44432" s="5"/>
    </row>
    <row r="44433" spans="38:49">
      <c r="AL44433" s="5"/>
      <c r="AM44433" s="5"/>
      <c r="AW44433" s="5"/>
    </row>
    <row r="44434" spans="38:49">
      <c r="AL44434" s="5"/>
      <c r="AM44434" s="5"/>
      <c r="AW44434" s="5"/>
    </row>
    <row r="44435" spans="38:49">
      <c r="AL44435" s="5"/>
      <c r="AM44435" s="5"/>
      <c r="AW44435" s="5"/>
    </row>
    <row r="44436" spans="38:49">
      <c r="AL44436" s="5"/>
      <c r="AM44436" s="5"/>
      <c r="AW44436" s="5"/>
    </row>
    <row r="44437" spans="38:49">
      <c r="AL44437" s="5"/>
      <c r="AM44437" s="5"/>
      <c r="AW44437" s="5"/>
    </row>
    <row r="44438" spans="38:49">
      <c r="AL44438" s="5"/>
      <c r="AM44438" s="5"/>
      <c r="AW44438" s="5"/>
    </row>
    <row r="44439" spans="38:49">
      <c r="AL44439" s="5"/>
      <c r="AM44439" s="5"/>
      <c r="AW44439" s="5"/>
    </row>
    <row r="44440" spans="38:49">
      <c r="AL44440" s="5"/>
      <c r="AM44440" s="5"/>
      <c r="AW44440" s="5"/>
    </row>
    <row r="44441" spans="38:49">
      <c r="AL44441" s="5"/>
      <c r="AM44441" s="5"/>
      <c r="AW44441" s="5"/>
    </row>
    <row r="44442" spans="38:49">
      <c r="AL44442" s="5"/>
      <c r="AM44442" s="5"/>
      <c r="AW44442" s="5"/>
    </row>
    <row r="44443" spans="38:49">
      <c r="AL44443" s="5"/>
      <c r="AM44443" s="5"/>
      <c r="AW44443" s="5"/>
    </row>
    <row r="44444" spans="38:49">
      <c r="AL44444" s="5"/>
      <c r="AM44444" s="5"/>
      <c r="AW44444" s="5"/>
    </row>
    <row r="44445" spans="38:49">
      <c r="AL44445" s="5"/>
      <c r="AM44445" s="5"/>
      <c r="AW44445" s="5"/>
    </row>
    <row r="44446" spans="38:49">
      <c r="AL44446" s="5"/>
      <c r="AM44446" s="5"/>
      <c r="AW44446" s="5"/>
    </row>
    <row r="44447" spans="38:49">
      <c r="AL44447" s="5"/>
      <c r="AM44447" s="5"/>
      <c r="AW44447" s="5"/>
    </row>
    <row r="44448" spans="38:49">
      <c r="AL44448" s="5"/>
      <c r="AM44448" s="5"/>
      <c r="AW44448" s="5"/>
    </row>
    <row r="44449" spans="38:49">
      <c r="AL44449" s="5"/>
      <c r="AM44449" s="5"/>
      <c r="AW44449" s="5"/>
    </row>
    <row r="44450" spans="38:49">
      <c r="AL44450" s="5"/>
      <c r="AM44450" s="5"/>
      <c r="AW44450" s="5"/>
    </row>
    <row r="44451" spans="38:49">
      <c r="AL44451" s="5"/>
      <c r="AM44451" s="5"/>
      <c r="AW44451" s="5"/>
    </row>
    <row r="44452" spans="38:49">
      <c r="AL44452" s="5"/>
      <c r="AM44452" s="5"/>
      <c r="AW44452" s="5"/>
    </row>
    <row r="44453" spans="38:49">
      <c r="AL44453" s="5"/>
      <c r="AM44453" s="5"/>
      <c r="AW44453" s="5"/>
    </row>
    <row r="44454" spans="38:49">
      <c r="AL44454" s="5"/>
      <c r="AM44454" s="5"/>
      <c r="AW44454" s="5"/>
    </row>
    <row r="44455" spans="38:49">
      <c r="AL44455" s="5"/>
      <c r="AM44455" s="5"/>
      <c r="AW44455" s="5"/>
    </row>
    <row r="44456" spans="38:49">
      <c r="AL44456" s="5"/>
      <c r="AM44456" s="5"/>
      <c r="AW44456" s="5"/>
    </row>
    <row r="44457" spans="38:49">
      <c r="AL44457" s="5"/>
      <c r="AM44457" s="5"/>
      <c r="AW44457" s="5"/>
    </row>
    <row r="44458" spans="38:49">
      <c r="AL44458" s="5"/>
      <c r="AM44458" s="5"/>
      <c r="AW44458" s="5"/>
    </row>
    <row r="44459" spans="38:49">
      <c r="AL44459" s="5"/>
      <c r="AM44459" s="5"/>
      <c r="AW44459" s="5"/>
    </row>
    <row r="44460" spans="38:49">
      <c r="AL44460" s="5"/>
      <c r="AM44460" s="5"/>
      <c r="AW44460" s="5"/>
    </row>
    <row r="44461" spans="38:49">
      <c r="AL44461" s="5"/>
      <c r="AM44461" s="5"/>
      <c r="AW44461" s="5"/>
    </row>
    <row r="44462" spans="38:49">
      <c r="AL44462" s="5"/>
      <c r="AM44462" s="5"/>
      <c r="AW44462" s="5"/>
    </row>
    <row r="44463" spans="38:49">
      <c r="AL44463" s="5"/>
      <c r="AM44463" s="5"/>
      <c r="AW44463" s="5"/>
    </row>
    <row r="44464" spans="38:49">
      <c r="AL44464" s="5"/>
      <c r="AM44464" s="5"/>
      <c r="AW44464" s="5"/>
    </row>
    <row r="44465" spans="38:49">
      <c r="AL44465" s="5"/>
      <c r="AM44465" s="5"/>
      <c r="AW44465" s="5"/>
    </row>
    <row r="44466" spans="38:49">
      <c r="AL44466" s="5"/>
      <c r="AM44466" s="5"/>
      <c r="AW44466" s="5"/>
    </row>
    <row r="44467" spans="38:49">
      <c r="AL44467" s="5"/>
      <c r="AM44467" s="5"/>
      <c r="AW44467" s="5"/>
    </row>
    <row r="44468" spans="38:49">
      <c r="AL44468" s="5"/>
      <c r="AM44468" s="5"/>
      <c r="AW44468" s="5"/>
    </row>
    <row r="44469" spans="38:49">
      <c r="AL44469" s="5"/>
      <c r="AM44469" s="5"/>
      <c r="AW44469" s="5"/>
    </row>
    <row r="44470" spans="38:49">
      <c r="AL44470" s="5"/>
      <c r="AM44470" s="5"/>
      <c r="AW44470" s="5"/>
    </row>
    <row r="44471" spans="38:49">
      <c r="AL44471" s="5"/>
      <c r="AM44471" s="5"/>
      <c r="AW44471" s="5"/>
    </row>
    <row r="44472" spans="38:49">
      <c r="AL44472" s="5"/>
      <c r="AM44472" s="5"/>
      <c r="AW44472" s="5"/>
    </row>
    <row r="44473" spans="38:49">
      <c r="AL44473" s="5"/>
      <c r="AM44473" s="5"/>
      <c r="AW44473" s="5"/>
    </row>
    <row r="44474" spans="38:49">
      <c r="AL44474" s="5"/>
      <c r="AM44474" s="5"/>
      <c r="AW44474" s="5"/>
    </row>
    <row r="44475" spans="38:49">
      <c r="AL44475" s="5"/>
      <c r="AM44475" s="5"/>
      <c r="AW44475" s="5"/>
    </row>
    <row r="44476" spans="38:49">
      <c r="AL44476" s="5"/>
      <c r="AM44476" s="5"/>
      <c r="AW44476" s="5"/>
    </row>
    <row r="44477" spans="38:49">
      <c r="AL44477" s="5"/>
      <c r="AM44477" s="5"/>
      <c r="AW44477" s="5"/>
    </row>
    <row r="44478" spans="38:49">
      <c r="AL44478" s="5"/>
      <c r="AM44478" s="5"/>
      <c r="AW44478" s="5"/>
    </row>
    <row r="44479" spans="38:49">
      <c r="AL44479" s="5"/>
      <c r="AM44479" s="5"/>
      <c r="AW44479" s="5"/>
    </row>
    <row r="44480" spans="38:49">
      <c r="AL44480" s="5"/>
      <c r="AM44480" s="5"/>
      <c r="AW44480" s="5"/>
    </row>
    <row r="44481" spans="38:49">
      <c r="AL44481" s="5"/>
      <c r="AM44481" s="5"/>
      <c r="AW44481" s="5"/>
    </row>
    <row r="44482" spans="38:49">
      <c r="AL44482" s="5"/>
      <c r="AM44482" s="5"/>
      <c r="AW44482" s="5"/>
    </row>
    <row r="44483" spans="38:49">
      <c r="AL44483" s="5"/>
      <c r="AM44483" s="5"/>
      <c r="AW44483" s="5"/>
    </row>
    <row r="44484" spans="38:49">
      <c r="AL44484" s="5"/>
      <c r="AM44484" s="5"/>
      <c r="AW44484" s="5"/>
    </row>
    <row r="44485" spans="38:49">
      <c r="AL44485" s="5"/>
      <c r="AM44485" s="5"/>
      <c r="AW44485" s="5"/>
    </row>
    <row r="44486" spans="38:49">
      <c r="AL44486" s="5"/>
      <c r="AM44486" s="5"/>
      <c r="AW44486" s="5"/>
    </row>
    <row r="44487" spans="38:49">
      <c r="AL44487" s="5"/>
      <c r="AM44487" s="5"/>
      <c r="AW44487" s="5"/>
    </row>
    <row r="44488" spans="38:49">
      <c r="AL44488" s="5"/>
      <c r="AM44488" s="5"/>
      <c r="AW44488" s="5"/>
    </row>
    <row r="44489" spans="38:49">
      <c r="AL44489" s="5"/>
      <c r="AM44489" s="5"/>
      <c r="AW44489" s="5"/>
    </row>
    <row r="44490" spans="38:49">
      <c r="AL44490" s="5"/>
      <c r="AM44490" s="5"/>
      <c r="AW44490" s="5"/>
    </row>
    <row r="44491" spans="38:49">
      <c r="AL44491" s="5"/>
      <c r="AM44491" s="5"/>
      <c r="AW44491" s="5"/>
    </row>
    <row r="44492" spans="38:49">
      <c r="AL44492" s="5"/>
      <c r="AM44492" s="5"/>
      <c r="AW44492" s="5"/>
    </row>
    <row r="44493" spans="38:49">
      <c r="AL44493" s="5"/>
      <c r="AM44493" s="5"/>
      <c r="AW44493" s="5"/>
    </row>
    <row r="44494" spans="38:49">
      <c r="AL44494" s="5"/>
      <c r="AM44494" s="5"/>
      <c r="AW44494" s="5"/>
    </row>
    <row r="44495" spans="38:49">
      <c r="AL44495" s="5"/>
      <c r="AM44495" s="5"/>
      <c r="AW44495" s="5"/>
    </row>
    <row r="44496" spans="38:49">
      <c r="AL44496" s="5"/>
      <c r="AM44496" s="5"/>
      <c r="AW44496" s="5"/>
    </row>
    <row r="44497" spans="38:49">
      <c r="AL44497" s="5"/>
      <c r="AM44497" s="5"/>
      <c r="AW44497" s="5"/>
    </row>
    <row r="44498" spans="38:49">
      <c r="AL44498" s="5"/>
      <c r="AM44498" s="5"/>
      <c r="AW44498" s="5"/>
    </row>
    <row r="44499" spans="38:49">
      <c r="AL44499" s="5"/>
      <c r="AM44499" s="5"/>
      <c r="AW44499" s="5"/>
    </row>
    <row r="44500" spans="38:49">
      <c r="AL44500" s="5"/>
      <c r="AM44500" s="5"/>
      <c r="AW44500" s="5"/>
    </row>
    <row r="44501" spans="38:49">
      <c r="AL44501" s="5"/>
      <c r="AM44501" s="5"/>
      <c r="AW44501" s="5"/>
    </row>
    <row r="44502" spans="38:49">
      <c r="AL44502" s="5"/>
      <c r="AM44502" s="5"/>
      <c r="AW44502" s="5"/>
    </row>
    <row r="44503" spans="38:49">
      <c r="AL44503" s="5"/>
      <c r="AM44503" s="5"/>
      <c r="AW44503" s="5"/>
    </row>
    <row r="44504" spans="38:49">
      <c r="AL44504" s="5"/>
      <c r="AM44504" s="5"/>
      <c r="AW44504" s="5"/>
    </row>
    <row r="44505" spans="38:49">
      <c r="AL44505" s="5"/>
      <c r="AM44505" s="5"/>
      <c r="AW44505" s="5"/>
    </row>
    <row r="44506" spans="38:49">
      <c r="AL44506" s="5"/>
      <c r="AM44506" s="5"/>
      <c r="AW44506" s="5"/>
    </row>
    <row r="44507" spans="38:49">
      <c r="AL44507" s="5"/>
      <c r="AM44507" s="5"/>
      <c r="AW44507" s="5"/>
    </row>
    <row r="44508" spans="38:49">
      <c r="AL44508" s="5"/>
      <c r="AM44508" s="5"/>
      <c r="AW44508" s="5"/>
    </row>
    <row r="44509" spans="38:49">
      <c r="AL44509" s="5"/>
      <c r="AM44509" s="5"/>
      <c r="AW44509" s="5"/>
    </row>
    <row r="44510" spans="38:49">
      <c r="AL44510" s="5"/>
      <c r="AM44510" s="5"/>
      <c r="AW44510" s="5"/>
    </row>
    <row r="44511" spans="38:49">
      <c r="AL44511" s="5"/>
      <c r="AM44511" s="5"/>
      <c r="AW44511" s="5"/>
    </row>
    <row r="44512" spans="38:49">
      <c r="AL44512" s="5"/>
      <c r="AM44512" s="5"/>
      <c r="AW44512" s="5"/>
    </row>
    <row r="44513" spans="38:49">
      <c r="AL44513" s="5"/>
      <c r="AM44513" s="5"/>
      <c r="AW44513" s="5"/>
    </row>
    <row r="44514" spans="38:49">
      <c r="AL44514" s="5"/>
      <c r="AM44514" s="5"/>
      <c r="AW44514" s="5"/>
    </row>
    <row r="44515" spans="38:49">
      <c r="AL44515" s="5"/>
      <c r="AM44515" s="5"/>
      <c r="AW44515" s="5"/>
    </row>
    <row r="44516" spans="38:49">
      <c r="AL44516" s="5"/>
      <c r="AM44516" s="5"/>
      <c r="AW44516" s="5"/>
    </row>
    <row r="44517" spans="38:49">
      <c r="AL44517" s="5"/>
      <c r="AM44517" s="5"/>
      <c r="AW44517" s="5"/>
    </row>
    <row r="44518" spans="38:49">
      <c r="AL44518" s="5"/>
      <c r="AM44518" s="5"/>
      <c r="AW44518" s="5"/>
    </row>
    <row r="44519" spans="38:49">
      <c r="AL44519" s="5"/>
      <c r="AM44519" s="5"/>
      <c r="AW44519" s="5"/>
    </row>
    <row r="44520" spans="38:49">
      <c r="AL44520" s="5"/>
      <c r="AM44520" s="5"/>
      <c r="AW44520" s="5"/>
    </row>
    <row r="44521" spans="38:49">
      <c r="AL44521" s="5"/>
      <c r="AM44521" s="5"/>
      <c r="AW44521" s="5"/>
    </row>
    <row r="44522" spans="38:49">
      <c r="AL44522" s="5"/>
      <c r="AM44522" s="5"/>
      <c r="AW44522" s="5"/>
    </row>
    <row r="44523" spans="38:49">
      <c r="AL44523" s="5"/>
      <c r="AM44523" s="5"/>
      <c r="AW44523" s="5"/>
    </row>
    <row r="44524" spans="38:49">
      <c r="AL44524" s="5"/>
      <c r="AM44524" s="5"/>
      <c r="AW44524" s="5"/>
    </row>
    <row r="44525" spans="38:49">
      <c r="AL44525" s="5"/>
      <c r="AM44525" s="5"/>
      <c r="AW44525" s="5"/>
    </row>
    <row r="44526" spans="38:49">
      <c r="AL44526" s="5"/>
      <c r="AM44526" s="5"/>
      <c r="AW44526" s="5"/>
    </row>
    <row r="44527" spans="38:49">
      <c r="AL44527" s="5"/>
      <c r="AM44527" s="5"/>
      <c r="AW44527" s="5"/>
    </row>
    <row r="44528" spans="38:49">
      <c r="AL44528" s="5"/>
      <c r="AM44528" s="5"/>
      <c r="AW44528" s="5"/>
    </row>
    <row r="44529" spans="38:49">
      <c r="AL44529" s="5"/>
      <c r="AM44529" s="5"/>
      <c r="AW44529" s="5"/>
    </row>
    <row r="44530" spans="38:49">
      <c r="AL44530" s="5"/>
      <c r="AM44530" s="5"/>
      <c r="AW44530" s="5"/>
    </row>
    <row r="44531" spans="38:49">
      <c r="AL44531" s="5"/>
      <c r="AM44531" s="5"/>
      <c r="AW44531" s="5"/>
    </row>
    <row r="44532" spans="38:49">
      <c r="AL44532" s="5"/>
      <c r="AM44532" s="5"/>
      <c r="AW44532" s="5"/>
    </row>
    <row r="44533" spans="38:49">
      <c r="AL44533" s="5"/>
      <c r="AM44533" s="5"/>
      <c r="AW44533" s="5"/>
    </row>
    <row r="44534" spans="38:49">
      <c r="AL44534" s="5"/>
      <c r="AM44534" s="5"/>
      <c r="AW44534" s="5"/>
    </row>
    <row r="44535" spans="38:49">
      <c r="AL44535" s="5"/>
      <c r="AM44535" s="5"/>
      <c r="AW44535" s="5"/>
    </row>
    <row r="44536" spans="38:49">
      <c r="AL44536" s="5"/>
      <c r="AM44536" s="5"/>
      <c r="AW44536" s="5"/>
    </row>
    <row r="44537" spans="38:49">
      <c r="AL44537" s="5"/>
      <c r="AM44537" s="5"/>
      <c r="AW44537" s="5"/>
    </row>
    <row r="44538" spans="38:49">
      <c r="AL44538" s="5"/>
      <c r="AM44538" s="5"/>
      <c r="AW44538" s="5"/>
    </row>
    <row r="44539" spans="38:49">
      <c r="AL44539" s="5"/>
      <c r="AM44539" s="5"/>
      <c r="AW44539" s="5"/>
    </row>
    <row r="44540" spans="38:49">
      <c r="AL44540" s="5"/>
      <c r="AM44540" s="5"/>
      <c r="AW44540" s="5"/>
    </row>
    <row r="44541" spans="38:49">
      <c r="AL44541" s="5"/>
      <c r="AM44541" s="5"/>
      <c r="AW44541" s="5"/>
    </row>
    <row r="44542" spans="38:49">
      <c r="AL44542" s="5"/>
      <c r="AM44542" s="5"/>
      <c r="AW44542" s="5"/>
    </row>
    <row r="44543" spans="38:49">
      <c r="AL44543" s="5"/>
      <c r="AM44543" s="5"/>
      <c r="AW44543" s="5"/>
    </row>
    <row r="44544" spans="38:49">
      <c r="AL44544" s="5"/>
      <c r="AM44544" s="5"/>
      <c r="AW44544" s="5"/>
    </row>
    <row r="44545" spans="38:49">
      <c r="AL44545" s="5"/>
      <c r="AM44545" s="5"/>
      <c r="AW44545" s="5"/>
    </row>
    <row r="44546" spans="38:49">
      <c r="AL44546" s="5"/>
      <c r="AM44546" s="5"/>
      <c r="AW44546" s="5"/>
    </row>
    <row r="44547" spans="38:49">
      <c r="AL44547" s="5"/>
      <c r="AM44547" s="5"/>
      <c r="AW44547" s="5"/>
    </row>
    <row r="44548" spans="38:49">
      <c r="AL44548" s="5"/>
      <c r="AM44548" s="5"/>
      <c r="AW44548" s="5"/>
    </row>
    <row r="44549" spans="38:49">
      <c r="AL44549" s="5"/>
      <c r="AM44549" s="5"/>
      <c r="AW44549" s="5"/>
    </row>
    <row r="44550" spans="38:49">
      <c r="AL44550" s="5"/>
      <c r="AM44550" s="5"/>
      <c r="AW44550" s="5"/>
    </row>
    <row r="44551" spans="38:49">
      <c r="AL44551" s="5"/>
      <c r="AM44551" s="5"/>
      <c r="AW44551" s="5"/>
    </row>
    <row r="44552" spans="38:49">
      <c r="AL44552" s="5"/>
      <c r="AM44552" s="5"/>
      <c r="AW44552" s="5"/>
    </row>
    <row r="44553" spans="38:49">
      <c r="AL44553" s="5"/>
      <c r="AM44553" s="5"/>
      <c r="AW44553" s="5"/>
    </row>
    <row r="44554" spans="38:49">
      <c r="AL44554" s="5"/>
      <c r="AM44554" s="5"/>
      <c r="AW44554" s="5"/>
    </row>
    <row r="44555" spans="38:49">
      <c r="AL44555" s="5"/>
      <c r="AM44555" s="5"/>
      <c r="AW44555" s="5"/>
    </row>
    <row r="44556" spans="38:49">
      <c r="AL44556" s="5"/>
      <c r="AM44556" s="5"/>
      <c r="AW44556" s="5"/>
    </row>
    <row r="44557" spans="38:49">
      <c r="AL44557" s="5"/>
      <c r="AM44557" s="5"/>
      <c r="AW44557" s="5"/>
    </row>
    <row r="44558" spans="38:49">
      <c r="AL44558" s="5"/>
      <c r="AM44558" s="5"/>
      <c r="AW44558" s="5"/>
    </row>
    <row r="44559" spans="38:49">
      <c r="AL44559" s="5"/>
      <c r="AM44559" s="5"/>
      <c r="AW44559" s="5"/>
    </row>
    <row r="44560" spans="38:49">
      <c r="AL44560" s="5"/>
      <c r="AM44560" s="5"/>
      <c r="AW44560" s="5"/>
    </row>
    <row r="44561" spans="38:49">
      <c r="AL44561" s="5"/>
      <c r="AM44561" s="5"/>
      <c r="AW44561" s="5"/>
    </row>
    <row r="44562" spans="38:49">
      <c r="AL44562" s="5"/>
      <c r="AM44562" s="5"/>
      <c r="AW44562" s="5"/>
    </row>
    <row r="44563" spans="38:49">
      <c r="AL44563" s="5"/>
      <c r="AM44563" s="5"/>
      <c r="AW44563" s="5"/>
    </row>
    <row r="44564" spans="38:49">
      <c r="AL44564" s="5"/>
      <c r="AM44564" s="5"/>
      <c r="AW44564" s="5"/>
    </row>
    <row r="44565" spans="38:49">
      <c r="AL44565" s="5"/>
      <c r="AM44565" s="5"/>
      <c r="AW44565" s="5"/>
    </row>
    <row r="44566" spans="38:49">
      <c r="AL44566" s="5"/>
      <c r="AM44566" s="5"/>
      <c r="AW44566" s="5"/>
    </row>
    <row r="44567" spans="38:49">
      <c r="AL44567" s="5"/>
      <c r="AM44567" s="5"/>
      <c r="AW44567" s="5"/>
    </row>
    <row r="44568" spans="38:49">
      <c r="AL44568" s="5"/>
      <c r="AM44568" s="5"/>
      <c r="AW44568" s="5"/>
    </row>
    <row r="44569" spans="38:49">
      <c r="AL44569" s="5"/>
      <c r="AM44569" s="5"/>
      <c r="AW44569" s="5"/>
    </row>
    <row r="44570" spans="38:49">
      <c r="AL44570" s="5"/>
      <c r="AM44570" s="5"/>
      <c r="AW44570" s="5"/>
    </row>
    <row r="44571" spans="38:49">
      <c r="AL44571" s="5"/>
      <c r="AM44571" s="5"/>
      <c r="AW44571" s="5"/>
    </row>
    <row r="44572" spans="38:49">
      <c r="AL44572" s="5"/>
      <c r="AM44572" s="5"/>
      <c r="AW44572" s="5"/>
    </row>
    <row r="44573" spans="38:49">
      <c r="AL44573" s="5"/>
      <c r="AM44573" s="5"/>
      <c r="AW44573" s="5"/>
    </row>
    <row r="44574" spans="38:49">
      <c r="AL44574" s="5"/>
      <c r="AM44574" s="5"/>
      <c r="AW44574" s="5"/>
    </row>
    <row r="44575" spans="38:49">
      <c r="AL44575" s="5"/>
      <c r="AM44575" s="5"/>
      <c r="AW44575" s="5"/>
    </row>
    <row r="44576" spans="38:49">
      <c r="AL44576" s="5"/>
      <c r="AM44576" s="5"/>
      <c r="AW44576" s="5"/>
    </row>
    <row r="44577" spans="38:49">
      <c r="AL44577" s="5"/>
      <c r="AM44577" s="5"/>
      <c r="AW44577" s="5"/>
    </row>
    <row r="44578" spans="38:49">
      <c r="AL44578" s="5"/>
      <c r="AM44578" s="5"/>
      <c r="AW44578" s="5"/>
    </row>
    <row r="44579" spans="38:49">
      <c r="AL44579" s="5"/>
      <c r="AM44579" s="5"/>
      <c r="AW44579" s="5"/>
    </row>
    <row r="44580" spans="38:49">
      <c r="AL44580" s="5"/>
      <c r="AM44580" s="5"/>
      <c r="AW44580" s="5"/>
    </row>
    <row r="44581" spans="38:49">
      <c r="AL44581" s="5"/>
      <c r="AM44581" s="5"/>
      <c r="AW44581" s="5"/>
    </row>
    <row r="44582" spans="38:49">
      <c r="AL44582" s="5"/>
      <c r="AM44582" s="5"/>
      <c r="AW44582" s="5"/>
    </row>
    <row r="44583" spans="38:49">
      <c r="AL44583" s="5"/>
      <c r="AM44583" s="5"/>
      <c r="AW44583" s="5"/>
    </row>
    <row r="44584" spans="38:49">
      <c r="AL44584" s="5"/>
      <c r="AM44584" s="5"/>
      <c r="AW44584" s="5"/>
    </row>
    <row r="44585" spans="38:49">
      <c r="AL44585" s="5"/>
      <c r="AM44585" s="5"/>
      <c r="AW44585" s="5"/>
    </row>
    <row r="44586" spans="38:49">
      <c r="AL44586" s="5"/>
      <c r="AM44586" s="5"/>
      <c r="AW44586" s="5"/>
    </row>
    <row r="44587" spans="38:49">
      <c r="AL44587" s="5"/>
      <c r="AM44587" s="5"/>
      <c r="AW44587" s="5"/>
    </row>
    <row r="44588" spans="38:49">
      <c r="AL44588" s="5"/>
      <c r="AM44588" s="5"/>
      <c r="AW44588" s="5"/>
    </row>
    <row r="44589" spans="38:49">
      <c r="AL44589" s="5"/>
      <c r="AM44589" s="5"/>
      <c r="AW44589" s="5"/>
    </row>
    <row r="44590" spans="38:49">
      <c r="AL44590" s="5"/>
      <c r="AM44590" s="5"/>
      <c r="AW44590" s="5"/>
    </row>
    <row r="44591" spans="38:49">
      <c r="AL44591" s="5"/>
      <c r="AM44591" s="5"/>
      <c r="AW44591" s="5"/>
    </row>
    <row r="44592" spans="38:49">
      <c r="AL44592" s="5"/>
      <c r="AM44592" s="5"/>
      <c r="AW44592" s="5"/>
    </row>
    <row r="44593" spans="38:49">
      <c r="AL44593" s="5"/>
      <c r="AM44593" s="5"/>
      <c r="AW44593" s="5"/>
    </row>
    <row r="44594" spans="38:49">
      <c r="AL44594" s="5"/>
      <c r="AM44594" s="5"/>
      <c r="AW44594" s="5"/>
    </row>
    <row r="44595" spans="38:49">
      <c r="AL44595" s="5"/>
      <c r="AM44595" s="5"/>
      <c r="AW44595" s="5"/>
    </row>
    <row r="44596" spans="38:49">
      <c r="AL44596" s="5"/>
      <c r="AM44596" s="5"/>
      <c r="AW44596" s="5"/>
    </row>
    <row r="44597" spans="38:49">
      <c r="AL44597" s="5"/>
      <c r="AM44597" s="5"/>
      <c r="AW44597" s="5"/>
    </row>
    <row r="44598" spans="38:49">
      <c r="AL44598" s="5"/>
      <c r="AM44598" s="5"/>
      <c r="AW44598" s="5"/>
    </row>
    <row r="44599" spans="38:49">
      <c r="AL44599" s="5"/>
      <c r="AM44599" s="5"/>
      <c r="AW44599" s="5"/>
    </row>
    <row r="44600" spans="38:49">
      <c r="AL44600" s="5"/>
      <c r="AM44600" s="5"/>
      <c r="AW44600" s="5"/>
    </row>
    <row r="44601" spans="38:49">
      <c r="AL44601" s="5"/>
      <c r="AM44601" s="5"/>
      <c r="AW44601" s="5"/>
    </row>
    <row r="44602" spans="38:49">
      <c r="AL44602" s="5"/>
      <c r="AM44602" s="5"/>
      <c r="AW44602" s="5"/>
    </row>
    <row r="44603" spans="38:49">
      <c r="AL44603" s="5"/>
      <c r="AM44603" s="5"/>
      <c r="AW44603" s="5"/>
    </row>
    <row r="44604" spans="38:49">
      <c r="AL44604" s="5"/>
      <c r="AM44604" s="5"/>
      <c r="AW44604" s="5"/>
    </row>
    <row r="44605" spans="38:49">
      <c r="AL44605" s="5"/>
      <c r="AM44605" s="5"/>
      <c r="AW44605" s="5"/>
    </row>
    <row r="44606" spans="38:49">
      <c r="AL44606" s="5"/>
      <c r="AM44606" s="5"/>
      <c r="AW44606" s="5"/>
    </row>
    <row r="44607" spans="38:49">
      <c r="AL44607" s="5"/>
      <c r="AM44607" s="5"/>
      <c r="AW44607" s="5"/>
    </row>
    <row r="44608" spans="38:49">
      <c r="AL44608" s="5"/>
      <c r="AM44608" s="5"/>
      <c r="AW44608" s="5"/>
    </row>
    <row r="44609" spans="38:49">
      <c r="AL44609" s="5"/>
      <c r="AM44609" s="5"/>
      <c r="AW44609" s="5"/>
    </row>
    <row r="44610" spans="38:49">
      <c r="AL44610" s="5"/>
      <c r="AM44610" s="5"/>
      <c r="AW44610" s="5"/>
    </row>
    <row r="44611" spans="38:49">
      <c r="AL44611" s="5"/>
      <c r="AM44611" s="5"/>
      <c r="AW44611" s="5"/>
    </row>
    <row r="44612" spans="38:49">
      <c r="AL44612" s="5"/>
      <c r="AM44612" s="5"/>
      <c r="AW44612" s="5"/>
    </row>
    <row r="44613" spans="38:49">
      <c r="AL44613" s="5"/>
      <c r="AM44613" s="5"/>
      <c r="AW44613" s="5"/>
    </row>
    <row r="44614" spans="38:49">
      <c r="AL44614" s="5"/>
      <c r="AM44614" s="5"/>
      <c r="AW44614" s="5"/>
    </row>
    <row r="44615" spans="38:49">
      <c r="AL44615" s="5"/>
      <c r="AM44615" s="5"/>
      <c r="AW44615" s="5"/>
    </row>
    <row r="44616" spans="38:49">
      <c r="AL44616" s="5"/>
      <c r="AM44616" s="5"/>
      <c r="AW44616" s="5"/>
    </row>
    <row r="44617" spans="38:49">
      <c r="AL44617" s="5"/>
      <c r="AM44617" s="5"/>
      <c r="AW44617" s="5"/>
    </row>
    <row r="44618" spans="38:49">
      <c r="AL44618" s="5"/>
      <c r="AM44618" s="5"/>
      <c r="AW44618" s="5"/>
    </row>
    <row r="44619" spans="38:49">
      <c r="AL44619" s="5"/>
      <c r="AM44619" s="5"/>
      <c r="AW44619" s="5"/>
    </row>
    <row r="44620" spans="38:49">
      <c r="AL44620" s="5"/>
      <c r="AM44620" s="5"/>
      <c r="AW44620" s="5"/>
    </row>
    <row r="44621" spans="38:49">
      <c r="AL44621" s="5"/>
      <c r="AM44621" s="5"/>
      <c r="AW44621" s="5"/>
    </row>
    <row r="44622" spans="38:49">
      <c r="AL44622" s="5"/>
      <c r="AM44622" s="5"/>
      <c r="AW44622" s="5"/>
    </row>
    <row r="44623" spans="38:49">
      <c r="AL44623" s="5"/>
      <c r="AM44623" s="5"/>
      <c r="AW44623" s="5"/>
    </row>
    <row r="44624" spans="38:49">
      <c r="AL44624" s="5"/>
      <c r="AM44624" s="5"/>
      <c r="AW44624" s="5"/>
    </row>
    <row r="44625" spans="38:49">
      <c r="AL44625" s="5"/>
      <c r="AM44625" s="5"/>
      <c r="AW44625" s="5"/>
    </row>
    <row r="44626" spans="38:49">
      <c r="AL44626" s="5"/>
      <c r="AM44626" s="5"/>
      <c r="AW44626" s="5"/>
    </row>
    <row r="44627" spans="38:49">
      <c r="AL44627" s="5"/>
      <c r="AM44627" s="5"/>
      <c r="AW44627" s="5"/>
    </row>
    <row r="44628" spans="38:49">
      <c r="AL44628" s="5"/>
      <c r="AM44628" s="5"/>
      <c r="AW44628" s="5"/>
    </row>
    <row r="44629" spans="38:49">
      <c r="AL44629" s="5"/>
      <c r="AM44629" s="5"/>
      <c r="AW44629" s="5"/>
    </row>
    <row r="44630" spans="38:49">
      <c r="AL44630" s="5"/>
      <c r="AM44630" s="5"/>
      <c r="AW44630" s="5"/>
    </row>
    <row r="44631" spans="38:49">
      <c r="AL44631" s="5"/>
      <c r="AM44631" s="5"/>
      <c r="AW44631" s="5"/>
    </row>
    <row r="44632" spans="38:49">
      <c r="AL44632" s="5"/>
      <c r="AM44632" s="5"/>
      <c r="AW44632" s="5"/>
    </row>
    <row r="44633" spans="38:49">
      <c r="AL44633" s="5"/>
      <c r="AM44633" s="5"/>
      <c r="AW44633" s="5"/>
    </row>
    <row r="44634" spans="38:49">
      <c r="AL44634" s="5"/>
      <c r="AM44634" s="5"/>
      <c r="AW44634" s="5"/>
    </row>
    <row r="44635" spans="38:49">
      <c r="AL44635" s="5"/>
      <c r="AM44635" s="5"/>
      <c r="AW44635" s="5"/>
    </row>
    <row r="44636" spans="38:49">
      <c r="AL44636" s="5"/>
      <c r="AM44636" s="5"/>
      <c r="AW44636" s="5"/>
    </row>
    <row r="44637" spans="38:49">
      <c r="AL44637" s="5"/>
      <c r="AM44637" s="5"/>
      <c r="AW44637" s="5"/>
    </row>
    <row r="44638" spans="38:49">
      <c r="AL44638" s="5"/>
      <c r="AM44638" s="5"/>
      <c r="AW44638" s="5"/>
    </row>
    <row r="44639" spans="38:49">
      <c r="AL44639" s="5"/>
      <c r="AM44639" s="5"/>
      <c r="AW44639" s="5"/>
    </row>
    <row r="44640" spans="38:49">
      <c r="AL44640" s="5"/>
      <c r="AM44640" s="5"/>
      <c r="AW44640" s="5"/>
    </row>
    <row r="44641" spans="38:49">
      <c r="AL44641" s="5"/>
      <c r="AM44641" s="5"/>
      <c r="AW44641" s="5"/>
    </row>
    <row r="44642" spans="38:49">
      <c r="AL44642" s="5"/>
      <c r="AM44642" s="5"/>
      <c r="AW44642" s="5"/>
    </row>
    <row r="44643" spans="38:49">
      <c r="AL44643" s="5"/>
      <c r="AM44643" s="5"/>
      <c r="AW44643" s="5"/>
    </row>
    <row r="44644" spans="38:49">
      <c r="AL44644" s="5"/>
      <c r="AM44644" s="5"/>
      <c r="AW44644" s="5"/>
    </row>
    <row r="44645" spans="38:49">
      <c r="AL44645" s="5"/>
      <c r="AM44645" s="5"/>
      <c r="AW44645" s="5"/>
    </row>
    <row r="44646" spans="38:49">
      <c r="AL44646" s="5"/>
      <c r="AM44646" s="5"/>
      <c r="AW44646" s="5"/>
    </row>
    <row r="44647" spans="38:49">
      <c r="AL44647" s="5"/>
      <c r="AM44647" s="5"/>
      <c r="AW44647" s="5"/>
    </row>
    <row r="44648" spans="38:49">
      <c r="AL44648" s="5"/>
      <c r="AM44648" s="5"/>
      <c r="AW44648" s="5"/>
    </row>
    <row r="44649" spans="38:49">
      <c r="AL44649" s="5"/>
      <c r="AM44649" s="5"/>
      <c r="AW44649" s="5"/>
    </row>
    <row r="44650" spans="38:49">
      <c r="AL44650" s="5"/>
      <c r="AM44650" s="5"/>
      <c r="AW44650" s="5"/>
    </row>
    <row r="44651" spans="38:49">
      <c r="AL44651" s="5"/>
      <c r="AM44651" s="5"/>
      <c r="AW44651" s="5"/>
    </row>
    <row r="44652" spans="38:49">
      <c r="AL44652" s="5"/>
      <c r="AM44652" s="5"/>
      <c r="AW44652" s="5"/>
    </row>
    <row r="44653" spans="38:49">
      <c r="AL44653" s="5"/>
      <c r="AM44653" s="5"/>
      <c r="AW44653" s="5"/>
    </row>
    <row r="44654" spans="38:49">
      <c r="AL44654" s="5"/>
      <c r="AM44654" s="5"/>
      <c r="AW44654" s="5"/>
    </row>
    <row r="44655" spans="38:49">
      <c r="AL44655" s="5"/>
      <c r="AM44655" s="5"/>
      <c r="AW44655" s="5"/>
    </row>
    <row r="44656" spans="38:49">
      <c r="AL44656" s="5"/>
      <c r="AM44656" s="5"/>
      <c r="AW44656" s="5"/>
    </row>
    <row r="44657" spans="38:49">
      <c r="AL44657" s="5"/>
      <c r="AM44657" s="5"/>
      <c r="AW44657" s="5"/>
    </row>
    <row r="44658" spans="38:49">
      <c r="AL44658" s="5"/>
      <c r="AM44658" s="5"/>
      <c r="AW44658" s="5"/>
    </row>
    <row r="44659" spans="38:49">
      <c r="AL44659" s="5"/>
      <c r="AM44659" s="5"/>
      <c r="AW44659" s="5"/>
    </row>
    <row r="44660" spans="38:49">
      <c r="AL44660" s="5"/>
      <c r="AM44660" s="5"/>
      <c r="AW44660" s="5"/>
    </row>
    <row r="44661" spans="38:49">
      <c r="AL44661" s="5"/>
      <c r="AM44661" s="5"/>
      <c r="AW44661" s="5"/>
    </row>
    <row r="44662" spans="38:49">
      <c r="AL44662" s="5"/>
      <c r="AM44662" s="5"/>
      <c r="AW44662" s="5"/>
    </row>
    <row r="44663" spans="38:49">
      <c r="AL44663" s="5"/>
      <c r="AM44663" s="5"/>
      <c r="AW44663" s="5"/>
    </row>
    <row r="44664" spans="38:49">
      <c r="AL44664" s="5"/>
      <c r="AM44664" s="5"/>
      <c r="AW44664" s="5"/>
    </row>
    <row r="44665" spans="38:49">
      <c r="AL44665" s="5"/>
      <c r="AM44665" s="5"/>
      <c r="AW44665" s="5"/>
    </row>
    <row r="44666" spans="38:49">
      <c r="AL44666" s="5"/>
      <c r="AM44666" s="5"/>
      <c r="AW44666" s="5"/>
    </row>
    <row r="44667" spans="38:49">
      <c r="AL44667" s="5"/>
      <c r="AM44667" s="5"/>
      <c r="AW44667" s="5"/>
    </row>
    <row r="44668" spans="38:49">
      <c r="AL44668" s="5"/>
      <c r="AM44668" s="5"/>
      <c r="AW44668" s="5"/>
    </row>
    <row r="44669" spans="38:49">
      <c r="AL44669" s="5"/>
      <c r="AM44669" s="5"/>
      <c r="AW44669" s="5"/>
    </row>
    <row r="44670" spans="38:49">
      <c r="AL44670" s="5"/>
      <c r="AM44670" s="5"/>
      <c r="AW44670" s="5"/>
    </row>
    <row r="44671" spans="38:49">
      <c r="AL44671" s="5"/>
      <c r="AM44671" s="5"/>
      <c r="AW44671" s="5"/>
    </row>
    <row r="44672" spans="38:49">
      <c r="AL44672" s="5"/>
      <c r="AM44672" s="5"/>
      <c r="AW44672" s="5"/>
    </row>
    <row r="44673" spans="38:49">
      <c r="AL44673" s="5"/>
      <c r="AM44673" s="5"/>
      <c r="AW44673" s="5"/>
    </row>
    <row r="44674" spans="38:49">
      <c r="AL44674" s="5"/>
      <c r="AM44674" s="5"/>
      <c r="AW44674" s="5"/>
    </row>
    <row r="44675" spans="38:49">
      <c r="AL44675" s="5"/>
      <c r="AM44675" s="5"/>
      <c r="AW44675" s="5"/>
    </row>
    <row r="44676" spans="38:49">
      <c r="AL44676" s="5"/>
      <c r="AM44676" s="5"/>
      <c r="AW44676" s="5"/>
    </row>
    <row r="44677" spans="38:49">
      <c r="AL44677" s="5"/>
      <c r="AM44677" s="5"/>
      <c r="AW44677" s="5"/>
    </row>
    <row r="44678" spans="38:49">
      <c r="AL44678" s="5"/>
      <c r="AM44678" s="5"/>
      <c r="AW44678" s="5"/>
    </row>
    <row r="44679" spans="38:49">
      <c r="AL44679" s="5"/>
      <c r="AM44679" s="5"/>
      <c r="AW44679" s="5"/>
    </row>
    <row r="44680" spans="38:49">
      <c r="AL44680" s="5"/>
      <c r="AM44680" s="5"/>
      <c r="AW44680" s="5"/>
    </row>
    <row r="44681" spans="38:49">
      <c r="AL44681" s="5"/>
      <c r="AM44681" s="5"/>
      <c r="AW44681" s="5"/>
    </row>
    <row r="44682" spans="38:49">
      <c r="AL44682" s="5"/>
      <c r="AM44682" s="5"/>
      <c r="AW44682" s="5"/>
    </row>
    <row r="44683" spans="38:49">
      <c r="AL44683" s="5"/>
      <c r="AM44683" s="5"/>
      <c r="AW44683" s="5"/>
    </row>
    <row r="44684" spans="38:49">
      <c r="AL44684" s="5"/>
      <c r="AM44684" s="5"/>
      <c r="AW44684" s="5"/>
    </row>
    <row r="44685" spans="38:49">
      <c r="AL44685" s="5"/>
      <c r="AM44685" s="5"/>
      <c r="AW44685" s="5"/>
    </row>
    <row r="44686" spans="38:49">
      <c r="AL44686" s="5"/>
      <c r="AM44686" s="5"/>
      <c r="AW44686" s="5"/>
    </row>
    <row r="44687" spans="38:49">
      <c r="AL44687" s="5"/>
      <c r="AM44687" s="5"/>
      <c r="AW44687" s="5"/>
    </row>
    <row r="44688" spans="38:49">
      <c r="AL44688" s="5"/>
      <c r="AM44688" s="5"/>
      <c r="AW44688" s="5"/>
    </row>
    <row r="44689" spans="38:49">
      <c r="AL44689" s="5"/>
      <c r="AM44689" s="5"/>
      <c r="AW44689" s="5"/>
    </row>
    <row r="44690" spans="38:49">
      <c r="AL44690" s="5"/>
      <c r="AM44690" s="5"/>
      <c r="AW44690" s="5"/>
    </row>
    <row r="44691" spans="38:49">
      <c r="AL44691" s="5"/>
      <c r="AM44691" s="5"/>
      <c r="AW44691" s="5"/>
    </row>
    <row r="44692" spans="38:49">
      <c r="AL44692" s="5"/>
      <c r="AM44692" s="5"/>
      <c r="AW44692" s="5"/>
    </row>
    <row r="44693" spans="38:49">
      <c r="AL44693" s="5"/>
      <c r="AM44693" s="5"/>
      <c r="AW44693" s="5"/>
    </row>
    <row r="44694" spans="38:49">
      <c r="AL44694" s="5"/>
      <c r="AM44694" s="5"/>
      <c r="AW44694" s="5"/>
    </row>
    <row r="44695" spans="38:49">
      <c r="AL44695" s="5"/>
      <c r="AM44695" s="5"/>
      <c r="AW44695" s="5"/>
    </row>
    <row r="44696" spans="38:49">
      <c r="AL44696" s="5"/>
      <c r="AM44696" s="5"/>
      <c r="AW44696" s="5"/>
    </row>
    <row r="44697" spans="38:49">
      <c r="AL44697" s="5"/>
      <c r="AM44697" s="5"/>
      <c r="AW44697" s="5"/>
    </row>
    <row r="44698" spans="38:49">
      <c r="AL44698" s="5"/>
      <c r="AM44698" s="5"/>
      <c r="AW44698" s="5"/>
    </row>
    <row r="44699" spans="38:49">
      <c r="AL44699" s="5"/>
      <c r="AM44699" s="5"/>
      <c r="AW44699" s="5"/>
    </row>
    <row r="44700" spans="38:49">
      <c r="AL44700" s="5"/>
      <c r="AM44700" s="5"/>
      <c r="AW44700" s="5"/>
    </row>
    <row r="44701" spans="38:49">
      <c r="AL44701" s="5"/>
      <c r="AM44701" s="5"/>
      <c r="AW44701" s="5"/>
    </row>
    <row r="44702" spans="38:49">
      <c r="AL44702" s="5"/>
      <c r="AM44702" s="5"/>
      <c r="AW44702" s="5"/>
    </row>
    <row r="44703" spans="38:49">
      <c r="AL44703" s="5"/>
      <c r="AM44703" s="5"/>
      <c r="AW44703" s="5"/>
    </row>
    <row r="44704" spans="38:49">
      <c r="AL44704" s="5"/>
      <c r="AM44704" s="5"/>
      <c r="AW44704" s="5"/>
    </row>
    <row r="44705" spans="38:49">
      <c r="AL44705" s="5"/>
      <c r="AM44705" s="5"/>
      <c r="AW44705" s="5"/>
    </row>
    <row r="44706" spans="38:49">
      <c r="AL44706" s="5"/>
      <c r="AM44706" s="5"/>
      <c r="AW44706" s="5"/>
    </row>
    <row r="44707" spans="38:49">
      <c r="AL44707" s="5"/>
      <c r="AM44707" s="5"/>
      <c r="AW44707" s="5"/>
    </row>
    <row r="44708" spans="38:49">
      <c r="AL44708" s="5"/>
      <c r="AM44708" s="5"/>
      <c r="AW44708" s="5"/>
    </row>
    <row r="44709" spans="38:49">
      <c r="AL44709" s="5"/>
      <c r="AM44709" s="5"/>
      <c r="AW44709" s="5"/>
    </row>
    <row r="44710" spans="38:49">
      <c r="AL44710" s="5"/>
      <c r="AM44710" s="5"/>
      <c r="AW44710" s="5"/>
    </row>
    <row r="44711" spans="38:49">
      <c r="AL44711" s="5"/>
      <c r="AM44711" s="5"/>
      <c r="AW44711" s="5"/>
    </row>
    <row r="44712" spans="38:49">
      <c r="AL44712" s="5"/>
      <c r="AM44712" s="5"/>
      <c r="AW44712" s="5"/>
    </row>
    <row r="44713" spans="38:49">
      <c r="AL44713" s="5"/>
      <c r="AM44713" s="5"/>
      <c r="AW44713" s="5"/>
    </row>
    <row r="44714" spans="38:49">
      <c r="AL44714" s="5"/>
      <c r="AM44714" s="5"/>
      <c r="AW44714" s="5"/>
    </row>
    <row r="44715" spans="38:49">
      <c r="AL44715" s="5"/>
      <c r="AM44715" s="5"/>
      <c r="AW44715" s="5"/>
    </row>
    <row r="44716" spans="38:49">
      <c r="AL44716" s="5"/>
      <c r="AM44716" s="5"/>
      <c r="AW44716" s="5"/>
    </row>
    <row r="44717" spans="38:49">
      <c r="AL44717" s="5"/>
      <c r="AM44717" s="5"/>
      <c r="AW44717" s="5"/>
    </row>
    <row r="44718" spans="38:49">
      <c r="AL44718" s="5"/>
      <c r="AM44718" s="5"/>
      <c r="AW44718" s="5"/>
    </row>
    <row r="44719" spans="38:49">
      <c r="AL44719" s="5"/>
      <c r="AM44719" s="5"/>
      <c r="AW44719" s="5"/>
    </row>
    <row r="44720" spans="38:49">
      <c r="AL44720" s="5"/>
      <c r="AM44720" s="5"/>
      <c r="AW44720" s="5"/>
    </row>
    <row r="44721" spans="38:49">
      <c r="AL44721" s="5"/>
      <c r="AM44721" s="5"/>
      <c r="AW44721" s="5"/>
    </row>
    <row r="44722" spans="38:49">
      <c r="AL44722" s="5"/>
      <c r="AM44722" s="5"/>
      <c r="AW44722" s="5"/>
    </row>
    <row r="44723" spans="38:49">
      <c r="AL44723" s="5"/>
      <c r="AM44723" s="5"/>
      <c r="AW44723" s="5"/>
    </row>
    <row r="44724" spans="38:49">
      <c r="AL44724" s="5"/>
      <c r="AM44724" s="5"/>
      <c r="AW44724" s="5"/>
    </row>
    <row r="44725" spans="38:49">
      <c r="AL44725" s="5"/>
      <c r="AM44725" s="5"/>
      <c r="AW44725" s="5"/>
    </row>
    <row r="44726" spans="38:49">
      <c r="AL44726" s="5"/>
      <c r="AM44726" s="5"/>
      <c r="AW44726" s="5"/>
    </row>
    <row r="44727" spans="38:49">
      <c r="AL44727" s="5"/>
      <c r="AM44727" s="5"/>
      <c r="AW44727" s="5"/>
    </row>
    <row r="44728" spans="38:49">
      <c r="AL44728" s="5"/>
      <c r="AM44728" s="5"/>
      <c r="AW44728" s="5"/>
    </row>
    <row r="44729" spans="38:49">
      <c r="AL44729" s="5"/>
      <c r="AM44729" s="5"/>
      <c r="AW44729" s="5"/>
    </row>
    <row r="44730" spans="38:49">
      <c r="AL44730" s="5"/>
      <c r="AM44730" s="5"/>
      <c r="AW44730" s="5"/>
    </row>
    <row r="44731" spans="38:49">
      <c r="AL44731" s="5"/>
      <c r="AM44731" s="5"/>
      <c r="AW44731" s="5"/>
    </row>
    <row r="44732" spans="38:49">
      <c r="AL44732" s="5"/>
      <c r="AM44732" s="5"/>
      <c r="AW44732" s="5"/>
    </row>
    <row r="44733" spans="38:49">
      <c r="AL44733" s="5"/>
      <c r="AM44733" s="5"/>
      <c r="AW44733" s="5"/>
    </row>
    <row r="44734" spans="38:49">
      <c r="AL44734" s="5"/>
      <c r="AM44734" s="5"/>
      <c r="AW44734" s="5"/>
    </row>
    <row r="44735" spans="38:49">
      <c r="AL44735" s="5"/>
      <c r="AM44735" s="5"/>
      <c r="AW44735" s="5"/>
    </row>
    <row r="44736" spans="38:49">
      <c r="AL44736" s="5"/>
      <c r="AM44736" s="5"/>
      <c r="AW44736" s="5"/>
    </row>
    <row r="44737" spans="38:49">
      <c r="AL44737" s="5"/>
      <c r="AM44737" s="5"/>
      <c r="AW44737" s="5"/>
    </row>
    <row r="44738" spans="38:49">
      <c r="AL44738" s="5"/>
      <c r="AM44738" s="5"/>
      <c r="AW44738" s="5"/>
    </row>
    <row r="44739" spans="38:49">
      <c r="AL44739" s="5"/>
      <c r="AM44739" s="5"/>
      <c r="AW44739" s="5"/>
    </row>
    <row r="44740" spans="38:49">
      <c r="AL44740" s="5"/>
      <c r="AM44740" s="5"/>
      <c r="AW44740" s="5"/>
    </row>
    <row r="44741" spans="38:49">
      <c r="AL44741" s="5"/>
      <c r="AM44741" s="5"/>
      <c r="AW44741" s="5"/>
    </row>
    <row r="44742" spans="38:49">
      <c r="AL44742" s="5"/>
      <c r="AM44742" s="5"/>
      <c r="AW44742" s="5"/>
    </row>
    <row r="44743" spans="38:49">
      <c r="AL44743" s="5"/>
      <c r="AM44743" s="5"/>
      <c r="AW44743" s="5"/>
    </row>
    <row r="44744" spans="38:49">
      <c r="AL44744" s="5"/>
      <c r="AM44744" s="5"/>
      <c r="AW44744" s="5"/>
    </row>
    <row r="44745" spans="38:49">
      <c r="AL44745" s="5"/>
      <c r="AM44745" s="5"/>
      <c r="AW44745" s="5"/>
    </row>
    <row r="44746" spans="38:49">
      <c r="AL44746" s="5"/>
      <c r="AM44746" s="5"/>
      <c r="AW44746" s="5"/>
    </row>
    <row r="44747" spans="38:49">
      <c r="AL44747" s="5"/>
      <c r="AM44747" s="5"/>
      <c r="AW44747" s="5"/>
    </row>
    <row r="44748" spans="38:49">
      <c r="AL44748" s="5"/>
      <c r="AM44748" s="5"/>
      <c r="AW44748" s="5"/>
    </row>
    <row r="44749" spans="38:49">
      <c r="AL44749" s="5"/>
      <c r="AM44749" s="5"/>
      <c r="AW44749" s="5"/>
    </row>
    <row r="44750" spans="38:49">
      <c r="AL44750" s="5"/>
      <c r="AM44750" s="5"/>
      <c r="AW44750" s="5"/>
    </row>
    <row r="44751" spans="38:49">
      <c r="AL44751" s="5"/>
      <c r="AM44751" s="5"/>
      <c r="AW44751" s="5"/>
    </row>
    <row r="44752" spans="38:49">
      <c r="AL44752" s="5"/>
      <c r="AM44752" s="5"/>
      <c r="AW44752" s="5"/>
    </row>
    <row r="44753" spans="38:49">
      <c r="AL44753" s="5"/>
      <c r="AM44753" s="5"/>
      <c r="AW44753" s="5"/>
    </row>
    <row r="44754" spans="38:49">
      <c r="AL44754" s="5"/>
      <c r="AM44754" s="5"/>
      <c r="AW44754" s="5"/>
    </row>
    <row r="44755" spans="38:49">
      <c r="AL44755" s="5"/>
      <c r="AM44755" s="5"/>
      <c r="AW44755" s="5"/>
    </row>
    <row r="44756" spans="38:49">
      <c r="AL44756" s="5"/>
      <c r="AM44756" s="5"/>
      <c r="AW44756" s="5"/>
    </row>
    <row r="44757" spans="38:49">
      <c r="AL44757" s="5"/>
      <c r="AM44757" s="5"/>
      <c r="AW44757" s="5"/>
    </row>
    <row r="44758" spans="38:49">
      <c r="AL44758" s="5"/>
      <c r="AM44758" s="5"/>
      <c r="AW44758" s="5"/>
    </row>
    <row r="44759" spans="38:49">
      <c r="AL44759" s="5"/>
      <c r="AM44759" s="5"/>
      <c r="AW44759" s="5"/>
    </row>
    <row r="44760" spans="38:49">
      <c r="AL44760" s="5"/>
      <c r="AM44760" s="5"/>
      <c r="AW44760" s="5"/>
    </row>
    <row r="44761" spans="38:49">
      <c r="AL44761" s="5"/>
      <c r="AM44761" s="5"/>
      <c r="AW44761" s="5"/>
    </row>
    <row r="44762" spans="38:49">
      <c r="AL44762" s="5"/>
      <c r="AM44762" s="5"/>
      <c r="AW44762" s="5"/>
    </row>
    <row r="44763" spans="38:49">
      <c r="AL44763" s="5"/>
      <c r="AM44763" s="5"/>
      <c r="AW44763" s="5"/>
    </row>
    <row r="44764" spans="38:49">
      <c r="AL44764" s="5"/>
      <c r="AM44764" s="5"/>
      <c r="AW44764" s="5"/>
    </row>
    <row r="44765" spans="38:49">
      <c r="AL44765" s="5"/>
      <c r="AM44765" s="5"/>
      <c r="AW44765" s="5"/>
    </row>
    <row r="44766" spans="38:49">
      <c r="AL44766" s="5"/>
      <c r="AM44766" s="5"/>
      <c r="AW44766" s="5"/>
    </row>
    <row r="44767" spans="38:49">
      <c r="AL44767" s="5"/>
      <c r="AM44767" s="5"/>
      <c r="AW44767" s="5"/>
    </row>
    <row r="44768" spans="38:49">
      <c r="AL44768" s="5"/>
      <c r="AM44768" s="5"/>
      <c r="AW44768" s="5"/>
    </row>
    <row r="44769" spans="38:49">
      <c r="AL44769" s="5"/>
      <c r="AM44769" s="5"/>
      <c r="AW44769" s="5"/>
    </row>
    <row r="44770" spans="38:49">
      <c r="AL44770" s="5"/>
      <c r="AM44770" s="5"/>
      <c r="AW44770" s="5"/>
    </row>
    <row r="44771" spans="38:49">
      <c r="AL44771" s="5"/>
      <c r="AM44771" s="5"/>
      <c r="AW44771" s="5"/>
    </row>
    <row r="44772" spans="38:49">
      <c r="AL44772" s="5"/>
      <c r="AM44772" s="5"/>
      <c r="AW44772" s="5"/>
    </row>
    <row r="44773" spans="38:49">
      <c r="AL44773" s="5"/>
      <c r="AM44773" s="5"/>
      <c r="AW44773" s="5"/>
    </row>
    <row r="44774" spans="38:49">
      <c r="AL44774" s="5"/>
      <c r="AM44774" s="5"/>
      <c r="AW44774" s="5"/>
    </row>
    <row r="44775" spans="38:49">
      <c r="AL44775" s="5"/>
      <c r="AM44775" s="5"/>
      <c r="AW44775" s="5"/>
    </row>
    <row r="44776" spans="38:49">
      <c r="AL44776" s="5"/>
      <c r="AM44776" s="5"/>
      <c r="AW44776" s="5"/>
    </row>
    <row r="44777" spans="38:49">
      <c r="AL44777" s="5"/>
      <c r="AM44777" s="5"/>
      <c r="AW44777" s="5"/>
    </row>
    <row r="44778" spans="38:49">
      <c r="AL44778" s="5"/>
      <c r="AM44778" s="5"/>
      <c r="AW44778" s="5"/>
    </row>
    <row r="44779" spans="38:49">
      <c r="AL44779" s="5"/>
      <c r="AM44779" s="5"/>
      <c r="AW44779" s="5"/>
    </row>
    <row r="44780" spans="38:49">
      <c r="AL44780" s="5"/>
      <c r="AM44780" s="5"/>
      <c r="AW44780" s="5"/>
    </row>
    <row r="44781" spans="38:49">
      <c r="AL44781" s="5"/>
      <c r="AM44781" s="5"/>
      <c r="AW44781" s="5"/>
    </row>
    <row r="44782" spans="38:49">
      <c r="AL44782" s="5"/>
      <c r="AM44782" s="5"/>
      <c r="AW44782" s="5"/>
    </row>
    <row r="44783" spans="38:49">
      <c r="AL44783" s="5"/>
      <c r="AM44783" s="5"/>
      <c r="AW44783" s="5"/>
    </row>
    <row r="44784" spans="38:49">
      <c r="AL44784" s="5"/>
      <c r="AM44784" s="5"/>
      <c r="AW44784" s="5"/>
    </row>
    <row r="44785" spans="38:49">
      <c r="AL44785" s="5"/>
      <c r="AM44785" s="5"/>
      <c r="AW44785" s="5"/>
    </row>
    <row r="44786" spans="38:49">
      <c r="AL44786" s="5"/>
      <c r="AM44786" s="5"/>
      <c r="AW44786" s="5"/>
    </row>
    <row r="44787" spans="38:49">
      <c r="AL44787" s="5"/>
      <c r="AM44787" s="5"/>
      <c r="AW44787" s="5"/>
    </row>
    <row r="44788" spans="38:49">
      <c r="AL44788" s="5"/>
      <c r="AM44788" s="5"/>
      <c r="AW44788" s="5"/>
    </row>
    <row r="44789" spans="38:49">
      <c r="AL44789" s="5"/>
      <c r="AM44789" s="5"/>
      <c r="AW44789" s="5"/>
    </row>
    <row r="44790" spans="38:49">
      <c r="AL44790" s="5"/>
      <c r="AM44790" s="5"/>
      <c r="AW44790" s="5"/>
    </row>
    <row r="44791" spans="38:49">
      <c r="AL44791" s="5"/>
      <c r="AM44791" s="5"/>
      <c r="AW44791" s="5"/>
    </row>
    <row r="44792" spans="38:49">
      <c r="AL44792" s="5"/>
      <c r="AM44792" s="5"/>
      <c r="AW44792" s="5"/>
    </row>
    <row r="44793" spans="38:49">
      <c r="AL44793" s="5"/>
      <c r="AM44793" s="5"/>
      <c r="AW44793" s="5"/>
    </row>
    <row r="44794" spans="38:49">
      <c r="AL44794" s="5"/>
      <c r="AM44794" s="5"/>
      <c r="AW44794" s="5"/>
    </row>
    <row r="44795" spans="38:49">
      <c r="AL44795" s="5"/>
      <c r="AM44795" s="5"/>
      <c r="AW44795" s="5"/>
    </row>
    <row r="44796" spans="38:49">
      <c r="AL44796" s="5"/>
      <c r="AM44796" s="5"/>
      <c r="AW44796" s="5"/>
    </row>
    <row r="44797" spans="38:49">
      <c r="AL44797" s="5"/>
      <c r="AM44797" s="5"/>
      <c r="AW44797" s="5"/>
    </row>
    <row r="44798" spans="38:49">
      <c r="AL44798" s="5"/>
      <c r="AM44798" s="5"/>
      <c r="AW44798" s="5"/>
    </row>
    <row r="44799" spans="38:49">
      <c r="AL44799" s="5"/>
      <c r="AM44799" s="5"/>
      <c r="AW44799" s="5"/>
    </row>
    <row r="44800" spans="38:49">
      <c r="AL44800" s="5"/>
      <c r="AM44800" s="5"/>
      <c r="AW44800" s="5"/>
    </row>
    <row r="44801" spans="38:49">
      <c r="AL44801" s="5"/>
      <c r="AM44801" s="5"/>
      <c r="AW44801" s="5"/>
    </row>
    <row r="44802" spans="38:49">
      <c r="AL44802" s="5"/>
      <c r="AM44802" s="5"/>
      <c r="AW44802" s="5"/>
    </row>
    <row r="44803" spans="38:49">
      <c r="AL44803" s="5"/>
      <c r="AM44803" s="5"/>
      <c r="AW44803" s="5"/>
    </row>
    <row r="44804" spans="38:49">
      <c r="AL44804" s="5"/>
      <c r="AM44804" s="5"/>
      <c r="AW44804" s="5"/>
    </row>
    <row r="44805" spans="38:49">
      <c r="AL44805" s="5"/>
      <c r="AM44805" s="5"/>
      <c r="AW44805" s="5"/>
    </row>
    <row r="44806" spans="38:49">
      <c r="AL44806" s="5"/>
      <c r="AM44806" s="5"/>
      <c r="AW44806" s="5"/>
    </row>
    <row r="44807" spans="38:49">
      <c r="AL44807" s="5"/>
      <c r="AM44807" s="5"/>
      <c r="AW44807" s="5"/>
    </row>
    <row r="44808" spans="38:49">
      <c r="AL44808" s="5"/>
      <c r="AM44808" s="5"/>
      <c r="AW44808" s="5"/>
    </row>
    <row r="44809" spans="38:49">
      <c r="AL44809" s="5"/>
      <c r="AM44809" s="5"/>
      <c r="AW44809" s="5"/>
    </row>
    <row r="44810" spans="38:49">
      <c r="AL44810" s="5"/>
      <c r="AM44810" s="5"/>
      <c r="AW44810" s="5"/>
    </row>
    <row r="44811" spans="38:49">
      <c r="AL44811" s="5"/>
      <c r="AM44811" s="5"/>
      <c r="AW44811" s="5"/>
    </row>
    <row r="44812" spans="38:49">
      <c r="AL44812" s="5"/>
      <c r="AM44812" s="5"/>
      <c r="AW44812" s="5"/>
    </row>
    <row r="44813" spans="38:49">
      <c r="AL44813" s="5"/>
      <c r="AM44813" s="5"/>
      <c r="AW44813" s="5"/>
    </row>
    <row r="44814" spans="38:49">
      <c r="AL44814" s="5"/>
      <c r="AM44814" s="5"/>
      <c r="AW44814" s="5"/>
    </row>
    <row r="44815" spans="38:49">
      <c r="AL44815" s="5"/>
      <c r="AM44815" s="5"/>
      <c r="AW44815" s="5"/>
    </row>
    <row r="44816" spans="38:49">
      <c r="AL44816" s="5"/>
      <c r="AM44816" s="5"/>
      <c r="AW44816" s="5"/>
    </row>
    <row r="44817" spans="38:49">
      <c r="AL44817" s="5"/>
      <c r="AM44817" s="5"/>
      <c r="AW44817" s="5"/>
    </row>
    <row r="44818" spans="38:49">
      <c r="AL44818" s="5"/>
      <c r="AM44818" s="5"/>
      <c r="AW44818" s="5"/>
    </row>
    <row r="44819" spans="38:49">
      <c r="AL44819" s="5"/>
      <c r="AM44819" s="5"/>
      <c r="AW44819" s="5"/>
    </row>
    <row r="44820" spans="38:49">
      <c r="AL44820" s="5"/>
      <c r="AM44820" s="5"/>
      <c r="AW44820" s="5"/>
    </row>
    <row r="44821" spans="38:49">
      <c r="AL44821" s="5"/>
      <c r="AM44821" s="5"/>
      <c r="AW44821" s="5"/>
    </row>
    <row r="44822" spans="38:49">
      <c r="AL44822" s="5"/>
      <c r="AM44822" s="5"/>
      <c r="AW44822" s="5"/>
    </row>
    <row r="44823" spans="38:49">
      <c r="AL44823" s="5"/>
      <c r="AM44823" s="5"/>
      <c r="AW44823" s="5"/>
    </row>
    <row r="44824" spans="38:49">
      <c r="AL44824" s="5"/>
      <c r="AM44824" s="5"/>
      <c r="AW44824" s="5"/>
    </row>
    <row r="44825" spans="38:49">
      <c r="AL44825" s="5"/>
      <c r="AM44825" s="5"/>
      <c r="AW44825" s="5"/>
    </row>
    <row r="44826" spans="38:49">
      <c r="AL44826" s="5"/>
      <c r="AM44826" s="5"/>
      <c r="AW44826" s="5"/>
    </row>
    <row r="44827" spans="38:49">
      <c r="AL44827" s="5"/>
      <c r="AM44827" s="5"/>
      <c r="AW44827" s="5"/>
    </row>
    <row r="44828" spans="38:49">
      <c r="AL44828" s="5"/>
      <c r="AM44828" s="5"/>
      <c r="AW44828" s="5"/>
    </row>
    <row r="44829" spans="38:49">
      <c r="AL44829" s="5"/>
      <c r="AM44829" s="5"/>
      <c r="AW44829" s="5"/>
    </row>
    <row r="44830" spans="38:49">
      <c r="AL44830" s="5"/>
      <c r="AM44830" s="5"/>
      <c r="AW44830" s="5"/>
    </row>
    <row r="44831" spans="38:49">
      <c r="AL44831" s="5"/>
      <c r="AM44831" s="5"/>
      <c r="AW44831" s="5"/>
    </row>
    <row r="44832" spans="38:49">
      <c r="AL44832" s="5"/>
      <c r="AM44832" s="5"/>
      <c r="AW44832" s="5"/>
    </row>
    <row r="44833" spans="38:49">
      <c r="AL44833" s="5"/>
      <c r="AM44833" s="5"/>
      <c r="AW44833" s="5"/>
    </row>
    <row r="44834" spans="38:49">
      <c r="AL44834" s="5"/>
      <c r="AM44834" s="5"/>
      <c r="AW44834" s="5"/>
    </row>
    <row r="44835" spans="38:49">
      <c r="AL44835" s="5"/>
      <c r="AM44835" s="5"/>
      <c r="AW44835" s="5"/>
    </row>
    <row r="44836" spans="38:49">
      <c r="AL44836" s="5"/>
      <c r="AM44836" s="5"/>
      <c r="AW44836" s="5"/>
    </row>
    <row r="44837" spans="38:49">
      <c r="AL44837" s="5"/>
      <c r="AM44837" s="5"/>
      <c r="AW44837" s="5"/>
    </row>
    <row r="44838" spans="38:49">
      <c r="AL44838" s="5"/>
      <c r="AM44838" s="5"/>
      <c r="AW44838" s="5"/>
    </row>
    <row r="44839" spans="38:49">
      <c r="AL44839" s="5"/>
      <c r="AM44839" s="5"/>
      <c r="AW44839" s="5"/>
    </row>
    <row r="44840" spans="38:49">
      <c r="AL44840" s="5"/>
      <c r="AM44840" s="5"/>
      <c r="AW44840" s="5"/>
    </row>
    <row r="44841" spans="38:49">
      <c r="AL44841" s="5"/>
      <c r="AM44841" s="5"/>
      <c r="AW44841" s="5"/>
    </row>
    <row r="44842" spans="38:49">
      <c r="AL44842" s="5"/>
      <c r="AM44842" s="5"/>
      <c r="AW44842" s="5"/>
    </row>
    <row r="44843" spans="38:49">
      <c r="AL44843" s="5"/>
      <c r="AM44843" s="5"/>
      <c r="AW44843" s="5"/>
    </row>
    <row r="44844" spans="38:49">
      <c r="AL44844" s="5"/>
      <c r="AM44844" s="5"/>
      <c r="AW44844" s="5"/>
    </row>
    <row r="44845" spans="38:49">
      <c r="AL44845" s="5"/>
      <c r="AM44845" s="5"/>
      <c r="AW44845" s="5"/>
    </row>
    <row r="44846" spans="38:49">
      <c r="AL44846" s="5"/>
      <c r="AM44846" s="5"/>
      <c r="AW44846" s="5"/>
    </row>
    <row r="44847" spans="38:49">
      <c r="AL44847" s="5"/>
      <c r="AM44847" s="5"/>
      <c r="AW44847" s="5"/>
    </row>
    <row r="44848" spans="38:49">
      <c r="AL44848" s="5"/>
      <c r="AM44848" s="5"/>
      <c r="AW44848" s="5"/>
    </row>
    <row r="44849" spans="38:49">
      <c r="AL44849" s="5"/>
      <c r="AM44849" s="5"/>
      <c r="AW44849" s="5"/>
    </row>
    <row r="44850" spans="38:49">
      <c r="AL44850" s="5"/>
      <c r="AM44850" s="5"/>
      <c r="AW44850" s="5"/>
    </row>
    <row r="44851" spans="38:49">
      <c r="AL44851" s="5"/>
      <c r="AM44851" s="5"/>
      <c r="AW44851" s="5"/>
    </row>
    <row r="44852" spans="38:49">
      <c r="AL44852" s="5"/>
      <c r="AM44852" s="5"/>
      <c r="AW44852" s="5"/>
    </row>
    <row r="44853" spans="38:49">
      <c r="AL44853" s="5"/>
      <c r="AM44853" s="5"/>
      <c r="AW44853" s="5"/>
    </row>
    <row r="44854" spans="38:49">
      <c r="AL44854" s="5"/>
      <c r="AM44854" s="5"/>
      <c r="AW44854" s="5"/>
    </row>
    <row r="44855" spans="38:49">
      <c r="AL44855" s="5"/>
      <c r="AM44855" s="5"/>
      <c r="AW44855" s="5"/>
    </row>
    <row r="44856" spans="38:49">
      <c r="AL44856" s="5"/>
      <c r="AM44856" s="5"/>
      <c r="AW44856" s="5"/>
    </row>
    <row r="44857" spans="38:49">
      <c r="AL44857" s="5"/>
      <c r="AM44857" s="5"/>
      <c r="AW44857" s="5"/>
    </row>
    <row r="44858" spans="38:49">
      <c r="AL44858" s="5"/>
      <c r="AM44858" s="5"/>
      <c r="AW44858" s="5"/>
    </row>
    <row r="44859" spans="38:49">
      <c r="AL44859" s="5"/>
      <c r="AM44859" s="5"/>
      <c r="AW44859" s="5"/>
    </row>
    <row r="44860" spans="38:49">
      <c r="AL44860" s="5"/>
      <c r="AM44860" s="5"/>
      <c r="AW44860" s="5"/>
    </row>
    <row r="44861" spans="38:49">
      <c r="AL44861" s="5"/>
      <c r="AM44861" s="5"/>
      <c r="AW44861" s="5"/>
    </row>
    <row r="44862" spans="38:49">
      <c r="AL44862" s="5"/>
      <c r="AM44862" s="5"/>
      <c r="AW44862" s="5"/>
    </row>
    <row r="44863" spans="38:49">
      <c r="AL44863" s="5"/>
      <c r="AM44863" s="5"/>
      <c r="AW44863" s="5"/>
    </row>
    <row r="44864" spans="38:49">
      <c r="AL44864" s="5"/>
      <c r="AM44864" s="5"/>
      <c r="AW44864" s="5"/>
    </row>
    <row r="44865" spans="38:49">
      <c r="AL44865" s="5"/>
      <c r="AM44865" s="5"/>
      <c r="AW44865" s="5"/>
    </row>
    <row r="44866" spans="38:49">
      <c r="AL44866" s="5"/>
      <c r="AM44866" s="5"/>
      <c r="AW44866" s="5"/>
    </row>
    <row r="44867" spans="38:49">
      <c r="AL44867" s="5"/>
      <c r="AM44867" s="5"/>
      <c r="AW44867" s="5"/>
    </row>
    <row r="44868" spans="38:49">
      <c r="AL44868" s="5"/>
      <c r="AM44868" s="5"/>
      <c r="AW44868" s="5"/>
    </row>
    <row r="44869" spans="38:49">
      <c r="AL44869" s="5"/>
      <c r="AM44869" s="5"/>
      <c r="AW44869" s="5"/>
    </row>
    <row r="44870" spans="38:49">
      <c r="AL44870" s="5"/>
      <c r="AM44870" s="5"/>
      <c r="AW44870" s="5"/>
    </row>
    <row r="44871" spans="38:49">
      <c r="AL44871" s="5"/>
      <c r="AM44871" s="5"/>
      <c r="AW44871" s="5"/>
    </row>
    <row r="44872" spans="38:49">
      <c r="AL44872" s="5"/>
      <c r="AM44872" s="5"/>
      <c r="AW44872" s="5"/>
    </row>
    <row r="44873" spans="38:49">
      <c r="AL44873" s="5"/>
      <c r="AM44873" s="5"/>
      <c r="AW44873" s="5"/>
    </row>
    <row r="44874" spans="38:49">
      <c r="AL44874" s="5"/>
      <c r="AM44874" s="5"/>
      <c r="AW44874" s="5"/>
    </row>
    <row r="44875" spans="38:49">
      <c r="AL44875" s="5"/>
      <c r="AM44875" s="5"/>
      <c r="AW44875" s="5"/>
    </row>
    <row r="44876" spans="38:49">
      <c r="AL44876" s="5"/>
      <c r="AM44876" s="5"/>
      <c r="AW44876" s="5"/>
    </row>
    <row r="44877" spans="38:49">
      <c r="AL44877" s="5"/>
      <c r="AM44877" s="5"/>
      <c r="AW44877" s="5"/>
    </row>
    <row r="44878" spans="38:49">
      <c r="AL44878" s="5"/>
      <c r="AM44878" s="5"/>
      <c r="AW44878" s="5"/>
    </row>
    <row r="44879" spans="38:49">
      <c r="AL44879" s="5"/>
      <c r="AM44879" s="5"/>
      <c r="AW44879" s="5"/>
    </row>
    <row r="44880" spans="38:49">
      <c r="AL44880" s="5"/>
      <c r="AM44880" s="5"/>
      <c r="AW44880" s="5"/>
    </row>
    <row r="44881" spans="38:49">
      <c r="AL44881" s="5"/>
      <c r="AM44881" s="5"/>
      <c r="AW44881" s="5"/>
    </row>
    <row r="44882" spans="38:49">
      <c r="AL44882" s="5"/>
      <c r="AM44882" s="5"/>
      <c r="AW44882" s="5"/>
    </row>
    <row r="44883" spans="38:49">
      <c r="AL44883" s="5"/>
      <c r="AM44883" s="5"/>
      <c r="AW44883" s="5"/>
    </row>
    <row r="44884" spans="38:49">
      <c r="AL44884" s="5"/>
      <c r="AM44884" s="5"/>
      <c r="AW44884" s="5"/>
    </row>
    <row r="44885" spans="38:49">
      <c r="AL44885" s="5"/>
      <c r="AM44885" s="5"/>
      <c r="AW44885" s="5"/>
    </row>
    <row r="44886" spans="38:49">
      <c r="AL44886" s="5"/>
      <c r="AM44886" s="5"/>
      <c r="AW44886" s="5"/>
    </row>
    <row r="44887" spans="38:49">
      <c r="AL44887" s="5"/>
      <c r="AM44887" s="5"/>
      <c r="AW44887" s="5"/>
    </row>
    <row r="44888" spans="38:49">
      <c r="AL44888" s="5"/>
      <c r="AM44888" s="5"/>
      <c r="AW44888" s="5"/>
    </row>
    <row r="44889" spans="38:49">
      <c r="AL44889" s="5"/>
      <c r="AM44889" s="5"/>
      <c r="AW44889" s="5"/>
    </row>
    <row r="44890" spans="38:49">
      <c r="AL44890" s="5"/>
      <c r="AM44890" s="5"/>
      <c r="AW44890" s="5"/>
    </row>
    <row r="44891" spans="38:49">
      <c r="AL44891" s="5"/>
      <c r="AM44891" s="5"/>
      <c r="AW44891" s="5"/>
    </row>
    <row r="44892" spans="38:49">
      <c r="AL44892" s="5"/>
      <c r="AM44892" s="5"/>
      <c r="AW44892" s="5"/>
    </row>
    <row r="44893" spans="38:49">
      <c r="AL44893" s="5"/>
      <c r="AM44893" s="5"/>
      <c r="AW44893" s="5"/>
    </row>
    <row r="44894" spans="38:49">
      <c r="AL44894" s="5"/>
      <c r="AM44894" s="5"/>
      <c r="AW44894" s="5"/>
    </row>
    <row r="44895" spans="38:49">
      <c r="AL44895" s="5"/>
      <c r="AM44895" s="5"/>
      <c r="AW44895" s="5"/>
    </row>
    <row r="44896" spans="38:49">
      <c r="AL44896" s="5"/>
      <c r="AM44896" s="5"/>
      <c r="AW44896" s="5"/>
    </row>
    <row r="44897" spans="38:49">
      <c r="AL44897" s="5"/>
      <c r="AM44897" s="5"/>
      <c r="AW44897" s="5"/>
    </row>
    <row r="44898" spans="38:49">
      <c r="AL44898" s="5"/>
      <c r="AM44898" s="5"/>
      <c r="AW44898" s="5"/>
    </row>
    <row r="44899" spans="38:49">
      <c r="AL44899" s="5"/>
      <c r="AM44899" s="5"/>
      <c r="AW44899" s="5"/>
    </row>
    <row r="44900" spans="38:49">
      <c r="AL44900" s="5"/>
      <c r="AM44900" s="5"/>
      <c r="AW44900" s="5"/>
    </row>
    <row r="44901" spans="38:49">
      <c r="AL44901" s="5"/>
      <c r="AM44901" s="5"/>
      <c r="AW44901" s="5"/>
    </row>
    <row r="44902" spans="38:49">
      <c r="AL44902" s="5"/>
      <c r="AM44902" s="5"/>
      <c r="AW44902" s="5"/>
    </row>
    <row r="44903" spans="38:49">
      <c r="AL44903" s="5"/>
      <c r="AM44903" s="5"/>
      <c r="AW44903" s="5"/>
    </row>
    <row r="44904" spans="38:49">
      <c r="AL44904" s="5"/>
      <c r="AM44904" s="5"/>
      <c r="AW44904" s="5"/>
    </row>
    <row r="44905" spans="38:49">
      <c r="AL44905" s="5"/>
      <c r="AM44905" s="5"/>
      <c r="AW44905" s="5"/>
    </row>
    <row r="44906" spans="38:49">
      <c r="AL44906" s="5"/>
      <c r="AM44906" s="5"/>
      <c r="AW44906" s="5"/>
    </row>
    <row r="44907" spans="38:49">
      <c r="AL44907" s="5"/>
      <c r="AM44907" s="5"/>
      <c r="AW44907" s="5"/>
    </row>
    <row r="44908" spans="38:49">
      <c r="AL44908" s="5"/>
      <c r="AM44908" s="5"/>
      <c r="AW44908" s="5"/>
    </row>
    <row r="44909" spans="38:49">
      <c r="AL44909" s="5"/>
      <c r="AM44909" s="5"/>
      <c r="AW44909" s="5"/>
    </row>
    <row r="44910" spans="38:49">
      <c r="AL44910" s="5"/>
      <c r="AM44910" s="5"/>
      <c r="AW44910" s="5"/>
    </row>
    <row r="44911" spans="38:49">
      <c r="AL44911" s="5"/>
      <c r="AM44911" s="5"/>
      <c r="AW44911" s="5"/>
    </row>
    <row r="44912" spans="38:49">
      <c r="AL44912" s="5"/>
      <c r="AM44912" s="5"/>
      <c r="AW44912" s="5"/>
    </row>
    <row r="44913" spans="38:49">
      <c r="AL44913" s="5"/>
      <c r="AM44913" s="5"/>
      <c r="AW44913" s="5"/>
    </row>
    <row r="44914" spans="38:49">
      <c r="AL44914" s="5"/>
      <c r="AM44914" s="5"/>
      <c r="AW44914" s="5"/>
    </row>
    <row r="44915" spans="38:49">
      <c r="AL44915" s="5"/>
      <c r="AM44915" s="5"/>
      <c r="AW44915" s="5"/>
    </row>
    <row r="44916" spans="38:49">
      <c r="AL44916" s="5"/>
      <c r="AM44916" s="5"/>
      <c r="AW44916" s="5"/>
    </row>
    <row r="44917" spans="38:49">
      <c r="AL44917" s="5"/>
      <c r="AM44917" s="5"/>
      <c r="AW44917" s="5"/>
    </row>
    <row r="44918" spans="38:49">
      <c r="AL44918" s="5"/>
      <c r="AM44918" s="5"/>
      <c r="AW44918" s="5"/>
    </row>
    <row r="44919" spans="38:49">
      <c r="AL44919" s="5"/>
      <c r="AM44919" s="5"/>
      <c r="AW44919" s="5"/>
    </row>
    <row r="44920" spans="38:49">
      <c r="AL44920" s="5"/>
      <c r="AM44920" s="5"/>
      <c r="AW44920" s="5"/>
    </row>
    <row r="44921" spans="38:49">
      <c r="AL44921" s="5"/>
      <c r="AM44921" s="5"/>
      <c r="AW44921" s="5"/>
    </row>
    <row r="44922" spans="38:49">
      <c r="AL44922" s="5"/>
      <c r="AM44922" s="5"/>
      <c r="AW44922" s="5"/>
    </row>
    <row r="44923" spans="38:49">
      <c r="AL44923" s="5"/>
      <c r="AM44923" s="5"/>
      <c r="AW44923" s="5"/>
    </row>
    <row r="44924" spans="38:49">
      <c r="AL44924" s="5"/>
      <c r="AM44924" s="5"/>
      <c r="AW44924" s="5"/>
    </row>
    <row r="44925" spans="38:49">
      <c r="AL44925" s="5"/>
      <c r="AM44925" s="5"/>
      <c r="AW44925" s="5"/>
    </row>
    <row r="44926" spans="38:49">
      <c r="AL44926" s="5"/>
      <c r="AM44926" s="5"/>
      <c r="AW44926" s="5"/>
    </row>
    <row r="44927" spans="38:49">
      <c r="AL44927" s="5"/>
      <c r="AM44927" s="5"/>
      <c r="AW44927" s="5"/>
    </row>
    <row r="44928" spans="38:49">
      <c r="AL44928" s="5"/>
      <c r="AM44928" s="5"/>
      <c r="AW44928" s="5"/>
    </row>
    <row r="44929" spans="38:49">
      <c r="AL44929" s="5"/>
      <c r="AM44929" s="5"/>
      <c r="AW44929" s="5"/>
    </row>
    <row r="44930" spans="38:49">
      <c r="AL44930" s="5"/>
      <c r="AM44930" s="5"/>
      <c r="AW44930" s="5"/>
    </row>
    <row r="44931" spans="38:49">
      <c r="AL44931" s="5"/>
      <c r="AM44931" s="5"/>
      <c r="AW44931" s="5"/>
    </row>
    <row r="44932" spans="38:49">
      <c r="AL44932" s="5"/>
      <c r="AM44932" s="5"/>
      <c r="AW44932" s="5"/>
    </row>
    <row r="44933" spans="38:49">
      <c r="AL44933" s="5"/>
      <c r="AM44933" s="5"/>
      <c r="AW44933" s="5"/>
    </row>
    <row r="44934" spans="38:49">
      <c r="AL44934" s="5"/>
      <c r="AM44934" s="5"/>
      <c r="AW44934" s="5"/>
    </row>
    <row r="44935" spans="38:49">
      <c r="AL44935" s="5"/>
      <c r="AM44935" s="5"/>
      <c r="AW44935" s="5"/>
    </row>
    <row r="44936" spans="38:49">
      <c r="AL44936" s="5"/>
      <c r="AM44936" s="5"/>
      <c r="AW44936" s="5"/>
    </row>
    <row r="44937" spans="38:49">
      <c r="AL44937" s="5"/>
      <c r="AM44937" s="5"/>
      <c r="AW44937" s="5"/>
    </row>
    <row r="44938" spans="38:49">
      <c r="AL44938" s="5"/>
      <c r="AM44938" s="5"/>
      <c r="AW44938" s="5"/>
    </row>
    <row r="44939" spans="38:49">
      <c r="AL44939" s="5"/>
      <c r="AM44939" s="5"/>
      <c r="AW44939" s="5"/>
    </row>
    <row r="44940" spans="38:49">
      <c r="AL44940" s="5"/>
      <c r="AM44940" s="5"/>
      <c r="AW44940" s="5"/>
    </row>
    <row r="44941" spans="38:49">
      <c r="AL44941" s="5"/>
      <c r="AM44941" s="5"/>
      <c r="AW44941" s="5"/>
    </row>
    <row r="44942" spans="38:49">
      <c r="AL44942" s="5"/>
      <c r="AM44942" s="5"/>
      <c r="AW44942" s="5"/>
    </row>
    <row r="44943" spans="38:49">
      <c r="AL44943" s="5"/>
      <c r="AM44943" s="5"/>
      <c r="AW44943" s="5"/>
    </row>
    <row r="44944" spans="38:49">
      <c r="AL44944" s="5"/>
      <c r="AM44944" s="5"/>
      <c r="AW44944" s="5"/>
    </row>
    <row r="44945" spans="38:49">
      <c r="AL44945" s="5"/>
      <c r="AM44945" s="5"/>
      <c r="AW44945" s="5"/>
    </row>
    <row r="44946" spans="38:49">
      <c r="AL44946" s="5"/>
      <c r="AM44946" s="5"/>
      <c r="AW44946" s="5"/>
    </row>
    <row r="44947" spans="38:49">
      <c r="AL44947" s="5"/>
      <c r="AM44947" s="5"/>
      <c r="AW44947" s="5"/>
    </row>
    <row r="44948" spans="38:49">
      <c r="AL44948" s="5"/>
      <c r="AM44948" s="5"/>
      <c r="AW44948" s="5"/>
    </row>
    <row r="44949" spans="38:49">
      <c r="AL44949" s="5"/>
      <c r="AM44949" s="5"/>
      <c r="AW44949" s="5"/>
    </row>
    <row r="44950" spans="38:49">
      <c r="AL44950" s="5"/>
      <c r="AM44950" s="5"/>
      <c r="AW44950" s="5"/>
    </row>
    <row r="44951" spans="38:49">
      <c r="AL44951" s="5"/>
      <c r="AM44951" s="5"/>
      <c r="AW44951" s="5"/>
    </row>
    <row r="44952" spans="38:49">
      <c r="AL44952" s="5"/>
      <c r="AM44952" s="5"/>
      <c r="AW44952" s="5"/>
    </row>
    <row r="44953" spans="38:49">
      <c r="AL44953" s="5"/>
      <c r="AM44953" s="5"/>
      <c r="AW44953" s="5"/>
    </row>
    <row r="44954" spans="38:49">
      <c r="AL44954" s="5"/>
      <c r="AM44954" s="5"/>
      <c r="AW44954" s="5"/>
    </row>
    <row r="44955" spans="38:49">
      <c r="AL44955" s="5"/>
      <c r="AM44955" s="5"/>
      <c r="AW44955" s="5"/>
    </row>
    <row r="44956" spans="38:49">
      <c r="AL44956" s="5"/>
      <c r="AM44956" s="5"/>
      <c r="AW44956" s="5"/>
    </row>
    <row r="44957" spans="38:49">
      <c r="AL44957" s="5"/>
      <c r="AM44957" s="5"/>
      <c r="AW44957" s="5"/>
    </row>
    <row r="44958" spans="38:49">
      <c r="AL44958" s="5"/>
      <c r="AM44958" s="5"/>
      <c r="AW44958" s="5"/>
    </row>
    <row r="44959" spans="38:49">
      <c r="AL44959" s="5"/>
      <c r="AM44959" s="5"/>
      <c r="AW44959" s="5"/>
    </row>
    <row r="44960" spans="38:49">
      <c r="AL44960" s="5"/>
      <c r="AM44960" s="5"/>
      <c r="AW44960" s="5"/>
    </row>
    <row r="44961" spans="38:49">
      <c r="AL44961" s="5"/>
      <c r="AM44961" s="5"/>
      <c r="AW44961" s="5"/>
    </row>
    <row r="44962" spans="38:49">
      <c r="AL44962" s="5"/>
      <c r="AM44962" s="5"/>
      <c r="AW44962" s="5"/>
    </row>
    <row r="44963" spans="38:49">
      <c r="AL44963" s="5"/>
      <c r="AM44963" s="5"/>
      <c r="AW44963" s="5"/>
    </row>
    <row r="44964" spans="38:49">
      <c r="AL44964" s="5"/>
      <c r="AM44964" s="5"/>
      <c r="AW44964" s="5"/>
    </row>
    <row r="44965" spans="38:49">
      <c r="AL44965" s="5"/>
      <c r="AM44965" s="5"/>
      <c r="AW44965" s="5"/>
    </row>
    <row r="44966" spans="38:49">
      <c r="AL44966" s="5"/>
      <c r="AM44966" s="5"/>
      <c r="AW44966" s="5"/>
    </row>
    <row r="44967" spans="38:49">
      <c r="AL44967" s="5"/>
      <c r="AM44967" s="5"/>
      <c r="AW44967" s="5"/>
    </row>
    <row r="44968" spans="38:49">
      <c r="AL44968" s="5"/>
      <c r="AM44968" s="5"/>
      <c r="AW44968" s="5"/>
    </row>
    <row r="44969" spans="38:49">
      <c r="AL44969" s="5"/>
      <c r="AM44969" s="5"/>
      <c r="AW44969" s="5"/>
    </row>
    <row r="44970" spans="38:49">
      <c r="AL44970" s="5"/>
      <c r="AM44970" s="5"/>
      <c r="AW44970" s="5"/>
    </row>
    <row r="44971" spans="38:49">
      <c r="AL44971" s="5"/>
      <c r="AM44971" s="5"/>
      <c r="AW44971" s="5"/>
    </row>
    <row r="44972" spans="38:49">
      <c r="AL44972" s="5"/>
      <c r="AM44972" s="5"/>
      <c r="AW44972" s="5"/>
    </row>
    <row r="44973" spans="38:49">
      <c r="AL44973" s="5"/>
      <c r="AM44973" s="5"/>
      <c r="AW44973" s="5"/>
    </row>
    <row r="44974" spans="38:49">
      <c r="AL44974" s="5"/>
      <c r="AM44974" s="5"/>
      <c r="AW44974" s="5"/>
    </row>
    <row r="44975" spans="38:49">
      <c r="AL44975" s="5"/>
      <c r="AM44975" s="5"/>
      <c r="AW44975" s="5"/>
    </row>
    <row r="44976" spans="38:49">
      <c r="AL44976" s="5"/>
      <c r="AM44976" s="5"/>
      <c r="AW44976" s="5"/>
    </row>
    <row r="44977" spans="38:49">
      <c r="AL44977" s="5"/>
      <c r="AM44977" s="5"/>
      <c r="AW44977" s="5"/>
    </row>
    <row r="44978" spans="38:49">
      <c r="AL44978" s="5"/>
      <c r="AM44978" s="5"/>
      <c r="AW44978" s="5"/>
    </row>
    <row r="44979" spans="38:49">
      <c r="AL44979" s="5"/>
      <c r="AM44979" s="5"/>
      <c r="AW44979" s="5"/>
    </row>
    <row r="44980" spans="38:49">
      <c r="AL44980" s="5"/>
      <c r="AM44980" s="5"/>
      <c r="AW44980" s="5"/>
    </row>
    <row r="44981" spans="38:49">
      <c r="AL44981" s="5"/>
      <c r="AM44981" s="5"/>
      <c r="AW44981" s="5"/>
    </row>
    <row r="44982" spans="38:49">
      <c r="AL44982" s="5"/>
      <c r="AM44982" s="5"/>
      <c r="AW44982" s="5"/>
    </row>
    <row r="44983" spans="38:49">
      <c r="AL44983" s="5"/>
      <c r="AM44983" s="5"/>
      <c r="AW44983" s="5"/>
    </row>
    <row r="44984" spans="38:49">
      <c r="AL44984" s="5"/>
      <c r="AM44984" s="5"/>
      <c r="AW44984" s="5"/>
    </row>
    <row r="44985" spans="38:49">
      <c r="AL44985" s="5"/>
      <c r="AM44985" s="5"/>
      <c r="AW44985" s="5"/>
    </row>
    <row r="44986" spans="38:49">
      <c r="AL44986" s="5"/>
      <c r="AM44986" s="5"/>
      <c r="AW44986" s="5"/>
    </row>
    <row r="44987" spans="38:49">
      <c r="AL44987" s="5"/>
      <c r="AM44987" s="5"/>
      <c r="AW44987" s="5"/>
    </row>
    <row r="44988" spans="38:49">
      <c r="AL44988" s="5"/>
      <c r="AM44988" s="5"/>
      <c r="AW44988" s="5"/>
    </row>
    <row r="44989" spans="38:49">
      <c r="AL44989" s="5"/>
      <c r="AM44989" s="5"/>
      <c r="AW44989" s="5"/>
    </row>
    <row r="44990" spans="38:49">
      <c r="AL44990" s="5"/>
      <c r="AM44990" s="5"/>
      <c r="AW44990" s="5"/>
    </row>
    <row r="44991" spans="38:49">
      <c r="AL44991" s="5"/>
      <c r="AM44991" s="5"/>
      <c r="AW44991" s="5"/>
    </row>
    <row r="44992" spans="38:49">
      <c r="AL44992" s="5"/>
      <c r="AM44992" s="5"/>
      <c r="AW44992" s="5"/>
    </row>
    <row r="44993" spans="38:49">
      <c r="AL44993" s="5"/>
      <c r="AM44993" s="5"/>
      <c r="AW44993" s="5"/>
    </row>
    <row r="44994" spans="38:49">
      <c r="AL44994" s="5"/>
      <c r="AM44994" s="5"/>
      <c r="AW44994" s="5"/>
    </row>
    <row r="44995" spans="38:49">
      <c r="AL44995" s="5"/>
      <c r="AM44995" s="5"/>
      <c r="AW44995" s="5"/>
    </row>
    <row r="44996" spans="38:49">
      <c r="AL44996" s="5"/>
      <c r="AM44996" s="5"/>
      <c r="AW44996" s="5"/>
    </row>
    <row r="44997" spans="38:49">
      <c r="AL44997" s="5"/>
      <c r="AM44997" s="5"/>
      <c r="AW44997" s="5"/>
    </row>
    <row r="44998" spans="38:49">
      <c r="AL44998" s="5"/>
      <c r="AM44998" s="5"/>
      <c r="AW44998" s="5"/>
    </row>
    <row r="44999" spans="38:49">
      <c r="AL44999" s="5"/>
      <c r="AM44999" s="5"/>
      <c r="AW44999" s="5"/>
    </row>
    <row r="45000" spans="38:49">
      <c r="AL45000" s="5"/>
      <c r="AM45000" s="5"/>
      <c r="AW45000" s="5"/>
    </row>
    <row r="45001" spans="38:49">
      <c r="AL45001" s="5"/>
      <c r="AM45001" s="5"/>
      <c r="AW45001" s="5"/>
    </row>
    <row r="45002" spans="38:49">
      <c r="AL45002" s="5"/>
      <c r="AM45002" s="5"/>
      <c r="AW45002" s="5"/>
    </row>
    <row r="45003" spans="38:49">
      <c r="AL45003" s="5"/>
      <c r="AM45003" s="5"/>
      <c r="AW45003" s="5"/>
    </row>
    <row r="45004" spans="38:49">
      <c r="AL45004" s="5"/>
      <c r="AM45004" s="5"/>
      <c r="AW45004" s="5"/>
    </row>
    <row r="45005" spans="38:49">
      <c r="AL45005" s="5"/>
      <c r="AM45005" s="5"/>
      <c r="AW45005" s="5"/>
    </row>
    <row r="45006" spans="38:49">
      <c r="AL45006" s="5"/>
      <c r="AM45006" s="5"/>
      <c r="AW45006" s="5"/>
    </row>
    <row r="45007" spans="38:49">
      <c r="AL45007" s="5"/>
      <c r="AM45007" s="5"/>
      <c r="AW45007" s="5"/>
    </row>
    <row r="45008" spans="38:49">
      <c r="AL45008" s="5"/>
      <c r="AM45008" s="5"/>
      <c r="AW45008" s="5"/>
    </row>
    <row r="45009" spans="38:49">
      <c r="AL45009" s="5"/>
      <c r="AM45009" s="5"/>
      <c r="AW45009" s="5"/>
    </row>
    <row r="45010" spans="38:49">
      <c r="AL45010" s="5"/>
      <c r="AM45010" s="5"/>
      <c r="AW45010" s="5"/>
    </row>
    <row r="45011" spans="38:49">
      <c r="AL45011" s="5"/>
      <c r="AM45011" s="5"/>
      <c r="AW45011" s="5"/>
    </row>
    <row r="45012" spans="38:49">
      <c r="AL45012" s="5"/>
      <c r="AM45012" s="5"/>
      <c r="AW45012" s="5"/>
    </row>
    <row r="45013" spans="38:49">
      <c r="AL45013" s="5"/>
      <c r="AM45013" s="5"/>
      <c r="AW45013" s="5"/>
    </row>
    <row r="45014" spans="38:49">
      <c r="AL45014" s="5"/>
      <c r="AM45014" s="5"/>
      <c r="AW45014" s="5"/>
    </row>
    <row r="45015" spans="38:49">
      <c r="AL45015" s="5"/>
      <c r="AM45015" s="5"/>
      <c r="AW45015" s="5"/>
    </row>
    <row r="45016" spans="38:49">
      <c r="AL45016" s="5"/>
      <c r="AM45016" s="5"/>
      <c r="AW45016" s="5"/>
    </row>
    <row r="45017" spans="38:49">
      <c r="AL45017" s="5"/>
      <c r="AM45017" s="5"/>
      <c r="AW45017" s="5"/>
    </row>
    <row r="45018" spans="38:49">
      <c r="AL45018" s="5"/>
      <c r="AM45018" s="5"/>
      <c r="AW45018" s="5"/>
    </row>
    <row r="45019" spans="38:49">
      <c r="AL45019" s="5"/>
      <c r="AM45019" s="5"/>
      <c r="AW45019" s="5"/>
    </row>
    <row r="45020" spans="38:49">
      <c r="AL45020" s="5"/>
      <c r="AM45020" s="5"/>
      <c r="AW45020" s="5"/>
    </row>
    <row r="45021" spans="38:49">
      <c r="AL45021" s="5"/>
      <c r="AM45021" s="5"/>
      <c r="AW45021" s="5"/>
    </row>
    <row r="45022" spans="38:49">
      <c r="AL45022" s="5"/>
      <c r="AM45022" s="5"/>
      <c r="AW45022" s="5"/>
    </row>
    <row r="45023" spans="38:49">
      <c r="AL45023" s="5"/>
      <c r="AM45023" s="5"/>
      <c r="AW45023" s="5"/>
    </row>
    <row r="45024" spans="38:49">
      <c r="AL45024" s="5"/>
      <c r="AM45024" s="5"/>
      <c r="AW45024" s="5"/>
    </row>
    <row r="45025" spans="38:49">
      <c r="AL45025" s="5"/>
      <c r="AM45025" s="5"/>
      <c r="AW45025" s="5"/>
    </row>
    <row r="45026" spans="38:49">
      <c r="AL45026" s="5"/>
      <c r="AM45026" s="5"/>
      <c r="AW45026" s="5"/>
    </row>
    <row r="45027" spans="38:49">
      <c r="AL45027" s="5"/>
      <c r="AM45027" s="5"/>
      <c r="AW45027" s="5"/>
    </row>
    <row r="45028" spans="38:49">
      <c r="AL45028" s="5"/>
      <c r="AM45028" s="5"/>
      <c r="AW45028" s="5"/>
    </row>
    <row r="45029" spans="38:49">
      <c r="AL45029" s="5"/>
      <c r="AM45029" s="5"/>
      <c r="AW45029" s="5"/>
    </row>
    <row r="45030" spans="38:49">
      <c r="AL45030" s="5"/>
      <c r="AM45030" s="5"/>
      <c r="AW45030" s="5"/>
    </row>
    <row r="45031" spans="38:49">
      <c r="AL45031" s="5"/>
      <c r="AM45031" s="5"/>
      <c r="AW45031" s="5"/>
    </row>
    <row r="45032" spans="38:49">
      <c r="AL45032" s="5"/>
      <c r="AM45032" s="5"/>
      <c r="AW45032" s="5"/>
    </row>
    <row r="45033" spans="38:49">
      <c r="AL45033" s="5"/>
      <c r="AM45033" s="5"/>
      <c r="AW45033" s="5"/>
    </row>
    <row r="45034" spans="38:49">
      <c r="AL45034" s="5"/>
      <c r="AM45034" s="5"/>
      <c r="AW45034" s="5"/>
    </row>
    <row r="45035" spans="38:49">
      <c r="AL45035" s="5"/>
      <c r="AM45035" s="5"/>
      <c r="AW45035" s="5"/>
    </row>
    <row r="45036" spans="38:49">
      <c r="AL45036" s="5"/>
      <c r="AM45036" s="5"/>
      <c r="AW45036" s="5"/>
    </row>
    <row r="45037" spans="38:49">
      <c r="AL45037" s="5"/>
      <c r="AM45037" s="5"/>
      <c r="AW45037" s="5"/>
    </row>
    <row r="45038" spans="38:49">
      <c r="AL45038" s="5"/>
      <c r="AM45038" s="5"/>
      <c r="AW45038" s="5"/>
    </row>
    <row r="45039" spans="38:49">
      <c r="AL45039" s="5"/>
      <c r="AM45039" s="5"/>
      <c r="AW45039" s="5"/>
    </row>
    <row r="45040" spans="38:49">
      <c r="AL45040" s="5"/>
      <c r="AM45040" s="5"/>
      <c r="AW45040" s="5"/>
    </row>
    <row r="45041" spans="38:49">
      <c r="AL45041" s="5"/>
      <c r="AM45041" s="5"/>
      <c r="AW45041" s="5"/>
    </row>
    <row r="45042" spans="38:49">
      <c r="AL45042" s="5"/>
      <c r="AM45042" s="5"/>
      <c r="AW45042" s="5"/>
    </row>
    <row r="45043" spans="38:49">
      <c r="AL45043" s="5"/>
      <c r="AM45043" s="5"/>
      <c r="AW45043" s="5"/>
    </row>
    <row r="45044" spans="38:49">
      <c r="AL45044" s="5"/>
      <c r="AM45044" s="5"/>
      <c r="AW45044" s="5"/>
    </row>
    <row r="45045" spans="38:49">
      <c r="AL45045" s="5"/>
      <c r="AM45045" s="5"/>
      <c r="AW45045" s="5"/>
    </row>
    <row r="45046" spans="38:49">
      <c r="AL45046" s="5"/>
      <c r="AM45046" s="5"/>
      <c r="AW45046" s="5"/>
    </row>
    <row r="45047" spans="38:49">
      <c r="AL45047" s="5"/>
      <c r="AM45047" s="5"/>
      <c r="AW45047" s="5"/>
    </row>
    <row r="45048" spans="38:49">
      <c r="AL45048" s="5"/>
      <c r="AM45048" s="5"/>
      <c r="AW45048" s="5"/>
    </row>
    <row r="45049" spans="38:49">
      <c r="AL45049" s="5"/>
      <c r="AM45049" s="5"/>
      <c r="AW45049" s="5"/>
    </row>
    <row r="45050" spans="38:49">
      <c r="AL45050" s="5"/>
      <c r="AM45050" s="5"/>
      <c r="AW45050" s="5"/>
    </row>
    <row r="45051" spans="38:49">
      <c r="AL45051" s="5"/>
      <c r="AM45051" s="5"/>
      <c r="AW45051" s="5"/>
    </row>
    <row r="45052" spans="38:49">
      <c r="AL45052" s="5"/>
      <c r="AM45052" s="5"/>
      <c r="AW45052" s="5"/>
    </row>
    <row r="45053" spans="38:49">
      <c r="AL45053" s="5"/>
      <c r="AM45053" s="5"/>
      <c r="AW45053" s="5"/>
    </row>
    <row r="45054" spans="38:49">
      <c r="AL45054" s="5"/>
      <c r="AM45054" s="5"/>
      <c r="AW45054" s="5"/>
    </row>
    <row r="45055" spans="38:49">
      <c r="AL45055" s="5"/>
      <c r="AM45055" s="5"/>
      <c r="AW45055" s="5"/>
    </row>
    <row r="45056" spans="38:49">
      <c r="AL45056" s="5"/>
      <c r="AM45056" s="5"/>
      <c r="AW45056" s="5"/>
    </row>
    <row r="45057" spans="38:49">
      <c r="AL45057" s="5"/>
      <c r="AM45057" s="5"/>
      <c r="AW45057" s="5"/>
    </row>
    <row r="45058" spans="38:49">
      <c r="AL45058" s="5"/>
      <c r="AM45058" s="5"/>
      <c r="AW45058" s="5"/>
    </row>
    <row r="45059" spans="38:49">
      <c r="AL45059" s="5"/>
      <c r="AM45059" s="5"/>
      <c r="AW45059" s="5"/>
    </row>
    <row r="45060" spans="38:49">
      <c r="AL45060" s="5"/>
      <c r="AM45060" s="5"/>
      <c r="AW45060" s="5"/>
    </row>
    <row r="45061" spans="38:49">
      <c r="AL45061" s="5"/>
      <c r="AM45061" s="5"/>
      <c r="AW45061" s="5"/>
    </row>
    <row r="45062" spans="38:49">
      <c r="AL45062" s="5"/>
      <c r="AM45062" s="5"/>
      <c r="AW45062" s="5"/>
    </row>
    <row r="45063" spans="38:49">
      <c r="AL45063" s="5"/>
      <c r="AM45063" s="5"/>
      <c r="AW45063" s="5"/>
    </row>
    <row r="45064" spans="38:49">
      <c r="AL45064" s="5"/>
      <c r="AM45064" s="5"/>
      <c r="AW45064" s="5"/>
    </row>
    <row r="45065" spans="38:49">
      <c r="AL45065" s="5"/>
      <c r="AM45065" s="5"/>
      <c r="AW45065" s="5"/>
    </row>
    <row r="45066" spans="38:49">
      <c r="AL45066" s="5"/>
      <c r="AM45066" s="5"/>
      <c r="AW45066" s="5"/>
    </row>
    <row r="45067" spans="38:49">
      <c r="AL45067" s="5"/>
      <c r="AM45067" s="5"/>
      <c r="AW45067" s="5"/>
    </row>
    <row r="45068" spans="38:49">
      <c r="AL45068" s="5"/>
      <c r="AM45068" s="5"/>
      <c r="AW45068" s="5"/>
    </row>
    <row r="45069" spans="38:49">
      <c r="AL45069" s="5"/>
      <c r="AM45069" s="5"/>
      <c r="AW45069" s="5"/>
    </row>
    <row r="45070" spans="38:49">
      <c r="AL45070" s="5"/>
      <c r="AM45070" s="5"/>
      <c r="AW45070" s="5"/>
    </row>
    <row r="45071" spans="38:49">
      <c r="AL45071" s="5"/>
      <c r="AM45071" s="5"/>
      <c r="AW45071" s="5"/>
    </row>
    <row r="45072" spans="38:49">
      <c r="AL45072" s="5"/>
      <c r="AM45072" s="5"/>
      <c r="AW45072" s="5"/>
    </row>
    <row r="45073" spans="38:49">
      <c r="AL45073" s="5"/>
      <c r="AM45073" s="5"/>
      <c r="AW45073" s="5"/>
    </row>
    <row r="45074" spans="38:49">
      <c r="AL45074" s="5"/>
      <c r="AM45074" s="5"/>
      <c r="AW45074" s="5"/>
    </row>
    <row r="45075" spans="38:49">
      <c r="AL45075" s="5"/>
      <c r="AM45075" s="5"/>
      <c r="AW45075" s="5"/>
    </row>
    <row r="45076" spans="38:49">
      <c r="AL45076" s="5"/>
      <c r="AM45076" s="5"/>
      <c r="AW45076" s="5"/>
    </row>
    <row r="45077" spans="38:49">
      <c r="AL45077" s="5"/>
      <c r="AM45077" s="5"/>
      <c r="AW45077" s="5"/>
    </row>
    <row r="45078" spans="38:49">
      <c r="AL45078" s="5"/>
      <c r="AM45078" s="5"/>
      <c r="AW45078" s="5"/>
    </row>
    <row r="45079" spans="38:49">
      <c r="AL45079" s="5"/>
      <c r="AM45079" s="5"/>
      <c r="AW45079" s="5"/>
    </row>
    <row r="45080" spans="38:49">
      <c r="AL45080" s="5"/>
      <c r="AM45080" s="5"/>
      <c r="AW45080" s="5"/>
    </row>
    <row r="45081" spans="38:49">
      <c r="AL45081" s="5"/>
      <c r="AM45081" s="5"/>
      <c r="AW45081" s="5"/>
    </row>
    <row r="45082" spans="38:49">
      <c r="AL45082" s="5"/>
      <c r="AM45082" s="5"/>
      <c r="AW45082" s="5"/>
    </row>
    <row r="45083" spans="38:49">
      <c r="AL45083" s="5"/>
      <c r="AM45083" s="5"/>
      <c r="AW45083" s="5"/>
    </row>
    <row r="45084" spans="38:49">
      <c r="AL45084" s="5"/>
      <c r="AM45084" s="5"/>
      <c r="AW45084" s="5"/>
    </row>
    <row r="45085" spans="38:49">
      <c r="AL45085" s="5"/>
      <c r="AM45085" s="5"/>
      <c r="AW45085" s="5"/>
    </row>
    <row r="45086" spans="38:49">
      <c r="AL45086" s="5"/>
      <c r="AM45086" s="5"/>
      <c r="AW45086" s="5"/>
    </row>
    <row r="45087" spans="38:49">
      <c r="AL45087" s="5"/>
      <c r="AM45087" s="5"/>
      <c r="AW45087" s="5"/>
    </row>
    <row r="45088" spans="38:49">
      <c r="AL45088" s="5"/>
      <c r="AM45088" s="5"/>
      <c r="AW45088" s="5"/>
    </row>
    <row r="45089" spans="38:49">
      <c r="AL45089" s="5"/>
      <c r="AM45089" s="5"/>
      <c r="AW45089" s="5"/>
    </row>
    <row r="45090" spans="38:49">
      <c r="AL45090" s="5"/>
      <c r="AM45090" s="5"/>
      <c r="AW45090" s="5"/>
    </row>
    <row r="45091" spans="38:49">
      <c r="AL45091" s="5"/>
      <c r="AM45091" s="5"/>
      <c r="AW45091" s="5"/>
    </row>
    <row r="45092" spans="38:49">
      <c r="AL45092" s="5"/>
      <c r="AM45092" s="5"/>
      <c r="AW45092" s="5"/>
    </row>
    <row r="45093" spans="38:49">
      <c r="AL45093" s="5"/>
      <c r="AM45093" s="5"/>
      <c r="AW45093" s="5"/>
    </row>
    <row r="45094" spans="38:49">
      <c r="AL45094" s="5"/>
      <c r="AM45094" s="5"/>
      <c r="AW45094" s="5"/>
    </row>
    <row r="45095" spans="38:49">
      <c r="AL45095" s="5"/>
      <c r="AM45095" s="5"/>
      <c r="AW45095" s="5"/>
    </row>
    <row r="45096" spans="38:49">
      <c r="AL45096" s="5"/>
      <c r="AM45096" s="5"/>
      <c r="AW45096" s="5"/>
    </row>
    <row r="45097" spans="38:49">
      <c r="AL45097" s="5"/>
      <c r="AM45097" s="5"/>
      <c r="AW45097" s="5"/>
    </row>
    <row r="45098" spans="38:49">
      <c r="AL45098" s="5"/>
      <c r="AM45098" s="5"/>
      <c r="AW45098" s="5"/>
    </row>
    <row r="45099" spans="38:49">
      <c r="AL45099" s="5"/>
      <c r="AM45099" s="5"/>
      <c r="AW45099" s="5"/>
    </row>
    <row r="45100" spans="38:49">
      <c r="AL45100" s="5"/>
      <c r="AM45100" s="5"/>
      <c r="AW45100" s="5"/>
    </row>
    <row r="45101" spans="38:49">
      <c r="AL45101" s="5"/>
      <c r="AM45101" s="5"/>
      <c r="AW45101" s="5"/>
    </row>
    <row r="45102" spans="38:49">
      <c r="AL45102" s="5"/>
      <c r="AM45102" s="5"/>
      <c r="AW45102" s="5"/>
    </row>
    <row r="45103" spans="38:49">
      <c r="AL45103" s="5"/>
      <c r="AM45103" s="5"/>
      <c r="AW45103" s="5"/>
    </row>
    <row r="45104" spans="38:49">
      <c r="AL45104" s="5"/>
      <c r="AM45104" s="5"/>
      <c r="AW45104" s="5"/>
    </row>
    <row r="45105" spans="38:49">
      <c r="AL45105" s="5"/>
      <c r="AM45105" s="5"/>
      <c r="AW45105" s="5"/>
    </row>
    <row r="45106" spans="38:49">
      <c r="AL45106" s="5"/>
      <c r="AM45106" s="5"/>
      <c r="AW45106" s="5"/>
    </row>
    <row r="45107" spans="38:49">
      <c r="AL45107" s="5"/>
      <c r="AM45107" s="5"/>
      <c r="AW45107" s="5"/>
    </row>
    <row r="45108" spans="38:49">
      <c r="AL45108" s="5"/>
      <c r="AM45108" s="5"/>
      <c r="AW45108" s="5"/>
    </row>
    <row r="45109" spans="38:49">
      <c r="AL45109" s="5"/>
      <c r="AM45109" s="5"/>
      <c r="AW45109" s="5"/>
    </row>
    <row r="45110" spans="38:49">
      <c r="AL45110" s="5"/>
      <c r="AM45110" s="5"/>
      <c r="AW45110" s="5"/>
    </row>
    <row r="45111" spans="38:49">
      <c r="AL45111" s="5"/>
      <c r="AM45111" s="5"/>
      <c r="AW45111" s="5"/>
    </row>
    <row r="45112" spans="38:49">
      <c r="AL45112" s="5"/>
      <c r="AM45112" s="5"/>
      <c r="AW45112" s="5"/>
    </row>
    <row r="45113" spans="38:49">
      <c r="AL45113" s="5"/>
      <c r="AM45113" s="5"/>
      <c r="AW45113" s="5"/>
    </row>
    <row r="45114" spans="38:49">
      <c r="AL45114" s="5"/>
      <c r="AM45114" s="5"/>
      <c r="AW45114" s="5"/>
    </row>
    <row r="45115" spans="38:49">
      <c r="AL45115" s="5"/>
      <c r="AM45115" s="5"/>
      <c r="AW45115" s="5"/>
    </row>
    <row r="45116" spans="38:49">
      <c r="AL45116" s="5"/>
      <c r="AM45116" s="5"/>
      <c r="AW45116" s="5"/>
    </row>
    <row r="45117" spans="38:49">
      <c r="AL45117" s="5"/>
      <c r="AM45117" s="5"/>
      <c r="AW45117" s="5"/>
    </row>
    <row r="45118" spans="38:49">
      <c r="AL45118" s="5"/>
      <c r="AM45118" s="5"/>
      <c r="AW45118" s="5"/>
    </row>
    <row r="45119" spans="38:49">
      <c r="AL45119" s="5"/>
      <c r="AM45119" s="5"/>
      <c r="AW45119" s="5"/>
    </row>
    <row r="45120" spans="38:49">
      <c r="AL45120" s="5"/>
      <c r="AM45120" s="5"/>
      <c r="AW45120" s="5"/>
    </row>
    <row r="45121" spans="38:49">
      <c r="AL45121" s="5"/>
      <c r="AM45121" s="5"/>
      <c r="AW45121" s="5"/>
    </row>
    <row r="45122" spans="38:49">
      <c r="AL45122" s="5"/>
      <c r="AM45122" s="5"/>
      <c r="AW45122" s="5"/>
    </row>
    <row r="45123" spans="38:49">
      <c r="AL45123" s="5"/>
      <c r="AM45123" s="5"/>
      <c r="AW45123" s="5"/>
    </row>
    <row r="45124" spans="38:49">
      <c r="AL45124" s="5"/>
      <c r="AM45124" s="5"/>
      <c r="AW45124" s="5"/>
    </row>
    <row r="45125" spans="38:49">
      <c r="AL45125" s="5"/>
      <c r="AM45125" s="5"/>
      <c r="AW45125" s="5"/>
    </row>
    <row r="45126" spans="38:49">
      <c r="AL45126" s="5"/>
      <c r="AM45126" s="5"/>
      <c r="AW45126" s="5"/>
    </row>
    <row r="45127" spans="38:49">
      <c r="AL45127" s="5"/>
      <c r="AM45127" s="5"/>
      <c r="AW45127" s="5"/>
    </row>
    <row r="45128" spans="38:49">
      <c r="AL45128" s="5"/>
      <c r="AM45128" s="5"/>
      <c r="AW45128" s="5"/>
    </row>
    <row r="45129" spans="38:49">
      <c r="AL45129" s="5"/>
      <c r="AM45129" s="5"/>
      <c r="AW45129" s="5"/>
    </row>
    <row r="45130" spans="38:49">
      <c r="AL45130" s="5"/>
      <c r="AM45130" s="5"/>
      <c r="AW45130" s="5"/>
    </row>
    <row r="45131" spans="38:49">
      <c r="AL45131" s="5"/>
      <c r="AM45131" s="5"/>
      <c r="AW45131" s="5"/>
    </row>
    <row r="45132" spans="38:49">
      <c r="AL45132" s="5"/>
      <c r="AM45132" s="5"/>
      <c r="AW45132" s="5"/>
    </row>
    <row r="45133" spans="38:49">
      <c r="AL45133" s="5"/>
      <c r="AM45133" s="5"/>
      <c r="AW45133" s="5"/>
    </row>
    <row r="45134" spans="38:49">
      <c r="AL45134" s="5"/>
      <c r="AM45134" s="5"/>
      <c r="AW45134" s="5"/>
    </row>
    <row r="45135" spans="38:49">
      <c r="AL45135" s="5"/>
      <c r="AM45135" s="5"/>
      <c r="AW45135" s="5"/>
    </row>
    <row r="45136" spans="38:49">
      <c r="AL45136" s="5"/>
      <c r="AM45136" s="5"/>
      <c r="AW45136" s="5"/>
    </row>
    <row r="45137" spans="38:49">
      <c r="AL45137" s="5"/>
      <c r="AM45137" s="5"/>
      <c r="AW45137" s="5"/>
    </row>
    <row r="45138" spans="38:49">
      <c r="AL45138" s="5"/>
      <c r="AM45138" s="5"/>
      <c r="AW45138" s="5"/>
    </row>
    <row r="45139" spans="38:49">
      <c r="AL45139" s="5"/>
      <c r="AM45139" s="5"/>
      <c r="AW45139" s="5"/>
    </row>
    <row r="45140" spans="38:49">
      <c r="AL45140" s="5"/>
      <c r="AM45140" s="5"/>
      <c r="AW45140" s="5"/>
    </row>
    <row r="45141" spans="38:49">
      <c r="AL45141" s="5"/>
      <c r="AM45141" s="5"/>
      <c r="AW45141" s="5"/>
    </row>
    <row r="45142" spans="38:49">
      <c r="AL45142" s="5"/>
      <c r="AM45142" s="5"/>
      <c r="AW45142" s="5"/>
    </row>
    <row r="45143" spans="38:49">
      <c r="AL45143" s="5"/>
      <c r="AM45143" s="5"/>
      <c r="AW45143" s="5"/>
    </row>
    <row r="45144" spans="38:49">
      <c r="AL45144" s="5"/>
      <c r="AM45144" s="5"/>
      <c r="AW45144" s="5"/>
    </row>
    <row r="45145" spans="38:49">
      <c r="AL45145" s="5"/>
      <c r="AM45145" s="5"/>
      <c r="AW45145" s="5"/>
    </row>
    <row r="45146" spans="38:49">
      <c r="AL45146" s="5"/>
      <c r="AM45146" s="5"/>
      <c r="AW45146" s="5"/>
    </row>
    <row r="45147" spans="38:49">
      <c r="AL45147" s="5"/>
      <c r="AM45147" s="5"/>
      <c r="AW45147" s="5"/>
    </row>
    <row r="45148" spans="38:49">
      <c r="AL45148" s="5"/>
      <c r="AM45148" s="5"/>
      <c r="AW45148" s="5"/>
    </row>
    <row r="45149" spans="38:49">
      <c r="AL45149" s="5"/>
      <c r="AM45149" s="5"/>
      <c r="AW45149" s="5"/>
    </row>
    <row r="45150" spans="38:49">
      <c r="AL45150" s="5"/>
      <c r="AM45150" s="5"/>
      <c r="AW45150" s="5"/>
    </row>
    <row r="45151" spans="38:49">
      <c r="AL45151" s="5"/>
      <c r="AM45151" s="5"/>
      <c r="AW45151" s="5"/>
    </row>
    <row r="45152" spans="38:49">
      <c r="AL45152" s="5"/>
      <c r="AM45152" s="5"/>
      <c r="AW45152" s="5"/>
    </row>
    <row r="45153" spans="38:49">
      <c r="AL45153" s="5"/>
      <c r="AM45153" s="5"/>
      <c r="AW45153" s="5"/>
    </row>
    <row r="45154" spans="38:49">
      <c r="AL45154" s="5"/>
      <c r="AM45154" s="5"/>
      <c r="AW45154" s="5"/>
    </row>
    <row r="45155" spans="38:49">
      <c r="AL45155" s="5"/>
      <c r="AM45155" s="5"/>
      <c r="AW45155" s="5"/>
    </row>
    <row r="45156" spans="38:49">
      <c r="AL45156" s="5"/>
      <c r="AM45156" s="5"/>
      <c r="AW45156" s="5"/>
    </row>
    <row r="45157" spans="38:49">
      <c r="AL45157" s="5"/>
      <c r="AM45157" s="5"/>
      <c r="AW45157" s="5"/>
    </row>
    <row r="45158" spans="38:49">
      <c r="AL45158" s="5"/>
      <c r="AM45158" s="5"/>
      <c r="AW45158" s="5"/>
    </row>
    <row r="45159" spans="38:49">
      <c r="AL45159" s="5"/>
      <c r="AM45159" s="5"/>
      <c r="AW45159" s="5"/>
    </row>
    <row r="45160" spans="38:49">
      <c r="AL45160" s="5"/>
      <c r="AM45160" s="5"/>
      <c r="AW45160" s="5"/>
    </row>
    <row r="45161" spans="38:49">
      <c r="AL45161" s="5"/>
      <c r="AM45161" s="5"/>
      <c r="AW45161" s="5"/>
    </row>
    <row r="45162" spans="38:49">
      <c r="AL45162" s="5"/>
      <c r="AM45162" s="5"/>
      <c r="AW45162" s="5"/>
    </row>
    <row r="45163" spans="38:49">
      <c r="AL45163" s="5"/>
      <c r="AM45163" s="5"/>
      <c r="AW45163" s="5"/>
    </row>
    <row r="45164" spans="38:49">
      <c r="AL45164" s="5"/>
      <c r="AM45164" s="5"/>
      <c r="AW45164" s="5"/>
    </row>
    <row r="45165" spans="38:49">
      <c r="AL45165" s="5"/>
      <c r="AM45165" s="5"/>
      <c r="AW45165" s="5"/>
    </row>
    <row r="45166" spans="38:49">
      <c r="AL45166" s="5"/>
      <c r="AM45166" s="5"/>
      <c r="AW45166" s="5"/>
    </row>
    <row r="45167" spans="38:49">
      <c r="AL45167" s="5"/>
      <c r="AM45167" s="5"/>
      <c r="AW45167" s="5"/>
    </row>
    <row r="45168" spans="38:49">
      <c r="AL45168" s="5"/>
      <c r="AM45168" s="5"/>
      <c r="AW45168" s="5"/>
    </row>
    <row r="45169" spans="38:49">
      <c r="AL45169" s="5"/>
      <c r="AM45169" s="5"/>
      <c r="AW45169" s="5"/>
    </row>
    <row r="45170" spans="38:49">
      <c r="AL45170" s="5"/>
      <c r="AM45170" s="5"/>
      <c r="AW45170" s="5"/>
    </row>
    <row r="45171" spans="38:49">
      <c r="AL45171" s="5"/>
      <c r="AM45171" s="5"/>
      <c r="AW45171" s="5"/>
    </row>
    <row r="45172" spans="38:49">
      <c r="AL45172" s="5"/>
      <c r="AM45172" s="5"/>
      <c r="AW45172" s="5"/>
    </row>
    <row r="45173" spans="38:49">
      <c r="AL45173" s="5"/>
      <c r="AM45173" s="5"/>
      <c r="AW45173" s="5"/>
    </row>
    <row r="45174" spans="38:49">
      <c r="AL45174" s="5"/>
      <c r="AM45174" s="5"/>
      <c r="AW45174" s="5"/>
    </row>
    <row r="45175" spans="38:49">
      <c r="AL45175" s="5"/>
      <c r="AM45175" s="5"/>
      <c r="AW45175" s="5"/>
    </row>
    <row r="45176" spans="38:49">
      <c r="AL45176" s="5"/>
      <c r="AM45176" s="5"/>
      <c r="AW45176" s="5"/>
    </row>
    <row r="45177" spans="38:49">
      <c r="AL45177" s="5"/>
      <c r="AM45177" s="5"/>
      <c r="AW45177" s="5"/>
    </row>
    <row r="45178" spans="38:49">
      <c r="AL45178" s="5"/>
      <c r="AM45178" s="5"/>
      <c r="AW45178" s="5"/>
    </row>
    <row r="45179" spans="38:49">
      <c r="AL45179" s="5"/>
      <c r="AM45179" s="5"/>
      <c r="AW45179" s="5"/>
    </row>
    <row r="45180" spans="38:49">
      <c r="AL45180" s="5"/>
      <c r="AM45180" s="5"/>
      <c r="AW45180" s="5"/>
    </row>
    <row r="45181" spans="38:49">
      <c r="AL45181" s="5"/>
      <c r="AM45181" s="5"/>
      <c r="AW45181" s="5"/>
    </row>
    <row r="45182" spans="38:49">
      <c r="AL45182" s="5"/>
      <c r="AM45182" s="5"/>
      <c r="AW45182" s="5"/>
    </row>
    <row r="45183" spans="38:49">
      <c r="AL45183" s="5"/>
      <c r="AM45183" s="5"/>
      <c r="AW45183" s="5"/>
    </row>
    <row r="45184" spans="38:49">
      <c r="AL45184" s="5"/>
      <c r="AM45184" s="5"/>
      <c r="AW45184" s="5"/>
    </row>
    <row r="45185" spans="38:49">
      <c r="AL45185" s="5"/>
      <c r="AM45185" s="5"/>
      <c r="AW45185" s="5"/>
    </row>
    <row r="45186" spans="38:49">
      <c r="AL45186" s="5"/>
      <c r="AM45186" s="5"/>
      <c r="AW45186" s="5"/>
    </row>
    <row r="45187" spans="38:49">
      <c r="AL45187" s="5"/>
      <c r="AM45187" s="5"/>
      <c r="AW45187" s="5"/>
    </row>
    <row r="45188" spans="38:49">
      <c r="AL45188" s="5"/>
      <c r="AM45188" s="5"/>
      <c r="AW45188" s="5"/>
    </row>
    <row r="45189" spans="38:49">
      <c r="AL45189" s="5"/>
      <c r="AM45189" s="5"/>
      <c r="AW45189" s="5"/>
    </row>
    <row r="45190" spans="38:49">
      <c r="AL45190" s="5"/>
      <c r="AM45190" s="5"/>
      <c r="AW45190" s="5"/>
    </row>
    <row r="45191" spans="38:49">
      <c r="AL45191" s="5"/>
      <c r="AM45191" s="5"/>
      <c r="AW45191" s="5"/>
    </row>
    <row r="45192" spans="38:49">
      <c r="AL45192" s="5"/>
      <c r="AM45192" s="5"/>
      <c r="AW45192" s="5"/>
    </row>
    <row r="45193" spans="38:49">
      <c r="AL45193" s="5"/>
      <c r="AM45193" s="5"/>
      <c r="AW45193" s="5"/>
    </row>
    <row r="45194" spans="38:49">
      <c r="AL45194" s="5"/>
      <c r="AM45194" s="5"/>
      <c r="AW45194" s="5"/>
    </row>
    <row r="45195" spans="38:49">
      <c r="AL45195" s="5"/>
      <c r="AM45195" s="5"/>
      <c r="AW45195" s="5"/>
    </row>
    <row r="45196" spans="38:49">
      <c r="AL45196" s="5"/>
      <c r="AM45196" s="5"/>
      <c r="AW45196" s="5"/>
    </row>
    <row r="45197" spans="38:49">
      <c r="AL45197" s="5"/>
      <c r="AM45197" s="5"/>
      <c r="AW45197" s="5"/>
    </row>
    <row r="45198" spans="38:49">
      <c r="AL45198" s="5"/>
      <c r="AM45198" s="5"/>
      <c r="AW45198" s="5"/>
    </row>
    <row r="45199" spans="38:49">
      <c r="AL45199" s="5"/>
      <c r="AM45199" s="5"/>
      <c r="AW45199" s="5"/>
    </row>
    <row r="45200" spans="38:49">
      <c r="AL45200" s="5"/>
      <c r="AM45200" s="5"/>
      <c r="AW45200" s="5"/>
    </row>
    <row r="45201" spans="38:49">
      <c r="AL45201" s="5"/>
      <c r="AM45201" s="5"/>
      <c r="AW45201" s="5"/>
    </row>
    <row r="45202" spans="38:49">
      <c r="AL45202" s="5"/>
      <c r="AM45202" s="5"/>
      <c r="AW45202" s="5"/>
    </row>
    <row r="45203" spans="38:49">
      <c r="AL45203" s="5"/>
      <c r="AM45203" s="5"/>
      <c r="AW45203" s="5"/>
    </row>
    <row r="45204" spans="38:49">
      <c r="AL45204" s="5"/>
      <c r="AM45204" s="5"/>
      <c r="AW45204" s="5"/>
    </row>
    <row r="45205" spans="38:49">
      <c r="AL45205" s="5"/>
      <c r="AM45205" s="5"/>
      <c r="AW45205" s="5"/>
    </row>
    <row r="45206" spans="38:49">
      <c r="AL45206" s="5"/>
      <c r="AM45206" s="5"/>
      <c r="AW45206" s="5"/>
    </row>
    <row r="45207" spans="38:49">
      <c r="AL45207" s="5"/>
      <c r="AM45207" s="5"/>
      <c r="AW45207" s="5"/>
    </row>
    <row r="45208" spans="38:49">
      <c r="AL45208" s="5"/>
      <c r="AM45208" s="5"/>
      <c r="AW45208" s="5"/>
    </row>
    <row r="45209" spans="38:49">
      <c r="AL45209" s="5"/>
      <c r="AM45209" s="5"/>
      <c r="AW45209" s="5"/>
    </row>
    <row r="45210" spans="38:49">
      <c r="AL45210" s="5"/>
      <c r="AM45210" s="5"/>
      <c r="AW45210" s="5"/>
    </row>
    <row r="45211" spans="38:49">
      <c r="AL45211" s="5"/>
      <c r="AM45211" s="5"/>
      <c r="AW45211" s="5"/>
    </row>
    <row r="45212" spans="38:49">
      <c r="AL45212" s="5"/>
      <c r="AM45212" s="5"/>
      <c r="AW45212" s="5"/>
    </row>
    <row r="45213" spans="38:49">
      <c r="AL45213" s="5"/>
      <c r="AM45213" s="5"/>
      <c r="AW45213" s="5"/>
    </row>
    <row r="45214" spans="38:49">
      <c r="AL45214" s="5"/>
      <c r="AM45214" s="5"/>
      <c r="AW45214" s="5"/>
    </row>
    <row r="45215" spans="38:49">
      <c r="AL45215" s="5"/>
      <c r="AM45215" s="5"/>
      <c r="AW45215" s="5"/>
    </row>
    <row r="45216" spans="38:49">
      <c r="AL45216" s="5"/>
      <c r="AM45216" s="5"/>
      <c r="AW45216" s="5"/>
    </row>
    <row r="45217" spans="38:49">
      <c r="AL45217" s="5"/>
      <c r="AM45217" s="5"/>
      <c r="AW45217" s="5"/>
    </row>
    <row r="45218" spans="38:49">
      <c r="AL45218" s="5"/>
      <c r="AM45218" s="5"/>
      <c r="AW45218" s="5"/>
    </row>
    <row r="45219" spans="38:49">
      <c r="AL45219" s="5"/>
      <c r="AM45219" s="5"/>
      <c r="AW45219" s="5"/>
    </row>
    <row r="45220" spans="38:49">
      <c r="AL45220" s="5"/>
      <c r="AM45220" s="5"/>
      <c r="AW45220" s="5"/>
    </row>
    <row r="45221" spans="38:49">
      <c r="AL45221" s="5"/>
      <c r="AM45221" s="5"/>
      <c r="AW45221" s="5"/>
    </row>
    <row r="45222" spans="38:49">
      <c r="AL45222" s="5"/>
      <c r="AM45222" s="5"/>
      <c r="AW45222" s="5"/>
    </row>
    <row r="45223" spans="38:49">
      <c r="AL45223" s="5"/>
      <c r="AM45223" s="5"/>
      <c r="AW45223" s="5"/>
    </row>
    <row r="45224" spans="38:49">
      <c r="AL45224" s="5"/>
      <c r="AM45224" s="5"/>
      <c r="AW45224" s="5"/>
    </row>
    <row r="45225" spans="38:49">
      <c r="AL45225" s="5"/>
      <c r="AM45225" s="5"/>
      <c r="AW45225" s="5"/>
    </row>
    <row r="45226" spans="38:49">
      <c r="AL45226" s="5"/>
      <c r="AM45226" s="5"/>
      <c r="AW45226" s="5"/>
    </row>
    <row r="45227" spans="38:49">
      <c r="AL45227" s="5"/>
      <c r="AM45227" s="5"/>
      <c r="AW45227" s="5"/>
    </row>
    <row r="45228" spans="38:49">
      <c r="AL45228" s="5"/>
      <c r="AM45228" s="5"/>
      <c r="AW45228" s="5"/>
    </row>
    <row r="45229" spans="38:49">
      <c r="AL45229" s="5"/>
      <c r="AM45229" s="5"/>
      <c r="AW45229" s="5"/>
    </row>
    <row r="45230" spans="38:49">
      <c r="AL45230" s="5"/>
      <c r="AM45230" s="5"/>
      <c r="AW45230" s="5"/>
    </row>
    <row r="45231" spans="38:49">
      <c r="AL45231" s="5"/>
      <c r="AM45231" s="5"/>
      <c r="AW45231" s="5"/>
    </row>
    <row r="45232" spans="38:49">
      <c r="AL45232" s="5"/>
      <c r="AM45232" s="5"/>
      <c r="AW45232" s="5"/>
    </row>
    <row r="45233" spans="38:49">
      <c r="AL45233" s="5"/>
      <c r="AM45233" s="5"/>
      <c r="AW45233" s="5"/>
    </row>
    <row r="45234" spans="38:49">
      <c r="AL45234" s="5"/>
      <c r="AM45234" s="5"/>
      <c r="AW45234" s="5"/>
    </row>
    <row r="45235" spans="38:49">
      <c r="AL45235" s="5"/>
      <c r="AM45235" s="5"/>
      <c r="AW45235" s="5"/>
    </row>
    <row r="45236" spans="38:49">
      <c r="AL45236" s="5"/>
      <c r="AM45236" s="5"/>
      <c r="AW45236" s="5"/>
    </row>
    <row r="45237" spans="38:49">
      <c r="AL45237" s="5"/>
      <c r="AM45237" s="5"/>
      <c r="AW45237" s="5"/>
    </row>
    <row r="45238" spans="38:49">
      <c r="AL45238" s="5"/>
      <c r="AM45238" s="5"/>
      <c r="AW45238" s="5"/>
    </row>
    <row r="45239" spans="38:49">
      <c r="AL45239" s="5"/>
      <c r="AM45239" s="5"/>
      <c r="AW45239" s="5"/>
    </row>
    <row r="45240" spans="38:49">
      <c r="AL45240" s="5"/>
      <c r="AM45240" s="5"/>
      <c r="AW45240" s="5"/>
    </row>
    <row r="45241" spans="38:49">
      <c r="AL45241" s="5"/>
      <c r="AM45241" s="5"/>
      <c r="AW45241" s="5"/>
    </row>
    <row r="45242" spans="38:49">
      <c r="AL45242" s="5"/>
      <c r="AM45242" s="5"/>
      <c r="AW45242" s="5"/>
    </row>
    <row r="45243" spans="38:49">
      <c r="AL45243" s="5"/>
      <c r="AM45243" s="5"/>
      <c r="AW45243" s="5"/>
    </row>
    <row r="45244" spans="38:49">
      <c r="AL45244" s="5"/>
      <c r="AM45244" s="5"/>
      <c r="AW45244" s="5"/>
    </row>
    <row r="45245" spans="38:49">
      <c r="AL45245" s="5"/>
      <c r="AM45245" s="5"/>
      <c r="AW45245" s="5"/>
    </row>
    <row r="45246" spans="38:49">
      <c r="AL45246" s="5"/>
      <c r="AM45246" s="5"/>
      <c r="AW45246" s="5"/>
    </row>
    <row r="45247" spans="38:49">
      <c r="AL45247" s="5"/>
      <c r="AM45247" s="5"/>
      <c r="AW45247" s="5"/>
    </row>
    <row r="45248" spans="38:49">
      <c r="AL45248" s="5"/>
      <c r="AM45248" s="5"/>
      <c r="AW45248" s="5"/>
    </row>
    <row r="45249" spans="38:49">
      <c r="AL45249" s="5"/>
      <c r="AM45249" s="5"/>
      <c r="AW45249" s="5"/>
    </row>
    <row r="45250" spans="38:49">
      <c r="AL45250" s="5"/>
      <c r="AM45250" s="5"/>
      <c r="AW45250" s="5"/>
    </row>
    <row r="45251" spans="38:49">
      <c r="AL45251" s="5"/>
      <c r="AM45251" s="5"/>
      <c r="AW45251" s="5"/>
    </row>
    <row r="45252" spans="38:49">
      <c r="AL45252" s="5"/>
      <c r="AM45252" s="5"/>
      <c r="AW45252" s="5"/>
    </row>
    <row r="45253" spans="38:49">
      <c r="AL45253" s="5"/>
      <c r="AM45253" s="5"/>
      <c r="AW45253" s="5"/>
    </row>
    <row r="45254" spans="38:49">
      <c r="AL45254" s="5"/>
      <c r="AM45254" s="5"/>
      <c r="AW45254" s="5"/>
    </row>
    <row r="45255" spans="38:49">
      <c r="AL45255" s="5"/>
      <c r="AM45255" s="5"/>
      <c r="AW45255" s="5"/>
    </row>
    <row r="45256" spans="38:49">
      <c r="AL45256" s="5"/>
      <c r="AM45256" s="5"/>
      <c r="AW45256" s="5"/>
    </row>
    <row r="45257" spans="38:49">
      <c r="AL45257" s="5"/>
      <c r="AM45257" s="5"/>
      <c r="AW45257" s="5"/>
    </row>
    <row r="45258" spans="38:49">
      <c r="AL45258" s="5"/>
      <c r="AM45258" s="5"/>
      <c r="AW45258" s="5"/>
    </row>
    <row r="45259" spans="38:49">
      <c r="AL45259" s="5"/>
      <c r="AM45259" s="5"/>
      <c r="AW45259" s="5"/>
    </row>
    <row r="45260" spans="38:49">
      <c r="AL45260" s="5"/>
      <c r="AM45260" s="5"/>
      <c r="AW45260" s="5"/>
    </row>
    <row r="45261" spans="38:49">
      <c r="AL45261" s="5"/>
      <c r="AM45261" s="5"/>
      <c r="AW45261" s="5"/>
    </row>
    <row r="45262" spans="38:49">
      <c r="AL45262" s="5"/>
      <c r="AM45262" s="5"/>
      <c r="AW45262" s="5"/>
    </row>
    <row r="45263" spans="38:49">
      <c r="AL45263" s="5"/>
      <c r="AM45263" s="5"/>
      <c r="AW45263" s="5"/>
    </row>
    <row r="45264" spans="38:49">
      <c r="AL45264" s="5"/>
      <c r="AM45264" s="5"/>
      <c r="AW45264" s="5"/>
    </row>
    <row r="45265" spans="38:49">
      <c r="AL45265" s="5"/>
      <c r="AM45265" s="5"/>
      <c r="AW45265" s="5"/>
    </row>
    <row r="45266" spans="38:49">
      <c r="AL45266" s="5"/>
      <c r="AM45266" s="5"/>
      <c r="AW45266" s="5"/>
    </row>
    <row r="45267" spans="38:49">
      <c r="AL45267" s="5"/>
      <c r="AM45267" s="5"/>
      <c r="AW45267" s="5"/>
    </row>
    <row r="45268" spans="38:49">
      <c r="AL45268" s="5"/>
      <c r="AM45268" s="5"/>
      <c r="AW45268" s="5"/>
    </row>
    <row r="45269" spans="38:49">
      <c r="AL45269" s="5"/>
      <c r="AM45269" s="5"/>
      <c r="AW45269" s="5"/>
    </row>
    <row r="45270" spans="38:49">
      <c r="AL45270" s="5"/>
      <c r="AM45270" s="5"/>
      <c r="AW45270" s="5"/>
    </row>
    <row r="45271" spans="38:49">
      <c r="AL45271" s="5"/>
      <c r="AM45271" s="5"/>
      <c r="AW45271" s="5"/>
    </row>
    <row r="45272" spans="38:49">
      <c r="AL45272" s="5"/>
      <c r="AM45272" s="5"/>
      <c r="AW45272" s="5"/>
    </row>
    <row r="45273" spans="38:49">
      <c r="AL45273" s="5"/>
      <c r="AM45273" s="5"/>
      <c r="AW45273" s="5"/>
    </row>
    <row r="45274" spans="38:49">
      <c r="AL45274" s="5"/>
      <c r="AM45274" s="5"/>
      <c r="AW45274" s="5"/>
    </row>
    <row r="45275" spans="38:49">
      <c r="AL45275" s="5"/>
      <c r="AM45275" s="5"/>
      <c r="AW45275" s="5"/>
    </row>
    <row r="45276" spans="38:49">
      <c r="AL45276" s="5"/>
      <c r="AM45276" s="5"/>
      <c r="AW45276" s="5"/>
    </row>
    <row r="45277" spans="38:49">
      <c r="AL45277" s="5"/>
      <c r="AM45277" s="5"/>
      <c r="AW45277" s="5"/>
    </row>
    <row r="45278" spans="38:49">
      <c r="AL45278" s="5"/>
      <c r="AM45278" s="5"/>
      <c r="AW45278" s="5"/>
    </row>
    <row r="45279" spans="38:49">
      <c r="AL45279" s="5"/>
      <c r="AM45279" s="5"/>
      <c r="AW45279" s="5"/>
    </row>
    <row r="45280" spans="38:49">
      <c r="AL45280" s="5"/>
      <c r="AM45280" s="5"/>
      <c r="AW45280" s="5"/>
    </row>
    <row r="45281" spans="38:49">
      <c r="AL45281" s="5"/>
      <c r="AM45281" s="5"/>
      <c r="AW45281" s="5"/>
    </row>
    <row r="45282" spans="38:49">
      <c r="AL45282" s="5"/>
      <c r="AM45282" s="5"/>
      <c r="AW45282" s="5"/>
    </row>
    <row r="45283" spans="38:49">
      <c r="AL45283" s="5"/>
      <c r="AM45283" s="5"/>
      <c r="AW45283" s="5"/>
    </row>
    <row r="45284" spans="38:49">
      <c r="AL45284" s="5"/>
      <c r="AM45284" s="5"/>
      <c r="AW45284" s="5"/>
    </row>
    <row r="45285" spans="38:49">
      <c r="AL45285" s="5"/>
      <c r="AM45285" s="5"/>
      <c r="AW45285" s="5"/>
    </row>
    <row r="45286" spans="38:49">
      <c r="AL45286" s="5"/>
      <c r="AM45286" s="5"/>
      <c r="AW45286" s="5"/>
    </row>
    <row r="45287" spans="38:49">
      <c r="AL45287" s="5"/>
      <c r="AM45287" s="5"/>
      <c r="AW45287" s="5"/>
    </row>
    <row r="45288" spans="38:49">
      <c r="AL45288" s="5"/>
      <c r="AM45288" s="5"/>
      <c r="AW45288" s="5"/>
    </row>
    <row r="45289" spans="38:49">
      <c r="AL45289" s="5"/>
      <c r="AM45289" s="5"/>
      <c r="AW45289" s="5"/>
    </row>
    <row r="45290" spans="38:49">
      <c r="AL45290" s="5"/>
      <c r="AM45290" s="5"/>
      <c r="AW45290" s="5"/>
    </row>
    <row r="45291" spans="38:49">
      <c r="AL45291" s="5"/>
      <c r="AM45291" s="5"/>
      <c r="AW45291" s="5"/>
    </row>
    <row r="45292" spans="38:49">
      <c r="AL45292" s="5"/>
      <c r="AM45292" s="5"/>
      <c r="AW45292" s="5"/>
    </row>
    <row r="45293" spans="38:49">
      <c r="AL45293" s="5"/>
      <c r="AM45293" s="5"/>
      <c r="AW45293" s="5"/>
    </row>
    <row r="45294" spans="38:49">
      <c r="AL45294" s="5"/>
      <c r="AM45294" s="5"/>
      <c r="AW45294" s="5"/>
    </row>
    <row r="45295" spans="38:49">
      <c r="AL45295" s="5"/>
      <c r="AM45295" s="5"/>
      <c r="AW45295" s="5"/>
    </row>
    <row r="45296" spans="38:49">
      <c r="AL45296" s="5"/>
      <c r="AM45296" s="5"/>
      <c r="AW45296" s="5"/>
    </row>
    <row r="45297" spans="38:49">
      <c r="AL45297" s="5"/>
      <c r="AM45297" s="5"/>
      <c r="AW45297" s="5"/>
    </row>
    <row r="45298" spans="38:49">
      <c r="AL45298" s="5"/>
      <c r="AM45298" s="5"/>
      <c r="AW45298" s="5"/>
    </row>
    <row r="45299" spans="38:49">
      <c r="AL45299" s="5"/>
      <c r="AM45299" s="5"/>
      <c r="AW45299" s="5"/>
    </row>
    <row r="45300" spans="38:49">
      <c r="AL45300" s="5"/>
      <c r="AM45300" s="5"/>
      <c r="AW45300" s="5"/>
    </row>
    <row r="45301" spans="38:49">
      <c r="AL45301" s="5"/>
      <c r="AM45301" s="5"/>
      <c r="AW45301" s="5"/>
    </row>
    <row r="45302" spans="38:49">
      <c r="AL45302" s="5"/>
      <c r="AM45302" s="5"/>
      <c r="AW45302" s="5"/>
    </row>
    <row r="45303" spans="38:49">
      <c r="AL45303" s="5"/>
      <c r="AM45303" s="5"/>
      <c r="AW45303" s="5"/>
    </row>
    <row r="45304" spans="38:49">
      <c r="AL45304" s="5"/>
      <c r="AM45304" s="5"/>
      <c r="AW45304" s="5"/>
    </row>
    <row r="45305" spans="38:49">
      <c r="AL45305" s="5"/>
      <c r="AM45305" s="5"/>
      <c r="AW45305" s="5"/>
    </row>
    <row r="45306" spans="38:49">
      <c r="AL45306" s="5"/>
      <c r="AM45306" s="5"/>
      <c r="AW45306" s="5"/>
    </row>
    <row r="45307" spans="38:49">
      <c r="AL45307" s="5"/>
      <c r="AM45307" s="5"/>
      <c r="AW45307" s="5"/>
    </row>
    <row r="45308" spans="38:49">
      <c r="AL45308" s="5"/>
      <c r="AM45308" s="5"/>
      <c r="AW45308" s="5"/>
    </row>
    <row r="45309" spans="38:49">
      <c r="AL45309" s="5"/>
      <c r="AM45309" s="5"/>
      <c r="AW45309" s="5"/>
    </row>
    <row r="45310" spans="38:49">
      <c r="AL45310" s="5"/>
      <c r="AM45310" s="5"/>
      <c r="AW45310" s="5"/>
    </row>
    <row r="45311" spans="38:49">
      <c r="AL45311" s="5"/>
      <c r="AM45311" s="5"/>
      <c r="AW45311" s="5"/>
    </row>
    <row r="45312" spans="38:49">
      <c r="AL45312" s="5"/>
      <c r="AM45312" s="5"/>
      <c r="AW45312" s="5"/>
    </row>
    <row r="45313" spans="38:49">
      <c r="AL45313" s="5"/>
      <c r="AM45313" s="5"/>
      <c r="AW45313" s="5"/>
    </row>
    <row r="45314" spans="38:49">
      <c r="AL45314" s="5"/>
      <c r="AM45314" s="5"/>
      <c r="AW45314" s="5"/>
    </row>
    <row r="45315" spans="38:49">
      <c r="AL45315" s="5"/>
      <c r="AM45315" s="5"/>
      <c r="AW45315" s="5"/>
    </row>
    <row r="45316" spans="38:49">
      <c r="AL45316" s="5"/>
      <c r="AM45316" s="5"/>
      <c r="AW45316" s="5"/>
    </row>
    <row r="45317" spans="38:49">
      <c r="AL45317" s="5"/>
      <c r="AM45317" s="5"/>
      <c r="AW45317" s="5"/>
    </row>
    <row r="45318" spans="38:49">
      <c r="AL45318" s="5"/>
      <c r="AM45318" s="5"/>
      <c r="AW45318" s="5"/>
    </row>
    <row r="45319" spans="38:49">
      <c r="AL45319" s="5"/>
      <c r="AM45319" s="5"/>
      <c r="AW45319" s="5"/>
    </row>
    <row r="45320" spans="38:49">
      <c r="AL45320" s="5"/>
      <c r="AM45320" s="5"/>
      <c r="AW45320" s="5"/>
    </row>
    <row r="45321" spans="38:49">
      <c r="AL45321" s="5"/>
      <c r="AM45321" s="5"/>
      <c r="AW45321" s="5"/>
    </row>
    <row r="45322" spans="38:49">
      <c r="AL45322" s="5"/>
      <c r="AM45322" s="5"/>
      <c r="AW45322" s="5"/>
    </row>
    <row r="45323" spans="38:49">
      <c r="AL45323" s="5"/>
      <c r="AM45323" s="5"/>
      <c r="AW45323" s="5"/>
    </row>
    <row r="45324" spans="38:49">
      <c r="AL45324" s="5"/>
      <c r="AM45324" s="5"/>
      <c r="AW45324" s="5"/>
    </row>
    <row r="45325" spans="38:49">
      <c r="AL45325" s="5"/>
      <c r="AM45325" s="5"/>
      <c r="AW45325" s="5"/>
    </row>
    <row r="45326" spans="38:49">
      <c r="AL45326" s="5"/>
      <c r="AM45326" s="5"/>
      <c r="AW45326" s="5"/>
    </row>
    <row r="45327" spans="38:49">
      <c r="AL45327" s="5"/>
      <c r="AM45327" s="5"/>
      <c r="AW45327" s="5"/>
    </row>
    <row r="45328" spans="38:49">
      <c r="AL45328" s="5"/>
      <c r="AM45328" s="5"/>
      <c r="AW45328" s="5"/>
    </row>
    <row r="45329" spans="38:49">
      <c r="AL45329" s="5"/>
      <c r="AM45329" s="5"/>
      <c r="AW45329" s="5"/>
    </row>
    <row r="45330" spans="38:49">
      <c r="AL45330" s="5"/>
      <c r="AM45330" s="5"/>
      <c r="AW45330" s="5"/>
    </row>
    <row r="45331" spans="38:49">
      <c r="AL45331" s="5"/>
      <c r="AM45331" s="5"/>
      <c r="AW45331" s="5"/>
    </row>
    <row r="45332" spans="38:49">
      <c r="AL45332" s="5"/>
      <c r="AM45332" s="5"/>
      <c r="AW45332" s="5"/>
    </row>
    <row r="45333" spans="38:49">
      <c r="AL45333" s="5"/>
      <c r="AM45333" s="5"/>
      <c r="AW45333" s="5"/>
    </row>
    <row r="45334" spans="38:49">
      <c r="AL45334" s="5"/>
      <c r="AM45334" s="5"/>
      <c r="AW45334" s="5"/>
    </row>
    <row r="45335" spans="38:49">
      <c r="AL45335" s="5"/>
      <c r="AM45335" s="5"/>
      <c r="AW45335" s="5"/>
    </row>
    <row r="45336" spans="38:49">
      <c r="AL45336" s="5"/>
      <c r="AM45336" s="5"/>
      <c r="AW45336" s="5"/>
    </row>
    <row r="45337" spans="38:49">
      <c r="AL45337" s="5"/>
      <c r="AM45337" s="5"/>
      <c r="AW45337" s="5"/>
    </row>
    <row r="45338" spans="38:49">
      <c r="AL45338" s="5"/>
      <c r="AM45338" s="5"/>
      <c r="AW45338" s="5"/>
    </row>
    <row r="45339" spans="38:49">
      <c r="AL45339" s="5"/>
      <c r="AM45339" s="5"/>
      <c r="AW45339" s="5"/>
    </row>
    <row r="45340" spans="38:49">
      <c r="AL45340" s="5"/>
      <c r="AM45340" s="5"/>
      <c r="AW45340" s="5"/>
    </row>
    <row r="45341" spans="38:49">
      <c r="AL45341" s="5"/>
      <c r="AM45341" s="5"/>
      <c r="AW45341" s="5"/>
    </row>
    <row r="45342" spans="38:49">
      <c r="AL45342" s="5"/>
      <c r="AM45342" s="5"/>
      <c r="AW45342" s="5"/>
    </row>
    <row r="45343" spans="38:49">
      <c r="AL45343" s="5"/>
      <c r="AM45343" s="5"/>
      <c r="AW45343" s="5"/>
    </row>
    <row r="45344" spans="38:49">
      <c r="AL45344" s="5"/>
      <c r="AM45344" s="5"/>
      <c r="AW45344" s="5"/>
    </row>
    <row r="45345" spans="38:49">
      <c r="AL45345" s="5"/>
      <c r="AM45345" s="5"/>
      <c r="AW45345" s="5"/>
    </row>
    <row r="45346" spans="38:49">
      <c r="AL45346" s="5"/>
      <c r="AM45346" s="5"/>
      <c r="AW45346" s="5"/>
    </row>
    <row r="45347" spans="38:49">
      <c r="AL45347" s="5"/>
      <c r="AM45347" s="5"/>
      <c r="AW45347" s="5"/>
    </row>
    <row r="45348" spans="38:49">
      <c r="AL45348" s="5"/>
      <c r="AM45348" s="5"/>
      <c r="AW45348" s="5"/>
    </row>
    <row r="45349" spans="38:49">
      <c r="AL45349" s="5"/>
      <c r="AM45349" s="5"/>
      <c r="AW45349" s="5"/>
    </row>
    <row r="45350" spans="38:49">
      <c r="AL45350" s="5"/>
      <c r="AM45350" s="5"/>
      <c r="AW45350" s="5"/>
    </row>
    <row r="45351" spans="38:49">
      <c r="AL45351" s="5"/>
      <c r="AM45351" s="5"/>
      <c r="AW45351" s="5"/>
    </row>
    <row r="45352" spans="38:49">
      <c r="AL45352" s="5"/>
      <c r="AM45352" s="5"/>
      <c r="AW45352" s="5"/>
    </row>
    <row r="45353" spans="38:49">
      <c r="AL45353" s="5"/>
      <c r="AM45353" s="5"/>
      <c r="AW45353" s="5"/>
    </row>
    <row r="45354" spans="38:49">
      <c r="AL45354" s="5"/>
      <c r="AM45354" s="5"/>
      <c r="AW45354" s="5"/>
    </row>
    <row r="45355" spans="38:49">
      <c r="AL45355" s="5"/>
      <c r="AM45355" s="5"/>
      <c r="AW45355" s="5"/>
    </row>
    <row r="45356" spans="38:49">
      <c r="AL45356" s="5"/>
      <c r="AM45356" s="5"/>
      <c r="AW45356" s="5"/>
    </row>
    <row r="45357" spans="38:49">
      <c r="AL45357" s="5"/>
      <c r="AM45357" s="5"/>
      <c r="AW45357" s="5"/>
    </row>
    <row r="45358" spans="38:49">
      <c r="AL45358" s="5"/>
      <c r="AM45358" s="5"/>
      <c r="AW45358" s="5"/>
    </row>
    <row r="45359" spans="38:49">
      <c r="AL45359" s="5"/>
      <c r="AM45359" s="5"/>
      <c r="AW45359" s="5"/>
    </row>
    <row r="45360" spans="38:49">
      <c r="AL45360" s="5"/>
      <c r="AM45360" s="5"/>
      <c r="AW45360" s="5"/>
    </row>
    <row r="45361" spans="38:49">
      <c r="AL45361" s="5"/>
      <c r="AM45361" s="5"/>
      <c r="AW45361" s="5"/>
    </row>
    <row r="45362" spans="38:49">
      <c r="AL45362" s="5"/>
      <c r="AM45362" s="5"/>
      <c r="AW45362" s="5"/>
    </row>
    <row r="45363" spans="38:49">
      <c r="AL45363" s="5"/>
      <c r="AM45363" s="5"/>
      <c r="AW45363" s="5"/>
    </row>
    <row r="45364" spans="38:49">
      <c r="AL45364" s="5"/>
      <c r="AM45364" s="5"/>
      <c r="AW45364" s="5"/>
    </row>
    <row r="45365" spans="38:49">
      <c r="AL45365" s="5"/>
      <c r="AM45365" s="5"/>
      <c r="AW45365" s="5"/>
    </row>
    <row r="45366" spans="38:49">
      <c r="AL45366" s="5"/>
      <c r="AM45366" s="5"/>
      <c r="AW45366" s="5"/>
    </row>
    <row r="45367" spans="38:49">
      <c r="AL45367" s="5"/>
      <c r="AM45367" s="5"/>
      <c r="AW45367" s="5"/>
    </row>
    <row r="45368" spans="38:49">
      <c r="AL45368" s="5"/>
      <c r="AM45368" s="5"/>
      <c r="AW45368" s="5"/>
    </row>
    <row r="45369" spans="38:49">
      <c r="AL45369" s="5"/>
      <c r="AM45369" s="5"/>
      <c r="AW45369" s="5"/>
    </row>
    <row r="45370" spans="38:49">
      <c r="AL45370" s="5"/>
      <c r="AM45370" s="5"/>
      <c r="AW45370" s="5"/>
    </row>
    <row r="45371" spans="38:49">
      <c r="AL45371" s="5"/>
      <c r="AM45371" s="5"/>
      <c r="AW45371" s="5"/>
    </row>
    <row r="45372" spans="38:49">
      <c r="AL45372" s="5"/>
      <c r="AM45372" s="5"/>
      <c r="AW45372" s="5"/>
    </row>
    <row r="45373" spans="38:49">
      <c r="AL45373" s="5"/>
      <c r="AM45373" s="5"/>
      <c r="AW45373" s="5"/>
    </row>
    <row r="45374" spans="38:49">
      <c r="AL45374" s="5"/>
      <c r="AM45374" s="5"/>
      <c r="AW45374" s="5"/>
    </row>
    <row r="45375" spans="38:49">
      <c r="AL45375" s="5"/>
      <c r="AM45375" s="5"/>
      <c r="AW45375" s="5"/>
    </row>
    <row r="45376" spans="38:49">
      <c r="AL45376" s="5"/>
      <c r="AM45376" s="5"/>
      <c r="AW45376" s="5"/>
    </row>
    <row r="45377" spans="38:49">
      <c r="AL45377" s="5"/>
      <c r="AM45377" s="5"/>
      <c r="AW45377" s="5"/>
    </row>
    <row r="45378" spans="38:49">
      <c r="AL45378" s="5"/>
      <c r="AM45378" s="5"/>
      <c r="AW45378" s="5"/>
    </row>
    <row r="45379" spans="38:49">
      <c r="AL45379" s="5"/>
      <c r="AM45379" s="5"/>
      <c r="AW45379" s="5"/>
    </row>
    <row r="45380" spans="38:49">
      <c r="AL45380" s="5"/>
      <c r="AM45380" s="5"/>
      <c r="AW45380" s="5"/>
    </row>
    <row r="45381" spans="38:49">
      <c r="AL45381" s="5"/>
      <c r="AM45381" s="5"/>
      <c r="AW45381" s="5"/>
    </row>
    <row r="45382" spans="38:49">
      <c r="AL45382" s="5"/>
      <c r="AM45382" s="5"/>
      <c r="AW45382" s="5"/>
    </row>
    <row r="45383" spans="38:49">
      <c r="AL45383" s="5"/>
      <c r="AM45383" s="5"/>
      <c r="AW45383" s="5"/>
    </row>
    <row r="45384" spans="38:49">
      <c r="AL45384" s="5"/>
      <c r="AM45384" s="5"/>
      <c r="AW45384" s="5"/>
    </row>
    <row r="45385" spans="38:49">
      <c r="AL45385" s="5"/>
      <c r="AM45385" s="5"/>
      <c r="AW45385" s="5"/>
    </row>
    <row r="45386" spans="38:49">
      <c r="AL45386" s="5"/>
      <c r="AM45386" s="5"/>
      <c r="AW45386" s="5"/>
    </row>
    <row r="45387" spans="38:49">
      <c r="AL45387" s="5"/>
      <c r="AM45387" s="5"/>
      <c r="AW45387" s="5"/>
    </row>
    <row r="45388" spans="38:49">
      <c r="AL45388" s="5"/>
      <c r="AM45388" s="5"/>
      <c r="AW45388" s="5"/>
    </row>
    <row r="45389" spans="38:49">
      <c r="AL45389" s="5"/>
      <c r="AM45389" s="5"/>
      <c r="AW45389" s="5"/>
    </row>
    <row r="45390" spans="38:49">
      <c r="AL45390" s="5"/>
      <c r="AM45390" s="5"/>
      <c r="AW45390" s="5"/>
    </row>
    <row r="45391" spans="38:49">
      <c r="AL45391" s="5"/>
      <c r="AM45391" s="5"/>
      <c r="AW45391" s="5"/>
    </row>
    <row r="45392" spans="38:49">
      <c r="AL45392" s="5"/>
      <c r="AM45392" s="5"/>
      <c r="AW45392" s="5"/>
    </row>
    <row r="45393" spans="38:49">
      <c r="AL45393" s="5"/>
      <c r="AM45393" s="5"/>
      <c r="AW45393" s="5"/>
    </row>
    <row r="45394" spans="38:49">
      <c r="AL45394" s="5"/>
      <c r="AM45394" s="5"/>
      <c r="AW45394" s="5"/>
    </row>
    <row r="45395" spans="38:49">
      <c r="AL45395" s="5"/>
      <c r="AM45395" s="5"/>
      <c r="AW45395" s="5"/>
    </row>
    <row r="45396" spans="38:49">
      <c r="AL45396" s="5"/>
      <c r="AM45396" s="5"/>
      <c r="AW45396" s="5"/>
    </row>
    <row r="45397" spans="38:49">
      <c r="AL45397" s="5"/>
      <c r="AM45397" s="5"/>
      <c r="AW45397" s="5"/>
    </row>
    <row r="45398" spans="38:49">
      <c r="AL45398" s="5"/>
      <c r="AM45398" s="5"/>
      <c r="AW45398" s="5"/>
    </row>
    <row r="45399" spans="38:49">
      <c r="AL45399" s="5"/>
      <c r="AM45399" s="5"/>
      <c r="AW45399" s="5"/>
    </row>
    <row r="45400" spans="38:49">
      <c r="AL45400" s="5"/>
      <c r="AM45400" s="5"/>
      <c r="AW45400" s="5"/>
    </row>
    <row r="45401" spans="38:49">
      <c r="AL45401" s="5"/>
      <c r="AM45401" s="5"/>
      <c r="AW45401" s="5"/>
    </row>
    <row r="45402" spans="38:49">
      <c r="AL45402" s="5"/>
      <c r="AM45402" s="5"/>
      <c r="AW45402" s="5"/>
    </row>
    <row r="45403" spans="38:49">
      <c r="AL45403" s="5"/>
      <c r="AM45403" s="5"/>
      <c r="AW45403" s="5"/>
    </row>
    <row r="45404" spans="38:49">
      <c r="AL45404" s="5"/>
      <c r="AM45404" s="5"/>
      <c r="AW45404" s="5"/>
    </row>
    <row r="45405" spans="38:49">
      <c r="AL45405" s="5"/>
      <c r="AM45405" s="5"/>
      <c r="AW45405" s="5"/>
    </row>
    <row r="45406" spans="38:49">
      <c r="AL45406" s="5"/>
      <c r="AM45406" s="5"/>
      <c r="AW45406" s="5"/>
    </row>
    <row r="45407" spans="38:49">
      <c r="AL45407" s="5"/>
      <c r="AM45407" s="5"/>
      <c r="AW45407" s="5"/>
    </row>
    <row r="45408" spans="38:49">
      <c r="AL45408" s="5"/>
      <c r="AM45408" s="5"/>
      <c r="AW45408" s="5"/>
    </row>
    <row r="45409" spans="38:49">
      <c r="AL45409" s="5"/>
      <c r="AM45409" s="5"/>
      <c r="AW45409" s="5"/>
    </row>
    <row r="45410" spans="38:49">
      <c r="AL45410" s="5"/>
      <c r="AM45410" s="5"/>
      <c r="AW45410" s="5"/>
    </row>
    <row r="45411" spans="38:49">
      <c r="AL45411" s="5"/>
      <c r="AM45411" s="5"/>
      <c r="AW45411" s="5"/>
    </row>
    <row r="45412" spans="38:49">
      <c r="AL45412" s="5"/>
      <c r="AM45412" s="5"/>
      <c r="AW45412" s="5"/>
    </row>
    <row r="45413" spans="38:49">
      <c r="AL45413" s="5"/>
      <c r="AM45413" s="5"/>
      <c r="AW45413" s="5"/>
    </row>
    <row r="45414" spans="38:49">
      <c r="AL45414" s="5"/>
      <c r="AM45414" s="5"/>
      <c r="AW45414" s="5"/>
    </row>
    <row r="45415" spans="38:49">
      <c r="AL45415" s="5"/>
      <c r="AM45415" s="5"/>
      <c r="AW45415" s="5"/>
    </row>
    <row r="45416" spans="38:49">
      <c r="AL45416" s="5"/>
      <c r="AM45416" s="5"/>
      <c r="AW45416" s="5"/>
    </row>
    <row r="45417" spans="38:49">
      <c r="AL45417" s="5"/>
      <c r="AM45417" s="5"/>
      <c r="AW45417" s="5"/>
    </row>
    <row r="45418" spans="38:49">
      <c r="AL45418" s="5"/>
      <c r="AM45418" s="5"/>
      <c r="AW45418" s="5"/>
    </row>
    <row r="45419" spans="38:49">
      <c r="AL45419" s="5"/>
      <c r="AM45419" s="5"/>
      <c r="AW45419" s="5"/>
    </row>
    <row r="45420" spans="38:49">
      <c r="AL45420" s="5"/>
      <c r="AM45420" s="5"/>
      <c r="AW45420" s="5"/>
    </row>
    <row r="45421" spans="38:49">
      <c r="AL45421" s="5"/>
      <c r="AM45421" s="5"/>
      <c r="AW45421" s="5"/>
    </row>
    <row r="45422" spans="38:49">
      <c r="AL45422" s="5"/>
      <c r="AM45422" s="5"/>
      <c r="AW45422" s="5"/>
    </row>
    <row r="45423" spans="38:49">
      <c r="AL45423" s="5"/>
      <c r="AM45423" s="5"/>
      <c r="AW45423" s="5"/>
    </row>
    <row r="45424" spans="38:49">
      <c r="AL45424" s="5"/>
      <c r="AM45424" s="5"/>
      <c r="AW45424" s="5"/>
    </row>
    <row r="45425" spans="38:49">
      <c r="AL45425" s="5"/>
      <c r="AM45425" s="5"/>
      <c r="AW45425" s="5"/>
    </row>
    <row r="45426" spans="38:49">
      <c r="AL45426" s="5"/>
      <c r="AM45426" s="5"/>
      <c r="AW45426" s="5"/>
    </row>
    <row r="45427" spans="38:49">
      <c r="AL45427" s="5"/>
      <c r="AM45427" s="5"/>
      <c r="AW45427" s="5"/>
    </row>
    <row r="45428" spans="38:49">
      <c r="AL45428" s="5"/>
      <c r="AM45428" s="5"/>
      <c r="AW45428" s="5"/>
    </row>
    <row r="45429" spans="38:49">
      <c r="AL45429" s="5"/>
      <c r="AM45429" s="5"/>
      <c r="AW45429" s="5"/>
    </row>
    <row r="45430" spans="38:49">
      <c r="AL45430" s="5"/>
      <c r="AM45430" s="5"/>
      <c r="AW45430" s="5"/>
    </row>
    <row r="45431" spans="38:49">
      <c r="AL45431" s="5"/>
      <c r="AM45431" s="5"/>
      <c r="AW45431" s="5"/>
    </row>
    <row r="45432" spans="38:49">
      <c r="AL45432" s="5"/>
      <c r="AM45432" s="5"/>
      <c r="AW45432" s="5"/>
    </row>
    <row r="45433" spans="38:49">
      <c r="AL45433" s="5"/>
      <c r="AM45433" s="5"/>
      <c r="AW45433" s="5"/>
    </row>
    <row r="45434" spans="38:49">
      <c r="AL45434" s="5"/>
      <c r="AM45434" s="5"/>
      <c r="AW45434" s="5"/>
    </row>
    <row r="45435" spans="38:49">
      <c r="AL45435" s="5"/>
      <c r="AM45435" s="5"/>
      <c r="AW45435" s="5"/>
    </row>
    <row r="45436" spans="38:49">
      <c r="AL45436" s="5"/>
      <c r="AM45436" s="5"/>
      <c r="AW45436" s="5"/>
    </row>
    <row r="45437" spans="38:49">
      <c r="AL45437" s="5"/>
      <c r="AM45437" s="5"/>
      <c r="AW45437" s="5"/>
    </row>
    <row r="45438" spans="38:49">
      <c r="AL45438" s="5"/>
      <c r="AM45438" s="5"/>
      <c r="AW45438" s="5"/>
    </row>
    <row r="45439" spans="38:49">
      <c r="AL45439" s="5"/>
      <c r="AM45439" s="5"/>
      <c r="AW45439" s="5"/>
    </row>
    <row r="45440" spans="38:49">
      <c r="AL45440" s="5"/>
      <c r="AM45440" s="5"/>
      <c r="AW45440" s="5"/>
    </row>
    <row r="45441" spans="38:49">
      <c r="AL45441" s="5"/>
      <c r="AM45441" s="5"/>
      <c r="AW45441" s="5"/>
    </row>
    <row r="45442" spans="38:49">
      <c r="AL45442" s="5"/>
      <c r="AM45442" s="5"/>
      <c r="AW45442" s="5"/>
    </row>
    <row r="45443" spans="38:49">
      <c r="AL45443" s="5"/>
      <c r="AM45443" s="5"/>
      <c r="AW45443" s="5"/>
    </row>
    <row r="45444" spans="38:49">
      <c r="AL45444" s="5"/>
      <c r="AM45444" s="5"/>
      <c r="AW45444" s="5"/>
    </row>
    <row r="45445" spans="38:49">
      <c r="AL45445" s="5"/>
      <c r="AM45445" s="5"/>
      <c r="AW45445" s="5"/>
    </row>
    <row r="45446" spans="38:49">
      <c r="AL45446" s="5"/>
      <c r="AM45446" s="5"/>
      <c r="AW45446" s="5"/>
    </row>
    <row r="45447" spans="38:49">
      <c r="AL45447" s="5"/>
      <c r="AM45447" s="5"/>
      <c r="AW45447" s="5"/>
    </row>
    <row r="45448" spans="38:49">
      <c r="AL45448" s="5"/>
      <c r="AM45448" s="5"/>
      <c r="AW45448" s="5"/>
    </row>
    <row r="45449" spans="38:49">
      <c r="AL45449" s="5"/>
      <c r="AM45449" s="5"/>
      <c r="AW45449" s="5"/>
    </row>
    <row r="45450" spans="38:49">
      <c r="AL45450" s="5"/>
      <c r="AM45450" s="5"/>
      <c r="AW45450" s="5"/>
    </row>
    <row r="45451" spans="38:49">
      <c r="AL45451" s="5"/>
      <c r="AM45451" s="5"/>
      <c r="AW45451" s="5"/>
    </row>
    <row r="45452" spans="38:49">
      <c r="AL45452" s="5"/>
      <c r="AM45452" s="5"/>
      <c r="AW45452" s="5"/>
    </row>
    <row r="45453" spans="38:49">
      <c r="AL45453" s="5"/>
      <c r="AM45453" s="5"/>
      <c r="AW45453" s="5"/>
    </row>
    <row r="45454" spans="38:49">
      <c r="AL45454" s="5"/>
      <c r="AM45454" s="5"/>
      <c r="AW45454" s="5"/>
    </row>
    <row r="45455" spans="38:49">
      <c r="AL45455" s="5"/>
      <c r="AM45455" s="5"/>
      <c r="AW45455" s="5"/>
    </row>
    <row r="45456" spans="38:49">
      <c r="AL45456" s="5"/>
      <c r="AM45456" s="5"/>
      <c r="AW45456" s="5"/>
    </row>
    <row r="45457" spans="38:49">
      <c r="AL45457" s="5"/>
      <c r="AM45457" s="5"/>
      <c r="AW45457" s="5"/>
    </row>
    <row r="45458" spans="38:49">
      <c r="AL45458" s="5"/>
      <c r="AM45458" s="5"/>
      <c r="AW45458" s="5"/>
    </row>
    <row r="45459" spans="38:49">
      <c r="AL45459" s="5"/>
      <c r="AM45459" s="5"/>
      <c r="AW45459" s="5"/>
    </row>
    <row r="45460" spans="38:49">
      <c r="AL45460" s="5"/>
      <c r="AM45460" s="5"/>
      <c r="AW45460" s="5"/>
    </row>
    <row r="45461" spans="38:49">
      <c r="AL45461" s="5"/>
      <c r="AM45461" s="5"/>
      <c r="AW45461" s="5"/>
    </row>
    <row r="45462" spans="38:49">
      <c r="AL45462" s="5"/>
      <c r="AM45462" s="5"/>
      <c r="AW45462" s="5"/>
    </row>
    <row r="45463" spans="38:49">
      <c r="AL45463" s="5"/>
      <c r="AM45463" s="5"/>
      <c r="AW45463" s="5"/>
    </row>
    <row r="45464" spans="38:49">
      <c r="AL45464" s="5"/>
      <c r="AM45464" s="5"/>
      <c r="AW45464" s="5"/>
    </row>
    <row r="45465" spans="38:49">
      <c r="AL45465" s="5"/>
      <c r="AM45465" s="5"/>
      <c r="AW45465" s="5"/>
    </row>
    <row r="45466" spans="38:49">
      <c r="AL45466" s="5"/>
      <c r="AM45466" s="5"/>
      <c r="AW45466" s="5"/>
    </row>
    <row r="45467" spans="38:49">
      <c r="AL45467" s="5"/>
      <c r="AM45467" s="5"/>
      <c r="AW45467" s="5"/>
    </row>
    <row r="45468" spans="38:49">
      <c r="AL45468" s="5"/>
      <c r="AM45468" s="5"/>
      <c r="AW45468" s="5"/>
    </row>
    <row r="45469" spans="38:49">
      <c r="AL45469" s="5"/>
      <c r="AM45469" s="5"/>
      <c r="AW45469" s="5"/>
    </row>
    <row r="45470" spans="38:49">
      <c r="AL45470" s="5"/>
      <c r="AM45470" s="5"/>
      <c r="AW45470" s="5"/>
    </row>
    <row r="45471" spans="38:49">
      <c r="AL45471" s="5"/>
      <c r="AM45471" s="5"/>
      <c r="AW45471" s="5"/>
    </row>
    <row r="45472" spans="38:49">
      <c r="AL45472" s="5"/>
      <c r="AM45472" s="5"/>
      <c r="AW45472" s="5"/>
    </row>
    <row r="45473" spans="38:49">
      <c r="AL45473" s="5"/>
      <c r="AM45473" s="5"/>
      <c r="AW45473" s="5"/>
    </row>
    <row r="45474" spans="38:49">
      <c r="AL45474" s="5"/>
      <c r="AM45474" s="5"/>
      <c r="AW45474" s="5"/>
    </row>
    <row r="45475" spans="38:49">
      <c r="AL45475" s="5"/>
      <c r="AM45475" s="5"/>
      <c r="AW45475" s="5"/>
    </row>
    <row r="45476" spans="38:49">
      <c r="AL45476" s="5"/>
      <c r="AM45476" s="5"/>
      <c r="AW45476" s="5"/>
    </row>
    <row r="45477" spans="38:49">
      <c r="AL45477" s="5"/>
      <c r="AM45477" s="5"/>
      <c r="AW45477" s="5"/>
    </row>
    <row r="45478" spans="38:49">
      <c r="AL45478" s="5"/>
      <c r="AM45478" s="5"/>
      <c r="AW45478" s="5"/>
    </row>
    <row r="45479" spans="38:49">
      <c r="AL45479" s="5"/>
      <c r="AM45479" s="5"/>
      <c r="AW45479" s="5"/>
    </row>
    <row r="45480" spans="38:49">
      <c r="AL45480" s="5"/>
      <c r="AM45480" s="5"/>
      <c r="AW45480" s="5"/>
    </row>
    <row r="45481" spans="38:49">
      <c r="AL45481" s="5"/>
      <c r="AM45481" s="5"/>
      <c r="AW45481" s="5"/>
    </row>
    <row r="45482" spans="38:49">
      <c r="AL45482" s="5"/>
      <c r="AM45482" s="5"/>
      <c r="AW45482" s="5"/>
    </row>
    <row r="45483" spans="38:49">
      <c r="AL45483" s="5"/>
      <c r="AM45483" s="5"/>
      <c r="AW45483" s="5"/>
    </row>
    <row r="45484" spans="38:49">
      <c r="AL45484" s="5"/>
      <c r="AM45484" s="5"/>
      <c r="AW45484" s="5"/>
    </row>
    <row r="45485" spans="38:49">
      <c r="AL45485" s="5"/>
      <c r="AM45485" s="5"/>
      <c r="AW45485" s="5"/>
    </row>
    <row r="45486" spans="38:49">
      <c r="AL45486" s="5"/>
      <c r="AM45486" s="5"/>
      <c r="AW45486" s="5"/>
    </row>
    <row r="45487" spans="38:49">
      <c r="AL45487" s="5"/>
      <c r="AM45487" s="5"/>
      <c r="AW45487" s="5"/>
    </row>
    <row r="45488" spans="38:49">
      <c r="AL45488" s="5"/>
      <c r="AM45488" s="5"/>
      <c r="AW45488" s="5"/>
    </row>
    <row r="45489" spans="38:49">
      <c r="AL45489" s="5"/>
      <c r="AM45489" s="5"/>
      <c r="AW45489" s="5"/>
    </row>
    <row r="45490" spans="38:49">
      <c r="AL45490" s="5"/>
      <c r="AM45490" s="5"/>
      <c r="AW45490" s="5"/>
    </row>
    <row r="45491" spans="38:49">
      <c r="AL45491" s="5"/>
      <c r="AM45491" s="5"/>
      <c r="AW45491" s="5"/>
    </row>
    <row r="45492" spans="38:49">
      <c r="AL45492" s="5"/>
      <c r="AM45492" s="5"/>
      <c r="AW45492" s="5"/>
    </row>
    <row r="45493" spans="38:49">
      <c r="AL45493" s="5"/>
      <c r="AM45493" s="5"/>
      <c r="AW45493" s="5"/>
    </row>
    <row r="45494" spans="38:49">
      <c r="AL45494" s="5"/>
      <c r="AM45494" s="5"/>
      <c r="AW45494" s="5"/>
    </row>
    <row r="45495" spans="38:49">
      <c r="AL45495" s="5"/>
      <c r="AM45495" s="5"/>
      <c r="AW45495" s="5"/>
    </row>
    <row r="45496" spans="38:49">
      <c r="AL45496" s="5"/>
      <c r="AM45496" s="5"/>
      <c r="AW45496" s="5"/>
    </row>
    <row r="45497" spans="38:49">
      <c r="AL45497" s="5"/>
      <c r="AM45497" s="5"/>
      <c r="AW45497" s="5"/>
    </row>
    <row r="45498" spans="38:49">
      <c r="AL45498" s="5"/>
      <c r="AM45498" s="5"/>
      <c r="AW45498" s="5"/>
    </row>
    <row r="45499" spans="38:49">
      <c r="AL45499" s="5"/>
      <c r="AM45499" s="5"/>
      <c r="AW45499" s="5"/>
    </row>
    <row r="45500" spans="38:49">
      <c r="AL45500" s="5"/>
      <c r="AM45500" s="5"/>
      <c r="AW45500" s="5"/>
    </row>
    <row r="45501" spans="38:49">
      <c r="AL45501" s="5"/>
      <c r="AM45501" s="5"/>
      <c r="AW45501" s="5"/>
    </row>
    <row r="45502" spans="38:49">
      <c r="AL45502" s="5"/>
      <c r="AM45502" s="5"/>
      <c r="AW45502" s="5"/>
    </row>
    <row r="45503" spans="38:49">
      <c r="AL45503" s="5"/>
      <c r="AM45503" s="5"/>
      <c r="AW45503" s="5"/>
    </row>
    <row r="45504" spans="38:49">
      <c r="AL45504" s="5"/>
      <c r="AM45504" s="5"/>
      <c r="AW45504" s="5"/>
    </row>
    <row r="45505" spans="38:49">
      <c r="AL45505" s="5"/>
      <c r="AM45505" s="5"/>
      <c r="AW45505" s="5"/>
    </row>
    <row r="45506" spans="38:49">
      <c r="AL45506" s="5"/>
      <c r="AM45506" s="5"/>
      <c r="AW45506" s="5"/>
    </row>
    <row r="45507" spans="38:49">
      <c r="AL45507" s="5"/>
      <c r="AM45507" s="5"/>
      <c r="AW45507" s="5"/>
    </row>
    <row r="45508" spans="38:49">
      <c r="AL45508" s="5"/>
      <c r="AM45508" s="5"/>
      <c r="AW45508" s="5"/>
    </row>
    <row r="45509" spans="38:49">
      <c r="AL45509" s="5"/>
      <c r="AM45509" s="5"/>
      <c r="AW45509" s="5"/>
    </row>
    <row r="45510" spans="38:49">
      <c r="AL45510" s="5"/>
      <c r="AM45510" s="5"/>
      <c r="AW45510" s="5"/>
    </row>
    <row r="45511" spans="38:49">
      <c r="AL45511" s="5"/>
      <c r="AM45511" s="5"/>
      <c r="AW45511" s="5"/>
    </row>
    <row r="45512" spans="38:49">
      <c r="AL45512" s="5"/>
      <c r="AM45512" s="5"/>
      <c r="AW45512" s="5"/>
    </row>
    <row r="45513" spans="38:49">
      <c r="AL45513" s="5"/>
      <c r="AM45513" s="5"/>
      <c r="AW45513" s="5"/>
    </row>
    <row r="45514" spans="38:49">
      <c r="AL45514" s="5"/>
      <c r="AM45514" s="5"/>
      <c r="AW45514" s="5"/>
    </row>
    <row r="45515" spans="38:49">
      <c r="AL45515" s="5"/>
      <c r="AM45515" s="5"/>
      <c r="AW45515" s="5"/>
    </row>
    <row r="45516" spans="38:49">
      <c r="AL45516" s="5"/>
      <c r="AM45516" s="5"/>
      <c r="AW45516" s="5"/>
    </row>
    <row r="45517" spans="38:49">
      <c r="AL45517" s="5"/>
      <c r="AM45517" s="5"/>
      <c r="AW45517" s="5"/>
    </row>
    <row r="45518" spans="38:49">
      <c r="AL45518" s="5"/>
      <c r="AM45518" s="5"/>
      <c r="AW45518" s="5"/>
    </row>
    <row r="45519" spans="38:49">
      <c r="AL45519" s="5"/>
      <c r="AM45519" s="5"/>
      <c r="AW45519" s="5"/>
    </row>
    <row r="45520" spans="38:49">
      <c r="AL45520" s="5"/>
      <c r="AM45520" s="5"/>
      <c r="AW45520" s="5"/>
    </row>
    <row r="45521" spans="38:49">
      <c r="AL45521" s="5"/>
      <c r="AM45521" s="5"/>
      <c r="AW45521" s="5"/>
    </row>
    <row r="45522" spans="38:49">
      <c r="AL45522" s="5"/>
      <c r="AM45522" s="5"/>
      <c r="AW45522" s="5"/>
    </row>
    <row r="45523" spans="38:49">
      <c r="AL45523" s="5"/>
      <c r="AM45523" s="5"/>
      <c r="AW45523" s="5"/>
    </row>
    <row r="45524" spans="38:49">
      <c r="AL45524" s="5"/>
      <c r="AM45524" s="5"/>
      <c r="AW45524" s="5"/>
    </row>
    <row r="45525" spans="38:49">
      <c r="AL45525" s="5"/>
      <c r="AM45525" s="5"/>
      <c r="AW45525" s="5"/>
    </row>
    <row r="45526" spans="38:49">
      <c r="AL45526" s="5"/>
      <c r="AM45526" s="5"/>
      <c r="AW45526" s="5"/>
    </row>
    <row r="45527" spans="38:49">
      <c r="AL45527" s="5"/>
      <c r="AM45527" s="5"/>
      <c r="AW45527" s="5"/>
    </row>
    <row r="45528" spans="38:49">
      <c r="AL45528" s="5"/>
      <c r="AM45528" s="5"/>
      <c r="AW45528" s="5"/>
    </row>
    <row r="45529" spans="38:49">
      <c r="AL45529" s="5"/>
      <c r="AM45529" s="5"/>
      <c r="AW45529" s="5"/>
    </row>
    <row r="45530" spans="38:49">
      <c r="AL45530" s="5"/>
      <c r="AM45530" s="5"/>
      <c r="AW45530" s="5"/>
    </row>
    <row r="45531" spans="38:49">
      <c r="AL45531" s="5"/>
      <c r="AM45531" s="5"/>
      <c r="AW45531" s="5"/>
    </row>
    <row r="45532" spans="38:49">
      <c r="AL45532" s="5"/>
      <c r="AM45532" s="5"/>
      <c r="AW45532" s="5"/>
    </row>
    <row r="45533" spans="38:49">
      <c r="AL45533" s="5"/>
      <c r="AM45533" s="5"/>
      <c r="AW45533" s="5"/>
    </row>
    <row r="45534" spans="38:49">
      <c r="AL45534" s="5"/>
      <c r="AM45534" s="5"/>
      <c r="AW45534" s="5"/>
    </row>
    <row r="45535" spans="38:49">
      <c r="AL45535" s="5"/>
      <c r="AM45535" s="5"/>
      <c r="AW45535" s="5"/>
    </row>
    <row r="45536" spans="38:49">
      <c r="AL45536" s="5"/>
      <c r="AM45536" s="5"/>
      <c r="AW45536" s="5"/>
    </row>
    <row r="45537" spans="38:49">
      <c r="AL45537" s="5"/>
      <c r="AM45537" s="5"/>
      <c r="AW45537" s="5"/>
    </row>
    <row r="45538" spans="38:49">
      <c r="AL45538" s="5"/>
      <c r="AM45538" s="5"/>
      <c r="AW45538" s="5"/>
    </row>
    <row r="45539" spans="38:49">
      <c r="AL45539" s="5"/>
      <c r="AM45539" s="5"/>
      <c r="AW45539" s="5"/>
    </row>
    <row r="45540" spans="38:49">
      <c r="AL45540" s="5"/>
      <c r="AM45540" s="5"/>
      <c r="AW45540" s="5"/>
    </row>
    <row r="45541" spans="38:49">
      <c r="AL45541" s="5"/>
      <c r="AM45541" s="5"/>
      <c r="AW45541" s="5"/>
    </row>
    <row r="45542" spans="38:49">
      <c r="AL45542" s="5"/>
      <c r="AM45542" s="5"/>
      <c r="AW45542" s="5"/>
    </row>
    <row r="45543" spans="38:49">
      <c r="AL45543" s="5"/>
      <c r="AM45543" s="5"/>
      <c r="AW45543" s="5"/>
    </row>
    <row r="45544" spans="38:49">
      <c r="AL45544" s="5"/>
      <c r="AM45544" s="5"/>
      <c r="AW45544" s="5"/>
    </row>
    <row r="45545" spans="38:49">
      <c r="AL45545" s="5"/>
      <c r="AM45545" s="5"/>
      <c r="AW45545" s="5"/>
    </row>
    <row r="45546" spans="38:49">
      <c r="AL45546" s="5"/>
      <c r="AM45546" s="5"/>
      <c r="AW45546" s="5"/>
    </row>
    <row r="45547" spans="38:49">
      <c r="AL45547" s="5"/>
      <c r="AM45547" s="5"/>
      <c r="AW45547" s="5"/>
    </row>
    <row r="45548" spans="38:49">
      <c r="AL45548" s="5"/>
      <c r="AM45548" s="5"/>
      <c r="AW45548" s="5"/>
    </row>
    <row r="45549" spans="38:49">
      <c r="AL45549" s="5"/>
      <c r="AM45549" s="5"/>
      <c r="AW45549" s="5"/>
    </row>
    <row r="45550" spans="38:49">
      <c r="AL45550" s="5"/>
      <c r="AM45550" s="5"/>
      <c r="AW45550" s="5"/>
    </row>
    <row r="45551" spans="38:49">
      <c r="AL45551" s="5"/>
      <c r="AM45551" s="5"/>
      <c r="AW45551" s="5"/>
    </row>
    <row r="45552" spans="38:49">
      <c r="AL45552" s="5"/>
      <c r="AM45552" s="5"/>
      <c r="AW45552" s="5"/>
    </row>
    <row r="45553" spans="38:49">
      <c r="AL45553" s="5"/>
      <c r="AM45553" s="5"/>
      <c r="AW45553" s="5"/>
    </row>
    <row r="45554" spans="38:49">
      <c r="AL45554" s="5"/>
      <c r="AM45554" s="5"/>
      <c r="AW45554" s="5"/>
    </row>
    <row r="45555" spans="38:49">
      <c r="AL45555" s="5"/>
      <c r="AM45555" s="5"/>
      <c r="AW45555" s="5"/>
    </row>
    <row r="45556" spans="38:49">
      <c r="AL45556" s="5"/>
      <c r="AM45556" s="5"/>
      <c r="AW45556" s="5"/>
    </row>
    <row r="45557" spans="38:49">
      <c r="AL45557" s="5"/>
      <c r="AM45557" s="5"/>
      <c r="AW45557" s="5"/>
    </row>
    <row r="45558" spans="38:49">
      <c r="AL45558" s="5"/>
      <c r="AM45558" s="5"/>
      <c r="AW45558" s="5"/>
    </row>
    <row r="45559" spans="38:49">
      <c r="AL45559" s="5"/>
      <c r="AM45559" s="5"/>
      <c r="AW45559" s="5"/>
    </row>
    <row r="45560" spans="38:49">
      <c r="AL45560" s="5"/>
      <c r="AM45560" s="5"/>
      <c r="AW45560" s="5"/>
    </row>
    <row r="45561" spans="38:49">
      <c r="AL45561" s="5"/>
      <c r="AM45561" s="5"/>
      <c r="AW45561" s="5"/>
    </row>
    <row r="45562" spans="38:49">
      <c r="AL45562" s="5"/>
      <c r="AM45562" s="5"/>
      <c r="AW45562" s="5"/>
    </row>
    <row r="45563" spans="38:49">
      <c r="AL45563" s="5"/>
      <c r="AM45563" s="5"/>
      <c r="AW45563" s="5"/>
    </row>
    <row r="45564" spans="38:49">
      <c r="AL45564" s="5"/>
      <c r="AM45564" s="5"/>
      <c r="AW45564" s="5"/>
    </row>
    <row r="45565" spans="38:49">
      <c r="AL45565" s="5"/>
      <c r="AM45565" s="5"/>
      <c r="AW45565" s="5"/>
    </row>
    <row r="45566" spans="38:49">
      <c r="AL45566" s="5"/>
      <c r="AM45566" s="5"/>
      <c r="AW45566" s="5"/>
    </row>
    <row r="45567" spans="38:49">
      <c r="AL45567" s="5"/>
      <c r="AM45567" s="5"/>
      <c r="AW45567" s="5"/>
    </row>
    <row r="45568" spans="38:49">
      <c r="AL45568" s="5"/>
      <c r="AM45568" s="5"/>
      <c r="AW45568" s="5"/>
    </row>
    <row r="45569" spans="38:49">
      <c r="AL45569" s="5"/>
      <c r="AM45569" s="5"/>
      <c r="AW45569" s="5"/>
    </row>
    <row r="45570" spans="38:49">
      <c r="AL45570" s="5"/>
      <c r="AM45570" s="5"/>
      <c r="AW45570" s="5"/>
    </row>
    <row r="45571" spans="38:49">
      <c r="AL45571" s="5"/>
      <c r="AM45571" s="5"/>
      <c r="AW45571" s="5"/>
    </row>
    <row r="45572" spans="38:49">
      <c r="AL45572" s="5"/>
      <c r="AM45572" s="5"/>
      <c r="AW45572" s="5"/>
    </row>
    <row r="45573" spans="38:49">
      <c r="AL45573" s="5"/>
      <c r="AM45573" s="5"/>
      <c r="AW45573" s="5"/>
    </row>
    <row r="45574" spans="38:49">
      <c r="AL45574" s="5"/>
      <c r="AM45574" s="5"/>
      <c r="AW45574" s="5"/>
    </row>
    <row r="45575" spans="38:49">
      <c r="AL45575" s="5"/>
      <c r="AM45575" s="5"/>
      <c r="AW45575" s="5"/>
    </row>
    <row r="45576" spans="38:49">
      <c r="AL45576" s="5"/>
      <c r="AM45576" s="5"/>
      <c r="AW45576" s="5"/>
    </row>
    <row r="45577" spans="38:49">
      <c r="AL45577" s="5"/>
      <c r="AM45577" s="5"/>
      <c r="AW45577" s="5"/>
    </row>
    <row r="45578" spans="38:49">
      <c r="AL45578" s="5"/>
      <c r="AM45578" s="5"/>
      <c r="AW45578" s="5"/>
    </row>
    <row r="45579" spans="38:49">
      <c r="AL45579" s="5"/>
      <c r="AM45579" s="5"/>
      <c r="AW45579" s="5"/>
    </row>
    <row r="45580" spans="38:49">
      <c r="AL45580" s="5"/>
      <c r="AM45580" s="5"/>
      <c r="AW45580" s="5"/>
    </row>
    <row r="45581" spans="38:49">
      <c r="AL45581" s="5"/>
      <c r="AM45581" s="5"/>
      <c r="AW45581" s="5"/>
    </row>
    <row r="45582" spans="38:49">
      <c r="AL45582" s="5"/>
      <c r="AM45582" s="5"/>
      <c r="AW45582" s="5"/>
    </row>
    <row r="45583" spans="38:49">
      <c r="AL45583" s="5"/>
      <c r="AM45583" s="5"/>
      <c r="AW45583" s="5"/>
    </row>
    <row r="45584" spans="38:49">
      <c r="AL45584" s="5"/>
      <c r="AM45584" s="5"/>
      <c r="AW45584" s="5"/>
    </row>
    <row r="45585" spans="38:49">
      <c r="AL45585" s="5"/>
      <c r="AM45585" s="5"/>
      <c r="AW45585" s="5"/>
    </row>
    <row r="45586" spans="38:49">
      <c r="AL45586" s="5"/>
      <c r="AM45586" s="5"/>
      <c r="AW45586" s="5"/>
    </row>
    <row r="45587" spans="38:49">
      <c r="AL45587" s="5"/>
      <c r="AM45587" s="5"/>
      <c r="AW45587" s="5"/>
    </row>
    <row r="45588" spans="38:49">
      <c r="AL45588" s="5"/>
      <c r="AM45588" s="5"/>
      <c r="AW45588" s="5"/>
    </row>
    <row r="45589" spans="38:49">
      <c r="AL45589" s="5"/>
      <c r="AM45589" s="5"/>
      <c r="AW45589" s="5"/>
    </row>
    <row r="45590" spans="38:49">
      <c r="AL45590" s="5"/>
      <c r="AM45590" s="5"/>
      <c r="AW45590" s="5"/>
    </row>
    <row r="45591" spans="38:49">
      <c r="AL45591" s="5"/>
      <c r="AM45591" s="5"/>
      <c r="AW45591" s="5"/>
    </row>
    <row r="45592" spans="38:49">
      <c r="AL45592" s="5"/>
      <c r="AM45592" s="5"/>
      <c r="AW45592" s="5"/>
    </row>
    <row r="45593" spans="38:49">
      <c r="AL45593" s="5"/>
      <c r="AM45593" s="5"/>
      <c r="AW45593" s="5"/>
    </row>
    <row r="45594" spans="38:49">
      <c r="AL45594" s="5"/>
      <c r="AM45594" s="5"/>
      <c r="AW45594" s="5"/>
    </row>
    <row r="45595" spans="38:49">
      <c r="AL45595" s="5"/>
      <c r="AM45595" s="5"/>
      <c r="AW45595" s="5"/>
    </row>
    <row r="45596" spans="38:49">
      <c r="AL45596" s="5"/>
      <c r="AM45596" s="5"/>
      <c r="AW45596" s="5"/>
    </row>
    <row r="45597" spans="38:49">
      <c r="AL45597" s="5"/>
      <c r="AM45597" s="5"/>
      <c r="AW45597" s="5"/>
    </row>
    <row r="45598" spans="38:49">
      <c r="AL45598" s="5"/>
      <c r="AM45598" s="5"/>
      <c r="AW45598" s="5"/>
    </row>
    <row r="45599" spans="38:49">
      <c r="AL45599" s="5"/>
      <c r="AM45599" s="5"/>
      <c r="AW45599" s="5"/>
    </row>
    <row r="45600" spans="38:49">
      <c r="AL45600" s="5"/>
      <c r="AM45600" s="5"/>
      <c r="AW45600" s="5"/>
    </row>
    <row r="45601" spans="38:49">
      <c r="AL45601" s="5"/>
      <c r="AM45601" s="5"/>
      <c r="AW45601" s="5"/>
    </row>
    <row r="45602" spans="38:49">
      <c r="AL45602" s="5"/>
      <c r="AM45602" s="5"/>
      <c r="AW45602" s="5"/>
    </row>
    <row r="45603" spans="38:49">
      <c r="AL45603" s="5"/>
      <c r="AM45603" s="5"/>
      <c r="AW45603" s="5"/>
    </row>
    <row r="45604" spans="38:49">
      <c r="AL45604" s="5"/>
      <c r="AM45604" s="5"/>
      <c r="AW45604" s="5"/>
    </row>
    <row r="45605" spans="38:49">
      <c r="AL45605" s="5"/>
      <c r="AM45605" s="5"/>
      <c r="AW45605" s="5"/>
    </row>
    <row r="45606" spans="38:49">
      <c r="AL45606" s="5"/>
      <c r="AM45606" s="5"/>
      <c r="AW45606" s="5"/>
    </row>
    <row r="45607" spans="38:49">
      <c r="AL45607" s="5"/>
      <c r="AM45607" s="5"/>
      <c r="AW45607" s="5"/>
    </row>
    <row r="45608" spans="38:49">
      <c r="AL45608" s="5"/>
      <c r="AM45608" s="5"/>
      <c r="AW45608" s="5"/>
    </row>
    <row r="45609" spans="38:49">
      <c r="AL45609" s="5"/>
      <c r="AM45609" s="5"/>
      <c r="AW45609" s="5"/>
    </row>
    <row r="45610" spans="38:49">
      <c r="AL45610" s="5"/>
      <c r="AM45610" s="5"/>
      <c r="AW45610" s="5"/>
    </row>
    <row r="45611" spans="38:49">
      <c r="AL45611" s="5"/>
      <c r="AM45611" s="5"/>
      <c r="AW45611" s="5"/>
    </row>
    <row r="45612" spans="38:49">
      <c r="AL45612" s="5"/>
      <c r="AM45612" s="5"/>
      <c r="AW45612" s="5"/>
    </row>
    <row r="45613" spans="38:49">
      <c r="AL45613" s="5"/>
      <c r="AM45613" s="5"/>
      <c r="AW45613" s="5"/>
    </row>
    <row r="45614" spans="38:49">
      <c r="AL45614" s="5"/>
      <c r="AM45614" s="5"/>
      <c r="AW45614" s="5"/>
    </row>
    <row r="45615" spans="38:49">
      <c r="AL45615" s="5"/>
      <c r="AM45615" s="5"/>
      <c r="AW45615" s="5"/>
    </row>
    <row r="45616" spans="38:49">
      <c r="AL45616" s="5"/>
      <c r="AM45616" s="5"/>
      <c r="AW45616" s="5"/>
    </row>
    <row r="45617" spans="38:49">
      <c r="AL45617" s="5"/>
      <c r="AM45617" s="5"/>
      <c r="AW45617" s="5"/>
    </row>
    <row r="45618" spans="38:49">
      <c r="AL45618" s="5"/>
      <c r="AM45618" s="5"/>
      <c r="AW45618" s="5"/>
    </row>
    <row r="45619" spans="38:49">
      <c r="AL45619" s="5"/>
      <c r="AM45619" s="5"/>
      <c r="AW45619" s="5"/>
    </row>
    <row r="45620" spans="38:49">
      <c r="AL45620" s="5"/>
      <c r="AM45620" s="5"/>
      <c r="AW45620" s="5"/>
    </row>
    <row r="45621" spans="38:49">
      <c r="AL45621" s="5"/>
      <c r="AM45621" s="5"/>
      <c r="AW45621" s="5"/>
    </row>
    <row r="45622" spans="38:49">
      <c r="AL45622" s="5"/>
      <c r="AM45622" s="5"/>
      <c r="AW45622" s="5"/>
    </row>
    <row r="45623" spans="38:49">
      <c r="AL45623" s="5"/>
      <c r="AM45623" s="5"/>
      <c r="AW45623" s="5"/>
    </row>
    <row r="45624" spans="38:49">
      <c r="AL45624" s="5"/>
      <c r="AM45624" s="5"/>
      <c r="AW45624" s="5"/>
    </row>
    <row r="45625" spans="38:49">
      <c r="AL45625" s="5"/>
      <c r="AM45625" s="5"/>
      <c r="AW45625" s="5"/>
    </row>
    <row r="45626" spans="38:49">
      <c r="AL45626" s="5"/>
      <c r="AM45626" s="5"/>
      <c r="AW45626" s="5"/>
    </row>
    <row r="45627" spans="38:49">
      <c r="AL45627" s="5"/>
      <c r="AM45627" s="5"/>
      <c r="AW45627" s="5"/>
    </row>
    <row r="45628" spans="38:49">
      <c r="AL45628" s="5"/>
      <c r="AM45628" s="5"/>
      <c r="AW45628" s="5"/>
    </row>
    <row r="45629" spans="38:49">
      <c r="AL45629" s="5"/>
      <c r="AM45629" s="5"/>
      <c r="AW45629" s="5"/>
    </row>
    <row r="45630" spans="38:49">
      <c r="AL45630" s="5"/>
      <c r="AM45630" s="5"/>
      <c r="AW45630" s="5"/>
    </row>
    <row r="45631" spans="38:49">
      <c r="AL45631" s="5"/>
      <c r="AM45631" s="5"/>
      <c r="AW45631" s="5"/>
    </row>
    <row r="45632" spans="38:49">
      <c r="AL45632" s="5"/>
      <c r="AM45632" s="5"/>
      <c r="AW45632" s="5"/>
    </row>
    <row r="45633" spans="38:49">
      <c r="AL45633" s="5"/>
      <c r="AM45633" s="5"/>
      <c r="AW45633" s="5"/>
    </row>
    <row r="45634" spans="38:49">
      <c r="AL45634" s="5"/>
      <c r="AM45634" s="5"/>
      <c r="AW45634" s="5"/>
    </row>
    <row r="45635" spans="38:49">
      <c r="AL45635" s="5"/>
      <c r="AM45635" s="5"/>
      <c r="AW45635" s="5"/>
    </row>
    <row r="45636" spans="38:49">
      <c r="AL45636" s="5"/>
      <c r="AM45636" s="5"/>
      <c r="AW45636" s="5"/>
    </row>
    <row r="45637" spans="38:49">
      <c r="AL45637" s="5"/>
      <c r="AM45637" s="5"/>
      <c r="AW45637" s="5"/>
    </row>
    <row r="45638" spans="38:49">
      <c r="AL45638" s="5"/>
      <c r="AM45638" s="5"/>
      <c r="AW45638" s="5"/>
    </row>
    <row r="45639" spans="38:49">
      <c r="AL45639" s="5"/>
      <c r="AM45639" s="5"/>
      <c r="AW45639" s="5"/>
    </row>
    <row r="45640" spans="38:49">
      <c r="AL45640" s="5"/>
      <c r="AM45640" s="5"/>
      <c r="AW45640" s="5"/>
    </row>
    <row r="45641" spans="38:49">
      <c r="AL45641" s="5"/>
      <c r="AM45641" s="5"/>
      <c r="AW45641" s="5"/>
    </row>
    <row r="45642" spans="38:49">
      <c r="AL45642" s="5"/>
      <c r="AM45642" s="5"/>
      <c r="AW45642" s="5"/>
    </row>
    <row r="45643" spans="38:49">
      <c r="AL45643" s="5"/>
      <c r="AM45643" s="5"/>
      <c r="AW45643" s="5"/>
    </row>
    <row r="45644" spans="38:49">
      <c r="AL45644" s="5"/>
      <c r="AM45644" s="5"/>
      <c r="AW45644" s="5"/>
    </row>
    <row r="45645" spans="38:49">
      <c r="AL45645" s="5"/>
      <c r="AM45645" s="5"/>
      <c r="AW45645" s="5"/>
    </row>
    <row r="45646" spans="38:49">
      <c r="AL45646" s="5"/>
      <c r="AM45646" s="5"/>
      <c r="AW45646" s="5"/>
    </row>
    <row r="45647" spans="38:49">
      <c r="AL45647" s="5"/>
      <c r="AM45647" s="5"/>
      <c r="AW45647" s="5"/>
    </row>
    <row r="45648" spans="38:49">
      <c r="AL45648" s="5"/>
      <c r="AM45648" s="5"/>
      <c r="AW45648" s="5"/>
    </row>
    <row r="45649" spans="38:49">
      <c r="AL45649" s="5"/>
      <c r="AM45649" s="5"/>
      <c r="AW45649" s="5"/>
    </row>
    <row r="45650" spans="38:49">
      <c r="AL45650" s="5"/>
      <c r="AM45650" s="5"/>
      <c r="AW45650" s="5"/>
    </row>
    <row r="45651" spans="38:49">
      <c r="AL45651" s="5"/>
      <c r="AM45651" s="5"/>
      <c r="AW45651" s="5"/>
    </row>
    <row r="45652" spans="38:49">
      <c r="AL45652" s="5"/>
      <c r="AM45652" s="5"/>
      <c r="AW45652" s="5"/>
    </row>
    <row r="45653" spans="38:49">
      <c r="AL45653" s="5"/>
      <c r="AM45653" s="5"/>
      <c r="AW45653" s="5"/>
    </row>
    <row r="45654" spans="38:49">
      <c r="AL45654" s="5"/>
      <c r="AM45654" s="5"/>
      <c r="AW45654" s="5"/>
    </row>
    <row r="45655" spans="38:49">
      <c r="AL45655" s="5"/>
      <c r="AM45655" s="5"/>
      <c r="AW45655" s="5"/>
    </row>
    <row r="45656" spans="38:49">
      <c r="AL45656" s="5"/>
      <c r="AM45656" s="5"/>
      <c r="AW45656" s="5"/>
    </row>
    <row r="45657" spans="38:49">
      <c r="AL45657" s="5"/>
      <c r="AM45657" s="5"/>
      <c r="AW45657" s="5"/>
    </row>
    <row r="45658" spans="38:49">
      <c r="AL45658" s="5"/>
      <c r="AM45658" s="5"/>
      <c r="AW45658" s="5"/>
    </row>
    <row r="45659" spans="38:49">
      <c r="AL45659" s="5"/>
      <c r="AM45659" s="5"/>
      <c r="AW45659" s="5"/>
    </row>
    <row r="45660" spans="38:49">
      <c r="AL45660" s="5"/>
      <c r="AM45660" s="5"/>
      <c r="AW45660" s="5"/>
    </row>
    <row r="45661" spans="38:49">
      <c r="AL45661" s="5"/>
      <c r="AM45661" s="5"/>
      <c r="AW45661" s="5"/>
    </row>
    <row r="45662" spans="38:49">
      <c r="AL45662" s="5"/>
      <c r="AM45662" s="5"/>
      <c r="AW45662" s="5"/>
    </row>
    <row r="45663" spans="38:49">
      <c r="AL45663" s="5"/>
      <c r="AM45663" s="5"/>
      <c r="AW45663" s="5"/>
    </row>
    <row r="45664" spans="38:49">
      <c r="AL45664" s="5"/>
      <c r="AM45664" s="5"/>
      <c r="AW45664" s="5"/>
    </row>
    <row r="45665" spans="38:49">
      <c r="AL45665" s="5"/>
      <c r="AM45665" s="5"/>
      <c r="AW45665" s="5"/>
    </row>
    <row r="45666" spans="38:49">
      <c r="AL45666" s="5"/>
      <c r="AM45666" s="5"/>
      <c r="AW45666" s="5"/>
    </row>
    <row r="45667" spans="38:49">
      <c r="AL45667" s="5"/>
      <c r="AM45667" s="5"/>
      <c r="AW45667" s="5"/>
    </row>
    <row r="45668" spans="38:49">
      <c r="AL45668" s="5"/>
      <c r="AM45668" s="5"/>
      <c r="AW45668" s="5"/>
    </row>
    <row r="45669" spans="38:49">
      <c r="AL45669" s="5"/>
      <c r="AM45669" s="5"/>
      <c r="AW45669" s="5"/>
    </row>
    <row r="45670" spans="38:49">
      <c r="AL45670" s="5"/>
      <c r="AM45670" s="5"/>
      <c r="AW45670" s="5"/>
    </row>
    <row r="45671" spans="38:49">
      <c r="AL45671" s="5"/>
      <c r="AM45671" s="5"/>
      <c r="AW45671" s="5"/>
    </row>
    <row r="45672" spans="38:49">
      <c r="AL45672" s="5"/>
      <c r="AM45672" s="5"/>
      <c r="AW45672" s="5"/>
    </row>
    <row r="45673" spans="38:49">
      <c r="AL45673" s="5"/>
      <c r="AM45673" s="5"/>
      <c r="AW45673" s="5"/>
    </row>
    <row r="45674" spans="38:49">
      <c r="AL45674" s="5"/>
      <c r="AM45674" s="5"/>
      <c r="AW45674" s="5"/>
    </row>
    <row r="45675" spans="38:49">
      <c r="AL45675" s="5"/>
      <c r="AM45675" s="5"/>
      <c r="AW45675" s="5"/>
    </row>
    <row r="45676" spans="38:49">
      <c r="AL45676" s="5"/>
      <c r="AM45676" s="5"/>
      <c r="AW45676" s="5"/>
    </row>
    <row r="45677" spans="38:49">
      <c r="AL45677" s="5"/>
      <c r="AM45677" s="5"/>
      <c r="AW45677" s="5"/>
    </row>
    <row r="45678" spans="38:49">
      <c r="AL45678" s="5"/>
      <c r="AM45678" s="5"/>
      <c r="AW45678" s="5"/>
    </row>
    <row r="45679" spans="38:49">
      <c r="AL45679" s="5"/>
      <c r="AM45679" s="5"/>
      <c r="AW45679" s="5"/>
    </row>
    <row r="45680" spans="38:49">
      <c r="AL45680" s="5"/>
      <c r="AM45680" s="5"/>
      <c r="AW45680" s="5"/>
    </row>
    <row r="45681" spans="38:49">
      <c r="AL45681" s="5"/>
      <c r="AM45681" s="5"/>
      <c r="AW45681" s="5"/>
    </row>
    <row r="45682" spans="38:49">
      <c r="AL45682" s="5"/>
      <c r="AM45682" s="5"/>
      <c r="AW45682" s="5"/>
    </row>
    <row r="45683" spans="38:49">
      <c r="AL45683" s="5"/>
      <c r="AM45683" s="5"/>
      <c r="AW45683" s="5"/>
    </row>
    <row r="45684" spans="38:49">
      <c r="AL45684" s="5"/>
      <c r="AM45684" s="5"/>
      <c r="AW45684" s="5"/>
    </row>
    <row r="45685" spans="38:49">
      <c r="AL45685" s="5"/>
      <c r="AM45685" s="5"/>
      <c r="AW45685" s="5"/>
    </row>
    <row r="45686" spans="38:49">
      <c r="AL45686" s="5"/>
      <c r="AM45686" s="5"/>
      <c r="AW45686" s="5"/>
    </row>
    <row r="45687" spans="38:49">
      <c r="AL45687" s="5"/>
      <c r="AM45687" s="5"/>
      <c r="AW45687" s="5"/>
    </row>
    <row r="45688" spans="38:49">
      <c r="AL45688" s="5"/>
      <c r="AM45688" s="5"/>
      <c r="AW45688" s="5"/>
    </row>
    <row r="45689" spans="38:49">
      <c r="AL45689" s="5"/>
      <c r="AM45689" s="5"/>
      <c r="AW45689" s="5"/>
    </row>
    <row r="45690" spans="38:49">
      <c r="AL45690" s="5"/>
      <c r="AM45690" s="5"/>
      <c r="AW45690" s="5"/>
    </row>
    <row r="45691" spans="38:49">
      <c r="AL45691" s="5"/>
      <c r="AM45691" s="5"/>
      <c r="AW45691" s="5"/>
    </row>
    <row r="45692" spans="38:49">
      <c r="AL45692" s="5"/>
      <c r="AM45692" s="5"/>
      <c r="AW45692" s="5"/>
    </row>
    <row r="45693" spans="38:49">
      <c r="AL45693" s="5"/>
      <c r="AM45693" s="5"/>
      <c r="AW45693" s="5"/>
    </row>
    <row r="45694" spans="38:49">
      <c r="AL45694" s="5"/>
      <c r="AM45694" s="5"/>
      <c r="AW45694" s="5"/>
    </row>
    <row r="45695" spans="38:49">
      <c r="AL45695" s="5"/>
      <c r="AM45695" s="5"/>
      <c r="AW45695" s="5"/>
    </row>
    <row r="45696" spans="38:49">
      <c r="AL45696" s="5"/>
      <c r="AM45696" s="5"/>
      <c r="AW45696" s="5"/>
    </row>
    <row r="45697" spans="38:49">
      <c r="AL45697" s="5"/>
      <c r="AM45697" s="5"/>
      <c r="AW45697" s="5"/>
    </row>
    <row r="45698" spans="38:49">
      <c r="AL45698" s="5"/>
      <c r="AM45698" s="5"/>
      <c r="AW45698" s="5"/>
    </row>
    <row r="45699" spans="38:49">
      <c r="AL45699" s="5"/>
      <c r="AM45699" s="5"/>
      <c r="AW45699" s="5"/>
    </row>
    <row r="45700" spans="38:49">
      <c r="AL45700" s="5"/>
      <c r="AM45700" s="5"/>
      <c r="AW45700" s="5"/>
    </row>
    <row r="45701" spans="38:49">
      <c r="AL45701" s="5"/>
      <c r="AM45701" s="5"/>
      <c r="AW45701" s="5"/>
    </row>
    <row r="45702" spans="38:49">
      <c r="AL45702" s="5"/>
      <c r="AM45702" s="5"/>
      <c r="AW45702" s="5"/>
    </row>
    <row r="45703" spans="38:49">
      <c r="AL45703" s="5"/>
      <c r="AM45703" s="5"/>
      <c r="AW45703" s="5"/>
    </row>
    <row r="45704" spans="38:49">
      <c r="AL45704" s="5"/>
      <c r="AM45704" s="5"/>
      <c r="AW45704" s="5"/>
    </row>
    <row r="45705" spans="38:49">
      <c r="AL45705" s="5"/>
      <c r="AM45705" s="5"/>
      <c r="AW45705" s="5"/>
    </row>
    <row r="45706" spans="38:49">
      <c r="AL45706" s="5"/>
      <c r="AM45706" s="5"/>
      <c r="AW45706" s="5"/>
    </row>
    <row r="45707" spans="38:49">
      <c r="AL45707" s="5"/>
      <c r="AM45707" s="5"/>
      <c r="AW45707" s="5"/>
    </row>
    <row r="45708" spans="38:49">
      <c r="AL45708" s="5"/>
      <c r="AM45708" s="5"/>
      <c r="AW45708" s="5"/>
    </row>
    <row r="45709" spans="38:49">
      <c r="AL45709" s="5"/>
      <c r="AM45709" s="5"/>
      <c r="AW45709" s="5"/>
    </row>
    <row r="45710" spans="38:49">
      <c r="AL45710" s="5"/>
      <c r="AM45710" s="5"/>
      <c r="AW45710" s="5"/>
    </row>
    <row r="45711" spans="38:49">
      <c r="AL45711" s="5"/>
      <c r="AM45711" s="5"/>
      <c r="AW45711" s="5"/>
    </row>
    <row r="45712" spans="38:49">
      <c r="AL45712" s="5"/>
      <c r="AM45712" s="5"/>
      <c r="AW45712" s="5"/>
    </row>
    <row r="45713" spans="38:49">
      <c r="AL45713" s="5"/>
      <c r="AM45713" s="5"/>
      <c r="AW45713" s="5"/>
    </row>
    <row r="45714" spans="38:49">
      <c r="AL45714" s="5"/>
      <c r="AM45714" s="5"/>
      <c r="AW45714" s="5"/>
    </row>
    <row r="45715" spans="38:49">
      <c r="AL45715" s="5"/>
      <c r="AM45715" s="5"/>
      <c r="AW45715" s="5"/>
    </row>
    <row r="45716" spans="38:49">
      <c r="AL45716" s="5"/>
      <c r="AM45716" s="5"/>
      <c r="AW45716" s="5"/>
    </row>
    <row r="45717" spans="38:49">
      <c r="AL45717" s="5"/>
      <c r="AM45717" s="5"/>
      <c r="AW45717" s="5"/>
    </row>
    <row r="45718" spans="38:49">
      <c r="AL45718" s="5"/>
      <c r="AM45718" s="5"/>
      <c r="AW45718" s="5"/>
    </row>
    <row r="45719" spans="38:49">
      <c r="AL45719" s="5"/>
      <c r="AM45719" s="5"/>
      <c r="AW45719" s="5"/>
    </row>
    <row r="45720" spans="38:49">
      <c r="AL45720" s="5"/>
      <c r="AM45720" s="5"/>
      <c r="AW45720" s="5"/>
    </row>
    <row r="45721" spans="38:49">
      <c r="AL45721" s="5"/>
      <c r="AM45721" s="5"/>
      <c r="AW45721" s="5"/>
    </row>
    <row r="45722" spans="38:49">
      <c r="AL45722" s="5"/>
      <c r="AM45722" s="5"/>
      <c r="AW45722" s="5"/>
    </row>
    <row r="45723" spans="38:49">
      <c r="AL45723" s="5"/>
      <c r="AM45723" s="5"/>
      <c r="AW45723" s="5"/>
    </row>
    <row r="45724" spans="38:49">
      <c r="AL45724" s="5"/>
      <c r="AM45724" s="5"/>
      <c r="AW45724" s="5"/>
    </row>
    <row r="45725" spans="38:49">
      <c r="AL45725" s="5"/>
      <c r="AM45725" s="5"/>
      <c r="AW45725" s="5"/>
    </row>
    <row r="45726" spans="38:49">
      <c r="AL45726" s="5"/>
      <c r="AM45726" s="5"/>
      <c r="AW45726" s="5"/>
    </row>
    <row r="45727" spans="38:49">
      <c r="AL45727" s="5"/>
      <c r="AM45727" s="5"/>
      <c r="AW45727" s="5"/>
    </row>
    <row r="45728" spans="38:49">
      <c r="AL45728" s="5"/>
      <c r="AM45728" s="5"/>
      <c r="AW45728" s="5"/>
    </row>
    <row r="45729" spans="38:49">
      <c r="AL45729" s="5"/>
      <c r="AM45729" s="5"/>
      <c r="AW45729" s="5"/>
    </row>
    <row r="45730" spans="38:49">
      <c r="AL45730" s="5"/>
      <c r="AM45730" s="5"/>
      <c r="AW45730" s="5"/>
    </row>
    <row r="45731" spans="38:49">
      <c r="AL45731" s="5"/>
      <c r="AM45731" s="5"/>
      <c r="AW45731" s="5"/>
    </row>
    <row r="45732" spans="38:49">
      <c r="AL45732" s="5"/>
      <c r="AM45732" s="5"/>
      <c r="AW45732" s="5"/>
    </row>
    <row r="45733" spans="38:49">
      <c r="AL45733" s="5"/>
      <c r="AM45733" s="5"/>
      <c r="AW45733" s="5"/>
    </row>
    <row r="45734" spans="38:49">
      <c r="AL45734" s="5"/>
      <c r="AM45734" s="5"/>
      <c r="AW45734" s="5"/>
    </row>
    <row r="45735" spans="38:49">
      <c r="AL45735" s="5"/>
      <c r="AM45735" s="5"/>
      <c r="AW45735" s="5"/>
    </row>
    <row r="45736" spans="38:49">
      <c r="AL45736" s="5"/>
      <c r="AM45736" s="5"/>
      <c r="AW45736" s="5"/>
    </row>
    <row r="45737" spans="38:49">
      <c r="AL45737" s="5"/>
      <c r="AM45737" s="5"/>
      <c r="AW45737" s="5"/>
    </row>
    <row r="45738" spans="38:49">
      <c r="AL45738" s="5"/>
      <c r="AM45738" s="5"/>
      <c r="AW45738" s="5"/>
    </row>
    <row r="45739" spans="38:49">
      <c r="AL45739" s="5"/>
      <c r="AM45739" s="5"/>
      <c r="AW45739" s="5"/>
    </row>
    <row r="45740" spans="38:49">
      <c r="AL45740" s="5"/>
      <c r="AM45740" s="5"/>
      <c r="AW45740" s="5"/>
    </row>
    <row r="45741" spans="38:49">
      <c r="AL45741" s="5"/>
      <c r="AM45741" s="5"/>
      <c r="AW45741" s="5"/>
    </row>
    <row r="45742" spans="38:49">
      <c r="AL45742" s="5"/>
      <c r="AM45742" s="5"/>
      <c r="AW45742" s="5"/>
    </row>
    <row r="45743" spans="38:49">
      <c r="AL45743" s="5"/>
      <c r="AM45743" s="5"/>
      <c r="AW45743" s="5"/>
    </row>
    <row r="45744" spans="38:49">
      <c r="AL45744" s="5"/>
      <c r="AM45744" s="5"/>
      <c r="AW45744" s="5"/>
    </row>
    <row r="45745" spans="38:49">
      <c r="AL45745" s="5"/>
      <c r="AM45745" s="5"/>
      <c r="AW45745" s="5"/>
    </row>
    <row r="45746" spans="38:49">
      <c r="AL45746" s="5"/>
      <c r="AM45746" s="5"/>
      <c r="AW45746" s="5"/>
    </row>
    <row r="45747" spans="38:49">
      <c r="AL45747" s="5"/>
      <c r="AM45747" s="5"/>
      <c r="AW45747" s="5"/>
    </row>
    <row r="45748" spans="38:49">
      <c r="AL45748" s="5"/>
      <c r="AM45748" s="5"/>
      <c r="AW45748" s="5"/>
    </row>
    <row r="45749" spans="38:49">
      <c r="AL45749" s="5"/>
      <c r="AM45749" s="5"/>
      <c r="AW45749" s="5"/>
    </row>
    <row r="45750" spans="38:49">
      <c r="AL45750" s="5"/>
      <c r="AM45750" s="5"/>
      <c r="AW45750" s="5"/>
    </row>
    <row r="45751" spans="38:49">
      <c r="AL45751" s="5"/>
      <c r="AM45751" s="5"/>
      <c r="AW45751" s="5"/>
    </row>
    <row r="45752" spans="38:49">
      <c r="AL45752" s="5"/>
      <c r="AM45752" s="5"/>
      <c r="AW45752" s="5"/>
    </row>
    <row r="45753" spans="38:49">
      <c r="AL45753" s="5"/>
      <c r="AM45753" s="5"/>
      <c r="AW45753" s="5"/>
    </row>
    <row r="45754" spans="38:49">
      <c r="AL45754" s="5"/>
      <c r="AM45754" s="5"/>
      <c r="AW45754" s="5"/>
    </row>
    <row r="45755" spans="38:49">
      <c r="AL45755" s="5"/>
      <c r="AM45755" s="5"/>
      <c r="AW45755" s="5"/>
    </row>
    <row r="45756" spans="38:49">
      <c r="AL45756" s="5"/>
      <c r="AM45756" s="5"/>
      <c r="AW45756" s="5"/>
    </row>
    <row r="45757" spans="38:49">
      <c r="AL45757" s="5"/>
      <c r="AM45757" s="5"/>
      <c r="AW45757" s="5"/>
    </row>
    <row r="45758" spans="38:49">
      <c r="AL45758" s="5"/>
      <c r="AM45758" s="5"/>
      <c r="AW45758" s="5"/>
    </row>
    <row r="45759" spans="38:49">
      <c r="AL45759" s="5"/>
      <c r="AM45759" s="5"/>
      <c r="AW45759" s="5"/>
    </row>
    <row r="45760" spans="38:49">
      <c r="AL45760" s="5"/>
      <c r="AM45760" s="5"/>
      <c r="AW45760" s="5"/>
    </row>
    <row r="45761" spans="38:49">
      <c r="AL45761" s="5"/>
      <c r="AM45761" s="5"/>
      <c r="AW45761" s="5"/>
    </row>
    <row r="45762" spans="38:49">
      <c r="AL45762" s="5"/>
      <c r="AM45762" s="5"/>
      <c r="AW45762" s="5"/>
    </row>
    <row r="45763" spans="38:49">
      <c r="AL45763" s="5"/>
      <c r="AM45763" s="5"/>
      <c r="AW45763" s="5"/>
    </row>
    <row r="45764" spans="38:49">
      <c r="AL45764" s="5"/>
      <c r="AM45764" s="5"/>
      <c r="AW45764" s="5"/>
    </row>
    <row r="45765" spans="38:49">
      <c r="AL45765" s="5"/>
      <c r="AM45765" s="5"/>
      <c r="AW45765" s="5"/>
    </row>
    <row r="45766" spans="38:49">
      <c r="AL45766" s="5"/>
      <c r="AM45766" s="5"/>
      <c r="AW45766" s="5"/>
    </row>
    <row r="45767" spans="38:49">
      <c r="AL45767" s="5"/>
      <c r="AM45767" s="5"/>
      <c r="AW45767" s="5"/>
    </row>
    <row r="45768" spans="38:49">
      <c r="AL45768" s="5"/>
      <c r="AM45768" s="5"/>
      <c r="AW45768" s="5"/>
    </row>
    <row r="45769" spans="38:49">
      <c r="AL45769" s="5"/>
      <c r="AM45769" s="5"/>
      <c r="AW45769" s="5"/>
    </row>
    <row r="45770" spans="38:49">
      <c r="AL45770" s="5"/>
      <c r="AM45770" s="5"/>
      <c r="AW45770" s="5"/>
    </row>
    <row r="45771" spans="38:49">
      <c r="AL45771" s="5"/>
      <c r="AM45771" s="5"/>
      <c r="AW45771" s="5"/>
    </row>
    <row r="45772" spans="38:49">
      <c r="AL45772" s="5"/>
      <c r="AM45772" s="5"/>
      <c r="AW45772" s="5"/>
    </row>
    <row r="45773" spans="38:49">
      <c r="AL45773" s="5"/>
      <c r="AM45773" s="5"/>
      <c r="AW45773" s="5"/>
    </row>
    <row r="45774" spans="38:49">
      <c r="AL45774" s="5"/>
      <c r="AM45774" s="5"/>
      <c r="AW45774" s="5"/>
    </row>
    <row r="45775" spans="38:49">
      <c r="AL45775" s="5"/>
      <c r="AM45775" s="5"/>
      <c r="AW45775" s="5"/>
    </row>
    <row r="45776" spans="38:49">
      <c r="AL45776" s="5"/>
      <c r="AM45776" s="5"/>
      <c r="AW45776" s="5"/>
    </row>
    <row r="45777" spans="38:49">
      <c r="AL45777" s="5"/>
      <c r="AM45777" s="5"/>
      <c r="AW45777" s="5"/>
    </row>
    <row r="45778" spans="38:49">
      <c r="AL45778" s="5"/>
      <c r="AM45778" s="5"/>
      <c r="AW45778" s="5"/>
    </row>
    <row r="45779" spans="38:49">
      <c r="AL45779" s="5"/>
      <c r="AM45779" s="5"/>
      <c r="AW45779" s="5"/>
    </row>
    <row r="45780" spans="38:49">
      <c r="AL45780" s="5"/>
      <c r="AM45780" s="5"/>
      <c r="AW45780" s="5"/>
    </row>
    <row r="45781" spans="38:49">
      <c r="AL45781" s="5"/>
      <c r="AM45781" s="5"/>
      <c r="AW45781" s="5"/>
    </row>
    <row r="45782" spans="38:49">
      <c r="AL45782" s="5"/>
      <c r="AM45782" s="5"/>
      <c r="AW45782" s="5"/>
    </row>
    <row r="45783" spans="38:49">
      <c r="AL45783" s="5"/>
      <c r="AM45783" s="5"/>
      <c r="AW45783" s="5"/>
    </row>
    <row r="45784" spans="38:49">
      <c r="AL45784" s="5"/>
      <c r="AM45784" s="5"/>
      <c r="AW45784" s="5"/>
    </row>
    <row r="45785" spans="38:49">
      <c r="AL45785" s="5"/>
      <c r="AM45785" s="5"/>
      <c r="AW45785" s="5"/>
    </row>
    <row r="45786" spans="38:49">
      <c r="AL45786" s="5"/>
      <c r="AM45786" s="5"/>
      <c r="AW45786" s="5"/>
    </row>
    <row r="45787" spans="38:49">
      <c r="AL45787" s="5"/>
      <c r="AM45787" s="5"/>
      <c r="AW45787" s="5"/>
    </row>
    <row r="45788" spans="38:49">
      <c r="AL45788" s="5"/>
      <c r="AM45788" s="5"/>
      <c r="AW45788" s="5"/>
    </row>
    <row r="45789" spans="38:49">
      <c r="AL45789" s="5"/>
      <c r="AM45789" s="5"/>
      <c r="AW45789" s="5"/>
    </row>
    <row r="45790" spans="38:49">
      <c r="AL45790" s="5"/>
      <c r="AM45790" s="5"/>
      <c r="AW45790" s="5"/>
    </row>
    <row r="45791" spans="38:49">
      <c r="AL45791" s="5"/>
      <c r="AM45791" s="5"/>
      <c r="AW45791" s="5"/>
    </row>
    <row r="45792" spans="38:49">
      <c r="AL45792" s="5"/>
      <c r="AM45792" s="5"/>
      <c r="AW45792" s="5"/>
    </row>
    <row r="45793" spans="38:49">
      <c r="AL45793" s="5"/>
      <c r="AM45793" s="5"/>
      <c r="AW45793" s="5"/>
    </row>
    <row r="45794" spans="38:49">
      <c r="AL45794" s="5"/>
      <c r="AM45794" s="5"/>
      <c r="AW45794" s="5"/>
    </row>
    <row r="45795" spans="38:49">
      <c r="AL45795" s="5"/>
      <c r="AM45795" s="5"/>
      <c r="AW45795" s="5"/>
    </row>
    <row r="45796" spans="38:49">
      <c r="AL45796" s="5"/>
      <c r="AM45796" s="5"/>
      <c r="AW45796" s="5"/>
    </row>
    <row r="45797" spans="38:49">
      <c r="AL45797" s="5"/>
      <c r="AM45797" s="5"/>
      <c r="AW45797" s="5"/>
    </row>
    <row r="45798" spans="38:49">
      <c r="AL45798" s="5"/>
      <c r="AM45798" s="5"/>
      <c r="AW45798" s="5"/>
    </row>
    <row r="45799" spans="38:49">
      <c r="AL45799" s="5"/>
      <c r="AM45799" s="5"/>
      <c r="AW45799" s="5"/>
    </row>
    <row r="45800" spans="38:49">
      <c r="AL45800" s="5"/>
      <c r="AM45800" s="5"/>
      <c r="AW45800" s="5"/>
    </row>
    <row r="45801" spans="38:49">
      <c r="AL45801" s="5"/>
      <c r="AM45801" s="5"/>
      <c r="AW45801" s="5"/>
    </row>
    <row r="45802" spans="38:49">
      <c r="AL45802" s="5"/>
      <c r="AM45802" s="5"/>
      <c r="AW45802" s="5"/>
    </row>
    <row r="45803" spans="38:49">
      <c r="AL45803" s="5"/>
      <c r="AM45803" s="5"/>
      <c r="AW45803" s="5"/>
    </row>
    <row r="45804" spans="38:49">
      <c r="AL45804" s="5"/>
      <c r="AM45804" s="5"/>
      <c r="AW45804" s="5"/>
    </row>
    <row r="45805" spans="38:49">
      <c r="AL45805" s="5"/>
      <c r="AM45805" s="5"/>
      <c r="AW45805" s="5"/>
    </row>
    <row r="45806" spans="38:49">
      <c r="AL45806" s="5"/>
      <c r="AM45806" s="5"/>
      <c r="AW45806" s="5"/>
    </row>
    <row r="45807" spans="38:49">
      <c r="AL45807" s="5"/>
      <c r="AM45807" s="5"/>
      <c r="AW45807" s="5"/>
    </row>
    <row r="45808" spans="38:49">
      <c r="AL45808" s="5"/>
      <c r="AM45808" s="5"/>
      <c r="AW45808" s="5"/>
    </row>
    <row r="45809" spans="38:49">
      <c r="AL45809" s="5"/>
      <c r="AM45809" s="5"/>
      <c r="AW45809" s="5"/>
    </row>
    <row r="45810" spans="38:49">
      <c r="AL45810" s="5"/>
      <c r="AM45810" s="5"/>
      <c r="AW45810" s="5"/>
    </row>
    <row r="45811" spans="38:49">
      <c r="AL45811" s="5"/>
      <c r="AM45811" s="5"/>
      <c r="AW45811" s="5"/>
    </row>
    <row r="45812" spans="38:49">
      <c r="AL45812" s="5"/>
      <c r="AM45812" s="5"/>
      <c r="AW45812" s="5"/>
    </row>
    <row r="45813" spans="38:49">
      <c r="AL45813" s="5"/>
      <c r="AM45813" s="5"/>
      <c r="AW45813" s="5"/>
    </row>
    <row r="45814" spans="38:49">
      <c r="AL45814" s="5"/>
      <c r="AM45814" s="5"/>
      <c r="AW45814" s="5"/>
    </row>
    <row r="45815" spans="38:49">
      <c r="AL45815" s="5"/>
      <c r="AM45815" s="5"/>
      <c r="AW45815" s="5"/>
    </row>
    <row r="45816" spans="38:49">
      <c r="AL45816" s="5"/>
      <c r="AM45816" s="5"/>
      <c r="AW45816" s="5"/>
    </row>
    <row r="45817" spans="38:49">
      <c r="AL45817" s="5"/>
      <c r="AM45817" s="5"/>
      <c r="AW45817" s="5"/>
    </row>
    <row r="45818" spans="38:49">
      <c r="AL45818" s="5"/>
      <c r="AM45818" s="5"/>
      <c r="AW45818" s="5"/>
    </row>
    <row r="45819" spans="38:49">
      <c r="AL45819" s="5"/>
      <c r="AM45819" s="5"/>
      <c r="AW45819" s="5"/>
    </row>
    <row r="45820" spans="38:49">
      <c r="AL45820" s="5"/>
      <c r="AM45820" s="5"/>
      <c r="AW45820" s="5"/>
    </row>
    <row r="45821" spans="38:49">
      <c r="AL45821" s="5"/>
      <c r="AM45821" s="5"/>
      <c r="AW45821" s="5"/>
    </row>
    <row r="45822" spans="38:49">
      <c r="AL45822" s="5"/>
      <c r="AM45822" s="5"/>
      <c r="AW45822" s="5"/>
    </row>
    <row r="45823" spans="38:49">
      <c r="AL45823" s="5"/>
      <c r="AM45823" s="5"/>
      <c r="AW45823" s="5"/>
    </row>
    <row r="45824" spans="38:49">
      <c r="AL45824" s="5"/>
      <c r="AM45824" s="5"/>
      <c r="AW45824" s="5"/>
    </row>
    <row r="45825" spans="38:49">
      <c r="AL45825" s="5"/>
      <c r="AM45825" s="5"/>
      <c r="AW45825" s="5"/>
    </row>
    <row r="45826" spans="38:49">
      <c r="AL45826" s="5"/>
      <c r="AM45826" s="5"/>
      <c r="AW45826" s="5"/>
    </row>
    <row r="45827" spans="38:49">
      <c r="AL45827" s="5"/>
      <c r="AM45827" s="5"/>
      <c r="AW45827" s="5"/>
    </row>
    <row r="45828" spans="38:49">
      <c r="AL45828" s="5"/>
      <c r="AM45828" s="5"/>
      <c r="AW45828" s="5"/>
    </row>
    <row r="45829" spans="38:49">
      <c r="AL45829" s="5"/>
      <c r="AM45829" s="5"/>
      <c r="AW45829" s="5"/>
    </row>
    <row r="45830" spans="38:49">
      <c r="AL45830" s="5"/>
      <c r="AM45830" s="5"/>
      <c r="AW45830" s="5"/>
    </row>
    <row r="45831" spans="38:49">
      <c r="AL45831" s="5"/>
      <c r="AM45831" s="5"/>
      <c r="AW45831" s="5"/>
    </row>
    <row r="45832" spans="38:49">
      <c r="AL45832" s="5"/>
      <c r="AM45832" s="5"/>
      <c r="AW45832" s="5"/>
    </row>
    <row r="45833" spans="38:49">
      <c r="AL45833" s="5"/>
      <c r="AM45833" s="5"/>
      <c r="AW45833" s="5"/>
    </row>
    <row r="45834" spans="38:49">
      <c r="AL45834" s="5"/>
      <c r="AM45834" s="5"/>
      <c r="AW45834" s="5"/>
    </row>
    <row r="45835" spans="38:49">
      <c r="AL45835" s="5"/>
      <c r="AM45835" s="5"/>
      <c r="AW45835" s="5"/>
    </row>
    <row r="45836" spans="38:49">
      <c r="AL45836" s="5"/>
      <c r="AM45836" s="5"/>
      <c r="AW45836" s="5"/>
    </row>
    <row r="45837" spans="38:49">
      <c r="AL45837" s="5"/>
      <c r="AM45837" s="5"/>
      <c r="AW45837" s="5"/>
    </row>
    <row r="45838" spans="38:49">
      <c r="AL45838" s="5"/>
      <c r="AM45838" s="5"/>
      <c r="AW45838" s="5"/>
    </row>
    <row r="45839" spans="38:49">
      <c r="AL45839" s="5"/>
      <c r="AM45839" s="5"/>
      <c r="AW45839" s="5"/>
    </row>
    <row r="45840" spans="38:49">
      <c r="AL45840" s="5"/>
      <c r="AM45840" s="5"/>
      <c r="AW45840" s="5"/>
    </row>
    <row r="45841" spans="38:49">
      <c r="AL45841" s="5"/>
      <c r="AM45841" s="5"/>
      <c r="AW45841" s="5"/>
    </row>
    <row r="45842" spans="38:49">
      <c r="AL45842" s="5"/>
      <c r="AM45842" s="5"/>
      <c r="AW45842" s="5"/>
    </row>
    <row r="45843" spans="38:49">
      <c r="AL45843" s="5"/>
      <c r="AM45843" s="5"/>
      <c r="AW45843" s="5"/>
    </row>
    <row r="45844" spans="38:49">
      <c r="AL45844" s="5"/>
      <c r="AM45844" s="5"/>
      <c r="AW45844" s="5"/>
    </row>
    <row r="45845" spans="38:49">
      <c r="AL45845" s="5"/>
      <c r="AM45845" s="5"/>
      <c r="AW45845" s="5"/>
    </row>
    <row r="45846" spans="38:49">
      <c r="AL45846" s="5"/>
      <c r="AM45846" s="5"/>
      <c r="AW45846" s="5"/>
    </row>
    <row r="45847" spans="38:49">
      <c r="AL45847" s="5"/>
      <c r="AM45847" s="5"/>
      <c r="AW45847" s="5"/>
    </row>
    <row r="45848" spans="38:49">
      <c r="AL45848" s="5"/>
      <c r="AM45848" s="5"/>
      <c r="AW45848" s="5"/>
    </row>
    <row r="45849" spans="38:49">
      <c r="AL45849" s="5"/>
      <c r="AM45849" s="5"/>
      <c r="AW45849" s="5"/>
    </row>
    <row r="45850" spans="38:49">
      <c r="AL45850" s="5"/>
      <c r="AM45850" s="5"/>
      <c r="AW45850" s="5"/>
    </row>
    <row r="45851" spans="38:49">
      <c r="AL45851" s="5"/>
      <c r="AM45851" s="5"/>
      <c r="AW45851" s="5"/>
    </row>
    <row r="45852" spans="38:49">
      <c r="AL45852" s="5"/>
      <c r="AM45852" s="5"/>
      <c r="AW45852" s="5"/>
    </row>
    <row r="45853" spans="38:49">
      <c r="AL45853" s="5"/>
      <c r="AM45853" s="5"/>
      <c r="AW45853" s="5"/>
    </row>
    <row r="45854" spans="38:49">
      <c r="AL45854" s="5"/>
      <c r="AM45854" s="5"/>
      <c r="AW45854" s="5"/>
    </row>
    <row r="45855" spans="38:49">
      <c r="AL45855" s="5"/>
      <c r="AM45855" s="5"/>
      <c r="AW45855" s="5"/>
    </row>
    <row r="45856" spans="38:49">
      <c r="AL45856" s="5"/>
      <c r="AM45856" s="5"/>
      <c r="AW45856" s="5"/>
    </row>
    <row r="45857" spans="38:49">
      <c r="AL45857" s="5"/>
      <c r="AM45857" s="5"/>
      <c r="AW45857" s="5"/>
    </row>
    <row r="45858" spans="38:49">
      <c r="AL45858" s="5"/>
      <c r="AM45858" s="5"/>
      <c r="AW45858" s="5"/>
    </row>
    <row r="45859" spans="38:49">
      <c r="AL45859" s="5"/>
      <c r="AM45859" s="5"/>
      <c r="AW45859" s="5"/>
    </row>
    <row r="45860" spans="38:49">
      <c r="AL45860" s="5"/>
      <c r="AM45860" s="5"/>
      <c r="AW45860" s="5"/>
    </row>
    <row r="45861" spans="38:49">
      <c r="AL45861" s="5"/>
      <c r="AM45861" s="5"/>
      <c r="AW45861" s="5"/>
    </row>
    <row r="45862" spans="38:49">
      <c r="AL45862" s="5"/>
      <c r="AM45862" s="5"/>
      <c r="AW45862" s="5"/>
    </row>
    <row r="45863" spans="38:49">
      <c r="AL45863" s="5"/>
      <c r="AM45863" s="5"/>
      <c r="AW45863" s="5"/>
    </row>
    <row r="45864" spans="38:49">
      <c r="AL45864" s="5"/>
      <c r="AM45864" s="5"/>
      <c r="AW45864" s="5"/>
    </row>
    <row r="45865" spans="38:49">
      <c r="AL45865" s="5"/>
      <c r="AM45865" s="5"/>
      <c r="AW45865" s="5"/>
    </row>
    <row r="45866" spans="38:49">
      <c r="AL45866" s="5"/>
      <c r="AM45866" s="5"/>
      <c r="AW45866" s="5"/>
    </row>
    <row r="45867" spans="38:49">
      <c r="AL45867" s="5"/>
      <c r="AM45867" s="5"/>
      <c r="AW45867" s="5"/>
    </row>
    <row r="45868" spans="38:49">
      <c r="AL45868" s="5"/>
      <c r="AM45868" s="5"/>
      <c r="AW45868" s="5"/>
    </row>
    <row r="45869" spans="38:49">
      <c r="AL45869" s="5"/>
      <c r="AM45869" s="5"/>
      <c r="AW45869" s="5"/>
    </row>
    <row r="45870" spans="38:49">
      <c r="AL45870" s="5"/>
      <c r="AM45870" s="5"/>
      <c r="AW45870" s="5"/>
    </row>
    <row r="45871" spans="38:49">
      <c r="AL45871" s="5"/>
      <c r="AM45871" s="5"/>
      <c r="AW45871" s="5"/>
    </row>
    <row r="45872" spans="38:49">
      <c r="AL45872" s="5"/>
      <c r="AM45872" s="5"/>
      <c r="AW45872" s="5"/>
    </row>
    <row r="45873" spans="38:49">
      <c r="AL45873" s="5"/>
      <c r="AM45873" s="5"/>
      <c r="AW45873" s="5"/>
    </row>
    <row r="45874" spans="38:49">
      <c r="AL45874" s="5"/>
      <c r="AM45874" s="5"/>
      <c r="AW45874" s="5"/>
    </row>
    <row r="45875" spans="38:49">
      <c r="AL45875" s="5"/>
      <c r="AM45875" s="5"/>
      <c r="AW45875" s="5"/>
    </row>
    <row r="45876" spans="38:49">
      <c r="AL45876" s="5"/>
      <c r="AM45876" s="5"/>
      <c r="AW45876" s="5"/>
    </row>
    <row r="45877" spans="38:49">
      <c r="AL45877" s="5"/>
      <c r="AM45877" s="5"/>
      <c r="AW45877" s="5"/>
    </row>
    <row r="45878" spans="38:49">
      <c r="AL45878" s="5"/>
      <c r="AM45878" s="5"/>
      <c r="AW45878" s="5"/>
    </row>
    <row r="45879" spans="38:49">
      <c r="AL45879" s="5"/>
      <c r="AM45879" s="5"/>
      <c r="AW45879" s="5"/>
    </row>
    <row r="45880" spans="38:49">
      <c r="AL45880" s="5"/>
      <c r="AM45880" s="5"/>
      <c r="AW45880" s="5"/>
    </row>
    <row r="45881" spans="38:49">
      <c r="AL45881" s="5"/>
      <c r="AM45881" s="5"/>
      <c r="AW45881" s="5"/>
    </row>
    <row r="45882" spans="38:49">
      <c r="AL45882" s="5"/>
      <c r="AM45882" s="5"/>
      <c r="AW45882" s="5"/>
    </row>
    <row r="45883" spans="38:49">
      <c r="AL45883" s="5"/>
      <c r="AM45883" s="5"/>
      <c r="AW45883" s="5"/>
    </row>
    <row r="45884" spans="38:49">
      <c r="AL45884" s="5"/>
      <c r="AM45884" s="5"/>
      <c r="AW45884" s="5"/>
    </row>
    <row r="45885" spans="38:49">
      <c r="AL45885" s="5"/>
      <c r="AM45885" s="5"/>
      <c r="AW45885" s="5"/>
    </row>
    <row r="45886" spans="38:49">
      <c r="AL45886" s="5"/>
      <c r="AM45886" s="5"/>
      <c r="AW45886" s="5"/>
    </row>
    <row r="45887" spans="38:49">
      <c r="AL45887" s="5"/>
      <c r="AM45887" s="5"/>
      <c r="AW45887" s="5"/>
    </row>
    <row r="45888" spans="38:49">
      <c r="AL45888" s="5"/>
      <c r="AM45888" s="5"/>
      <c r="AW45888" s="5"/>
    </row>
    <row r="45889" spans="38:49">
      <c r="AL45889" s="5"/>
      <c r="AM45889" s="5"/>
      <c r="AW45889" s="5"/>
    </row>
    <row r="45890" spans="38:49">
      <c r="AL45890" s="5"/>
      <c r="AM45890" s="5"/>
      <c r="AW45890" s="5"/>
    </row>
    <row r="45891" spans="38:49">
      <c r="AL45891" s="5"/>
      <c r="AM45891" s="5"/>
      <c r="AW45891" s="5"/>
    </row>
    <row r="45892" spans="38:49">
      <c r="AL45892" s="5"/>
      <c r="AM45892" s="5"/>
      <c r="AW45892" s="5"/>
    </row>
    <row r="45893" spans="38:49">
      <c r="AL45893" s="5"/>
      <c r="AM45893" s="5"/>
      <c r="AW45893" s="5"/>
    </row>
    <row r="45894" spans="38:49">
      <c r="AL45894" s="5"/>
      <c r="AM45894" s="5"/>
      <c r="AW45894" s="5"/>
    </row>
    <row r="45895" spans="38:49">
      <c r="AL45895" s="5"/>
      <c r="AM45895" s="5"/>
      <c r="AW45895" s="5"/>
    </row>
    <row r="45896" spans="38:49">
      <c r="AL45896" s="5"/>
      <c r="AM45896" s="5"/>
      <c r="AW45896" s="5"/>
    </row>
    <row r="45897" spans="38:49">
      <c r="AL45897" s="5"/>
      <c r="AM45897" s="5"/>
      <c r="AW45897" s="5"/>
    </row>
    <row r="45898" spans="38:49">
      <c r="AL45898" s="5"/>
      <c r="AM45898" s="5"/>
      <c r="AW45898" s="5"/>
    </row>
    <row r="45899" spans="38:49">
      <c r="AL45899" s="5"/>
      <c r="AM45899" s="5"/>
      <c r="AW45899" s="5"/>
    </row>
    <row r="45900" spans="38:49">
      <c r="AL45900" s="5"/>
      <c r="AM45900" s="5"/>
      <c r="AW45900" s="5"/>
    </row>
    <row r="45901" spans="38:49">
      <c r="AL45901" s="5"/>
      <c r="AM45901" s="5"/>
      <c r="AW45901" s="5"/>
    </row>
    <row r="45902" spans="38:49">
      <c r="AL45902" s="5"/>
      <c r="AM45902" s="5"/>
      <c r="AW45902" s="5"/>
    </row>
    <row r="45903" spans="38:49">
      <c r="AL45903" s="5"/>
      <c r="AM45903" s="5"/>
      <c r="AW45903" s="5"/>
    </row>
    <row r="45904" spans="38:49">
      <c r="AL45904" s="5"/>
      <c r="AM45904" s="5"/>
      <c r="AW45904" s="5"/>
    </row>
    <row r="45905" spans="38:49">
      <c r="AL45905" s="5"/>
      <c r="AM45905" s="5"/>
      <c r="AW45905" s="5"/>
    </row>
    <row r="45906" spans="38:49">
      <c r="AL45906" s="5"/>
      <c r="AM45906" s="5"/>
      <c r="AW45906" s="5"/>
    </row>
    <row r="45907" spans="38:49">
      <c r="AL45907" s="5"/>
      <c r="AM45907" s="5"/>
      <c r="AW45907" s="5"/>
    </row>
    <row r="45908" spans="38:49">
      <c r="AL45908" s="5"/>
      <c r="AM45908" s="5"/>
      <c r="AW45908" s="5"/>
    </row>
    <row r="45909" spans="38:49">
      <c r="AL45909" s="5"/>
      <c r="AM45909" s="5"/>
      <c r="AW45909" s="5"/>
    </row>
    <row r="45910" spans="38:49">
      <c r="AL45910" s="5"/>
      <c r="AM45910" s="5"/>
      <c r="AW45910" s="5"/>
    </row>
    <row r="45911" spans="38:49">
      <c r="AL45911" s="5"/>
      <c r="AM45911" s="5"/>
      <c r="AW45911" s="5"/>
    </row>
    <row r="45912" spans="38:49">
      <c r="AL45912" s="5"/>
      <c r="AM45912" s="5"/>
      <c r="AW45912" s="5"/>
    </row>
    <row r="45913" spans="38:49">
      <c r="AL45913" s="5"/>
      <c r="AM45913" s="5"/>
      <c r="AW45913" s="5"/>
    </row>
    <row r="45914" spans="38:49">
      <c r="AL45914" s="5"/>
      <c r="AM45914" s="5"/>
      <c r="AW45914" s="5"/>
    </row>
    <row r="45915" spans="38:49">
      <c r="AL45915" s="5"/>
      <c r="AM45915" s="5"/>
      <c r="AW45915" s="5"/>
    </row>
    <row r="45916" spans="38:49">
      <c r="AL45916" s="5"/>
      <c r="AM45916" s="5"/>
      <c r="AW45916" s="5"/>
    </row>
    <row r="45917" spans="38:49">
      <c r="AL45917" s="5"/>
      <c r="AM45917" s="5"/>
      <c r="AW45917" s="5"/>
    </row>
    <row r="45918" spans="38:49">
      <c r="AL45918" s="5"/>
      <c r="AM45918" s="5"/>
      <c r="AW45918" s="5"/>
    </row>
    <row r="45919" spans="38:49">
      <c r="AL45919" s="5"/>
      <c r="AM45919" s="5"/>
      <c r="AW45919" s="5"/>
    </row>
    <row r="45920" spans="38:49">
      <c r="AL45920" s="5"/>
      <c r="AM45920" s="5"/>
      <c r="AW45920" s="5"/>
    </row>
    <row r="45921" spans="38:49">
      <c r="AL45921" s="5"/>
      <c r="AM45921" s="5"/>
      <c r="AW45921" s="5"/>
    </row>
    <row r="45922" spans="38:49">
      <c r="AL45922" s="5"/>
      <c r="AM45922" s="5"/>
      <c r="AW45922" s="5"/>
    </row>
    <row r="45923" spans="38:49">
      <c r="AL45923" s="5"/>
      <c r="AM45923" s="5"/>
      <c r="AW45923" s="5"/>
    </row>
    <row r="45924" spans="38:49">
      <c r="AL45924" s="5"/>
      <c r="AM45924" s="5"/>
      <c r="AW45924" s="5"/>
    </row>
    <row r="45925" spans="38:49">
      <c r="AL45925" s="5"/>
      <c r="AM45925" s="5"/>
      <c r="AW45925" s="5"/>
    </row>
    <row r="45926" spans="38:49">
      <c r="AL45926" s="5"/>
      <c r="AM45926" s="5"/>
      <c r="AW45926" s="5"/>
    </row>
    <row r="45927" spans="38:49">
      <c r="AL45927" s="5"/>
      <c r="AM45927" s="5"/>
      <c r="AW45927" s="5"/>
    </row>
    <row r="45928" spans="38:49">
      <c r="AL45928" s="5"/>
      <c r="AM45928" s="5"/>
      <c r="AW45928" s="5"/>
    </row>
    <row r="45929" spans="38:49">
      <c r="AL45929" s="5"/>
      <c r="AM45929" s="5"/>
      <c r="AW45929" s="5"/>
    </row>
    <row r="45930" spans="38:49">
      <c r="AL45930" s="5"/>
      <c r="AM45930" s="5"/>
      <c r="AW45930" s="5"/>
    </row>
    <row r="45931" spans="38:49">
      <c r="AL45931" s="5"/>
      <c r="AM45931" s="5"/>
      <c r="AW45931" s="5"/>
    </row>
    <row r="45932" spans="38:49">
      <c r="AL45932" s="5"/>
      <c r="AM45932" s="5"/>
      <c r="AW45932" s="5"/>
    </row>
    <row r="45933" spans="38:49">
      <c r="AL45933" s="5"/>
      <c r="AM45933" s="5"/>
      <c r="AW45933" s="5"/>
    </row>
    <row r="45934" spans="38:49">
      <c r="AL45934" s="5"/>
      <c r="AM45934" s="5"/>
      <c r="AW45934" s="5"/>
    </row>
    <row r="45935" spans="38:49">
      <c r="AL45935" s="5"/>
      <c r="AM45935" s="5"/>
      <c r="AW45935" s="5"/>
    </row>
    <row r="45936" spans="38:49">
      <c r="AL45936" s="5"/>
      <c r="AM45936" s="5"/>
      <c r="AW45936" s="5"/>
    </row>
    <row r="45937" spans="38:49">
      <c r="AL45937" s="5"/>
      <c r="AM45937" s="5"/>
      <c r="AW45937" s="5"/>
    </row>
    <row r="45938" spans="38:49">
      <c r="AL45938" s="5"/>
      <c r="AM45938" s="5"/>
      <c r="AW45938" s="5"/>
    </row>
    <row r="45939" spans="38:49">
      <c r="AL45939" s="5"/>
      <c r="AM45939" s="5"/>
      <c r="AW45939" s="5"/>
    </row>
    <row r="45940" spans="38:49">
      <c r="AL45940" s="5"/>
      <c r="AM45940" s="5"/>
      <c r="AW45940" s="5"/>
    </row>
    <row r="45941" spans="38:49">
      <c r="AL45941" s="5"/>
      <c r="AM45941" s="5"/>
      <c r="AW45941" s="5"/>
    </row>
    <row r="45942" spans="38:49">
      <c r="AL45942" s="5"/>
      <c r="AM45942" s="5"/>
      <c r="AW45942" s="5"/>
    </row>
    <row r="45943" spans="38:49">
      <c r="AL45943" s="5"/>
      <c r="AM45943" s="5"/>
      <c r="AW45943" s="5"/>
    </row>
    <row r="45944" spans="38:49">
      <c r="AL45944" s="5"/>
      <c r="AM45944" s="5"/>
      <c r="AW45944" s="5"/>
    </row>
    <row r="45945" spans="38:49">
      <c r="AL45945" s="5"/>
      <c r="AM45945" s="5"/>
      <c r="AW45945" s="5"/>
    </row>
    <row r="45946" spans="38:49">
      <c r="AL45946" s="5"/>
      <c r="AM45946" s="5"/>
      <c r="AW45946" s="5"/>
    </row>
    <row r="45947" spans="38:49">
      <c r="AL45947" s="5"/>
      <c r="AM45947" s="5"/>
      <c r="AW45947" s="5"/>
    </row>
    <row r="45948" spans="38:49">
      <c r="AL45948" s="5"/>
      <c r="AM45948" s="5"/>
      <c r="AW45948" s="5"/>
    </row>
    <row r="45949" spans="38:49">
      <c r="AL45949" s="5"/>
      <c r="AM45949" s="5"/>
      <c r="AW45949" s="5"/>
    </row>
    <row r="45950" spans="38:49">
      <c r="AL45950" s="5"/>
      <c r="AM45950" s="5"/>
      <c r="AW45950" s="5"/>
    </row>
    <row r="45951" spans="38:49">
      <c r="AL45951" s="5"/>
      <c r="AM45951" s="5"/>
      <c r="AW45951" s="5"/>
    </row>
    <row r="45952" spans="38:49">
      <c r="AL45952" s="5"/>
      <c r="AM45952" s="5"/>
      <c r="AW45952" s="5"/>
    </row>
    <row r="45953" spans="38:49">
      <c r="AL45953" s="5"/>
      <c r="AM45953" s="5"/>
      <c r="AW45953" s="5"/>
    </row>
    <row r="45954" spans="38:49">
      <c r="AL45954" s="5"/>
      <c r="AM45954" s="5"/>
      <c r="AW45954" s="5"/>
    </row>
    <row r="45955" spans="38:49">
      <c r="AL45955" s="5"/>
      <c r="AM45955" s="5"/>
      <c r="AW45955" s="5"/>
    </row>
    <row r="45956" spans="38:49">
      <c r="AL45956" s="5"/>
      <c r="AM45956" s="5"/>
      <c r="AW45956" s="5"/>
    </row>
    <row r="45957" spans="38:49">
      <c r="AL45957" s="5"/>
      <c r="AM45957" s="5"/>
      <c r="AW45957" s="5"/>
    </row>
    <row r="45958" spans="38:49">
      <c r="AL45958" s="5"/>
      <c r="AM45958" s="5"/>
      <c r="AW45958" s="5"/>
    </row>
    <row r="45959" spans="38:49">
      <c r="AL45959" s="5"/>
      <c r="AM45959" s="5"/>
      <c r="AW45959" s="5"/>
    </row>
    <row r="45960" spans="38:49">
      <c r="AL45960" s="5"/>
      <c r="AM45960" s="5"/>
      <c r="AW45960" s="5"/>
    </row>
    <row r="45961" spans="38:49">
      <c r="AL45961" s="5"/>
      <c r="AM45961" s="5"/>
      <c r="AW45961" s="5"/>
    </row>
    <row r="45962" spans="38:49">
      <c r="AL45962" s="5"/>
      <c r="AM45962" s="5"/>
      <c r="AW45962" s="5"/>
    </row>
    <row r="45963" spans="38:49">
      <c r="AL45963" s="5"/>
      <c r="AM45963" s="5"/>
      <c r="AW45963" s="5"/>
    </row>
    <row r="45964" spans="38:49">
      <c r="AL45964" s="5"/>
      <c r="AM45964" s="5"/>
      <c r="AW45964" s="5"/>
    </row>
    <row r="45965" spans="38:49">
      <c r="AL45965" s="5"/>
      <c r="AM45965" s="5"/>
      <c r="AW45965" s="5"/>
    </row>
    <row r="45966" spans="38:49">
      <c r="AL45966" s="5"/>
      <c r="AM45966" s="5"/>
      <c r="AW45966" s="5"/>
    </row>
    <row r="45967" spans="38:49">
      <c r="AL45967" s="5"/>
      <c r="AM45967" s="5"/>
      <c r="AW45967" s="5"/>
    </row>
    <row r="45968" spans="38:49">
      <c r="AL45968" s="5"/>
      <c r="AM45968" s="5"/>
      <c r="AW45968" s="5"/>
    </row>
    <row r="45969" spans="38:49">
      <c r="AL45969" s="5"/>
      <c r="AM45969" s="5"/>
      <c r="AW45969" s="5"/>
    </row>
    <row r="45970" spans="38:49">
      <c r="AL45970" s="5"/>
      <c r="AM45970" s="5"/>
      <c r="AW45970" s="5"/>
    </row>
    <row r="45971" spans="38:49">
      <c r="AL45971" s="5"/>
      <c r="AM45971" s="5"/>
      <c r="AW45971" s="5"/>
    </row>
    <row r="45972" spans="38:49">
      <c r="AL45972" s="5"/>
      <c r="AM45972" s="5"/>
      <c r="AW45972" s="5"/>
    </row>
    <row r="45973" spans="38:49">
      <c r="AL45973" s="5"/>
      <c r="AM45973" s="5"/>
      <c r="AW45973" s="5"/>
    </row>
    <row r="45974" spans="38:49">
      <c r="AL45974" s="5"/>
      <c r="AM45974" s="5"/>
      <c r="AW45974" s="5"/>
    </row>
    <row r="45975" spans="38:49">
      <c r="AL45975" s="5"/>
      <c r="AM45975" s="5"/>
      <c r="AW45975" s="5"/>
    </row>
    <row r="45976" spans="38:49">
      <c r="AL45976" s="5"/>
      <c r="AM45976" s="5"/>
      <c r="AW45976" s="5"/>
    </row>
    <row r="45977" spans="38:49">
      <c r="AL45977" s="5"/>
      <c r="AM45977" s="5"/>
      <c r="AW45977" s="5"/>
    </row>
    <row r="45978" spans="38:49">
      <c r="AL45978" s="5"/>
      <c r="AM45978" s="5"/>
      <c r="AW45978" s="5"/>
    </row>
    <row r="45979" spans="38:49">
      <c r="AL45979" s="5"/>
      <c r="AM45979" s="5"/>
      <c r="AW45979" s="5"/>
    </row>
    <row r="45980" spans="38:49">
      <c r="AL45980" s="5"/>
      <c r="AM45980" s="5"/>
      <c r="AW45980" s="5"/>
    </row>
    <row r="45981" spans="38:49">
      <c r="AL45981" s="5"/>
      <c r="AM45981" s="5"/>
      <c r="AW45981" s="5"/>
    </row>
    <row r="45982" spans="38:49">
      <c r="AL45982" s="5"/>
      <c r="AM45982" s="5"/>
      <c r="AW45982" s="5"/>
    </row>
    <row r="45983" spans="38:49">
      <c r="AL45983" s="5"/>
      <c r="AM45983" s="5"/>
      <c r="AW45983" s="5"/>
    </row>
    <row r="45984" spans="38:49">
      <c r="AL45984" s="5"/>
      <c r="AM45984" s="5"/>
      <c r="AW45984" s="5"/>
    </row>
    <row r="45985" spans="38:49">
      <c r="AL45985" s="5"/>
      <c r="AM45985" s="5"/>
      <c r="AW45985" s="5"/>
    </row>
    <row r="45986" spans="38:49">
      <c r="AL45986" s="5"/>
      <c r="AM45986" s="5"/>
      <c r="AW45986" s="5"/>
    </row>
    <row r="45987" spans="38:49">
      <c r="AL45987" s="5"/>
      <c r="AM45987" s="5"/>
      <c r="AW45987" s="5"/>
    </row>
    <row r="45988" spans="38:49">
      <c r="AL45988" s="5"/>
      <c r="AM45988" s="5"/>
      <c r="AW45988" s="5"/>
    </row>
    <row r="45989" spans="38:49">
      <c r="AL45989" s="5"/>
      <c r="AM45989" s="5"/>
      <c r="AW45989" s="5"/>
    </row>
    <row r="45990" spans="38:49">
      <c r="AL45990" s="5"/>
      <c r="AM45990" s="5"/>
      <c r="AW45990" s="5"/>
    </row>
    <row r="45991" spans="38:49">
      <c r="AL45991" s="5"/>
      <c r="AM45991" s="5"/>
      <c r="AW45991" s="5"/>
    </row>
    <row r="45992" spans="38:49">
      <c r="AL45992" s="5"/>
      <c r="AM45992" s="5"/>
      <c r="AW45992" s="5"/>
    </row>
    <row r="45993" spans="38:49">
      <c r="AL45993" s="5"/>
      <c r="AM45993" s="5"/>
      <c r="AW45993" s="5"/>
    </row>
    <row r="45994" spans="38:49">
      <c r="AL45994" s="5"/>
      <c r="AM45994" s="5"/>
      <c r="AW45994" s="5"/>
    </row>
    <row r="45995" spans="38:49">
      <c r="AL45995" s="5"/>
      <c r="AM45995" s="5"/>
      <c r="AW45995" s="5"/>
    </row>
    <row r="45996" spans="38:49">
      <c r="AL45996" s="5"/>
      <c r="AM45996" s="5"/>
      <c r="AW45996" s="5"/>
    </row>
    <row r="45997" spans="38:49">
      <c r="AL45997" s="5"/>
      <c r="AM45997" s="5"/>
      <c r="AW45997" s="5"/>
    </row>
    <row r="45998" spans="38:49">
      <c r="AL45998" s="5"/>
      <c r="AM45998" s="5"/>
      <c r="AW45998" s="5"/>
    </row>
    <row r="45999" spans="38:49">
      <c r="AL45999" s="5"/>
      <c r="AM45999" s="5"/>
      <c r="AW45999" s="5"/>
    </row>
    <row r="46000" spans="38:49">
      <c r="AL46000" s="5"/>
      <c r="AM46000" s="5"/>
      <c r="AW46000" s="5"/>
    </row>
    <row r="46001" spans="38:49">
      <c r="AL46001" s="5"/>
      <c r="AM46001" s="5"/>
      <c r="AW46001" s="5"/>
    </row>
    <row r="46002" spans="38:49">
      <c r="AL46002" s="5"/>
      <c r="AM46002" s="5"/>
      <c r="AW46002" s="5"/>
    </row>
    <row r="46003" spans="38:49">
      <c r="AL46003" s="5"/>
      <c r="AM46003" s="5"/>
      <c r="AW46003" s="5"/>
    </row>
    <row r="46004" spans="38:49">
      <c r="AL46004" s="5"/>
      <c r="AM46004" s="5"/>
      <c r="AW46004" s="5"/>
    </row>
    <row r="46005" spans="38:49">
      <c r="AL46005" s="5"/>
      <c r="AM46005" s="5"/>
      <c r="AW46005" s="5"/>
    </row>
    <row r="46006" spans="38:49">
      <c r="AL46006" s="5"/>
      <c r="AM46006" s="5"/>
      <c r="AW46006" s="5"/>
    </row>
    <row r="46007" spans="38:49">
      <c r="AL46007" s="5"/>
      <c r="AM46007" s="5"/>
      <c r="AW46007" s="5"/>
    </row>
    <row r="46008" spans="38:49">
      <c r="AL46008" s="5"/>
      <c r="AM46008" s="5"/>
      <c r="AW46008" s="5"/>
    </row>
    <row r="46009" spans="38:49">
      <c r="AL46009" s="5"/>
      <c r="AM46009" s="5"/>
      <c r="AW46009" s="5"/>
    </row>
    <row r="46010" spans="38:49">
      <c r="AL46010" s="5"/>
      <c r="AM46010" s="5"/>
      <c r="AW46010" s="5"/>
    </row>
    <row r="46011" spans="38:49">
      <c r="AL46011" s="5"/>
      <c r="AM46011" s="5"/>
      <c r="AW46011" s="5"/>
    </row>
    <row r="46012" spans="38:49">
      <c r="AL46012" s="5"/>
      <c r="AM46012" s="5"/>
      <c r="AW46012" s="5"/>
    </row>
    <row r="46013" spans="38:49">
      <c r="AL46013" s="5"/>
      <c r="AM46013" s="5"/>
      <c r="AW46013" s="5"/>
    </row>
    <row r="46014" spans="38:49">
      <c r="AL46014" s="5"/>
      <c r="AM46014" s="5"/>
      <c r="AW46014" s="5"/>
    </row>
    <row r="46015" spans="38:49">
      <c r="AL46015" s="5"/>
      <c r="AM46015" s="5"/>
      <c r="AW46015" s="5"/>
    </row>
    <row r="46016" spans="38:49">
      <c r="AL46016" s="5"/>
      <c r="AM46016" s="5"/>
      <c r="AW46016" s="5"/>
    </row>
    <row r="46017" spans="38:49">
      <c r="AL46017" s="5"/>
      <c r="AM46017" s="5"/>
      <c r="AW46017" s="5"/>
    </row>
    <row r="46018" spans="38:49">
      <c r="AL46018" s="5"/>
      <c r="AM46018" s="5"/>
      <c r="AW46018" s="5"/>
    </row>
    <row r="46019" spans="38:49">
      <c r="AL46019" s="5"/>
      <c r="AM46019" s="5"/>
      <c r="AW46019" s="5"/>
    </row>
    <row r="46020" spans="38:49">
      <c r="AL46020" s="5"/>
      <c r="AM46020" s="5"/>
      <c r="AW46020" s="5"/>
    </row>
    <row r="46021" spans="38:49">
      <c r="AL46021" s="5"/>
      <c r="AM46021" s="5"/>
      <c r="AW46021" s="5"/>
    </row>
    <row r="46022" spans="38:49">
      <c r="AL46022" s="5"/>
      <c r="AM46022" s="5"/>
      <c r="AW46022" s="5"/>
    </row>
    <row r="46023" spans="38:49">
      <c r="AL46023" s="5"/>
      <c r="AM46023" s="5"/>
      <c r="AW46023" s="5"/>
    </row>
    <row r="46024" spans="38:49">
      <c r="AL46024" s="5"/>
      <c r="AM46024" s="5"/>
      <c r="AW46024" s="5"/>
    </row>
    <row r="46025" spans="38:49">
      <c r="AL46025" s="5"/>
      <c r="AM46025" s="5"/>
      <c r="AW46025" s="5"/>
    </row>
    <row r="46026" spans="38:49">
      <c r="AL46026" s="5"/>
      <c r="AM46026" s="5"/>
      <c r="AW46026" s="5"/>
    </row>
    <row r="46027" spans="38:49">
      <c r="AL46027" s="5"/>
      <c r="AM46027" s="5"/>
      <c r="AW46027" s="5"/>
    </row>
    <row r="46028" spans="38:49">
      <c r="AL46028" s="5"/>
      <c r="AM46028" s="5"/>
      <c r="AW46028" s="5"/>
    </row>
    <row r="46029" spans="38:49">
      <c r="AL46029" s="5"/>
      <c r="AM46029" s="5"/>
      <c r="AW46029" s="5"/>
    </row>
    <row r="46030" spans="38:49">
      <c r="AL46030" s="5"/>
      <c r="AM46030" s="5"/>
      <c r="AW46030" s="5"/>
    </row>
    <row r="46031" spans="38:49">
      <c r="AL46031" s="5"/>
      <c r="AM46031" s="5"/>
      <c r="AW46031" s="5"/>
    </row>
    <row r="46032" spans="38:49">
      <c r="AL46032" s="5"/>
      <c r="AM46032" s="5"/>
      <c r="AW46032" s="5"/>
    </row>
    <row r="46033" spans="38:49">
      <c r="AL46033" s="5"/>
      <c r="AM46033" s="5"/>
      <c r="AW46033" s="5"/>
    </row>
    <row r="46034" spans="38:49">
      <c r="AL46034" s="5"/>
      <c r="AM46034" s="5"/>
      <c r="AW46034" s="5"/>
    </row>
    <row r="46035" spans="38:49">
      <c r="AL46035" s="5"/>
      <c r="AM46035" s="5"/>
      <c r="AW46035" s="5"/>
    </row>
    <row r="46036" spans="38:49">
      <c r="AL46036" s="5"/>
      <c r="AM46036" s="5"/>
      <c r="AW46036" s="5"/>
    </row>
    <row r="46037" spans="38:49">
      <c r="AL46037" s="5"/>
      <c r="AM46037" s="5"/>
      <c r="AW46037" s="5"/>
    </row>
    <row r="46038" spans="38:49">
      <c r="AL46038" s="5"/>
      <c r="AM46038" s="5"/>
      <c r="AW46038" s="5"/>
    </row>
    <row r="46039" spans="38:49">
      <c r="AL46039" s="5"/>
      <c r="AM46039" s="5"/>
      <c r="AW46039" s="5"/>
    </row>
    <row r="46040" spans="38:49">
      <c r="AL46040" s="5"/>
      <c r="AM46040" s="5"/>
      <c r="AW46040" s="5"/>
    </row>
    <row r="46041" spans="38:49">
      <c r="AL46041" s="5"/>
      <c r="AM46041" s="5"/>
      <c r="AW46041" s="5"/>
    </row>
    <row r="46042" spans="38:49">
      <c r="AL46042" s="5"/>
      <c r="AM46042" s="5"/>
      <c r="AW46042" s="5"/>
    </row>
    <row r="46043" spans="38:49">
      <c r="AL46043" s="5"/>
      <c r="AM46043" s="5"/>
      <c r="AW46043" s="5"/>
    </row>
    <row r="46044" spans="38:49">
      <c r="AL46044" s="5"/>
      <c r="AM46044" s="5"/>
      <c r="AW46044" s="5"/>
    </row>
    <row r="46045" spans="38:49">
      <c r="AL46045" s="5"/>
      <c r="AM46045" s="5"/>
      <c r="AW46045" s="5"/>
    </row>
    <row r="46046" spans="38:49">
      <c r="AL46046" s="5"/>
      <c r="AM46046" s="5"/>
      <c r="AW46046" s="5"/>
    </row>
    <row r="46047" spans="38:49">
      <c r="AL46047" s="5"/>
      <c r="AM46047" s="5"/>
      <c r="AW46047" s="5"/>
    </row>
    <row r="46048" spans="38:49">
      <c r="AL46048" s="5"/>
      <c r="AM46048" s="5"/>
      <c r="AW46048" s="5"/>
    </row>
    <row r="46049" spans="38:49">
      <c r="AL46049" s="5"/>
      <c r="AM46049" s="5"/>
      <c r="AW46049" s="5"/>
    </row>
    <row r="46050" spans="38:49">
      <c r="AL46050" s="5"/>
      <c r="AM46050" s="5"/>
      <c r="AW46050" s="5"/>
    </row>
    <row r="46051" spans="38:49">
      <c r="AL46051" s="5"/>
      <c r="AM46051" s="5"/>
      <c r="AW46051" s="5"/>
    </row>
    <row r="46052" spans="38:49">
      <c r="AL46052" s="5"/>
      <c r="AM46052" s="5"/>
      <c r="AW46052" s="5"/>
    </row>
    <row r="46053" spans="38:49">
      <c r="AL46053" s="5"/>
      <c r="AM46053" s="5"/>
      <c r="AW46053" s="5"/>
    </row>
    <row r="46054" spans="38:49">
      <c r="AL46054" s="5"/>
      <c r="AM46054" s="5"/>
      <c r="AW46054" s="5"/>
    </row>
    <row r="46055" spans="38:49">
      <c r="AL46055" s="5"/>
      <c r="AM46055" s="5"/>
      <c r="AW46055" s="5"/>
    </row>
    <row r="46056" spans="38:49">
      <c r="AL46056" s="5"/>
      <c r="AM46056" s="5"/>
      <c r="AW46056" s="5"/>
    </row>
    <row r="46057" spans="38:49">
      <c r="AL46057" s="5"/>
      <c r="AM46057" s="5"/>
      <c r="AW46057" s="5"/>
    </row>
    <row r="46058" spans="38:49">
      <c r="AL46058" s="5"/>
      <c r="AM46058" s="5"/>
      <c r="AW46058" s="5"/>
    </row>
    <row r="46059" spans="38:49">
      <c r="AL46059" s="5"/>
      <c r="AM46059" s="5"/>
      <c r="AW46059" s="5"/>
    </row>
    <row r="46060" spans="38:49">
      <c r="AL46060" s="5"/>
      <c r="AM46060" s="5"/>
      <c r="AW46060" s="5"/>
    </row>
    <row r="46061" spans="38:49">
      <c r="AL46061" s="5"/>
      <c r="AM46061" s="5"/>
      <c r="AW46061" s="5"/>
    </row>
    <row r="46062" spans="38:49">
      <c r="AL46062" s="5"/>
      <c r="AM46062" s="5"/>
      <c r="AW46062" s="5"/>
    </row>
    <row r="46063" spans="38:49">
      <c r="AL46063" s="5"/>
      <c r="AM46063" s="5"/>
      <c r="AW46063" s="5"/>
    </row>
    <row r="46064" spans="38:49">
      <c r="AL46064" s="5"/>
      <c r="AM46064" s="5"/>
      <c r="AW46064" s="5"/>
    </row>
    <row r="46065" spans="38:49">
      <c r="AL46065" s="5"/>
      <c r="AM46065" s="5"/>
      <c r="AW46065" s="5"/>
    </row>
    <row r="46066" spans="38:49">
      <c r="AL46066" s="5"/>
      <c r="AM46066" s="5"/>
      <c r="AW46066" s="5"/>
    </row>
    <row r="46067" spans="38:49">
      <c r="AL46067" s="5"/>
      <c r="AM46067" s="5"/>
      <c r="AW46067" s="5"/>
    </row>
    <row r="46068" spans="38:49">
      <c r="AL46068" s="5"/>
      <c r="AM46068" s="5"/>
      <c r="AW46068" s="5"/>
    </row>
    <row r="46069" spans="38:49">
      <c r="AL46069" s="5"/>
      <c r="AM46069" s="5"/>
      <c r="AW46069" s="5"/>
    </row>
    <row r="46070" spans="38:49">
      <c r="AL46070" s="5"/>
      <c r="AM46070" s="5"/>
      <c r="AW46070" s="5"/>
    </row>
    <row r="46071" spans="38:49">
      <c r="AL46071" s="5"/>
      <c r="AM46071" s="5"/>
      <c r="AW46071" s="5"/>
    </row>
    <row r="46072" spans="38:49">
      <c r="AL46072" s="5"/>
      <c r="AM46072" s="5"/>
      <c r="AW46072" s="5"/>
    </row>
    <row r="46073" spans="38:49">
      <c r="AL46073" s="5"/>
      <c r="AM46073" s="5"/>
      <c r="AW46073" s="5"/>
    </row>
    <row r="46074" spans="38:49">
      <c r="AL46074" s="5"/>
      <c r="AM46074" s="5"/>
      <c r="AW46074" s="5"/>
    </row>
    <row r="46075" spans="38:49">
      <c r="AL46075" s="5"/>
      <c r="AM46075" s="5"/>
      <c r="AW46075" s="5"/>
    </row>
    <row r="46076" spans="38:49">
      <c r="AL46076" s="5"/>
      <c r="AM46076" s="5"/>
      <c r="AW46076" s="5"/>
    </row>
    <row r="46077" spans="38:49">
      <c r="AL46077" s="5"/>
      <c r="AM46077" s="5"/>
      <c r="AW46077" s="5"/>
    </row>
    <row r="46078" spans="38:49">
      <c r="AL46078" s="5"/>
      <c r="AM46078" s="5"/>
      <c r="AW46078" s="5"/>
    </row>
    <row r="46079" spans="38:49">
      <c r="AL46079" s="5"/>
      <c r="AM46079" s="5"/>
      <c r="AW46079" s="5"/>
    </row>
    <row r="46080" spans="38:49">
      <c r="AL46080" s="5"/>
      <c r="AM46080" s="5"/>
      <c r="AW46080" s="5"/>
    </row>
    <row r="46081" spans="38:49">
      <c r="AL46081" s="5"/>
      <c r="AM46081" s="5"/>
      <c r="AW46081" s="5"/>
    </row>
    <row r="46082" spans="38:49">
      <c r="AL46082" s="5"/>
      <c r="AM46082" s="5"/>
      <c r="AW46082" s="5"/>
    </row>
    <row r="46083" spans="38:49">
      <c r="AL46083" s="5"/>
      <c r="AM46083" s="5"/>
      <c r="AW46083" s="5"/>
    </row>
    <row r="46084" spans="38:49">
      <c r="AL46084" s="5"/>
      <c r="AM46084" s="5"/>
      <c r="AW46084" s="5"/>
    </row>
    <row r="46085" spans="38:49">
      <c r="AL46085" s="5"/>
      <c r="AM46085" s="5"/>
      <c r="AW46085" s="5"/>
    </row>
    <row r="46086" spans="38:49">
      <c r="AL46086" s="5"/>
      <c r="AM46086" s="5"/>
      <c r="AW46086" s="5"/>
    </row>
    <row r="46087" spans="38:49">
      <c r="AL46087" s="5"/>
      <c r="AM46087" s="5"/>
      <c r="AW46087" s="5"/>
    </row>
    <row r="46088" spans="38:49">
      <c r="AL46088" s="5"/>
      <c r="AM46088" s="5"/>
      <c r="AW46088" s="5"/>
    </row>
    <row r="46089" spans="38:49">
      <c r="AL46089" s="5"/>
      <c r="AM46089" s="5"/>
      <c r="AW46089" s="5"/>
    </row>
    <row r="46090" spans="38:49">
      <c r="AL46090" s="5"/>
      <c r="AM46090" s="5"/>
      <c r="AW46090" s="5"/>
    </row>
    <row r="46091" spans="38:49">
      <c r="AL46091" s="5"/>
      <c r="AM46091" s="5"/>
      <c r="AW46091" s="5"/>
    </row>
    <row r="46092" spans="38:49">
      <c r="AL46092" s="5"/>
      <c r="AM46092" s="5"/>
      <c r="AW46092" s="5"/>
    </row>
    <row r="46093" spans="38:49">
      <c r="AL46093" s="5"/>
      <c r="AM46093" s="5"/>
      <c r="AW46093" s="5"/>
    </row>
    <row r="46094" spans="38:49">
      <c r="AL46094" s="5"/>
      <c r="AM46094" s="5"/>
      <c r="AW46094" s="5"/>
    </row>
    <row r="46095" spans="38:49">
      <c r="AL46095" s="5"/>
      <c r="AM46095" s="5"/>
      <c r="AW46095" s="5"/>
    </row>
    <row r="46096" spans="38:49">
      <c r="AL46096" s="5"/>
      <c r="AM46096" s="5"/>
      <c r="AW46096" s="5"/>
    </row>
    <row r="46097" spans="38:49">
      <c r="AL46097" s="5"/>
      <c r="AM46097" s="5"/>
      <c r="AW46097" s="5"/>
    </row>
    <row r="46098" spans="38:49">
      <c r="AL46098" s="5"/>
      <c r="AM46098" s="5"/>
      <c r="AW46098" s="5"/>
    </row>
    <row r="46099" spans="38:49">
      <c r="AL46099" s="5"/>
      <c r="AM46099" s="5"/>
      <c r="AW46099" s="5"/>
    </row>
    <row r="46100" spans="38:49">
      <c r="AL46100" s="5"/>
      <c r="AM46100" s="5"/>
      <c r="AW46100" s="5"/>
    </row>
    <row r="46101" spans="38:49">
      <c r="AL46101" s="5"/>
      <c r="AM46101" s="5"/>
      <c r="AW46101" s="5"/>
    </row>
    <row r="46102" spans="38:49">
      <c r="AL46102" s="5"/>
      <c r="AM46102" s="5"/>
      <c r="AW46102" s="5"/>
    </row>
    <row r="46103" spans="38:49">
      <c r="AL46103" s="5"/>
      <c r="AM46103" s="5"/>
      <c r="AW46103" s="5"/>
    </row>
    <row r="46104" spans="38:49">
      <c r="AL46104" s="5"/>
      <c r="AM46104" s="5"/>
      <c r="AW46104" s="5"/>
    </row>
    <row r="46105" spans="38:49">
      <c r="AL46105" s="5"/>
      <c r="AM46105" s="5"/>
      <c r="AW46105" s="5"/>
    </row>
    <row r="46106" spans="38:49">
      <c r="AL46106" s="5"/>
      <c r="AM46106" s="5"/>
      <c r="AW46106" s="5"/>
    </row>
    <row r="46107" spans="38:49">
      <c r="AL46107" s="5"/>
      <c r="AM46107" s="5"/>
      <c r="AW46107" s="5"/>
    </row>
    <row r="46108" spans="38:49">
      <c r="AL46108" s="5"/>
      <c r="AM46108" s="5"/>
      <c r="AW46108" s="5"/>
    </row>
    <row r="46109" spans="38:49">
      <c r="AL46109" s="5"/>
      <c r="AM46109" s="5"/>
      <c r="AW46109" s="5"/>
    </row>
    <row r="46110" spans="38:49">
      <c r="AL46110" s="5"/>
      <c r="AM46110" s="5"/>
      <c r="AW46110" s="5"/>
    </row>
    <row r="46111" spans="38:49">
      <c r="AL46111" s="5"/>
      <c r="AM46111" s="5"/>
      <c r="AW46111" s="5"/>
    </row>
    <row r="46112" spans="38:49">
      <c r="AL46112" s="5"/>
      <c r="AM46112" s="5"/>
      <c r="AW46112" s="5"/>
    </row>
    <row r="46113" spans="38:49">
      <c r="AL46113" s="5"/>
      <c r="AM46113" s="5"/>
      <c r="AW46113" s="5"/>
    </row>
    <row r="46114" spans="38:49">
      <c r="AL46114" s="5"/>
      <c r="AM46114" s="5"/>
      <c r="AW46114" s="5"/>
    </row>
    <row r="46115" spans="38:49">
      <c r="AL46115" s="5"/>
      <c r="AM46115" s="5"/>
      <c r="AW46115" s="5"/>
    </row>
    <row r="46116" spans="38:49">
      <c r="AL46116" s="5"/>
      <c r="AM46116" s="5"/>
      <c r="AW46116" s="5"/>
    </row>
    <row r="46117" spans="38:49">
      <c r="AL46117" s="5"/>
      <c r="AM46117" s="5"/>
      <c r="AW46117" s="5"/>
    </row>
    <row r="46118" spans="38:49">
      <c r="AL46118" s="5"/>
      <c r="AM46118" s="5"/>
      <c r="AW46118" s="5"/>
    </row>
    <row r="46119" spans="38:49">
      <c r="AL46119" s="5"/>
      <c r="AM46119" s="5"/>
      <c r="AW46119" s="5"/>
    </row>
    <row r="46120" spans="38:49">
      <c r="AL46120" s="5"/>
      <c r="AM46120" s="5"/>
      <c r="AW46120" s="5"/>
    </row>
    <row r="46121" spans="38:49">
      <c r="AL46121" s="5"/>
      <c r="AM46121" s="5"/>
      <c r="AW46121" s="5"/>
    </row>
    <row r="46122" spans="38:49">
      <c r="AL46122" s="5"/>
      <c r="AM46122" s="5"/>
      <c r="AW46122" s="5"/>
    </row>
    <row r="46123" spans="38:49">
      <c r="AL46123" s="5"/>
      <c r="AM46123" s="5"/>
      <c r="AW46123" s="5"/>
    </row>
    <row r="46124" spans="38:49">
      <c r="AL46124" s="5"/>
      <c r="AM46124" s="5"/>
      <c r="AW46124" s="5"/>
    </row>
    <row r="46125" spans="38:49">
      <c r="AL46125" s="5"/>
      <c r="AM46125" s="5"/>
      <c r="AW46125" s="5"/>
    </row>
    <row r="46126" spans="38:49">
      <c r="AL46126" s="5"/>
      <c r="AM46126" s="5"/>
      <c r="AW46126" s="5"/>
    </row>
    <row r="46127" spans="38:49">
      <c r="AL46127" s="5"/>
      <c r="AM46127" s="5"/>
      <c r="AW46127" s="5"/>
    </row>
    <row r="46128" spans="38:49">
      <c r="AL46128" s="5"/>
      <c r="AM46128" s="5"/>
      <c r="AW46128" s="5"/>
    </row>
    <row r="46129" spans="38:49">
      <c r="AL46129" s="5"/>
      <c r="AM46129" s="5"/>
      <c r="AW46129" s="5"/>
    </row>
    <row r="46130" spans="38:49">
      <c r="AL46130" s="5"/>
      <c r="AM46130" s="5"/>
      <c r="AW46130" s="5"/>
    </row>
    <row r="46131" spans="38:49">
      <c r="AL46131" s="5"/>
      <c r="AM46131" s="5"/>
      <c r="AW46131" s="5"/>
    </row>
    <row r="46132" spans="38:49">
      <c r="AL46132" s="5"/>
      <c r="AM46132" s="5"/>
      <c r="AW46132" s="5"/>
    </row>
    <row r="46133" spans="38:49">
      <c r="AL46133" s="5"/>
      <c r="AM46133" s="5"/>
      <c r="AW46133" s="5"/>
    </row>
    <row r="46134" spans="38:49">
      <c r="AL46134" s="5"/>
      <c r="AM46134" s="5"/>
      <c r="AW46134" s="5"/>
    </row>
    <row r="46135" spans="38:49">
      <c r="AL46135" s="5"/>
      <c r="AM46135" s="5"/>
      <c r="AW46135" s="5"/>
    </row>
    <row r="46136" spans="38:49">
      <c r="AL46136" s="5"/>
      <c r="AM46136" s="5"/>
      <c r="AW46136" s="5"/>
    </row>
    <row r="46137" spans="38:49">
      <c r="AL46137" s="5"/>
      <c r="AM46137" s="5"/>
      <c r="AW46137" s="5"/>
    </row>
    <row r="46138" spans="38:49">
      <c r="AL46138" s="5"/>
      <c r="AM46138" s="5"/>
      <c r="AW46138" s="5"/>
    </row>
    <row r="46139" spans="38:49">
      <c r="AL46139" s="5"/>
      <c r="AM46139" s="5"/>
      <c r="AW46139" s="5"/>
    </row>
    <row r="46140" spans="38:49">
      <c r="AL46140" s="5"/>
      <c r="AM46140" s="5"/>
      <c r="AW46140" s="5"/>
    </row>
    <row r="46141" spans="38:49">
      <c r="AL46141" s="5"/>
      <c r="AM46141" s="5"/>
      <c r="AW46141" s="5"/>
    </row>
    <row r="46142" spans="38:49">
      <c r="AL46142" s="5"/>
      <c r="AM46142" s="5"/>
      <c r="AW46142" s="5"/>
    </row>
    <row r="46143" spans="38:49">
      <c r="AL46143" s="5"/>
      <c r="AM46143" s="5"/>
      <c r="AW46143" s="5"/>
    </row>
    <row r="46144" spans="38:49">
      <c r="AL46144" s="5"/>
      <c r="AM46144" s="5"/>
      <c r="AW46144" s="5"/>
    </row>
    <row r="46145" spans="38:49">
      <c r="AL46145" s="5"/>
      <c r="AM46145" s="5"/>
      <c r="AW46145" s="5"/>
    </row>
    <row r="46146" spans="38:49">
      <c r="AL46146" s="5"/>
      <c r="AM46146" s="5"/>
      <c r="AW46146" s="5"/>
    </row>
    <row r="46147" spans="38:49">
      <c r="AL46147" s="5"/>
      <c r="AM46147" s="5"/>
      <c r="AW46147" s="5"/>
    </row>
    <row r="46148" spans="38:49">
      <c r="AL46148" s="5"/>
      <c r="AM46148" s="5"/>
      <c r="AW46148" s="5"/>
    </row>
    <row r="46149" spans="38:49">
      <c r="AL46149" s="5"/>
      <c r="AM46149" s="5"/>
      <c r="AW46149" s="5"/>
    </row>
    <row r="46150" spans="38:49">
      <c r="AL46150" s="5"/>
      <c r="AM46150" s="5"/>
      <c r="AW46150" s="5"/>
    </row>
    <row r="46151" spans="38:49">
      <c r="AL46151" s="5"/>
      <c r="AM46151" s="5"/>
      <c r="AW46151" s="5"/>
    </row>
    <row r="46152" spans="38:49">
      <c r="AL46152" s="5"/>
      <c r="AM46152" s="5"/>
      <c r="AW46152" s="5"/>
    </row>
    <row r="46153" spans="38:49">
      <c r="AL46153" s="5"/>
      <c r="AM46153" s="5"/>
      <c r="AW46153" s="5"/>
    </row>
    <row r="46154" spans="38:49">
      <c r="AL46154" s="5"/>
      <c r="AM46154" s="5"/>
      <c r="AW46154" s="5"/>
    </row>
    <row r="46155" spans="38:49">
      <c r="AL46155" s="5"/>
      <c r="AM46155" s="5"/>
      <c r="AW46155" s="5"/>
    </row>
    <row r="46156" spans="38:49">
      <c r="AL46156" s="5"/>
      <c r="AM46156" s="5"/>
      <c r="AW46156" s="5"/>
    </row>
    <row r="46157" spans="38:49">
      <c r="AL46157" s="5"/>
      <c r="AM46157" s="5"/>
      <c r="AW46157" s="5"/>
    </row>
    <row r="46158" spans="38:49">
      <c r="AL46158" s="5"/>
      <c r="AM46158" s="5"/>
      <c r="AW46158" s="5"/>
    </row>
    <row r="46159" spans="38:49">
      <c r="AL46159" s="5"/>
      <c r="AM46159" s="5"/>
      <c r="AW46159" s="5"/>
    </row>
    <row r="46160" spans="38:49">
      <c r="AL46160" s="5"/>
      <c r="AM46160" s="5"/>
      <c r="AW46160" s="5"/>
    </row>
    <row r="46161" spans="38:49">
      <c r="AL46161" s="5"/>
      <c r="AM46161" s="5"/>
      <c r="AW46161" s="5"/>
    </row>
    <row r="46162" spans="38:49">
      <c r="AL46162" s="5"/>
      <c r="AM46162" s="5"/>
      <c r="AW46162" s="5"/>
    </row>
    <row r="46163" spans="38:49">
      <c r="AL46163" s="5"/>
      <c r="AM46163" s="5"/>
      <c r="AW46163" s="5"/>
    </row>
    <row r="46164" spans="38:49">
      <c r="AL46164" s="5"/>
      <c r="AM46164" s="5"/>
      <c r="AW46164" s="5"/>
    </row>
    <row r="46165" spans="38:49">
      <c r="AL46165" s="5"/>
      <c r="AM46165" s="5"/>
      <c r="AW46165" s="5"/>
    </row>
    <row r="46166" spans="38:49">
      <c r="AL46166" s="5"/>
      <c r="AM46166" s="5"/>
      <c r="AW46166" s="5"/>
    </row>
    <row r="46167" spans="38:49">
      <c r="AL46167" s="5"/>
      <c r="AM46167" s="5"/>
      <c r="AW46167" s="5"/>
    </row>
    <row r="46168" spans="38:49">
      <c r="AL46168" s="5"/>
      <c r="AM46168" s="5"/>
      <c r="AW46168" s="5"/>
    </row>
    <row r="46169" spans="38:49">
      <c r="AL46169" s="5"/>
      <c r="AM46169" s="5"/>
      <c r="AW46169" s="5"/>
    </row>
    <row r="46170" spans="38:49">
      <c r="AL46170" s="5"/>
      <c r="AM46170" s="5"/>
      <c r="AW46170" s="5"/>
    </row>
    <row r="46171" spans="38:49">
      <c r="AL46171" s="5"/>
      <c r="AM46171" s="5"/>
      <c r="AW46171" s="5"/>
    </row>
    <row r="46172" spans="38:49">
      <c r="AL46172" s="5"/>
      <c r="AM46172" s="5"/>
      <c r="AW46172" s="5"/>
    </row>
    <row r="46173" spans="38:49">
      <c r="AL46173" s="5"/>
      <c r="AM46173" s="5"/>
      <c r="AW46173" s="5"/>
    </row>
    <row r="46174" spans="38:49">
      <c r="AL46174" s="5"/>
      <c r="AM46174" s="5"/>
      <c r="AW46174" s="5"/>
    </row>
    <row r="46175" spans="38:49">
      <c r="AL46175" s="5"/>
      <c r="AM46175" s="5"/>
      <c r="AW46175" s="5"/>
    </row>
    <row r="46176" spans="38:49">
      <c r="AL46176" s="5"/>
      <c r="AM46176" s="5"/>
      <c r="AW46176" s="5"/>
    </row>
    <row r="46177" spans="38:49">
      <c r="AL46177" s="5"/>
      <c r="AM46177" s="5"/>
      <c r="AW46177" s="5"/>
    </row>
    <row r="46178" spans="38:49">
      <c r="AL46178" s="5"/>
      <c r="AM46178" s="5"/>
      <c r="AW46178" s="5"/>
    </row>
    <row r="46179" spans="38:49">
      <c r="AL46179" s="5"/>
      <c r="AM46179" s="5"/>
      <c r="AW46179" s="5"/>
    </row>
    <row r="46180" spans="38:49">
      <c r="AL46180" s="5"/>
      <c r="AM46180" s="5"/>
      <c r="AW46180" s="5"/>
    </row>
    <row r="46181" spans="38:49">
      <c r="AL46181" s="5"/>
      <c r="AM46181" s="5"/>
      <c r="AW46181" s="5"/>
    </row>
    <row r="46182" spans="38:49">
      <c r="AL46182" s="5"/>
      <c r="AM46182" s="5"/>
      <c r="AW46182" s="5"/>
    </row>
    <row r="46183" spans="38:49">
      <c r="AL46183" s="5"/>
      <c r="AM46183" s="5"/>
      <c r="AW46183" s="5"/>
    </row>
    <row r="46184" spans="38:49">
      <c r="AL46184" s="5"/>
      <c r="AM46184" s="5"/>
      <c r="AW46184" s="5"/>
    </row>
    <row r="46185" spans="38:49">
      <c r="AL46185" s="5"/>
      <c r="AM46185" s="5"/>
      <c r="AW46185" s="5"/>
    </row>
    <row r="46186" spans="38:49">
      <c r="AL46186" s="5"/>
      <c r="AM46186" s="5"/>
      <c r="AW46186" s="5"/>
    </row>
    <row r="46187" spans="38:49">
      <c r="AL46187" s="5"/>
      <c r="AM46187" s="5"/>
      <c r="AW46187" s="5"/>
    </row>
    <row r="46188" spans="38:49">
      <c r="AL46188" s="5"/>
      <c r="AM46188" s="5"/>
      <c r="AW46188" s="5"/>
    </row>
    <row r="46189" spans="38:49">
      <c r="AL46189" s="5"/>
      <c r="AM46189" s="5"/>
      <c r="AW46189" s="5"/>
    </row>
    <row r="46190" spans="38:49">
      <c r="AL46190" s="5"/>
      <c r="AM46190" s="5"/>
      <c r="AW46190" s="5"/>
    </row>
    <row r="46191" spans="38:49">
      <c r="AL46191" s="5"/>
      <c r="AM46191" s="5"/>
      <c r="AW46191" s="5"/>
    </row>
    <row r="46192" spans="38:49">
      <c r="AL46192" s="5"/>
      <c r="AM46192" s="5"/>
      <c r="AW46192" s="5"/>
    </row>
    <row r="46193" spans="38:49">
      <c r="AL46193" s="5"/>
      <c r="AM46193" s="5"/>
      <c r="AW46193" s="5"/>
    </row>
    <row r="46194" spans="38:49">
      <c r="AL46194" s="5"/>
      <c r="AM46194" s="5"/>
      <c r="AW46194" s="5"/>
    </row>
    <row r="46195" spans="38:49">
      <c r="AL46195" s="5"/>
      <c r="AM46195" s="5"/>
      <c r="AW46195" s="5"/>
    </row>
    <row r="46196" spans="38:49">
      <c r="AL46196" s="5"/>
      <c r="AM46196" s="5"/>
      <c r="AW46196" s="5"/>
    </row>
    <row r="46197" spans="38:49">
      <c r="AL46197" s="5"/>
      <c r="AM46197" s="5"/>
      <c r="AW46197" s="5"/>
    </row>
    <row r="46198" spans="38:49">
      <c r="AL46198" s="5"/>
      <c r="AM46198" s="5"/>
      <c r="AW46198" s="5"/>
    </row>
    <row r="46199" spans="38:49">
      <c r="AL46199" s="5"/>
      <c r="AM46199" s="5"/>
      <c r="AW46199" s="5"/>
    </row>
    <row r="46200" spans="38:49">
      <c r="AL46200" s="5"/>
      <c r="AM46200" s="5"/>
      <c r="AW46200" s="5"/>
    </row>
    <row r="46201" spans="38:49">
      <c r="AL46201" s="5"/>
      <c r="AM46201" s="5"/>
      <c r="AW46201" s="5"/>
    </row>
    <row r="46202" spans="38:49">
      <c r="AL46202" s="5"/>
      <c r="AM46202" s="5"/>
      <c r="AW46202" s="5"/>
    </row>
    <row r="46203" spans="38:49">
      <c r="AL46203" s="5"/>
      <c r="AM46203" s="5"/>
      <c r="AW46203" s="5"/>
    </row>
    <row r="46204" spans="38:49">
      <c r="AL46204" s="5"/>
      <c r="AM46204" s="5"/>
      <c r="AW46204" s="5"/>
    </row>
    <row r="46205" spans="38:49">
      <c r="AL46205" s="5"/>
      <c r="AM46205" s="5"/>
      <c r="AW46205" s="5"/>
    </row>
    <row r="46206" spans="38:49">
      <c r="AL46206" s="5"/>
      <c r="AM46206" s="5"/>
      <c r="AW46206" s="5"/>
    </row>
    <row r="46207" spans="38:49">
      <c r="AL46207" s="5"/>
      <c r="AM46207" s="5"/>
      <c r="AW46207" s="5"/>
    </row>
    <row r="46208" spans="38:49">
      <c r="AL46208" s="5"/>
      <c r="AM46208" s="5"/>
      <c r="AW46208" s="5"/>
    </row>
    <row r="46209" spans="38:49">
      <c r="AL46209" s="5"/>
      <c r="AM46209" s="5"/>
      <c r="AW46209" s="5"/>
    </row>
    <row r="46210" spans="38:49">
      <c r="AL46210" s="5"/>
      <c r="AM46210" s="5"/>
      <c r="AW46210" s="5"/>
    </row>
    <row r="46211" spans="38:49">
      <c r="AL46211" s="5"/>
      <c r="AM46211" s="5"/>
      <c r="AW46211" s="5"/>
    </row>
    <row r="46212" spans="38:49">
      <c r="AL46212" s="5"/>
      <c r="AM46212" s="5"/>
      <c r="AW46212" s="5"/>
    </row>
    <row r="46213" spans="38:49">
      <c r="AL46213" s="5"/>
      <c r="AM46213" s="5"/>
      <c r="AW46213" s="5"/>
    </row>
    <row r="46214" spans="38:49">
      <c r="AL46214" s="5"/>
      <c r="AM46214" s="5"/>
      <c r="AW46214" s="5"/>
    </row>
    <row r="46215" spans="38:49">
      <c r="AL46215" s="5"/>
      <c r="AM46215" s="5"/>
      <c r="AW46215" s="5"/>
    </row>
    <row r="46216" spans="38:49">
      <c r="AL46216" s="5"/>
      <c r="AM46216" s="5"/>
      <c r="AW46216" s="5"/>
    </row>
    <row r="46217" spans="38:49">
      <c r="AL46217" s="5"/>
      <c r="AM46217" s="5"/>
      <c r="AW46217" s="5"/>
    </row>
    <row r="46218" spans="38:49">
      <c r="AL46218" s="5"/>
      <c r="AM46218" s="5"/>
      <c r="AW46218" s="5"/>
    </row>
    <row r="46219" spans="38:49">
      <c r="AL46219" s="5"/>
      <c r="AM46219" s="5"/>
      <c r="AW46219" s="5"/>
    </row>
    <row r="46220" spans="38:49">
      <c r="AL46220" s="5"/>
      <c r="AM46220" s="5"/>
      <c r="AW46220" s="5"/>
    </row>
    <row r="46221" spans="38:49">
      <c r="AL46221" s="5"/>
      <c r="AM46221" s="5"/>
      <c r="AW46221" s="5"/>
    </row>
    <row r="46222" spans="38:49">
      <c r="AL46222" s="5"/>
      <c r="AM46222" s="5"/>
      <c r="AW46222" s="5"/>
    </row>
    <row r="46223" spans="38:49">
      <c r="AL46223" s="5"/>
      <c r="AM46223" s="5"/>
      <c r="AW46223" s="5"/>
    </row>
    <row r="46224" spans="38:49">
      <c r="AL46224" s="5"/>
      <c r="AM46224" s="5"/>
      <c r="AW46224" s="5"/>
    </row>
    <row r="46225" spans="38:49">
      <c r="AL46225" s="5"/>
      <c r="AM46225" s="5"/>
      <c r="AW46225" s="5"/>
    </row>
    <row r="46226" spans="38:49">
      <c r="AL46226" s="5"/>
      <c r="AM46226" s="5"/>
      <c r="AW46226" s="5"/>
    </row>
    <row r="46227" spans="38:49">
      <c r="AL46227" s="5"/>
      <c r="AM46227" s="5"/>
      <c r="AW46227" s="5"/>
    </row>
    <row r="46228" spans="38:49">
      <c r="AL46228" s="5"/>
      <c r="AM46228" s="5"/>
      <c r="AW46228" s="5"/>
    </row>
    <row r="46229" spans="38:49">
      <c r="AL46229" s="5"/>
      <c r="AM46229" s="5"/>
      <c r="AW46229" s="5"/>
    </row>
    <row r="46230" spans="38:49">
      <c r="AL46230" s="5"/>
      <c r="AM46230" s="5"/>
      <c r="AW46230" s="5"/>
    </row>
    <row r="46231" spans="38:49">
      <c r="AL46231" s="5"/>
      <c r="AM46231" s="5"/>
      <c r="AW46231" s="5"/>
    </row>
    <row r="46232" spans="38:49">
      <c r="AL46232" s="5"/>
      <c r="AM46232" s="5"/>
      <c r="AW46232" s="5"/>
    </row>
    <row r="46233" spans="38:49">
      <c r="AL46233" s="5"/>
      <c r="AM46233" s="5"/>
      <c r="AW46233" s="5"/>
    </row>
    <row r="46234" spans="38:49">
      <c r="AL46234" s="5"/>
      <c r="AM46234" s="5"/>
      <c r="AW46234" s="5"/>
    </row>
    <row r="46235" spans="38:49">
      <c r="AL46235" s="5"/>
      <c r="AM46235" s="5"/>
      <c r="AW46235" s="5"/>
    </row>
    <row r="46236" spans="38:49">
      <c r="AL46236" s="5"/>
      <c r="AM46236" s="5"/>
      <c r="AW46236" s="5"/>
    </row>
    <row r="46237" spans="38:49">
      <c r="AL46237" s="5"/>
      <c r="AM46237" s="5"/>
      <c r="AW46237" s="5"/>
    </row>
    <row r="46238" spans="38:49">
      <c r="AL46238" s="5"/>
      <c r="AM46238" s="5"/>
      <c r="AW46238" s="5"/>
    </row>
    <row r="46239" spans="38:49">
      <c r="AL46239" s="5"/>
      <c r="AM46239" s="5"/>
      <c r="AW46239" s="5"/>
    </row>
    <row r="46240" spans="38:49">
      <c r="AL46240" s="5"/>
      <c r="AM46240" s="5"/>
      <c r="AW46240" s="5"/>
    </row>
    <row r="46241" spans="38:49">
      <c r="AL46241" s="5"/>
      <c r="AM46241" s="5"/>
      <c r="AW46241" s="5"/>
    </row>
    <row r="46242" spans="38:49">
      <c r="AL46242" s="5"/>
      <c r="AM46242" s="5"/>
      <c r="AW46242" s="5"/>
    </row>
    <row r="46243" spans="38:49">
      <c r="AL46243" s="5"/>
      <c r="AM46243" s="5"/>
      <c r="AW46243" s="5"/>
    </row>
    <row r="46244" spans="38:49">
      <c r="AL46244" s="5"/>
      <c r="AM46244" s="5"/>
      <c r="AW46244" s="5"/>
    </row>
    <row r="46245" spans="38:49">
      <c r="AL46245" s="5"/>
      <c r="AM46245" s="5"/>
      <c r="AW46245" s="5"/>
    </row>
    <row r="46246" spans="38:49">
      <c r="AL46246" s="5"/>
      <c r="AM46246" s="5"/>
      <c r="AW46246" s="5"/>
    </row>
    <row r="46247" spans="38:49">
      <c r="AL46247" s="5"/>
      <c r="AM46247" s="5"/>
      <c r="AW46247" s="5"/>
    </row>
    <row r="46248" spans="38:49">
      <c r="AL46248" s="5"/>
      <c r="AM46248" s="5"/>
      <c r="AW46248" s="5"/>
    </row>
    <row r="46249" spans="38:49">
      <c r="AL46249" s="5"/>
      <c r="AM46249" s="5"/>
      <c r="AW46249" s="5"/>
    </row>
    <row r="46250" spans="38:49">
      <c r="AL46250" s="5"/>
      <c r="AM46250" s="5"/>
      <c r="AW46250" s="5"/>
    </row>
    <row r="46251" spans="38:49">
      <c r="AL46251" s="5"/>
      <c r="AM46251" s="5"/>
      <c r="AW46251" s="5"/>
    </row>
    <row r="46252" spans="38:49">
      <c r="AL46252" s="5"/>
      <c r="AM46252" s="5"/>
      <c r="AW46252" s="5"/>
    </row>
    <row r="46253" spans="38:49">
      <c r="AL46253" s="5"/>
      <c r="AM46253" s="5"/>
      <c r="AW46253" s="5"/>
    </row>
    <row r="46254" spans="38:49">
      <c r="AL46254" s="5"/>
      <c r="AM46254" s="5"/>
      <c r="AW46254" s="5"/>
    </row>
    <row r="46255" spans="38:49">
      <c r="AL46255" s="5"/>
      <c r="AM46255" s="5"/>
      <c r="AW46255" s="5"/>
    </row>
    <row r="46256" spans="38:49">
      <c r="AL46256" s="5"/>
      <c r="AM46256" s="5"/>
      <c r="AW46256" s="5"/>
    </row>
    <row r="46257" spans="38:49">
      <c r="AL46257" s="5"/>
      <c r="AM46257" s="5"/>
      <c r="AW46257" s="5"/>
    </row>
    <row r="46258" spans="38:49">
      <c r="AL46258" s="5"/>
      <c r="AM46258" s="5"/>
      <c r="AW46258" s="5"/>
    </row>
    <row r="46259" spans="38:49">
      <c r="AL46259" s="5"/>
      <c r="AM46259" s="5"/>
      <c r="AW46259" s="5"/>
    </row>
    <row r="46260" spans="38:49">
      <c r="AL46260" s="5"/>
      <c r="AM46260" s="5"/>
      <c r="AW46260" s="5"/>
    </row>
    <row r="46261" spans="38:49">
      <c r="AL46261" s="5"/>
      <c r="AM46261" s="5"/>
      <c r="AW46261" s="5"/>
    </row>
    <row r="46262" spans="38:49">
      <c r="AL46262" s="5"/>
      <c r="AM46262" s="5"/>
      <c r="AW46262" s="5"/>
    </row>
    <row r="46263" spans="38:49">
      <c r="AL46263" s="5"/>
      <c r="AM46263" s="5"/>
      <c r="AW46263" s="5"/>
    </row>
    <row r="46264" spans="38:49">
      <c r="AL46264" s="5"/>
      <c r="AM46264" s="5"/>
      <c r="AW46264" s="5"/>
    </row>
    <row r="46265" spans="38:49">
      <c r="AL46265" s="5"/>
      <c r="AM46265" s="5"/>
      <c r="AW46265" s="5"/>
    </row>
    <row r="46266" spans="38:49">
      <c r="AL46266" s="5"/>
      <c r="AM46266" s="5"/>
      <c r="AW46266" s="5"/>
    </row>
    <row r="46267" spans="38:49">
      <c r="AL46267" s="5"/>
      <c r="AM46267" s="5"/>
      <c r="AW46267" s="5"/>
    </row>
    <row r="46268" spans="38:49">
      <c r="AL46268" s="5"/>
      <c r="AM46268" s="5"/>
      <c r="AW46268" s="5"/>
    </row>
    <row r="46269" spans="38:49">
      <c r="AL46269" s="5"/>
      <c r="AM46269" s="5"/>
      <c r="AW46269" s="5"/>
    </row>
    <row r="46270" spans="38:49">
      <c r="AL46270" s="5"/>
      <c r="AM46270" s="5"/>
      <c r="AW46270" s="5"/>
    </row>
    <row r="46271" spans="38:49">
      <c r="AL46271" s="5"/>
      <c r="AM46271" s="5"/>
      <c r="AW46271" s="5"/>
    </row>
    <row r="46272" spans="38:49">
      <c r="AL46272" s="5"/>
      <c r="AM46272" s="5"/>
      <c r="AW46272" s="5"/>
    </row>
    <row r="46273" spans="38:49">
      <c r="AL46273" s="5"/>
      <c r="AM46273" s="5"/>
      <c r="AW46273" s="5"/>
    </row>
    <row r="46274" spans="38:49">
      <c r="AL46274" s="5"/>
      <c r="AM46274" s="5"/>
      <c r="AW46274" s="5"/>
    </row>
    <row r="46275" spans="38:49">
      <c r="AL46275" s="5"/>
      <c r="AM46275" s="5"/>
      <c r="AW46275" s="5"/>
    </row>
    <row r="46276" spans="38:49">
      <c r="AL46276" s="5"/>
      <c r="AM46276" s="5"/>
      <c r="AW46276" s="5"/>
    </row>
    <row r="46277" spans="38:49">
      <c r="AL46277" s="5"/>
      <c r="AM46277" s="5"/>
      <c r="AW46277" s="5"/>
    </row>
    <row r="46278" spans="38:49">
      <c r="AL46278" s="5"/>
      <c r="AM46278" s="5"/>
      <c r="AW46278" s="5"/>
    </row>
    <row r="46279" spans="38:49">
      <c r="AL46279" s="5"/>
      <c r="AM46279" s="5"/>
      <c r="AW46279" s="5"/>
    </row>
    <row r="46280" spans="38:49">
      <c r="AL46280" s="5"/>
      <c r="AM46280" s="5"/>
      <c r="AW46280" s="5"/>
    </row>
    <row r="46281" spans="38:49">
      <c r="AL46281" s="5"/>
      <c r="AM46281" s="5"/>
      <c r="AW46281" s="5"/>
    </row>
    <row r="46282" spans="38:49">
      <c r="AL46282" s="5"/>
      <c r="AM46282" s="5"/>
      <c r="AW46282" s="5"/>
    </row>
    <row r="46283" spans="38:49">
      <c r="AL46283" s="5"/>
      <c r="AM46283" s="5"/>
      <c r="AW46283" s="5"/>
    </row>
    <row r="46284" spans="38:49">
      <c r="AL46284" s="5"/>
      <c r="AM46284" s="5"/>
      <c r="AW46284" s="5"/>
    </row>
    <row r="46285" spans="38:49">
      <c r="AL46285" s="5"/>
      <c r="AM46285" s="5"/>
      <c r="AW46285" s="5"/>
    </row>
    <row r="46286" spans="38:49">
      <c r="AL46286" s="5"/>
      <c r="AM46286" s="5"/>
      <c r="AW46286" s="5"/>
    </row>
    <row r="46287" spans="38:49">
      <c r="AL46287" s="5"/>
      <c r="AM46287" s="5"/>
      <c r="AW46287" s="5"/>
    </row>
    <row r="46288" spans="38:49">
      <c r="AL46288" s="5"/>
      <c r="AM46288" s="5"/>
      <c r="AW46288" s="5"/>
    </row>
    <row r="46289" spans="38:49">
      <c r="AL46289" s="5"/>
      <c r="AM46289" s="5"/>
      <c r="AW46289" s="5"/>
    </row>
    <row r="46290" spans="38:49">
      <c r="AL46290" s="5"/>
      <c r="AM46290" s="5"/>
      <c r="AW46290" s="5"/>
    </row>
    <row r="46291" spans="38:49">
      <c r="AL46291" s="5"/>
      <c r="AM46291" s="5"/>
      <c r="AW46291" s="5"/>
    </row>
    <row r="46292" spans="38:49">
      <c r="AL46292" s="5"/>
      <c r="AM46292" s="5"/>
      <c r="AW46292" s="5"/>
    </row>
    <row r="46293" spans="38:49">
      <c r="AL46293" s="5"/>
      <c r="AM46293" s="5"/>
      <c r="AW46293" s="5"/>
    </row>
    <row r="46294" spans="38:49">
      <c r="AL46294" s="5"/>
      <c r="AM46294" s="5"/>
      <c r="AW46294" s="5"/>
    </row>
    <row r="46295" spans="38:49">
      <c r="AL46295" s="5"/>
      <c r="AM46295" s="5"/>
      <c r="AW46295" s="5"/>
    </row>
    <row r="46296" spans="38:49">
      <c r="AL46296" s="5"/>
      <c r="AM46296" s="5"/>
      <c r="AW46296" s="5"/>
    </row>
    <row r="46297" spans="38:49">
      <c r="AL46297" s="5"/>
      <c r="AM46297" s="5"/>
      <c r="AW46297" s="5"/>
    </row>
    <row r="46298" spans="38:49">
      <c r="AL46298" s="5"/>
      <c r="AM46298" s="5"/>
      <c r="AW46298" s="5"/>
    </row>
    <row r="46299" spans="38:49">
      <c r="AL46299" s="5"/>
      <c r="AM46299" s="5"/>
      <c r="AW46299" s="5"/>
    </row>
    <row r="46300" spans="38:49">
      <c r="AL46300" s="5"/>
      <c r="AM46300" s="5"/>
      <c r="AW46300" s="5"/>
    </row>
    <row r="46301" spans="38:49">
      <c r="AL46301" s="5"/>
      <c r="AM46301" s="5"/>
      <c r="AW46301" s="5"/>
    </row>
    <row r="46302" spans="38:49">
      <c r="AL46302" s="5"/>
      <c r="AM46302" s="5"/>
      <c r="AW46302" s="5"/>
    </row>
    <row r="46303" spans="38:49">
      <c r="AL46303" s="5"/>
      <c r="AM46303" s="5"/>
      <c r="AW46303" s="5"/>
    </row>
    <row r="46304" spans="38:49">
      <c r="AL46304" s="5"/>
      <c r="AM46304" s="5"/>
      <c r="AW46304" s="5"/>
    </row>
    <row r="46305" spans="38:49">
      <c r="AL46305" s="5"/>
      <c r="AM46305" s="5"/>
      <c r="AW46305" s="5"/>
    </row>
    <row r="46306" spans="38:49">
      <c r="AL46306" s="5"/>
      <c r="AM46306" s="5"/>
      <c r="AW46306" s="5"/>
    </row>
    <row r="46307" spans="38:49">
      <c r="AL46307" s="5"/>
      <c r="AM46307" s="5"/>
      <c r="AW46307" s="5"/>
    </row>
    <row r="46308" spans="38:49">
      <c r="AL46308" s="5"/>
      <c r="AM46308" s="5"/>
      <c r="AW46308" s="5"/>
    </row>
    <row r="46309" spans="38:49">
      <c r="AL46309" s="5"/>
      <c r="AM46309" s="5"/>
      <c r="AW46309" s="5"/>
    </row>
    <row r="46310" spans="38:49">
      <c r="AL46310" s="5"/>
      <c r="AM46310" s="5"/>
      <c r="AW46310" s="5"/>
    </row>
    <row r="46311" spans="38:49">
      <c r="AL46311" s="5"/>
      <c r="AM46311" s="5"/>
      <c r="AW46311" s="5"/>
    </row>
    <row r="46312" spans="38:49">
      <c r="AL46312" s="5"/>
      <c r="AM46312" s="5"/>
      <c r="AW46312" s="5"/>
    </row>
    <row r="46313" spans="38:49">
      <c r="AL46313" s="5"/>
      <c r="AM46313" s="5"/>
      <c r="AW46313" s="5"/>
    </row>
    <row r="46314" spans="38:49">
      <c r="AL46314" s="5"/>
      <c r="AM46314" s="5"/>
      <c r="AW46314" s="5"/>
    </row>
    <row r="46315" spans="38:49">
      <c r="AL46315" s="5"/>
      <c r="AM46315" s="5"/>
      <c r="AW46315" s="5"/>
    </row>
    <row r="46316" spans="38:49">
      <c r="AL46316" s="5"/>
      <c r="AM46316" s="5"/>
      <c r="AW46316" s="5"/>
    </row>
    <row r="46317" spans="38:49">
      <c r="AL46317" s="5"/>
      <c r="AM46317" s="5"/>
      <c r="AW46317" s="5"/>
    </row>
    <row r="46318" spans="38:49">
      <c r="AL46318" s="5"/>
      <c r="AM46318" s="5"/>
      <c r="AW46318" s="5"/>
    </row>
    <row r="46319" spans="38:49">
      <c r="AL46319" s="5"/>
      <c r="AM46319" s="5"/>
      <c r="AW46319" s="5"/>
    </row>
    <row r="46320" spans="38:49">
      <c r="AL46320" s="5"/>
      <c r="AM46320" s="5"/>
      <c r="AW46320" s="5"/>
    </row>
    <row r="46321" spans="38:49">
      <c r="AL46321" s="5"/>
      <c r="AM46321" s="5"/>
      <c r="AW46321" s="5"/>
    </row>
    <row r="46322" spans="38:49">
      <c r="AL46322" s="5"/>
      <c r="AM46322" s="5"/>
      <c r="AW46322" s="5"/>
    </row>
    <row r="46323" spans="38:49">
      <c r="AL46323" s="5"/>
      <c r="AM46323" s="5"/>
      <c r="AW46323" s="5"/>
    </row>
    <row r="46324" spans="38:49">
      <c r="AL46324" s="5"/>
      <c r="AM46324" s="5"/>
      <c r="AW46324" s="5"/>
    </row>
    <row r="46325" spans="38:49">
      <c r="AL46325" s="5"/>
      <c r="AM46325" s="5"/>
      <c r="AW46325" s="5"/>
    </row>
    <row r="46326" spans="38:49">
      <c r="AL46326" s="5"/>
      <c r="AM46326" s="5"/>
      <c r="AW46326" s="5"/>
    </row>
    <row r="46327" spans="38:49">
      <c r="AL46327" s="5"/>
      <c r="AM46327" s="5"/>
      <c r="AW46327" s="5"/>
    </row>
    <row r="46328" spans="38:49">
      <c r="AL46328" s="5"/>
      <c r="AM46328" s="5"/>
      <c r="AW46328" s="5"/>
    </row>
    <row r="46329" spans="38:49">
      <c r="AL46329" s="5"/>
      <c r="AM46329" s="5"/>
      <c r="AW46329" s="5"/>
    </row>
    <row r="46330" spans="38:49">
      <c r="AL46330" s="5"/>
      <c r="AM46330" s="5"/>
      <c r="AW46330" s="5"/>
    </row>
    <row r="46331" spans="38:49">
      <c r="AL46331" s="5"/>
      <c r="AM46331" s="5"/>
      <c r="AW46331" s="5"/>
    </row>
    <row r="46332" spans="38:49">
      <c r="AL46332" s="5"/>
      <c r="AM46332" s="5"/>
      <c r="AW46332" s="5"/>
    </row>
    <row r="46333" spans="38:49">
      <c r="AL46333" s="5"/>
      <c r="AM46333" s="5"/>
      <c r="AW46333" s="5"/>
    </row>
    <row r="46334" spans="38:49">
      <c r="AL46334" s="5"/>
      <c r="AM46334" s="5"/>
      <c r="AW46334" s="5"/>
    </row>
    <row r="46335" spans="38:49">
      <c r="AL46335" s="5"/>
      <c r="AM46335" s="5"/>
      <c r="AW46335" s="5"/>
    </row>
    <row r="46336" spans="38:49">
      <c r="AL46336" s="5"/>
      <c r="AM46336" s="5"/>
      <c r="AW46336" s="5"/>
    </row>
    <row r="46337" spans="38:49">
      <c r="AL46337" s="5"/>
      <c r="AM46337" s="5"/>
      <c r="AW46337" s="5"/>
    </row>
    <row r="46338" spans="38:49">
      <c r="AL46338" s="5"/>
      <c r="AM46338" s="5"/>
      <c r="AW46338" s="5"/>
    </row>
    <row r="46339" spans="38:49">
      <c r="AL46339" s="5"/>
      <c r="AM46339" s="5"/>
      <c r="AW46339" s="5"/>
    </row>
    <row r="46340" spans="38:49">
      <c r="AL46340" s="5"/>
      <c r="AM46340" s="5"/>
      <c r="AW46340" s="5"/>
    </row>
    <row r="46341" spans="38:49">
      <c r="AL46341" s="5"/>
      <c r="AM46341" s="5"/>
      <c r="AW46341" s="5"/>
    </row>
    <row r="46342" spans="38:49">
      <c r="AL46342" s="5"/>
      <c r="AM46342" s="5"/>
      <c r="AW46342" s="5"/>
    </row>
    <row r="46343" spans="38:49">
      <c r="AL46343" s="5"/>
      <c r="AM46343" s="5"/>
      <c r="AW46343" s="5"/>
    </row>
    <row r="46344" spans="38:49">
      <c r="AL46344" s="5"/>
      <c r="AM46344" s="5"/>
      <c r="AW46344" s="5"/>
    </row>
    <row r="46345" spans="38:49">
      <c r="AL46345" s="5"/>
      <c r="AM46345" s="5"/>
      <c r="AW46345" s="5"/>
    </row>
    <row r="46346" spans="38:49">
      <c r="AL46346" s="5"/>
      <c r="AM46346" s="5"/>
      <c r="AW46346" s="5"/>
    </row>
    <row r="46347" spans="38:49">
      <c r="AL46347" s="5"/>
      <c r="AM46347" s="5"/>
      <c r="AW46347" s="5"/>
    </row>
    <row r="46348" spans="38:49">
      <c r="AL46348" s="5"/>
      <c r="AM46348" s="5"/>
      <c r="AW46348" s="5"/>
    </row>
    <row r="46349" spans="38:49">
      <c r="AL46349" s="5"/>
      <c r="AM46349" s="5"/>
      <c r="AW46349" s="5"/>
    </row>
    <row r="46350" spans="38:49">
      <c r="AL46350" s="5"/>
      <c r="AM46350" s="5"/>
      <c r="AW46350" s="5"/>
    </row>
    <row r="46351" spans="38:49">
      <c r="AL46351" s="5"/>
      <c r="AM46351" s="5"/>
      <c r="AW46351" s="5"/>
    </row>
    <row r="46352" spans="38:49">
      <c r="AL46352" s="5"/>
      <c r="AM46352" s="5"/>
      <c r="AW46352" s="5"/>
    </row>
    <row r="46353" spans="38:49">
      <c r="AL46353" s="5"/>
      <c r="AM46353" s="5"/>
      <c r="AW46353" s="5"/>
    </row>
    <row r="46354" spans="38:49">
      <c r="AL46354" s="5"/>
      <c r="AM46354" s="5"/>
      <c r="AW46354" s="5"/>
    </row>
    <row r="46355" spans="38:49">
      <c r="AL46355" s="5"/>
      <c r="AM46355" s="5"/>
      <c r="AW46355" s="5"/>
    </row>
    <row r="46356" spans="38:49">
      <c r="AL46356" s="5"/>
      <c r="AM46356" s="5"/>
      <c r="AW46356" s="5"/>
    </row>
    <row r="46357" spans="38:49">
      <c r="AL46357" s="5"/>
      <c r="AM46357" s="5"/>
      <c r="AW46357" s="5"/>
    </row>
    <row r="46358" spans="38:49">
      <c r="AL46358" s="5"/>
      <c r="AM46358" s="5"/>
      <c r="AW46358" s="5"/>
    </row>
    <row r="46359" spans="38:49">
      <c r="AL46359" s="5"/>
      <c r="AM46359" s="5"/>
      <c r="AW46359" s="5"/>
    </row>
    <row r="46360" spans="38:49">
      <c r="AL46360" s="5"/>
      <c r="AM46360" s="5"/>
      <c r="AW46360" s="5"/>
    </row>
    <row r="46361" spans="38:49">
      <c r="AL46361" s="5"/>
      <c r="AM46361" s="5"/>
      <c r="AW46361" s="5"/>
    </row>
    <row r="46362" spans="38:49">
      <c r="AL46362" s="5"/>
      <c r="AM46362" s="5"/>
      <c r="AW46362" s="5"/>
    </row>
    <row r="46363" spans="38:49">
      <c r="AL46363" s="5"/>
      <c r="AM46363" s="5"/>
      <c r="AW46363" s="5"/>
    </row>
    <row r="46364" spans="38:49">
      <c r="AL46364" s="5"/>
      <c r="AM46364" s="5"/>
      <c r="AW46364" s="5"/>
    </row>
    <row r="46365" spans="38:49">
      <c r="AL46365" s="5"/>
      <c r="AM46365" s="5"/>
      <c r="AW46365" s="5"/>
    </row>
    <row r="46366" spans="38:49">
      <c r="AL46366" s="5"/>
      <c r="AM46366" s="5"/>
      <c r="AW46366" s="5"/>
    </row>
    <row r="46367" spans="38:49">
      <c r="AL46367" s="5"/>
      <c r="AM46367" s="5"/>
      <c r="AW46367" s="5"/>
    </row>
    <row r="46368" spans="38:49">
      <c r="AL46368" s="5"/>
      <c r="AM46368" s="5"/>
      <c r="AW46368" s="5"/>
    </row>
    <row r="46369" spans="38:49">
      <c r="AL46369" s="5"/>
      <c r="AM46369" s="5"/>
      <c r="AW46369" s="5"/>
    </row>
    <row r="46370" spans="38:49">
      <c r="AL46370" s="5"/>
      <c r="AM46370" s="5"/>
      <c r="AW46370" s="5"/>
    </row>
    <row r="46371" spans="38:49">
      <c r="AL46371" s="5"/>
      <c r="AM46371" s="5"/>
      <c r="AW46371" s="5"/>
    </row>
    <row r="46372" spans="38:49">
      <c r="AL46372" s="5"/>
      <c r="AM46372" s="5"/>
      <c r="AW46372" s="5"/>
    </row>
    <row r="46373" spans="38:49">
      <c r="AL46373" s="5"/>
      <c r="AM46373" s="5"/>
      <c r="AW46373" s="5"/>
    </row>
    <row r="46374" spans="38:49">
      <c r="AL46374" s="5"/>
      <c r="AM46374" s="5"/>
      <c r="AW46374" s="5"/>
    </row>
    <row r="46375" spans="38:49">
      <c r="AL46375" s="5"/>
      <c r="AM46375" s="5"/>
      <c r="AW46375" s="5"/>
    </row>
    <row r="46376" spans="38:49">
      <c r="AL46376" s="5"/>
      <c r="AM46376" s="5"/>
      <c r="AW46376" s="5"/>
    </row>
    <row r="46377" spans="38:49">
      <c r="AL46377" s="5"/>
      <c r="AM46377" s="5"/>
      <c r="AW46377" s="5"/>
    </row>
    <row r="46378" spans="38:49">
      <c r="AL46378" s="5"/>
      <c r="AM46378" s="5"/>
      <c r="AW46378" s="5"/>
    </row>
    <row r="46379" spans="38:49">
      <c r="AL46379" s="5"/>
      <c r="AM46379" s="5"/>
      <c r="AW46379" s="5"/>
    </row>
    <row r="46380" spans="38:49">
      <c r="AL46380" s="5"/>
      <c r="AM46380" s="5"/>
      <c r="AW46380" s="5"/>
    </row>
    <row r="46381" spans="38:49">
      <c r="AL46381" s="5"/>
      <c r="AM46381" s="5"/>
      <c r="AW46381" s="5"/>
    </row>
    <row r="46382" spans="38:49">
      <c r="AL46382" s="5"/>
      <c r="AM46382" s="5"/>
      <c r="AW46382" s="5"/>
    </row>
    <row r="46383" spans="38:49">
      <c r="AL46383" s="5"/>
      <c r="AM46383" s="5"/>
      <c r="AW46383" s="5"/>
    </row>
    <row r="46384" spans="38:49">
      <c r="AL46384" s="5"/>
      <c r="AM46384" s="5"/>
      <c r="AW46384" s="5"/>
    </row>
    <row r="46385" spans="38:49">
      <c r="AL46385" s="5"/>
      <c r="AM46385" s="5"/>
      <c r="AW46385" s="5"/>
    </row>
    <row r="46386" spans="38:49">
      <c r="AL46386" s="5"/>
      <c r="AM46386" s="5"/>
      <c r="AW46386" s="5"/>
    </row>
    <row r="46387" spans="38:49">
      <c r="AL46387" s="5"/>
      <c r="AM46387" s="5"/>
      <c r="AW46387" s="5"/>
    </row>
    <row r="46388" spans="38:49">
      <c r="AL46388" s="5"/>
      <c r="AM46388" s="5"/>
      <c r="AW46388" s="5"/>
    </row>
    <row r="46389" spans="38:49">
      <c r="AL46389" s="5"/>
      <c r="AM46389" s="5"/>
      <c r="AW46389" s="5"/>
    </row>
    <row r="46390" spans="38:49">
      <c r="AL46390" s="5"/>
      <c r="AM46390" s="5"/>
      <c r="AW46390" s="5"/>
    </row>
    <row r="46391" spans="38:49">
      <c r="AL46391" s="5"/>
      <c r="AM46391" s="5"/>
      <c r="AW46391" s="5"/>
    </row>
    <row r="46392" spans="38:49">
      <c r="AL46392" s="5"/>
      <c r="AM46392" s="5"/>
      <c r="AW46392" s="5"/>
    </row>
    <row r="46393" spans="38:49">
      <c r="AL46393" s="5"/>
      <c r="AM46393" s="5"/>
      <c r="AW46393" s="5"/>
    </row>
    <row r="46394" spans="38:49">
      <c r="AL46394" s="5"/>
      <c r="AM46394" s="5"/>
      <c r="AW46394" s="5"/>
    </row>
    <row r="46395" spans="38:49">
      <c r="AL46395" s="5"/>
      <c r="AM46395" s="5"/>
      <c r="AW46395" s="5"/>
    </row>
    <row r="46396" spans="38:49">
      <c r="AL46396" s="5"/>
      <c r="AM46396" s="5"/>
      <c r="AW46396" s="5"/>
    </row>
    <row r="46397" spans="38:49">
      <c r="AL46397" s="5"/>
      <c r="AM46397" s="5"/>
      <c r="AW46397" s="5"/>
    </row>
    <row r="46398" spans="38:49">
      <c r="AL46398" s="5"/>
      <c r="AM46398" s="5"/>
      <c r="AW46398" s="5"/>
    </row>
    <row r="46399" spans="38:49">
      <c r="AL46399" s="5"/>
      <c r="AM46399" s="5"/>
      <c r="AW46399" s="5"/>
    </row>
    <row r="46400" spans="38:49">
      <c r="AL46400" s="5"/>
      <c r="AM46400" s="5"/>
      <c r="AW46400" s="5"/>
    </row>
    <row r="46401" spans="38:49">
      <c r="AL46401" s="5"/>
      <c r="AM46401" s="5"/>
      <c r="AW46401" s="5"/>
    </row>
    <row r="46402" spans="38:49">
      <c r="AL46402" s="5"/>
      <c r="AM46402" s="5"/>
      <c r="AW46402" s="5"/>
    </row>
    <row r="46403" spans="38:49">
      <c r="AL46403" s="5"/>
      <c r="AM46403" s="5"/>
      <c r="AW46403" s="5"/>
    </row>
    <row r="46404" spans="38:49">
      <c r="AL46404" s="5"/>
      <c r="AM46404" s="5"/>
      <c r="AW46404" s="5"/>
    </row>
    <row r="46405" spans="38:49">
      <c r="AL46405" s="5"/>
      <c r="AM46405" s="5"/>
      <c r="AW46405" s="5"/>
    </row>
    <row r="46406" spans="38:49">
      <c r="AL46406" s="5"/>
      <c r="AM46406" s="5"/>
      <c r="AW46406" s="5"/>
    </row>
    <row r="46407" spans="38:49">
      <c r="AL46407" s="5"/>
      <c r="AM46407" s="5"/>
      <c r="AW46407" s="5"/>
    </row>
    <row r="46408" spans="38:49">
      <c r="AL46408" s="5"/>
      <c r="AM46408" s="5"/>
      <c r="AW46408" s="5"/>
    </row>
    <row r="46409" spans="38:49">
      <c r="AL46409" s="5"/>
      <c r="AM46409" s="5"/>
      <c r="AW46409" s="5"/>
    </row>
    <row r="46410" spans="38:49">
      <c r="AL46410" s="5"/>
      <c r="AM46410" s="5"/>
      <c r="AW46410" s="5"/>
    </row>
    <row r="46411" spans="38:49">
      <c r="AL46411" s="5"/>
      <c r="AM46411" s="5"/>
      <c r="AW46411" s="5"/>
    </row>
    <row r="46412" spans="38:49">
      <c r="AL46412" s="5"/>
      <c r="AM46412" s="5"/>
      <c r="AW46412" s="5"/>
    </row>
    <row r="46413" spans="38:49">
      <c r="AL46413" s="5"/>
      <c r="AM46413" s="5"/>
      <c r="AW46413" s="5"/>
    </row>
    <row r="46414" spans="38:49">
      <c r="AL46414" s="5"/>
      <c r="AM46414" s="5"/>
      <c r="AW46414" s="5"/>
    </row>
    <row r="46415" spans="38:49">
      <c r="AL46415" s="5"/>
      <c r="AM46415" s="5"/>
      <c r="AW46415" s="5"/>
    </row>
    <row r="46416" spans="38:49">
      <c r="AL46416" s="5"/>
      <c r="AM46416" s="5"/>
      <c r="AW46416" s="5"/>
    </row>
    <row r="46417" spans="38:49">
      <c r="AL46417" s="5"/>
      <c r="AM46417" s="5"/>
      <c r="AW46417" s="5"/>
    </row>
    <row r="46418" spans="38:49">
      <c r="AL46418" s="5"/>
      <c r="AM46418" s="5"/>
      <c r="AW46418" s="5"/>
    </row>
    <row r="46419" spans="38:49">
      <c r="AL46419" s="5"/>
      <c r="AM46419" s="5"/>
      <c r="AW46419" s="5"/>
    </row>
    <row r="46420" spans="38:49">
      <c r="AL46420" s="5"/>
      <c r="AM46420" s="5"/>
      <c r="AW46420" s="5"/>
    </row>
    <row r="46421" spans="38:49">
      <c r="AL46421" s="5"/>
      <c r="AM46421" s="5"/>
      <c r="AW46421" s="5"/>
    </row>
    <row r="46422" spans="38:49">
      <c r="AL46422" s="5"/>
      <c r="AM46422" s="5"/>
      <c r="AW46422" s="5"/>
    </row>
    <row r="46423" spans="38:49">
      <c r="AL46423" s="5"/>
      <c r="AM46423" s="5"/>
      <c r="AW46423" s="5"/>
    </row>
    <row r="46424" spans="38:49">
      <c r="AL46424" s="5"/>
      <c r="AM46424" s="5"/>
      <c r="AW46424" s="5"/>
    </row>
    <row r="46425" spans="38:49">
      <c r="AL46425" s="5"/>
      <c r="AM46425" s="5"/>
      <c r="AW46425" s="5"/>
    </row>
    <row r="46426" spans="38:49">
      <c r="AL46426" s="5"/>
      <c r="AM46426" s="5"/>
      <c r="AW46426" s="5"/>
    </row>
    <row r="46427" spans="38:49">
      <c r="AL46427" s="5"/>
      <c r="AM46427" s="5"/>
      <c r="AW46427" s="5"/>
    </row>
    <row r="46428" spans="38:49">
      <c r="AL46428" s="5"/>
      <c r="AM46428" s="5"/>
      <c r="AW46428" s="5"/>
    </row>
    <row r="46429" spans="38:49">
      <c r="AL46429" s="5"/>
      <c r="AM46429" s="5"/>
      <c r="AW46429" s="5"/>
    </row>
    <row r="46430" spans="38:49">
      <c r="AL46430" s="5"/>
      <c r="AM46430" s="5"/>
      <c r="AW46430" s="5"/>
    </row>
    <row r="46431" spans="38:49">
      <c r="AL46431" s="5"/>
      <c r="AM46431" s="5"/>
      <c r="AW46431" s="5"/>
    </row>
    <row r="46432" spans="38:49">
      <c r="AL46432" s="5"/>
      <c r="AM46432" s="5"/>
      <c r="AW46432" s="5"/>
    </row>
    <row r="46433" spans="38:49">
      <c r="AL46433" s="5"/>
      <c r="AM46433" s="5"/>
      <c r="AW46433" s="5"/>
    </row>
    <row r="46434" spans="38:49">
      <c r="AL46434" s="5"/>
      <c r="AM46434" s="5"/>
      <c r="AW46434" s="5"/>
    </row>
    <row r="46435" spans="38:49">
      <c r="AL46435" s="5"/>
      <c r="AM46435" s="5"/>
      <c r="AW46435" s="5"/>
    </row>
    <row r="46436" spans="38:49">
      <c r="AL46436" s="5"/>
      <c r="AM46436" s="5"/>
      <c r="AW46436" s="5"/>
    </row>
    <row r="46437" spans="38:49">
      <c r="AL46437" s="5"/>
      <c r="AM46437" s="5"/>
      <c r="AW46437" s="5"/>
    </row>
    <row r="46438" spans="38:49">
      <c r="AL46438" s="5"/>
      <c r="AM46438" s="5"/>
      <c r="AW46438" s="5"/>
    </row>
    <row r="46439" spans="38:49">
      <c r="AL46439" s="5"/>
      <c r="AM46439" s="5"/>
      <c r="AW46439" s="5"/>
    </row>
    <row r="46440" spans="38:49">
      <c r="AL46440" s="5"/>
      <c r="AM46440" s="5"/>
      <c r="AW46440" s="5"/>
    </row>
    <row r="46441" spans="38:49">
      <c r="AL46441" s="5"/>
      <c r="AM46441" s="5"/>
      <c r="AW46441" s="5"/>
    </row>
    <row r="46442" spans="38:49">
      <c r="AL46442" s="5"/>
      <c r="AM46442" s="5"/>
      <c r="AW46442" s="5"/>
    </row>
    <row r="46443" spans="38:49">
      <c r="AL46443" s="5"/>
      <c r="AM46443" s="5"/>
      <c r="AW46443" s="5"/>
    </row>
    <row r="46444" spans="38:49">
      <c r="AL46444" s="5"/>
      <c r="AM46444" s="5"/>
      <c r="AW46444" s="5"/>
    </row>
    <row r="46445" spans="38:49">
      <c r="AL46445" s="5"/>
      <c r="AM46445" s="5"/>
      <c r="AW46445" s="5"/>
    </row>
    <row r="46446" spans="38:49">
      <c r="AL46446" s="5"/>
      <c r="AM46446" s="5"/>
      <c r="AW46446" s="5"/>
    </row>
    <row r="46447" spans="38:49">
      <c r="AL46447" s="5"/>
      <c r="AM46447" s="5"/>
      <c r="AW46447" s="5"/>
    </row>
    <row r="46448" spans="38:49">
      <c r="AL46448" s="5"/>
      <c r="AM46448" s="5"/>
      <c r="AW46448" s="5"/>
    </row>
    <row r="46449" spans="38:49">
      <c r="AL46449" s="5"/>
      <c r="AM46449" s="5"/>
      <c r="AW46449" s="5"/>
    </row>
    <row r="46450" spans="38:49">
      <c r="AL46450" s="5"/>
      <c r="AM46450" s="5"/>
      <c r="AW46450" s="5"/>
    </row>
    <row r="46451" spans="38:49">
      <c r="AL46451" s="5"/>
      <c r="AM46451" s="5"/>
      <c r="AW46451" s="5"/>
    </row>
    <row r="46452" spans="38:49">
      <c r="AL46452" s="5"/>
      <c r="AM46452" s="5"/>
      <c r="AW46452" s="5"/>
    </row>
    <row r="46453" spans="38:49">
      <c r="AL46453" s="5"/>
      <c r="AM46453" s="5"/>
      <c r="AW46453" s="5"/>
    </row>
    <row r="46454" spans="38:49">
      <c r="AL46454" s="5"/>
      <c r="AM46454" s="5"/>
      <c r="AW46454" s="5"/>
    </row>
    <row r="46455" spans="38:49">
      <c r="AL46455" s="5"/>
      <c r="AM46455" s="5"/>
      <c r="AW46455" s="5"/>
    </row>
    <row r="46456" spans="38:49">
      <c r="AL46456" s="5"/>
      <c r="AM46456" s="5"/>
      <c r="AW46456" s="5"/>
    </row>
    <row r="46457" spans="38:49">
      <c r="AL46457" s="5"/>
      <c r="AM46457" s="5"/>
      <c r="AW46457" s="5"/>
    </row>
    <row r="46458" spans="38:49">
      <c r="AL46458" s="5"/>
      <c r="AM46458" s="5"/>
      <c r="AW46458" s="5"/>
    </row>
    <row r="46459" spans="38:49">
      <c r="AL46459" s="5"/>
      <c r="AM46459" s="5"/>
      <c r="AW46459" s="5"/>
    </row>
    <row r="46460" spans="38:49">
      <c r="AL46460" s="5"/>
      <c r="AM46460" s="5"/>
      <c r="AW46460" s="5"/>
    </row>
    <row r="46461" spans="38:49">
      <c r="AL46461" s="5"/>
      <c r="AM46461" s="5"/>
      <c r="AW46461" s="5"/>
    </row>
    <row r="46462" spans="38:49">
      <c r="AL46462" s="5"/>
      <c r="AM46462" s="5"/>
      <c r="AW46462" s="5"/>
    </row>
    <row r="46463" spans="38:49">
      <c r="AL46463" s="5"/>
      <c r="AM46463" s="5"/>
      <c r="AW46463" s="5"/>
    </row>
    <row r="46464" spans="38:49">
      <c r="AL46464" s="5"/>
      <c r="AM46464" s="5"/>
      <c r="AW46464" s="5"/>
    </row>
    <row r="46465" spans="38:49">
      <c r="AL46465" s="5"/>
      <c r="AM46465" s="5"/>
      <c r="AW46465" s="5"/>
    </row>
    <row r="46466" spans="38:49">
      <c r="AL46466" s="5"/>
      <c r="AM46466" s="5"/>
      <c r="AW46466" s="5"/>
    </row>
    <row r="46467" spans="38:49">
      <c r="AL46467" s="5"/>
      <c r="AM46467" s="5"/>
      <c r="AW46467" s="5"/>
    </row>
    <row r="46468" spans="38:49">
      <c r="AL46468" s="5"/>
      <c r="AM46468" s="5"/>
      <c r="AW46468" s="5"/>
    </row>
    <row r="46469" spans="38:49">
      <c r="AL46469" s="5"/>
      <c r="AM46469" s="5"/>
      <c r="AW46469" s="5"/>
    </row>
    <row r="46470" spans="38:49">
      <c r="AL46470" s="5"/>
      <c r="AM46470" s="5"/>
      <c r="AW46470" s="5"/>
    </row>
    <row r="46471" spans="38:49">
      <c r="AL46471" s="5"/>
      <c r="AM46471" s="5"/>
      <c r="AW46471" s="5"/>
    </row>
    <row r="46472" spans="38:49">
      <c r="AL46472" s="5"/>
      <c r="AM46472" s="5"/>
      <c r="AW46472" s="5"/>
    </row>
    <row r="46473" spans="38:49">
      <c r="AL46473" s="5"/>
      <c r="AM46473" s="5"/>
      <c r="AW46473" s="5"/>
    </row>
    <row r="46474" spans="38:49">
      <c r="AL46474" s="5"/>
      <c r="AM46474" s="5"/>
      <c r="AW46474" s="5"/>
    </row>
    <row r="46475" spans="38:49">
      <c r="AL46475" s="5"/>
      <c r="AM46475" s="5"/>
      <c r="AW46475" s="5"/>
    </row>
    <row r="46476" spans="38:49">
      <c r="AL46476" s="5"/>
      <c r="AM46476" s="5"/>
      <c r="AW46476" s="5"/>
    </row>
    <row r="46477" spans="38:49">
      <c r="AL46477" s="5"/>
      <c r="AM46477" s="5"/>
      <c r="AW46477" s="5"/>
    </row>
    <row r="46478" spans="38:49">
      <c r="AL46478" s="5"/>
      <c r="AM46478" s="5"/>
      <c r="AW46478" s="5"/>
    </row>
    <row r="46479" spans="38:49">
      <c r="AL46479" s="5"/>
      <c r="AM46479" s="5"/>
      <c r="AW46479" s="5"/>
    </row>
    <row r="46480" spans="38:49">
      <c r="AL46480" s="5"/>
      <c r="AM46480" s="5"/>
      <c r="AW46480" s="5"/>
    </row>
    <row r="46481" spans="38:49">
      <c r="AL46481" s="5"/>
      <c r="AM46481" s="5"/>
      <c r="AW46481" s="5"/>
    </row>
    <row r="46482" spans="38:49">
      <c r="AL46482" s="5"/>
      <c r="AM46482" s="5"/>
      <c r="AW46482" s="5"/>
    </row>
    <row r="46483" spans="38:49">
      <c r="AL46483" s="5"/>
      <c r="AM46483" s="5"/>
      <c r="AW46483" s="5"/>
    </row>
    <row r="46484" spans="38:49">
      <c r="AL46484" s="5"/>
      <c r="AM46484" s="5"/>
      <c r="AW46484" s="5"/>
    </row>
    <row r="46485" spans="38:49">
      <c r="AL46485" s="5"/>
      <c r="AM46485" s="5"/>
      <c r="AW46485" s="5"/>
    </row>
    <row r="46486" spans="38:49">
      <c r="AL46486" s="5"/>
      <c r="AM46486" s="5"/>
      <c r="AW46486" s="5"/>
    </row>
    <row r="46487" spans="38:49">
      <c r="AL46487" s="5"/>
      <c r="AM46487" s="5"/>
      <c r="AW46487" s="5"/>
    </row>
    <row r="46488" spans="38:49">
      <c r="AL46488" s="5"/>
      <c r="AM46488" s="5"/>
      <c r="AW46488" s="5"/>
    </row>
    <row r="46489" spans="38:49">
      <c r="AL46489" s="5"/>
      <c r="AM46489" s="5"/>
      <c r="AW46489" s="5"/>
    </row>
    <row r="46490" spans="38:49">
      <c r="AL46490" s="5"/>
      <c r="AM46490" s="5"/>
      <c r="AW46490" s="5"/>
    </row>
    <row r="46491" spans="38:49">
      <c r="AL46491" s="5"/>
      <c r="AM46491" s="5"/>
      <c r="AW46491" s="5"/>
    </row>
    <row r="46492" spans="38:49">
      <c r="AL46492" s="5"/>
      <c r="AM46492" s="5"/>
      <c r="AW46492" s="5"/>
    </row>
    <row r="46493" spans="38:49">
      <c r="AL46493" s="5"/>
      <c r="AM46493" s="5"/>
      <c r="AW46493" s="5"/>
    </row>
    <row r="46494" spans="38:49">
      <c r="AL46494" s="5"/>
      <c r="AM46494" s="5"/>
      <c r="AW46494" s="5"/>
    </row>
    <row r="46495" spans="38:49">
      <c r="AL46495" s="5"/>
      <c r="AM46495" s="5"/>
      <c r="AW46495" s="5"/>
    </row>
    <row r="46496" spans="38:49">
      <c r="AL46496" s="5"/>
      <c r="AM46496" s="5"/>
      <c r="AW46496" s="5"/>
    </row>
    <row r="46497" spans="38:49">
      <c r="AL46497" s="5"/>
      <c r="AM46497" s="5"/>
      <c r="AW46497" s="5"/>
    </row>
    <row r="46498" spans="38:49">
      <c r="AL46498" s="5"/>
      <c r="AM46498" s="5"/>
      <c r="AW46498" s="5"/>
    </row>
    <row r="46499" spans="38:49">
      <c r="AL46499" s="5"/>
      <c r="AM46499" s="5"/>
      <c r="AW46499" s="5"/>
    </row>
    <row r="46500" spans="38:49">
      <c r="AL46500" s="5"/>
      <c r="AM46500" s="5"/>
      <c r="AW46500" s="5"/>
    </row>
    <row r="46501" spans="38:49">
      <c r="AL46501" s="5"/>
      <c r="AM46501" s="5"/>
      <c r="AW46501" s="5"/>
    </row>
    <row r="46502" spans="38:49">
      <c r="AL46502" s="5"/>
      <c r="AM46502" s="5"/>
      <c r="AW46502" s="5"/>
    </row>
    <row r="46503" spans="38:49">
      <c r="AL46503" s="5"/>
      <c r="AM46503" s="5"/>
      <c r="AW46503" s="5"/>
    </row>
    <row r="46504" spans="38:49">
      <c r="AL46504" s="5"/>
      <c r="AM46504" s="5"/>
      <c r="AW46504" s="5"/>
    </row>
    <row r="46505" spans="38:49">
      <c r="AL46505" s="5"/>
      <c r="AM46505" s="5"/>
      <c r="AW46505" s="5"/>
    </row>
    <row r="46506" spans="38:49">
      <c r="AL46506" s="5"/>
      <c r="AM46506" s="5"/>
      <c r="AW46506" s="5"/>
    </row>
    <row r="46507" spans="38:49">
      <c r="AL46507" s="5"/>
      <c r="AM46507" s="5"/>
      <c r="AW46507" s="5"/>
    </row>
    <row r="46508" spans="38:49">
      <c r="AL46508" s="5"/>
      <c r="AM46508" s="5"/>
      <c r="AW46508" s="5"/>
    </row>
    <row r="46509" spans="38:49">
      <c r="AL46509" s="5"/>
      <c r="AM46509" s="5"/>
      <c r="AW46509" s="5"/>
    </row>
    <row r="46510" spans="38:49">
      <c r="AL46510" s="5"/>
      <c r="AM46510" s="5"/>
      <c r="AW46510" s="5"/>
    </row>
    <row r="46511" spans="38:49">
      <c r="AL46511" s="5"/>
      <c r="AM46511" s="5"/>
      <c r="AW46511" s="5"/>
    </row>
    <row r="46512" spans="38:49">
      <c r="AL46512" s="5"/>
      <c r="AM46512" s="5"/>
      <c r="AW46512" s="5"/>
    </row>
    <row r="46513" spans="38:49">
      <c r="AL46513" s="5"/>
      <c r="AM46513" s="5"/>
      <c r="AW46513" s="5"/>
    </row>
    <row r="46514" spans="38:49">
      <c r="AL46514" s="5"/>
      <c r="AM46514" s="5"/>
      <c r="AW46514" s="5"/>
    </row>
    <row r="46515" spans="38:49">
      <c r="AL46515" s="5"/>
      <c r="AM46515" s="5"/>
      <c r="AW46515" s="5"/>
    </row>
    <row r="46516" spans="38:49">
      <c r="AL46516" s="5"/>
      <c r="AM46516" s="5"/>
      <c r="AW46516" s="5"/>
    </row>
    <row r="46517" spans="38:49">
      <c r="AL46517" s="5"/>
      <c r="AM46517" s="5"/>
      <c r="AW46517" s="5"/>
    </row>
    <row r="46518" spans="38:49">
      <c r="AL46518" s="5"/>
      <c r="AM46518" s="5"/>
      <c r="AW46518" s="5"/>
    </row>
    <row r="46519" spans="38:49">
      <c r="AL46519" s="5"/>
      <c r="AM46519" s="5"/>
      <c r="AW46519" s="5"/>
    </row>
    <row r="46520" spans="38:49">
      <c r="AL46520" s="5"/>
      <c r="AM46520" s="5"/>
      <c r="AW46520" s="5"/>
    </row>
    <row r="46521" spans="38:49">
      <c r="AL46521" s="5"/>
      <c r="AM46521" s="5"/>
      <c r="AW46521" s="5"/>
    </row>
    <row r="46522" spans="38:49">
      <c r="AL46522" s="5"/>
      <c r="AM46522" s="5"/>
      <c r="AW46522" s="5"/>
    </row>
    <row r="46523" spans="38:49">
      <c r="AL46523" s="5"/>
      <c r="AM46523" s="5"/>
      <c r="AW46523" s="5"/>
    </row>
    <row r="46524" spans="38:49">
      <c r="AL46524" s="5"/>
      <c r="AM46524" s="5"/>
      <c r="AW46524" s="5"/>
    </row>
    <row r="46525" spans="38:49">
      <c r="AL46525" s="5"/>
      <c r="AM46525" s="5"/>
      <c r="AW46525" s="5"/>
    </row>
    <row r="46526" spans="38:49">
      <c r="AL46526" s="5"/>
      <c r="AM46526" s="5"/>
      <c r="AW46526" s="5"/>
    </row>
    <row r="46527" spans="38:49">
      <c r="AL46527" s="5"/>
      <c r="AM46527" s="5"/>
      <c r="AW46527" s="5"/>
    </row>
    <row r="46528" spans="38:49">
      <c r="AL46528" s="5"/>
      <c r="AM46528" s="5"/>
      <c r="AW46528" s="5"/>
    </row>
    <row r="46529" spans="38:49">
      <c r="AL46529" s="5"/>
      <c r="AM46529" s="5"/>
      <c r="AW46529" s="5"/>
    </row>
    <row r="46530" spans="38:49">
      <c r="AL46530" s="5"/>
      <c r="AM46530" s="5"/>
      <c r="AW46530" s="5"/>
    </row>
    <row r="46531" spans="38:49">
      <c r="AL46531" s="5"/>
      <c r="AM46531" s="5"/>
      <c r="AW46531" s="5"/>
    </row>
    <row r="46532" spans="38:49">
      <c r="AL46532" s="5"/>
      <c r="AM46532" s="5"/>
      <c r="AW46532" s="5"/>
    </row>
    <row r="46533" spans="38:49">
      <c r="AL46533" s="5"/>
      <c r="AM46533" s="5"/>
      <c r="AW46533" s="5"/>
    </row>
    <row r="46534" spans="38:49">
      <c r="AL46534" s="5"/>
      <c r="AM46534" s="5"/>
      <c r="AW46534" s="5"/>
    </row>
    <row r="46535" spans="38:49">
      <c r="AL46535" s="5"/>
      <c r="AM46535" s="5"/>
      <c r="AW46535" s="5"/>
    </row>
    <row r="46536" spans="38:49">
      <c r="AL46536" s="5"/>
      <c r="AM46536" s="5"/>
      <c r="AW46536" s="5"/>
    </row>
    <row r="46537" spans="38:49">
      <c r="AL46537" s="5"/>
      <c r="AM46537" s="5"/>
      <c r="AW46537" s="5"/>
    </row>
    <row r="46538" spans="38:49">
      <c r="AL46538" s="5"/>
      <c r="AM46538" s="5"/>
      <c r="AW46538" s="5"/>
    </row>
    <row r="46539" spans="38:49">
      <c r="AL46539" s="5"/>
      <c r="AM46539" s="5"/>
      <c r="AW46539" s="5"/>
    </row>
    <row r="46540" spans="38:49">
      <c r="AL46540" s="5"/>
      <c r="AM46540" s="5"/>
      <c r="AW46540" s="5"/>
    </row>
    <row r="46541" spans="38:49">
      <c r="AL46541" s="5"/>
      <c r="AM46541" s="5"/>
      <c r="AW46541" s="5"/>
    </row>
    <row r="46542" spans="38:49">
      <c r="AL46542" s="5"/>
      <c r="AM46542" s="5"/>
      <c r="AW46542" s="5"/>
    </row>
    <row r="46543" spans="38:49">
      <c r="AL46543" s="5"/>
      <c r="AM46543" s="5"/>
      <c r="AW46543" s="5"/>
    </row>
    <row r="46544" spans="38:49">
      <c r="AL46544" s="5"/>
      <c r="AM46544" s="5"/>
      <c r="AW46544" s="5"/>
    </row>
    <row r="46545" spans="38:49">
      <c r="AL46545" s="5"/>
      <c r="AM46545" s="5"/>
      <c r="AW46545" s="5"/>
    </row>
    <row r="46546" spans="38:49">
      <c r="AL46546" s="5"/>
      <c r="AM46546" s="5"/>
      <c r="AW46546" s="5"/>
    </row>
    <row r="46547" spans="38:49">
      <c r="AL46547" s="5"/>
      <c r="AM46547" s="5"/>
      <c r="AW46547" s="5"/>
    </row>
    <row r="46548" spans="38:49">
      <c r="AL46548" s="5"/>
      <c r="AM46548" s="5"/>
      <c r="AW46548" s="5"/>
    </row>
    <row r="46549" spans="38:49">
      <c r="AL46549" s="5"/>
      <c r="AM46549" s="5"/>
      <c r="AW46549" s="5"/>
    </row>
    <row r="46550" spans="38:49">
      <c r="AL46550" s="5"/>
      <c r="AM46550" s="5"/>
      <c r="AW46550" s="5"/>
    </row>
    <row r="46551" spans="38:49">
      <c r="AL46551" s="5"/>
      <c r="AM46551" s="5"/>
      <c r="AW46551" s="5"/>
    </row>
    <row r="46552" spans="38:49">
      <c r="AL46552" s="5"/>
      <c r="AM46552" s="5"/>
      <c r="AW46552" s="5"/>
    </row>
    <row r="46553" spans="38:49">
      <c r="AL46553" s="5"/>
      <c r="AM46553" s="5"/>
      <c r="AW46553" s="5"/>
    </row>
    <row r="46554" spans="38:49">
      <c r="AL46554" s="5"/>
      <c r="AM46554" s="5"/>
      <c r="AW46554" s="5"/>
    </row>
    <row r="46555" spans="38:49">
      <c r="AL46555" s="5"/>
      <c r="AM46555" s="5"/>
      <c r="AW46555" s="5"/>
    </row>
    <row r="46556" spans="38:49">
      <c r="AL46556" s="5"/>
      <c r="AM46556" s="5"/>
      <c r="AW46556" s="5"/>
    </row>
    <row r="46557" spans="38:49">
      <c r="AL46557" s="5"/>
      <c r="AM46557" s="5"/>
      <c r="AW46557" s="5"/>
    </row>
    <row r="46558" spans="38:49">
      <c r="AL46558" s="5"/>
      <c r="AM46558" s="5"/>
      <c r="AW46558" s="5"/>
    </row>
    <row r="46559" spans="38:49">
      <c r="AL46559" s="5"/>
      <c r="AM46559" s="5"/>
      <c r="AW46559" s="5"/>
    </row>
    <row r="46560" spans="38:49">
      <c r="AL46560" s="5"/>
      <c r="AM46560" s="5"/>
      <c r="AW46560" s="5"/>
    </row>
    <row r="46561" spans="38:49">
      <c r="AL46561" s="5"/>
      <c r="AM46561" s="5"/>
      <c r="AW46561" s="5"/>
    </row>
    <row r="46562" spans="38:49">
      <c r="AL46562" s="5"/>
      <c r="AM46562" s="5"/>
      <c r="AW46562" s="5"/>
    </row>
    <row r="46563" spans="38:49">
      <c r="AL46563" s="5"/>
      <c r="AM46563" s="5"/>
      <c r="AW46563" s="5"/>
    </row>
    <row r="46564" spans="38:49">
      <c r="AL46564" s="5"/>
      <c r="AM46564" s="5"/>
      <c r="AW46564" s="5"/>
    </row>
    <row r="46565" spans="38:49">
      <c r="AL46565" s="5"/>
      <c r="AM46565" s="5"/>
      <c r="AW46565" s="5"/>
    </row>
    <row r="46566" spans="38:49">
      <c r="AL46566" s="5"/>
      <c r="AM46566" s="5"/>
      <c r="AW46566" s="5"/>
    </row>
    <row r="46567" spans="38:49">
      <c r="AL46567" s="5"/>
      <c r="AM46567" s="5"/>
      <c r="AW46567" s="5"/>
    </row>
    <row r="46568" spans="38:49">
      <c r="AL46568" s="5"/>
      <c r="AM46568" s="5"/>
      <c r="AW46568" s="5"/>
    </row>
    <row r="46569" spans="38:49">
      <c r="AL46569" s="5"/>
      <c r="AM46569" s="5"/>
      <c r="AW46569" s="5"/>
    </row>
    <row r="46570" spans="38:49">
      <c r="AL46570" s="5"/>
      <c r="AM46570" s="5"/>
      <c r="AW46570" s="5"/>
    </row>
    <row r="46571" spans="38:49">
      <c r="AL46571" s="5"/>
      <c r="AM46571" s="5"/>
      <c r="AW46571" s="5"/>
    </row>
    <row r="46572" spans="38:49">
      <c r="AL46572" s="5"/>
      <c r="AM46572" s="5"/>
      <c r="AW46572" s="5"/>
    </row>
    <row r="46573" spans="38:49">
      <c r="AL46573" s="5"/>
      <c r="AM46573" s="5"/>
      <c r="AW46573" s="5"/>
    </row>
    <row r="46574" spans="38:49">
      <c r="AL46574" s="5"/>
      <c r="AM46574" s="5"/>
      <c r="AW46574" s="5"/>
    </row>
    <row r="46575" spans="38:49">
      <c r="AL46575" s="5"/>
      <c r="AM46575" s="5"/>
      <c r="AW46575" s="5"/>
    </row>
    <row r="46576" spans="38:49">
      <c r="AL46576" s="5"/>
      <c r="AM46576" s="5"/>
      <c r="AW46576" s="5"/>
    </row>
    <row r="46577" spans="38:49">
      <c r="AL46577" s="5"/>
      <c r="AM46577" s="5"/>
      <c r="AW46577" s="5"/>
    </row>
    <row r="46578" spans="38:49">
      <c r="AL46578" s="5"/>
      <c r="AM46578" s="5"/>
      <c r="AW46578" s="5"/>
    </row>
    <row r="46579" spans="38:49">
      <c r="AL46579" s="5"/>
      <c r="AM46579" s="5"/>
      <c r="AW46579" s="5"/>
    </row>
    <row r="46580" spans="38:49">
      <c r="AL46580" s="5"/>
      <c r="AM46580" s="5"/>
      <c r="AW46580" s="5"/>
    </row>
    <row r="46581" spans="38:49">
      <c r="AL46581" s="5"/>
      <c r="AM46581" s="5"/>
      <c r="AW46581" s="5"/>
    </row>
    <row r="46582" spans="38:49">
      <c r="AL46582" s="5"/>
      <c r="AM46582" s="5"/>
      <c r="AW46582" s="5"/>
    </row>
    <row r="46583" spans="38:49">
      <c r="AL46583" s="5"/>
      <c r="AM46583" s="5"/>
      <c r="AW46583" s="5"/>
    </row>
    <row r="46584" spans="38:49">
      <c r="AL46584" s="5"/>
      <c r="AM46584" s="5"/>
      <c r="AW46584" s="5"/>
    </row>
    <row r="46585" spans="38:49">
      <c r="AL46585" s="5"/>
      <c r="AM46585" s="5"/>
      <c r="AW46585" s="5"/>
    </row>
    <row r="46586" spans="38:49">
      <c r="AL46586" s="5"/>
      <c r="AM46586" s="5"/>
      <c r="AW46586" s="5"/>
    </row>
    <row r="46587" spans="38:49">
      <c r="AL46587" s="5"/>
      <c r="AM46587" s="5"/>
      <c r="AW46587" s="5"/>
    </row>
    <row r="46588" spans="38:49">
      <c r="AL46588" s="5"/>
      <c r="AM46588" s="5"/>
      <c r="AW46588" s="5"/>
    </row>
    <row r="46589" spans="38:49">
      <c r="AL46589" s="5"/>
      <c r="AM46589" s="5"/>
      <c r="AW46589" s="5"/>
    </row>
    <row r="46590" spans="38:49">
      <c r="AL46590" s="5"/>
      <c r="AM46590" s="5"/>
      <c r="AW46590" s="5"/>
    </row>
    <row r="46591" spans="38:49">
      <c r="AL46591" s="5"/>
      <c r="AM46591" s="5"/>
      <c r="AW46591" s="5"/>
    </row>
    <row r="46592" spans="38:49">
      <c r="AL46592" s="5"/>
      <c r="AM46592" s="5"/>
      <c r="AW46592" s="5"/>
    </row>
    <row r="46593" spans="38:49">
      <c r="AL46593" s="5"/>
      <c r="AM46593" s="5"/>
      <c r="AW46593" s="5"/>
    </row>
    <row r="46594" spans="38:49">
      <c r="AL46594" s="5"/>
      <c r="AM46594" s="5"/>
      <c r="AW46594" s="5"/>
    </row>
    <row r="46595" spans="38:49">
      <c r="AL46595" s="5"/>
      <c r="AM46595" s="5"/>
      <c r="AW46595" s="5"/>
    </row>
    <row r="46596" spans="38:49">
      <c r="AL46596" s="5"/>
      <c r="AM46596" s="5"/>
      <c r="AW46596" s="5"/>
    </row>
    <row r="46597" spans="38:49">
      <c r="AL46597" s="5"/>
      <c r="AM46597" s="5"/>
      <c r="AW46597" s="5"/>
    </row>
    <row r="46598" spans="38:49">
      <c r="AL46598" s="5"/>
      <c r="AM46598" s="5"/>
      <c r="AW46598" s="5"/>
    </row>
    <row r="46599" spans="38:49">
      <c r="AL46599" s="5"/>
      <c r="AM46599" s="5"/>
      <c r="AW46599" s="5"/>
    </row>
    <row r="46600" spans="38:49">
      <c r="AL46600" s="5"/>
      <c r="AM46600" s="5"/>
      <c r="AW46600" s="5"/>
    </row>
    <row r="46601" spans="38:49">
      <c r="AL46601" s="5"/>
      <c r="AM46601" s="5"/>
      <c r="AW46601" s="5"/>
    </row>
    <row r="46602" spans="38:49">
      <c r="AL46602" s="5"/>
      <c r="AM46602" s="5"/>
      <c r="AW46602" s="5"/>
    </row>
    <row r="46603" spans="38:49">
      <c r="AL46603" s="5"/>
      <c r="AM46603" s="5"/>
      <c r="AW46603" s="5"/>
    </row>
    <row r="46604" spans="38:49">
      <c r="AL46604" s="5"/>
      <c r="AM46604" s="5"/>
      <c r="AW46604" s="5"/>
    </row>
    <row r="46605" spans="38:49">
      <c r="AL46605" s="5"/>
      <c r="AM46605" s="5"/>
      <c r="AW46605" s="5"/>
    </row>
    <row r="46606" spans="38:49">
      <c r="AL46606" s="5"/>
      <c r="AM46606" s="5"/>
      <c r="AW46606" s="5"/>
    </row>
    <row r="46607" spans="38:49">
      <c r="AL46607" s="5"/>
      <c r="AM46607" s="5"/>
      <c r="AW46607" s="5"/>
    </row>
    <row r="46608" spans="38:49">
      <c r="AL46608" s="5"/>
      <c r="AM46608" s="5"/>
      <c r="AW46608" s="5"/>
    </row>
    <row r="46609" spans="38:49">
      <c r="AL46609" s="5"/>
      <c r="AM46609" s="5"/>
      <c r="AW46609" s="5"/>
    </row>
    <row r="46610" spans="38:49">
      <c r="AL46610" s="5"/>
      <c r="AM46610" s="5"/>
      <c r="AW46610" s="5"/>
    </row>
    <row r="46611" spans="38:49">
      <c r="AL46611" s="5"/>
      <c r="AM46611" s="5"/>
      <c r="AW46611" s="5"/>
    </row>
    <row r="46612" spans="38:49">
      <c r="AL46612" s="5"/>
      <c r="AM46612" s="5"/>
      <c r="AW46612" s="5"/>
    </row>
    <row r="46613" spans="38:49">
      <c r="AL46613" s="5"/>
      <c r="AM46613" s="5"/>
      <c r="AW46613" s="5"/>
    </row>
    <row r="46614" spans="38:49">
      <c r="AL46614" s="5"/>
      <c r="AM46614" s="5"/>
      <c r="AW46614" s="5"/>
    </row>
    <row r="46615" spans="38:49">
      <c r="AL46615" s="5"/>
      <c r="AM46615" s="5"/>
      <c r="AW46615" s="5"/>
    </row>
    <row r="46616" spans="38:49">
      <c r="AL46616" s="5"/>
      <c r="AM46616" s="5"/>
      <c r="AW46616" s="5"/>
    </row>
    <row r="46617" spans="38:49">
      <c r="AL46617" s="5"/>
      <c r="AM46617" s="5"/>
      <c r="AW46617" s="5"/>
    </row>
    <row r="46618" spans="38:49">
      <c r="AL46618" s="5"/>
      <c r="AM46618" s="5"/>
      <c r="AW46618" s="5"/>
    </row>
    <row r="46619" spans="38:49">
      <c r="AL46619" s="5"/>
      <c r="AM46619" s="5"/>
      <c r="AW46619" s="5"/>
    </row>
    <row r="46620" spans="38:49">
      <c r="AL46620" s="5"/>
      <c r="AM46620" s="5"/>
      <c r="AW46620" s="5"/>
    </row>
    <row r="46621" spans="38:49">
      <c r="AL46621" s="5"/>
      <c r="AM46621" s="5"/>
      <c r="AW46621" s="5"/>
    </row>
    <row r="46622" spans="38:49">
      <c r="AL46622" s="5"/>
      <c r="AM46622" s="5"/>
      <c r="AW46622" s="5"/>
    </row>
    <row r="46623" spans="38:49">
      <c r="AL46623" s="5"/>
      <c r="AM46623" s="5"/>
      <c r="AW46623" s="5"/>
    </row>
    <row r="46624" spans="38:49">
      <c r="AL46624" s="5"/>
      <c r="AM46624" s="5"/>
      <c r="AW46624" s="5"/>
    </row>
    <row r="46625" spans="38:49">
      <c r="AL46625" s="5"/>
      <c r="AM46625" s="5"/>
      <c r="AW46625" s="5"/>
    </row>
    <row r="46626" spans="38:49">
      <c r="AL46626" s="5"/>
      <c r="AM46626" s="5"/>
      <c r="AW46626" s="5"/>
    </row>
    <row r="46627" spans="38:49">
      <c r="AL46627" s="5"/>
      <c r="AM46627" s="5"/>
      <c r="AW46627" s="5"/>
    </row>
    <row r="46628" spans="38:49">
      <c r="AL46628" s="5"/>
      <c r="AM46628" s="5"/>
      <c r="AW46628" s="5"/>
    </row>
    <row r="46629" spans="38:49">
      <c r="AL46629" s="5"/>
      <c r="AM46629" s="5"/>
      <c r="AW46629" s="5"/>
    </row>
    <row r="46630" spans="38:49">
      <c r="AL46630" s="5"/>
      <c r="AM46630" s="5"/>
      <c r="AW46630" s="5"/>
    </row>
    <row r="46631" spans="38:49">
      <c r="AL46631" s="5"/>
      <c r="AM46631" s="5"/>
      <c r="AW46631" s="5"/>
    </row>
    <row r="46632" spans="38:49">
      <c r="AL46632" s="5"/>
      <c r="AM46632" s="5"/>
      <c r="AW46632" s="5"/>
    </row>
    <row r="46633" spans="38:49">
      <c r="AL46633" s="5"/>
      <c r="AM46633" s="5"/>
      <c r="AW46633" s="5"/>
    </row>
    <row r="46634" spans="38:49">
      <c r="AL46634" s="5"/>
      <c r="AM46634" s="5"/>
      <c r="AW46634" s="5"/>
    </row>
    <row r="46635" spans="38:49">
      <c r="AL46635" s="5"/>
      <c r="AM46635" s="5"/>
      <c r="AW46635" s="5"/>
    </row>
    <row r="46636" spans="38:49">
      <c r="AL46636" s="5"/>
      <c r="AM46636" s="5"/>
      <c r="AW46636" s="5"/>
    </row>
    <row r="46637" spans="38:49">
      <c r="AL46637" s="5"/>
      <c r="AM46637" s="5"/>
      <c r="AW46637" s="5"/>
    </row>
    <row r="46638" spans="38:49">
      <c r="AL46638" s="5"/>
      <c r="AM46638" s="5"/>
      <c r="AW46638" s="5"/>
    </row>
    <row r="46639" spans="38:49">
      <c r="AL46639" s="5"/>
      <c r="AM46639" s="5"/>
      <c r="AW46639" s="5"/>
    </row>
    <row r="46640" spans="38:49">
      <c r="AL46640" s="5"/>
      <c r="AM46640" s="5"/>
      <c r="AW46640" s="5"/>
    </row>
    <row r="46641" spans="38:49">
      <c r="AL46641" s="5"/>
      <c r="AM46641" s="5"/>
      <c r="AW46641" s="5"/>
    </row>
    <row r="46642" spans="38:49">
      <c r="AL46642" s="5"/>
      <c r="AM46642" s="5"/>
      <c r="AW46642" s="5"/>
    </row>
    <row r="46643" spans="38:49">
      <c r="AL46643" s="5"/>
      <c r="AM46643" s="5"/>
      <c r="AW46643" s="5"/>
    </row>
    <row r="46644" spans="38:49">
      <c r="AL46644" s="5"/>
      <c r="AM46644" s="5"/>
      <c r="AW46644" s="5"/>
    </row>
    <row r="46645" spans="38:49">
      <c r="AL46645" s="5"/>
      <c r="AM46645" s="5"/>
      <c r="AW46645" s="5"/>
    </row>
    <row r="46646" spans="38:49">
      <c r="AL46646" s="5"/>
      <c r="AM46646" s="5"/>
      <c r="AW46646" s="5"/>
    </row>
    <row r="46647" spans="38:49">
      <c r="AL46647" s="5"/>
      <c r="AM46647" s="5"/>
      <c r="AW46647" s="5"/>
    </row>
    <row r="46648" spans="38:49">
      <c r="AL46648" s="5"/>
      <c r="AM46648" s="5"/>
      <c r="AW46648" s="5"/>
    </row>
    <row r="46649" spans="38:49">
      <c r="AL46649" s="5"/>
      <c r="AM46649" s="5"/>
      <c r="AW46649" s="5"/>
    </row>
    <row r="46650" spans="38:49">
      <c r="AL46650" s="5"/>
      <c r="AM46650" s="5"/>
      <c r="AW46650" s="5"/>
    </row>
    <row r="46651" spans="38:49">
      <c r="AL46651" s="5"/>
      <c r="AM46651" s="5"/>
      <c r="AW46651" s="5"/>
    </row>
    <row r="46652" spans="38:49">
      <c r="AL46652" s="5"/>
      <c r="AM46652" s="5"/>
      <c r="AW46652" s="5"/>
    </row>
    <row r="46653" spans="38:49">
      <c r="AL46653" s="5"/>
      <c r="AM46653" s="5"/>
      <c r="AW46653" s="5"/>
    </row>
    <row r="46654" spans="38:49">
      <c r="AL46654" s="5"/>
      <c r="AM46654" s="5"/>
      <c r="AW46654" s="5"/>
    </row>
    <row r="46655" spans="38:49">
      <c r="AL46655" s="5"/>
      <c r="AM46655" s="5"/>
      <c r="AW46655" s="5"/>
    </row>
    <row r="46656" spans="38:49">
      <c r="AL46656" s="5"/>
      <c r="AM46656" s="5"/>
      <c r="AW46656" s="5"/>
    </row>
    <row r="46657" spans="38:49">
      <c r="AL46657" s="5"/>
      <c r="AM46657" s="5"/>
      <c r="AW46657" s="5"/>
    </row>
    <row r="46658" spans="38:49">
      <c r="AL46658" s="5"/>
      <c r="AM46658" s="5"/>
      <c r="AW46658" s="5"/>
    </row>
    <row r="46659" spans="38:49">
      <c r="AL46659" s="5"/>
      <c r="AM46659" s="5"/>
      <c r="AW46659" s="5"/>
    </row>
    <row r="46660" spans="38:49">
      <c r="AL46660" s="5"/>
      <c r="AM46660" s="5"/>
      <c r="AW46660" s="5"/>
    </row>
    <row r="46661" spans="38:49">
      <c r="AL46661" s="5"/>
      <c r="AM46661" s="5"/>
      <c r="AW46661" s="5"/>
    </row>
    <row r="46662" spans="38:49">
      <c r="AL46662" s="5"/>
      <c r="AM46662" s="5"/>
      <c r="AW46662" s="5"/>
    </row>
    <row r="46663" spans="38:49">
      <c r="AL46663" s="5"/>
      <c r="AM46663" s="5"/>
      <c r="AW46663" s="5"/>
    </row>
    <row r="46664" spans="38:49">
      <c r="AL46664" s="5"/>
      <c r="AM46664" s="5"/>
      <c r="AW46664" s="5"/>
    </row>
    <row r="46665" spans="38:49">
      <c r="AL46665" s="5"/>
      <c r="AM46665" s="5"/>
      <c r="AW46665" s="5"/>
    </row>
    <row r="46666" spans="38:49">
      <c r="AL46666" s="5"/>
      <c r="AM46666" s="5"/>
      <c r="AW46666" s="5"/>
    </row>
    <row r="46667" spans="38:49">
      <c r="AL46667" s="5"/>
      <c r="AM46667" s="5"/>
      <c r="AW46667" s="5"/>
    </row>
    <row r="46668" spans="38:49">
      <c r="AL46668" s="5"/>
      <c r="AM46668" s="5"/>
      <c r="AW46668" s="5"/>
    </row>
    <row r="46669" spans="38:49">
      <c r="AL46669" s="5"/>
      <c r="AM46669" s="5"/>
      <c r="AW46669" s="5"/>
    </row>
    <row r="46670" spans="38:49">
      <c r="AL46670" s="5"/>
      <c r="AM46670" s="5"/>
      <c r="AW46670" s="5"/>
    </row>
    <row r="46671" spans="38:49">
      <c r="AL46671" s="5"/>
      <c r="AM46671" s="5"/>
      <c r="AW46671" s="5"/>
    </row>
    <row r="46672" spans="38:49">
      <c r="AL46672" s="5"/>
      <c r="AM46672" s="5"/>
      <c r="AW46672" s="5"/>
    </row>
    <row r="46673" spans="38:49">
      <c r="AL46673" s="5"/>
      <c r="AM46673" s="5"/>
      <c r="AW46673" s="5"/>
    </row>
    <row r="46674" spans="38:49">
      <c r="AL46674" s="5"/>
      <c r="AM46674" s="5"/>
      <c r="AW46674" s="5"/>
    </row>
    <row r="46675" spans="38:49">
      <c r="AL46675" s="5"/>
      <c r="AM46675" s="5"/>
      <c r="AW46675" s="5"/>
    </row>
    <row r="46676" spans="38:49">
      <c r="AL46676" s="5"/>
      <c r="AM46676" s="5"/>
      <c r="AW46676" s="5"/>
    </row>
    <row r="46677" spans="38:49">
      <c r="AL46677" s="5"/>
      <c r="AM46677" s="5"/>
      <c r="AW46677" s="5"/>
    </row>
    <row r="46678" spans="38:49">
      <c r="AL46678" s="5"/>
      <c r="AM46678" s="5"/>
      <c r="AW46678" s="5"/>
    </row>
    <row r="46679" spans="38:49">
      <c r="AL46679" s="5"/>
      <c r="AM46679" s="5"/>
      <c r="AW46679" s="5"/>
    </row>
    <row r="46680" spans="38:49">
      <c r="AL46680" s="5"/>
      <c r="AM46680" s="5"/>
      <c r="AW46680" s="5"/>
    </row>
    <row r="46681" spans="38:49">
      <c r="AL46681" s="5"/>
      <c r="AM46681" s="5"/>
      <c r="AW46681" s="5"/>
    </row>
    <row r="46682" spans="38:49">
      <c r="AL46682" s="5"/>
      <c r="AM46682" s="5"/>
      <c r="AW46682" s="5"/>
    </row>
    <row r="46683" spans="38:49">
      <c r="AL46683" s="5"/>
      <c r="AM46683" s="5"/>
      <c r="AW46683" s="5"/>
    </row>
    <row r="46684" spans="38:49">
      <c r="AL46684" s="5"/>
      <c r="AM46684" s="5"/>
      <c r="AW46684" s="5"/>
    </row>
    <row r="46685" spans="38:49">
      <c r="AL46685" s="5"/>
      <c r="AM46685" s="5"/>
      <c r="AW46685" s="5"/>
    </row>
    <row r="46686" spans="38:49">
      <c r="AL46686" s="5"/>
      <c r="AM46686" s="5"/>
      <c r="AW46686" s="5"/>
    </row>
    <row r="46687" spans="38:49">
      <c r="AL46687" s="5"/>
      <c r="AM46687" s="5"/>
      <c r="AW46687" s="5"/>
    </row>
    <row r="46688" spans="38:49">
      <c r="AL46688" s="5"/>
      <c r="AM46688" s="5"/>
      <c r="AW46688" s="5"/>
    </row>
    <row r="46689" spans="38:49">
      <c r="AL46689" s="5"/>
      <c r="AM46689" s="5"/>
      <c r="AW46689" s="5"/>
    </row>
    <row r="46690" spans="38:49">
      <c r="AL46690" s="5"/>
      <c r="AM46690" s="5"/>
      <c r="AW46690" s="5"/>
    </row>
    <row r="46691" spans="38:49">
      <c r="AL46691" s="5"/>
      <c r="AM46691" s="5"/>
      <c r="AW46691" s="5"/>
    </row>
    <row r="46692" spans="38:49">
      <c r="AL46692" s="5"/>
      <c r="AM46692" s="5"/>
      <c r="AW46692" s="5"/>
    </row>
    <row r="46693" spans="38:49">
      <c r="AL46693" s="5"/>
      <c r="AM46693" s="5"/>
      <c r="AW46693" s="5"/>
    </row>
    <row r="46694" spans="38:49">
      <c r="AL46694" s="5"/>
      <c r="AM46694" s="5"/>
      <c r="AW46694" s="5"/>
    </row>
    <row r="46695" spans="38:49">
      <c r="AL46695" s="5"/>
      <c r="AM46695" s="5"/>
      <c r="AW46695" s="5"/>
    </row>
    <row r="46696" spans="38:49">
      <c r="AL46696" s="5"/>
      <c r="AM46696" s="5"/>
      <c r="AW46696" s="5"/>
    </row>
    <row r="46697" spans="38:49">
      <c r="AL46697" s="5"/>
      <c r="AM46697" s="5"/>
      <c r="AW46697" s="5"/>
    </row>
    <row r="46698" spans="38:49">
      <c r="AL46698" s="5"/>
      <c r="AM46698" s="5"/>
      <c r="AW46698" s="5"/>
    </row>
    <row r="46699" spans="38:49">
      <c r="AL46699" s="5"/>
      <c r="AM46699" s="5"/>
      <c r="AW46699" s="5"/>
    </row>
    <row r="46700" spans="38:49">
      <c r="AL46700" s="5"/>
      <c r="AM46700" s="5"/>
      <c r="AW46700" s="5"/>
    </row>
    <row r="46701" spans="38:49">
      <c r="AL46701" s="5"/>
      <c r="AM46701" s="5"/>
      <c r="AW46701" s="5"/>
    </row>
    <row r="46702" spans="38:49">
      <c r="AL46702" s="5"/>
      <c r="AM46702" s="5"/>
      <c r="AW46702" s="5"/>
    </row>
    <row r="46703" spans="38:49">
      <c r="AL46703" s="5"/>
      <c r="AM46703" s="5"/>
      <c r="AW46703" s="5"/>
    </row>
    <row r="46704" spans="38:49">
      <c r="AL46704" s="5"/>
      <c r="AM46704" s="5"/>
      <c r="AW46704" s="5"/>
    </row>
    <row r="46705" spans="38:49">
      <c r="AL46705" s="5"/>
      <c r="AM46705" s="5"/>
      <c r="AW46705" s="5"/>
    </row>
    <row r="46706" spans="38:49">
      <c r="AL46706" s="5"/>
      <c r="AM46706" s="5"/>
      <c r="AW46706" s="5"/>
    </row>
    <row r="46707" spans="38:49">
      <c r="AL46707" s="5"/>
      <c r="AM46707" s="5"/>
      <c r="AW46707" s="5"/>
    </row>
    <row r="46708" spans="38:49">
      <c r="AL46708" s="5"/>
      <c r="AM46708" s="5"/>
      <c r="AW46708" s="5"/>
    </row>
    <row r="46709" spans="38:49">
      <c r="AL46709" s="5"/>
      <c r="AM46709" s="5"/>
      <c r="AW46709" s="5"/>
    </row>
    <row r="46710" spans="38:49">
      <c r="AL46710" s="5"/>
      <c r="AM46710" s="5"/>
      <c r="AW46710" s="5"/>
    </row>
    <row r="46711" spans="38:49">
      <c r="AL46711" s="5"/>
      <c r="AM46711" s="5"/>
      <c r="AW46711" s="5"/>
    </row>
    <row r="46712" spans="38:49">
      <c r="AL46712" s="5"/>
      <c r="AM46712" s="5"/>
      <c r="AW46712" s="5"/>
    </row>
    <row r="46713" spans="38:49">
      <c r="AL46713" s="5"/>
      <c r="AM46713" s="5"/>
      <c r="AW46713" s="5"/>
    </row>
    <row r="46714" spans="38:49">
      <c r="AL46714" s="5"/>
      <c r="AM46714" s="5"/>
      <c r="AW46714" s="5"/>
    </row>
    <row r="46715" spans="38:49">
      <c r="AL46715" s="5"/>
      <c r="AM46715" s="5"/>
      <c r="AW46715" s="5"/>
    </row>
    <row r="46716" spans="38:49">
      <c r="AL46716" s="5"/>
      <c r="AM46716" s="5"/>
      <c r="AW46716" s="5"/>
    </row>
    <row r="46717" spans="38:49">
      <c r="AL46717" s="5"/>
      <c r="AM46717" s="5"/>
      <c r="AW46717" s="5"/>
    </row>
    <row r="46718" spans="38:49">
      <c r="AL46718" s="5"/>
      <c r="AM46718" s="5"/>
      <c r="AW46718" s="5"/>
    </row>
    <row r="46719" spans="38:49">
      <c r="AL46719" s="5"/>
      <c r="AM46719" s="5"/>
      <c r="AW46719" s="5"/>
    </row>
    <row r="46720" spans="38:49">
      <c r="AL46720" s="5"/>
      <c r="AM46720" s="5"/>
      <c r="AW46720" s="5"/>
    </row>
    <row r="46721" spans="38:49">
      <c r="AL46721" s="5"/>
      <c r="AM46721" s="5"/>
      <c r="AW46721" s="5"/>
    </row>
    <row r="46722" spans="38:49">
      <c r="AL46722" s="5"/>
      <c r="AM46722" s="5"/>
      <c r="AW46722" s="5"/>
    </row>
    <row r="46723" spans="38:49">
      <c r="AL46723" s="5"/>
      <c r="AM46723" s="5"/>
      <c r="AW46723" s="5"/>
    </row>
    <row r="46724" spans="38:49">
      <c r="AL46724" s="5"/>
      <c r="AM46724" s="5"/>
      <c r="AW46724" s="5"/>
    </row>
    <row r="46725" spans="38:49">
      <c r="AL46725" s="5"/>
      <c r="AM46725" s="5"/>
      <c r="AW46725" s="5"/>
    </row>
    <row r="46726" spans="38:49">
      <c r="AL46726" s="5"/>
      <c r="AM46726" s="5"/>
      <c r="AW46726" s="5"/>
    </row>
    <row r="46727" spans="38:49">
      <c r="AL46727" s="5"/>
      <c r="AM46727" s="5"/>
      <c r="AW46727" s="5"/>
    </row>
    <row r="46728" spans="38:49">
      <c r="AL46728" s="5"/>
      <c r="AM46728" s="5"/>
      <c r="AW46728" s="5"/>
    </row>
    <row r="46729" spans="38:49">
      <c r="AL46729" s="5"/>
      <c r="AM46729" s="5"/>
      <c r="AW46729" s="5"/>
    </row>
    <row r="46730" spans="38:49">
      <c r="AL46730" s="5"/>
      <c r="AM46730" s="5"/>
      <c r="AW46730" s="5"/>
    </row>
    <row r="46731" spans="38:49">
      <c r="AL46731" s="5"/>
      <c r="AM46731" s="5"/>
      <c r="AW46731" s="5"/>
    </row>
    <row r="46732" spans="38:49">
      <c r="AL46732" s="5"/>
      <c r="AM46732" s="5"/>
      <c r="AW46732" s="5"/>
    </row>
    <row r="46733" spans="38:49">
      <c r="AL46733" s="5"/>
      <c r="AM46733" s="5"/>
      <c r="AW46733" s="5"/>
    </row>
    <row r="46734" spans="38:49">
      <c r="AL46734" s="5"/>
      <c r="AM46734" s="5"/>
      <c r="AW46734" s="5"/>
    </row>
    <row r="46735" spans="38:49">
      <c r="AL46735" s="5"/>
      <c r="AM46735" s="5"/>
      <c r="AW46735" s="5"/>
    </row>
    <row r="46736" spans="38:49">
      <c r="AL46736" s="5"/>
      <c r="AM46736" s="5"/>
      <c r="AW46736" s="5"/>
    </row>
    <row r="46737" spans="38:49">
      <c r="AL46737" s="5"/>
      <c r="AM46737" s="5"/>
      <c r="AW46737" s="5"/>
    </row>
    <row r="46738" spans="38:49">
      <c r="AL46738" s="5"/>
      <c r="AM46738" s="5"/>
      <c r="AW46738" s="5"/>
    </row>
    <row r="46739" spans="38:49">
      <c r="AL46739" s="5"/>
      <c r="AM46739" s="5"/>
      <c r="AW46739" s="5"/>
    </row>
    <row r="46740" spans="38:49">
      <c r="AL46740" s="5"/>
      <c r="AM46740" s="5"/>
      <c r="AW46740" s="5"/>
    </row>
    <row r="46741" spans="38:49">
      <c r="AL46741" s="5"/>
      <c r="AM46741" s="5"/>
      <c r="AW46741" s="5"/>
    </row>
    <row r="46742" spans="38:49">
      <c r="AL46742" s="5"/>
      <c r="AM46742" s="5"/>
      <c r="AW46742" s="5"/>
    </row>
    <row r="46743" spans="38:49">
      <c r="AL46743" s="5"/>
      <c r="AM46743" s="5"/>
      <c r="AW46743" s="5"/>
    </row>
    <row r="46744" spans="38:49">
      <c r="AL46744" s="5"/>
      <c r="AM46744" s="5"/>
      <c r="AW46744" s="5"/>
    </row>
    <row r="46745" spans="38:49">
      <c r="AL46745" s="5"/>
      <c r="AM46745" s="5"/>
      <c r="AW46745" s="5"/>
    </row>
    <row r="46746" spans="38:49">
      <c r="AL46746" s="5"/>
      <c r="AM46746" s="5"/>
      <c r="AW46746" s="5"/>
    </row>
    <row r="46747" spans="38:49">
      <c r="AL46747" s="5"/>
      <c r="AM46747" s="5"/>
      <c r="AW46747" s="5"/>
    </row>
    <row r="46748" spans="38:49">
      <c r="AL46748" s="5"/>
      <c r="AM46748" s="5"/>
      <c r="AW46748" s="5"/>
    </row>
    <row r="46749" spans="38:49">
      <c r="AL46749" s="5"/>
      <c r="AM46749" s="5"/>
      <c r="AW46749" s="5"/>
    </row>
    <row r="46750" spans="38:49">
      <c r="AL46750" s="5"/>
      <c r="AM46750" s="5"/>
      <c r="AW46750" s="5"/>
    </row>
    <row r="46751" spans="38:49">
      <c r="AL46751" s="5"/>
      <c r="AM46751" s="5"/>
      <c r="AW46751" s="5"/>
    </row>
    <row r="46752" spans="38:49">
      <c r="AL46752" s="5"/>
      <c r="AM46752" s="5"/>
      <c r="AW46752" s="5"/>
    </row>
    <row r="46753" spans="38:49">
      <c r="AL46753" s="5"/>
      <c r="AM46753" s="5"/>
      <c r="AW46753" s="5"/>
    </row>
    <row r="46754" spans="38:49">
      <c r="AL46754" s="5"/>
      <c r="AM46754" s="5"/>
      <c r="AW46754" s="5"/>
    </row>
    <row r="46755" spans="38:49">
      <c r="AL46755" s="5"/>
      <c r="AM46755" s="5"/>
      <c r="AW46755" s="5"/>
    </row>
    <row r="46756" spans="38:49">
      <c r="AL46756" s="5"/>
      <c r="AM46756" s="5"/>
      <c r="AW46756" s="5"/>
    </row>
    <row r="46757" spans="38:49">
      <c r="AL46757" s="5"/>
      <c r="AM46757" s="5"/>
      <c r="AW46757" s="5"/>
    </row>
    <row r="46758" spans="38:49">
      <c r="AL46758" s="5"/>
      <c r="AM46758" s="5"/>
      <c r="AW46758" s="5"/>
    </row>
    <row r="46759" spans="38:49">
      <c r="AL46759" s="5"/>
      <c r="AM46759" s="5"/>
      <c r="AW46759" s="5"/>
    </row>
    <row r="46760" spans="38:49">
      <c r="AL46760" s="5"/>
      <c r="AM46760" s="5"/>
      <c r="AW46760" s="5"/>
    </row>
    <row r="46761" spans="38:49">
      <c r="AL46761" s="5"/>
      <c r="AM46761" s="5"/>
      <c r="AW46761" s="5"/>
    </row>
    <row r="46762" spans="38:49">
      <c r="AL46762" s="5"/>
      <c r="AM46762" s="5"/>
      <c r="AW46762" s="5"/>
    </row>
    <row r="46763" spans="38:49">
      <c r="AL46763" s="5"/>
      <c r="AM46763" s="5"/>
      <c r="AW46763" s="5"/>
    </row>
    <row r="46764" spans="38:49">
      <c r="AL46764" s="5"/>
      <c r="AM46764" s="5"/>
      <c r="AW46764" s="5"/>
    </row>
    <row r="46765" spans="38:49">
      <c r="AL46765" s="5"/>
      <c r="AM46765" s="5"/>
      <c r="AW46765" s="5"/>
    </row>
    <row r="46766" spans="38:49">
      <c r="AL46766" s="5"/>
      <c r="AM46766" s="5"/>
      <c r="AW46766" s="5"/>
    </row>
    <row r="46767" spans="38:49">
      <c r="AL46767" s="5"/>
      <c r="AM46767" s="5"/>
      <c r="AW46767" s="5"/>
    </row>
    <row r="46768" spans="38:49">
      <c r="AL46768" s="5"/>
      <c r="AM46768" s="5"/>
      <c r="AW46768" s="5"/>
    </row>
    <row r="46769" spans="38:49">
      <c r="AL46769" s="5"/>
      <c r="AM46769" s="5"/>
      <c r="AW46769" s="5"/>
    </row>
    <row r="46770" spans="38:49">
      <c r="AL46770" s="5"/>
      <c r="AM46770" s="5"/>
      <c r="AW46770" s="5"/>
    </row>
    <row r="46771" spans="38:49">
      <c r="AL46771" s="5"/>
      <c r="AM46771" s="5"/>
      <c r="AW46771" s="5"/>
    </row>
    <row r="46772" spans="38:49">
      <c r="AL46772" s="5"/>
      <c r="AM46772" s="5"/>
      <c r="AW46772" s="5"/>
    </row>
    <row r="46773" spans="38:49">
      <c r="AL46773" s="5"/>
      <c r="AM46773" s="5"/>
      <c r="AW46773" s="5"/>
    </row>
    <row r="46774" spans="38:49">
      <c r="AL46774" s="5"/>
      <c r="AM46774" s="5"/>
      <c r="AW46774" s="5"/>
    </row>
    <row r="46775" spans="38:49">
      <c r="AL46775" s="5"/>
      <c r="AM46775" s="5"/>
      <c r="AW46775" s="5"/>
    </row>
    <row r="46776" spans="38:49">
      <c r="AL46776" s="5"/>
      <c r="AM46776" s="5"/>
      <c r="AW46776" s="5"/>
    </row>
    <row r="46777" spans="38:49">
      <c r="AL46777" s="5"/>
      <c r="AM46777" s="5"/>
      <c r="AW46777" s="5"/>
    </row>
    <row r="46778" spans="38:49">
      <c r="AL46778" s="5"/>
      <c r="AM46778" s="5"/>
      <c r="AW46778" s="5"/>
    </row>
    <row r="46779" spans="38:49">
      <c r="AL46779" s="5"/>
      <c r="AM46779" s="5"/>
      <c r="AW46779" s="5"/>
    </row>
    <row r="46780" spans="38:49">
      <c r="AL46780" s="5"/>
      <c r="AM46780" s="5"/>
      <c r="AW46780" s="5"/>
    </row>
    <row r="46781" spans="38:49">
      <c r="AL46781" s="5"/>
      <c r="AM46781" s="5"/>
      <c r="AW46781" s="5"/>
    </row>
    <row r="46782" spans="38:49">
      <c r="AL46782" s="5"/>
      <c r="AM46782" s="5"/>
      <c r="AW46782" s="5"/>
    </row>
    <row r="46783" spans="38:49">
      <c r="AL46783" s="5"/>
      <c r="AM46783" s="5"/>
      <c r="AW46783" s="5"/>
    </row>
    <row r="46784" spans="38:49">
      <c r="AL46784" s="5"/>
      <c r="AM46784" s="5"/>
      <c r="AW46784" s="5"/>
    </row>
    <row r="46785" spans="38:49">
      <c r="AL46785" s="5"/>
      <c r="AM46785" s="5"/>
      <c r="AW46785" s="5"/>
    </row>
    <row r="46786" spans="38:49">
      <c r="AL46786" s="5"/>
      <c r="AM46786" s="5"/>
      <c r="AW46786" s="5"/>
    </row>
    <row r="46787" spans="38:49">
      <c r="AL46787" s="5"/>
      <c r="AM46787" s="5"/>
      <c r="AW46787" s="5"/>
    </row>
    <row r="46788" spans="38:49">
      <c r="AL46788" s="5"/>
      <c r="AM46788" s="5"/>
      <c r="AW46788" s="5"/>
    </row>
    <row r="46789" spans="38:49">
      <c r="AL46789" s="5"/>
      <c r="AM46789" s="5"/>
      <c r="AW46789" s="5"/>
    </row>
    <row r="46790" spans="38:49">
      <c r="AL46790" s="5"/>
      <c r="AM46790" s="5"/>
      <c r="AW46790" s="5"/>
    </row>
    <row r="46791" spans="38:49">
      <c r="AL46791" s="5"/>
      <c r="AM46791" s="5"/>
      <c r="AW46791" s="5"/>
    </row>
    <row r="46792" spans="38:49">
      <c r="AL46792" s="5"/>
      <c r="AM46792" s="5"/>
      <c r="AW46792" s="5"/>
    </row>
    <row r="46793" spans="38:49">
      <c r="AL46793" s="5"/>
      <c r="AM46793" s="5"/>
      <c r="AW46793" s="5"/>
    </row>
    <row r="46794" spans="38:49">
      <c r="AL46794" s="5"/>
      <c r="AM46794" s="5"/>
      <c r="AW46794" s="5"/>
    </row>
    <row r="46795" spans="38:49">
      <c r="AL46795" s="5"/>
      <c r="AM46795" s="5"/>
      <c r="AW46795" s="5"/>
    </row>
    <row r="46796" spans="38:49">
      <c r="AL46796" s="5"/>
      <c r="AM46796" s="5"/>
      <c r="AW46796" s="5"/>
    </row>
    <row r="46797" spans="38:49">
      <c r="AL46797" s="5"/>
      <c r="AM46797" s="5"/>
      <c r="AW46797" s="5"/>
    </row>
    <row r="46798" spans="38:49">
      <c r="AL46798" s="5"/>
      <c r="AM46798" s="5"/>
      <c r="AW46798" s="5"/>
    </row>
    <row r="46799" spans="38:49">
      <c r="AL46799" s="5"/>
      <c r="AM46799" s="5"/>
      <c r="AW46799" s="5"/>
    </row>
    <row r="46800" spans="38:49">
      <c r="AL46800" s="5"/>
      <c r="AM46800" s="5"/>
      <c r="AW46800" s="5"/>
    </row>
    <row r="46801" spans="38:49">
      <c r="AL46801" s="5"/>
      <c r="AM46801" s="5"/>
      <c r="AW46801" s="5"/>
    </row>
    <row r="46802" spans="38:49">
      <c r="AL46802" s="5"/>
      <c r="AM46802" s="5"/>
      <c r="AW46802" s="5"/>
    </row>
    <row r="46803" spans="38:49">
      <c r="AL46803" s="5"/>
      <c r="AM46803" s="5"/>
      <c r="AW46803" s="5"/>
    </row>
    <row r="46804" spans="38:49">
      <c r="AL46804" s="5"/>
      <c r="AM46804" s="5"/>
      <c r="AW46804" s="5"/>
    </row>
    <row r="46805" spans="38:49">
      <c r="AL46805" s="5"/>
      <c r="AM46805" s="5"/>
      <c r="AW46805" s="5"/>
    </row>
    <row r="46806" spans="38:49">
      <c r="AL46806" s="5"/>
      <c r="AM46806" s="5"/>
      <c r="AW46806" s="5"/>
    </row>
    <row r="46807" spans="38:49">
      <c r="AL46807" s="5"/>
      <c r="AM46807" s="5"/>
      <c r="AW46807" s="5"/>
    </row>
    <row r="46808" spans="38:49">
      <c r="AL46808" s="5"/>
      <c r="AM46808" s="5"/>
      <c r="AW46808" s="5"/>
    </row>
    <row r="46809" spans="38:49">
      <c r="AL46809" s="5"/>
      <c r="AM46809" s="5"/>
      <c r="AW46809" s="5"/>
    </row>
    <row r="46810" spans="38:49">
      <c r="AL46810" s="5"/>
      <c r="AM46810" s="5"/>
      <c r="AW46810" s="5"/>
    </row>
    <row r="46811" spans="38:49">
      <c r="AL46811" s="5"/>
      <c r="AM46811" s="5"/>
      <c r="AW46811" s="5"/>
    </row>
    <row r="46812" spans="38:49">
      <c r="AL46812" s="5"/>
      <c r="AM46812" s="5"/>
      <c r="AW46812" s="5"/>
    </row>
    <row r="46813" spans="38:49">
      <c r="AL46813" s="5"/>
      <c r="AM46813" s="5"/>
      <c r="AW46813" s="5"/>
    </row>
    <row r="46814" spans="38:49">
      <c r="AL46814" s="5"/>
      <c r="AM46814" s="5"/>
      <c r="AW46814" s="5"/>
    </row>
    <row r="46815" spans="38:49">
      <c r="AL46815" s="5"/>
      <c r="AM46815" s="5"/>
      <c r="AW46815" s="5"/>
    </row>
    <row r="46816" spans="38:49">
      <c r="AL46816" s="5"/>
      <c r="AM46816" s="5"/>
      <c r="AW46816" s="5"/>
    </row>
    <row r="46817" spans="38:49">
      <c r="AL46817" s="5"/>
      <c r="AM46817" s="5"/>
      <c r="AW46817" s="5"/>
    </row>
    <row r="46818" spans="38:49">
      <c r="AL46818" s="5"/>
      <c r="AM46818" s="5"/>
      <c r="AW46818" s="5"/>
    </row>
    <row r="46819" spans="38:49">
      <c r="AL46819" s="5"/>
      <c r="AM46819" s="5"/>
      <c r="AW46819" s="5"/>
    </row>
    <row r="46820" spans="38:49">
      <c r="AL46820" s="5"/>
      <c r="AM46820" s="5"/>
      <c r="AW46820" s="5"/>
    </row>
    <row r="46821" spans="38:49">
      <c r="AL46821" s="5"/>
      <c r="AM46821" s="5"/>
      <c r="AW46821" s="5"/>
    </row>
    <row r="46822" spans="38:49">
      <c r="AL46822" s="5"/>
      <c r="AM46822" s="5"/>
      <c r="AW46822" s="5"/>
    </row>
    <row r="46823" spans="38:49">
      <c r="AL46823" s="5"/>
      <c r="AM46823" s="5"/>
      <c r="AW46823" s="5"/>
    </row>
    <row r="46824" spans="38:49">
      <c r="AL46824" s="5"/>
      <c r="AM46824" s="5"/>
      <c r="AW46824" s="5"/>
    </row>
    <row r="46825" spans="38:49">
      <c r="AL46825" s="5"/>
      <c r="AM46825" s="5"/>
      <c r="AW46825" s="5"/>
    </row>
    <row r="46826" spans="38:49">
      <c r="AL46826" s="5"/>
      <c r="AM46826" s="5"/>
      <c r="AW46826" s="5"/>
    </row>
    <row r="46827" spans="38:49">
      <c r="AL46827" s="5"/>
      <c r="AM46827" s="5"/>
      <c r="AW46827" s="5"/>
    </row>
    <row r="46828" spans="38:49">
      <c r="AL46828" s="5"/>
      <c r="AM46828" s="5"/>
      <c r="AW46828" s="5"/>
    </row>
    <row r="46829" spans="38:49">
      <c r="AL46829" s="5"/>
      <c r="AM46829" s="5"/>
      <c r="AW46829" s="5"/>
    </row>
    <row r="46830" spans="38:49">
      <c r="AL46830" s="5"/>
      <c r="AM46830" s="5"/>
      <c r="AW46830" s="5"/>
    </row>
    <row r="46831" spans="38:49">
      <c r="AL46831" s="5"/>
      <c r="AM46831" s="5"/>
      <c r="AW46831" s="5"/>
    </row>
    <row r="46832" spans="38:49">
      <c r="AL46832" s="5"/>
      <c r="AM46832" s="5"/>
      <c r="AW46832" s="5"/>
    </row>
    <row r="46833" spans="38:49">
      <c r="AL46833" s="5"/>
      <c r="AM46833" s="5"/>
      <c r="AW46833" s="5"/>
    </row>
    <row r="46834" spans="38:49">
      <c r="AL46834" s="5"/>
      <c r="AM46834" s="5"/>
      <c r="AW46834" s="5"/>
    </row>
    <row r="46835" spans="38:49">
      <c r="AL46835" s="5"/>
      <c r="AM46835" s="5"/>
      <c r="AW46835" s="5"/>
    </row>
    <row r="46836" spans="38:49">
      <c r="AL46836" s="5"/>
      <c r="AM46836" s="5"/>
      <c r="AW46836" s="5"/>
    </row>
    <row r="46837" spans="38:49">
      <c r="AL46837" s="5"/>
      <c r="AM46837" s="5"/>
      <c r="AW46837" s="5"/>
    </row>
    <row r="46838" spans="38:49">
      <c r="AL46838" s="5"/>
      <c r="AM46838" s="5"/>
      <c r="AW46838" s="5"/>
    </row>
    <row r="46839" spans="38:49">
      <c r="AL46839" s="5"/>
      <c r="AM46839" s="5"/>
      <c r="AW46839" s="5"/>
    </row>
    <row r="46840" spans="38:49">
      <c r="AL46840" s="5"/>
      <c r="AM46840" s="5"/>
      <c r="AW46840" s="5"/>
    </row>
    <row r="46841" spans="38:49">
      <c r="AL46841" s="5"/>
      <c r="AM46841" s="5"/>
      <c r="AW46841" s="5"/>
    </row>
    <row r="46842" spans="38:49">
      <c r="AL46842" s="5"/>
      <c r="AM46842" s="5"/>
      <c r="AW46842" s="5"/>
    </row>
    <row r="46843" spans="38:49">
      <c r="AL46843" s="5"/>
      <c r="AM46843" s="5"/>
      <c r="AW46843" s="5"/>
    </row>
    <row r="46844" spans="38:49">
      <c r="AL46844" s="5"/>
      <c r="AM46844" s="5"/>
      <c r="AW46844" s="5"/>
    </row>
    <row r="46845" spans="38:49">
      <c r="AL46845" s="5"/>
      <c r="AM46845" s="5"/>
      <c r="AW46845" s="5"/>
    </row>
    <row r="46846" spans="38:49">
      <c r="AL46846" s="5"/>
      <c r="AM46846" s="5"/>
      <c r="AW46846" s="5"/>
    </row>
    <row r="46847" spans="38:49">
      <c r="AL46847" s="5"/>
      <c r="AM46847" s="5"/>
      <c r="AW46847" s="5"/>
    </row>
    <row r="46848" spans="38:49">
      <c r="AL46848" s="5"/>
      <c r="AM46848" s="5"/>
      <c r="AW46848" s="5"/>
    </row>
    <row r="46849" spans="38:49">
      <c r="AL46849" s="5"/>
      <c r="AM46849" s="5"/>
      <c r="AW46849" s="5"/>
    </row>
    <row r="46850" spans="38:49">
      <c r="AL46850" s="5"/>
      <c r="AM46850" s="5"/>
      <c r="AW46850" s="5"/>
    </row>
    <row r="46851" spans="38:49">
      <c r="AL46851" s="5"/>
      <c r="AM46851" s="5"/>
      <c r="AW46851" s="5"/>
    </row>
    <row r="46852" spans="38:49">
      <c r="AL46852" s="5"/>
      <c r="AM46852" s="5"/>
      <c r="AW46852" s="5"/>
    </row>
    <row r="46853" spans="38:49">
      <c r="AL46853" s="5"/>
      <c r="AM46853" s="5"/>
      <c r="AW46853" s="5"/>
    </row>
    <row r="46854" spans="38:49">
      <c r="AL46854" s="5"/>
      <c r="AM46854" s="5"/>
      <c r="AW46854" s="5"/>
    </row>
    <row r="46855" spans="38:49">
      <c r="AL46855" s="5"/>
      <c r="AM46855" s="5"/>
      <c r="AW46855" s="5"/>
    </row>
    <row r="46856" spans="38:49">
      <c r="AL46856" s="5"/>
      <c r="AM46856" s="5"/>
      <c r="AW46856" s="5"/>
    </row>
    <row r="46857" spans="38:49">
      <c r="AL46857" s="5"/>
      <c r="AM46857" s="5"/>
      <c r="AW46857" s="5"/>
    </row>
    <row r="46858" spans="38:49">
      <c r="AL46858" s="5"/>
      <c r="AM46858" s="5"/>
      <c r="AW46858" s="5"/>
    </row>
    <row r="46859" spans="38:49">
      <c r="AL46859" s="5"/>
      <c r="AM46859" s="5"/>
      <c r="AW46859" s="5"/>
    </row>
    <row r="46860" spans="38:49">
      <c r="AL46860" s="5"/>
      <c r="AM46860" s="5"/>
      <c r="AW46860" s="5"/>
    </row>
    <row r="46861" spans="38:49">
      <c r="AL46861" s="5"/>
      <c r="AM46861" s="5"/>
      <c r="AW46861" s="5"/>
    </row>
    <row r="46862" spans="38:49">
      <c r="AL46862" s="5"/>
      <c r="AM46862" s="5"/>
      <c r="AW46862" s="5"/>
    </row>
    <row r="46863" spans="38:49">
      <c r="AL46863" s="5"/>
      <c r="AM46863" s="5"/>
      <c r="AW46863" s="5"/>
    </row>
    <row r="46864" spans="38:49">
      <c r="AL46864" s="5"/>
      <c r="AM46864" s="5"/>
      <c r="AW46864" s="5"/>
    </row>
    <row r="46865" spans="38:49">
      <c r="AL46865" s="5"/>
      <c r="AM46865" s="5"/>
      <c r="AW46865" s="5"/>
    </row>
    <row r="46866" spans="38:49">
      <c r="AL46866" s="5"/>
      <c r="AM46866" s="5"/>
      <c r="AW46866" s="5"/>
    </row>
    <row r="46867" spans="38:49">
      <c r="AL46867" s="5"/>
      <c r="AM46867" s="5"/>
      <c r="AW46867" s="5"/>
    </row>
    <row r="46868" spans="38:49">
      <c r="AL46868" s="5"/>
      <c r="AM46868" s="5"/>
      <c r="AW46868" s="5"/>
    </row>
    <row r="46869" spans="38:49">
      <c r="AL46869" s="5"/>
      <c r="AM46869" s="5"/>
      <c r="AW46869" s="5"/>
    </row>
    <row r="46870" spans="38:49">
      <c r="AL46870" s="5"/>
      <c r="AM46870" s="5"/>
      <c r="AW46870" s="5"/>
    </row>
    <row r="46871" spans="38:49">
      <c r="AL46871" s="5"/>
      <c r="AM46871" s="5"/>
      <c r="AW46871" s="5"/>
    </row>
    <row r="46872" spans="38:49">
      <c r="AL46872" s="5"/>
      <c r="AM46872" s="5"/>
      <c r="AW46872" s="5"/>
    </row>
    <row r="46873" spans="38:49">
      <c r="AL46873" s="5"/>
      <c r="AM46873" s="5"/>
      <c r="AW46873" s="5"/>
    </row>
    <row r="46874" spans="38:49">
      <c r="AL46874" s="5"/>
      <c r="AM46874" s="5"/>
      <c r="AW46874" s="5"/>
    </row>
    <row r="46875" spans="38:49">
      <c r="AL46875" s="5"/>
      <c r="AM46875" s="5"/>
      <c r="AW46875" s="5"/>
    </row>
    <row r="46876" spans="38:49">
      <c r="AL46876" s="5"/>
      <c r="AM46876" s="5"/>
      <c r="AW46876" s="5"/>
    </row>
    <row r="46877" spans="38:49">
      <c r="AL46877" s="5"/>
      <c r="AM46877" s="5"/>
      <c r="AW46877" s="5"/>
    </row>
    <row r="46878" spans="38:49">
      <c r="AL46878" s="5"/>
      <c r="AM46878" s="5"/>
      <c r="AW46878" s="5"/>
    </row>
    <row r="46879" spans="38:49">
      <c r="AL46879" s="5"/>
      <c r="AM46879" s="5"/>
      <c r="AW46879" s="5"/>
    </row>
    <row r="46880" spans="38:49">
      <c r="AL46880" s="5"/>
      <c r="AM46880" s="5"/>
      <c r="AW46880" s="5"/>
    </row>
    <row r="46881" spans="38:49">
      <c r="AL46881" s="5"/>
      <c r="AM46881" s="5"/>
      <c r="AW46881" s="5"/>
    </row>
    <row r="46882" spans="38:49">
      <c r="AL46882" s="5"/>
      <c r="AM46882" s="5"/>
      <c r="AW46882" s="5"/>
    </row>
    <row r="46883" spans="38:49">
      <c r="AL46883" s="5"/>
      <c r="AM46883" s="5"/>
      <c r="AW46883" s="5"/>
    </row>
    <row r="46884" spans="38:49">
      <c r="AL46884" s="5"/>
      <c r="AM46884" s="5"/>
      <c r="AW46884" s="5"/>
    </row>
    <row r="46885" spans="38:49">
      <c r="AL46885" s="5"/>
      <c r="AM46885" s="5"/>
      <c r="AW46885" s="5"/>
    </row>
    <row r="46886" spans="38:49">
      <c r="AL46886" s="5"/>
      <c r="AM46886" s="5"/>
      <c r="AW46886" s="5"/>
    </row>
    <row r="46887" spans="38:49">
      <c r="AL46887" s="5"/>
      <c r="AM46887" s="5"/>
      <c r="AW46887" s="5"/>
    </row>
    <row r="46888" spans="38:49">
      <c r="AL46888" s="5"/>
      <c r="AM46888" s="5"/>
      <c r="AW46888" s="5"/>
    </row>
    <row r="46889" spans="38:49">
      <c r="AL46889" s="5"/>
      <c r="AM46889" s="5"/>
      <c r="AW46889" s="5"/>
    </row>
    <row r="46890" spans="38:49">
      <c r="AL46890" s="5"/>
      <c r="AM46890" s="5"/>
      <c r="AW46890" s="5"/>
    </row>
    <row r="46891" spans="38:49">
      <c r="AL46891" s="5"/>
      <c r="AM46891" s="5"/>
      <c r="AW46891" s="5"/>
    </row>
    <row r="46892" spans="38:49">
      <c r="AL46892" s="5"/>
      <c r="AM46892" s="5"/>
      <c r="AW46892" s="5"/>
    </row>
    <row r="46893" spans="38:49">
      <c r="AL46893" s="5"/>
      <c r="AM46893" s="5"/>
      <c r="AW46893" s="5"/>
    </row>
    <row r="46894" spans="38:49">
      <c r="AL46894" s="5"/>
      <c r="AM46894" s="5"/>
      <c r="AW46894" s="5"/>
    </row>
    <row r="46895" spans="38:49">
      <c r="AL46895" s="5"/>
      <c r="AM46895" s="5"/>
      <c r="AW46895" s="5"/>
    </row>
    <row r="46896" spans="38:49">
      <c r="AL46896" s="5"/>
      <c r="AM46896" s="5"/>
      <c r="AW46896" s="5"/>
    </row>
    <row r="46897" spans="38:49">
      <c r="AL46897" s="5"/>
      <c r="AM46897" s="5"/>
      <c r="AW46897" s="5"/>
    </row>
    <row r="46898" spans="38:49">
      <c r="AL46898" s="5"/>
      <c r="AM46898" s="5"/>
      <c r="AW46898" s="5"/>
    </row>
    <row r="46899" spans="38:49">
      <c r="AL46899" s="5"/>
      <c r="AM46899" s="5"/>
      <c r="AW46899" s="5"/>
    </row>
    <row r="46900" spans="38:49">
      <c r="AL46900" s="5"/>
      <c r="AM46900" s="5"/>
      <c r="AW46900" s="5"/>
    </row>
    <row r="46901" spans="38:49">
      <c r="AL46901" s="5"/>
      <c r="AM46901" s="5"/>
      <c r="AW46901" s="5"/>
    </row>
    <row r="46902" spans="38:49">
      <c r="AL46902" s="5"/>
      <c r="AM46902" s="5"/>
      <c r="AW46902" s="5"/>
    </row>
    <row r="46903" spans="38:49">
      <c r="AL46903" s="5"/>
      <c r="AM46903" s="5"/>
      <c r="AW46903" s="5"/>
    </row>
    <row r="46904" spans="38:49">
      <c r="AL46904" s="5"/>
      <c r="AM46904" s="5"/>
      <c r="AW46904" s="5"/>
    </row>
    <row r="46905" spans="38:49">
      <c r="AL46905" s="5"/>
      <c r="AM46905" s="5"/>
      <c r="AW46905" s="5"/>
    </row>
    <row r="46906" spans="38:49">
      <c r="AL46906" s="5"/>
      <c r="AM46906" s="5"/>
      <c r="AW46906" s="5"/>
    </row>
    <row r="46907" spans="38:49">
      <c r="AL46907" s="5"/>
      <c r="AM46907" s="5"/>
      <c r="AW46907" s="5"/>
    </row>
    <row r="46908" spans="38:49">
      <c r="AL46908" s="5"/>
      <c r="AM46908" s="5"/>
      <c r="AW46908" s="5"/>
    </row>
    <row r="46909" spans="38:49">
      <c r="AL46909" s="5"/>
      <c r="AM46909" s="5"/>
      <c r="AW46909" s="5"/>
    </row>
    <row r="46910" spans="38:49">
      <c r="AL46910" s="5"/>
      <c r="AM46910" s="5"/>
      <c r="AW46910" s="5"/>
    </row>
    <row r="46911" spans="38:49">
      <c r="AL46911" s="5"/>
      <c r="AM46911" s="5"/>
      <c r="AW46911" s="5"/>
    </row>
    <row r="46912" spans="38:49">
      <c r="AL46912" s="5"/>
      <c r="AM46912" s="5"/>
      <c r="AW46912" s="5"/>
    </row>
    <row r="46913" spans="38:49">
      <c r="AL46913" s="5"/>
      <c r="AM46913" s="5"/>
      <c r="AW46913" s="5"/>
    </row>
    <row r="46914" spans="38:49">
      <c r="AL46914" s="5"/>
      <c r="AM46914" s="5"/>
      <c r="AW46914" s="5"/>
    </row>
    <row r="46915" spans="38:49">
      <c r="AL46915" s="5"/>
      <c r="AM46915" s="5"/>
      <c r="AW46915" s="5"/>
    </row>
    <row r="46916" spans="38:49">
      <c r="AL46916" s="5"/>
      <c r="AM46916" s="5"/>
      <c r="AW46916" s="5"/>
    </row>
    <row r="46917" spans="38:49">
      <c r="AL46917" s="5"/>
      <c r="AM46917" s="5"/>
      <c r="AW46917" s="5"/>
    </row>
    <row r="46918" spans="38:49">
      <c r="AL46918" s="5"/>
      <c r="AM46918" s="5"/>
      <c r="AW46918" s="5"/>
    </row>
    <row r="46919" spans="38:49">
      <c r="AL46919" s="5"/>
      <c r="AM46919" s="5"/>
      <c r="AW46919" s="5"/>
    </row>
    <row r="46920" spans="38:49">
      <c r="AL46920" s="5"/>
      <c r="AM46920" s="5"/>
      <c r="AW46920" s="5"/>
    </row>
    <row r="46921" spans="38:49">
      <c r="AL46921" s="5"/>
      <c r="AM46921" s="5"/>
      <c r="AW46921" s="5"/>
    </row>
    <row r="46922" spans="38:49">
      <c r="AL46922" s="5"/>
      <c r="AM46922" s="5"/>
      <c r="AW46922" s="5"/>
    </row>
    <row r="46923" spans="38:49">
      <c r="AL46923" s="5"/>
      <c r="AM46923" s="5"/>
      <c r="AW46923" s="5"/>
    </row>
    <row r="46924" spans="38:49">
      <c r="AL46924" s="5"/>
      <c r="AM46924" s="5"/>
      <c r="AW46924" s="5"/>
    </row>
    <row r="46925" spans="38:49">
      <c r="AL46925" s="5"/>
      <c r="AM46925" s="5"/>
      <c r="AW46925" s="5"/>
    </row>
    <row r="46926" spans="38:49">
      <c r="AL46926" s="5"/>
      <c r="AM46926" s="5"/>
      <c r="AW46926" s="5"/>
    </row>
    <row r="46927" spans="38:49">
      <c r="AL46927" s="5"/>
      <c r="AM46927" s="5"/>
      <c r="AW46927" s="5"/>
    </row>
    <row r="46928" spans="38:49">
      <c r="AL46928" s="5"/>
      <c r="AM46928" s="5"/>
      <c r="AW46928" s="5"/>
    </row>
    <row r="46929" spans="38:49">
      <c r="AL46929" s="5"/>
      <c r="AM46929" s="5"/>
      <c r="AW46929" s="5"/>
    </row>
    <row r="46930" spans="38:49">
      <c r="AL46930" s="5"/>
      <c r="AM46930" s="5"/>
      <c r="AW46930" s="5"/>
    </row>
    <row r="46931" spans="38:49">
      <c r="AL46931" s="5"/>
      <c r="AM46931" s="5"/>
      <c r="AW46931" s="5"/>
    </row>
    <row r="46932" spans="38:49">
      <c r="AL46932" s="5"/>
      <c r="AM46932" s="5"/>
      <c r="AW46932" s="5"/>
    </row>
    <row r="46933" spans="38:49">
      <c r="AL46933" s="5"/>
      <c r="AM46933" s="5"/>
      <c r="AW46933" s="5"/>
    </row>
    <row r="46934" spans="38:49">
      <c r="AL46934" s="5"/>
      <c r="AM46934" s="5"/>
      <c r="AW46934" s="5"/>
    </row>
    <row r="46935" spans="38:49">
      <c r="AL46935" s="5"/>
      <c r="AM46935" s="5"/>
      <c r="AW46935" s="5"/>
    </row>
    <row r="46936" spans="38:49">
      <c r="AL46936" s="5"/>
      <c r="AM46936" s="5"/>
      <c r="AW46936" s="5"/>
    </row>
    <row r="46937" spans="38:49">
      <c r="AL46937" s="5"/>
      <c r="AM46937" s="5"/>
      <c r="AW46937" s="5"/>
    </row>
    <row r="46938" spans="38:49">
      <c r="AL46938" s="5"/>
      <c r="AM46938" s="5"/>
      <c r="AW46938" s="5"/>
    </row>
    <row r="46939" spans="38:49">
      <c r="AL46939" s="5"/>
      <c r="AM46939" s="5"/>
      <c r="AW46939" s="5"/>
    </row>
    <row r="46940" spans="38:49">
      <c r="AL46940" s="5"/>
      <c r="AM46940" s="5"/>
      <c r="AW46940" s="5"/>
    </row>
    <row r="46941" spans="38:49">
      <c r="AL46941" s="5"/>
      <c r="AM46941" s="5"/>
      <c r="AW46941" s="5"/>
    </row>
    <row r="46942" spans="38:49">
      <c r="AL46942" s="5"/>
      <c r="AM46942" s="5"/>
      <c r="AW46942" s="5"/>
    </row>
    <row r="46943" spans="38:49">
      <c r="AL46943" s="5"/>
      <c r="AM46943" s="5"/>
      <c r="AW46943" s="5"/>
    </row>
    <row r="46944" spans="38:49">
      <c r="AL46944" s="5"/>
      <c r="AM46944" s="5"/>
      <c r="AW46944" s="5"/>
    </row>
    <row r="46945" spans="38:49">
      <c r="AL46945" s="5"/>
      <c r="AM46945" s="5"/>
      <c r="AW46945" s="5"/>
    </row>
    <row r="46946" spans="38:49">
      <c r="AL46946" s="5"/>
      <c r="AM46946" s="5"/>
      <c r="AW46946" s="5"/>
    </row>
    <row r="46947" spans="38:49">
      <c r="AL46947" s="5"/>
      <c r="AM46947" s="5"/>
      <c r="AW46947" s="5"/>
    </row>
    <row r="46948" spans="38:49">
      <c r="AL46948" s="5"/>
      <c r="AM46948" s="5"/>
      <c r="AW46948" s="5"/>
    </row>
    <row r="46949" spans="38:49">
      <c r="AL46949" s="5"/>
      <c r="AM46949" s="5"/>
      <c r="AW46949" s="5"/>
    </row>
    <row r="46950" spans="38:49">
      <c r="AL46950" s="5"/>
      <c r="AM46950" s="5"/>
      <c r="AW46950" s="5"/>
    </row>
    <row r="46951" spans="38:49">
      <c r="AL46951" s="5"/>
      <c r="AM46951" s="5"/>
      <c r="AW46951" s="5"/>
    </row>
    <row r="46952" spans="38:49">
      <c r="AL46952" s="5"/>
      <c r="AM46952" s="5"/>
      <c r="AW46952" s="5"/>
    </row>
    <row r="46953" spans="38:49">
      <c r="AL46953" s="5"/>
      <c r="AM46953" s="5"/>
      <c r="AW46953" s="5"/>
    </row>
    <row r="46954" spans="38:49">
      <c r="AL46954" s="5"/>
      <c r="AM46954" s="5"/>
      <c r="AW46954" s="5"/>
    </row>
    <row r="46955" spans="38:49">
      <c r="AL46955" s="5"/>
      <c r="AM46955" s="5"/>
      <c r="AW46955" s="5"/>
    </row>
    <row r="46956" spans="38:49">
      <c r="AL46956" s="5"/>
      <c r="AM46956" s="5"/>
      <c r="AW46956" s="5"/>
    </row>
    <row r="46957" spans="38:49">
      <c r="AL46957" s="5"/>
      <c r="AM46957" s="5"/>
      <c r="AW46957" s="5"/>
    </row>
    <row r="46958" spans="38:49">
      <c r="AL46958" s="5"/>
      <c r="AM46958" s="5"/>
      <c r="AW46958" s="5"/>
    </row>
    <row r="46959" spans="38:49">
      <c r="AL46959" s="5"/>
      <c r="AM46959" s="5"/>
      <c r="AW46959" s="5"/>
    </row>
    <row r="46960" spans="38:49">
      <c r="AL46960" s="5"/>
      <c r="AM46960" s="5"/>
      <c r="AW46960" s="5"/>
    </row>
    <row r="46961" spans="38:49">
      <c r="AL46961" s="5"/>
      <c r="AM46961" s="5"/>
      <c r="AW46961" s="5"/>
    </row>
    <row r="46962" spans="38:49">
      <c r="AL46962" s="5"/>
      <c r="AM46962" s="5"/>
      <c r="AW46962" s="5"/>
    </row>
    <row r="46963" spans="38:49">
      <c r="AL46963" s="5"/>
      <c r="AM46963" s="5"/>
      <c r="AW46963" s="5"/>
    </row>
    <row r="46964" spans="38:49">
      <c r="AL46964" s="5"/>
      <c r="AM46964" s="5"/>
      <c r="AW46964" s="5"/>
    </row>
    <row r="46965" spans="38:49">
      <c r="AL46965" s="5"/>
      <c r="AM46965" s="5"/>
      <c r="AW46965" s="5"/>
    </row>
    <row r="46966" spans="38:49">
      <c r="AL46966" s="5"/>
      <c r="AM46966" s="5"/>
      <c r="AW46966" s="5"/>
    </row>
    <row r="46967" spans="38:49">
      <c r="AL46967" s="5"/>
      <c r="AM46967" s="5"/>
      <c r="AW46967" s="5"/>
    </row>
    <row r="46968" spans="38:49">
      <c r="AL46968" s="5"/>
      <c r="AM46968" s="5"/>
      <c r="AW46968" s="5"/>
    </row>
    <row r="46969" spans="38:49">
      <c r="AL46969" s="5"/>
      <c r="AM46969" s="5"/>
      <c r="AW46969" s="5"/>
    </row>
    <row r="46970" spans="38:49">
      <c r="AL46970" s="5"/>
      <c r="AM46970" s="5"/>
      <c r="AW46970" s="5"/>
    </row>
    <row r="46971" spans="38:49">
      <c r="AL46971" s="5"/>
      <c r="AM46971" s="5"/>
      <c r="AW46971" s="5"/>
    </row>
    <row r="46972" spans="38:49">
      <c r="AL46972" s="5"/>
      <c r="AM46972" s="5"/>
      <c r="AW46972" s="5"/>
    </row>
    <row r="46973" spans="38:49">
      <c r="AL46973" s="5"/>
      <c r="AM46973" s="5"/>
      <c r="AW46973" s="5"/>
    </row>
    <row r="46974" spans="38:49">
      <c r="AL46974" s="5"/>
      <c r="AM46974" s="5"/>
      <c r="AW46974" s="5"/>
    </row>
    <row r="46975" spans="38:49">
      <c r="AL46975" s="5"/>
      <c r="AM46975" s="5"/>
      <c r="AW46975" s="5"/>
    </row>
    <row r="46976" spans="38:49">
      <c r="AL46976" s="5"/>
      <c r="AM46976" s="5"/>
      <c r="AW46976" s="5"/>
    </row>
    <row r="46977" spans="38:49">
      <c r="AL46977" s="5"/>
      <c r="AM46977" s="5"/>
      <c r="AW46977" s="5"/>
    </row>
    <row r="46978" spans="38:49">
      <c r="AL46978" s="5"/>
      <c r="AM46978" s="5"/>
      <c r="AW46978" s="5"/>
    </row>
    <row r="46979" spans="38:49">
      <c r="AL46979" s="5"/>
      <c r="AM46979" s="5"/>
      <c r="AW46979" s="5"/>
    </row>
    <row r="46980" spans="38:49">
      <c r="AL46980" s="5"/>
      <c r="AM46980" s="5"/>
      <c r="AW46980" s="5"/>
    </row>
    <row r="46981" spans="38:49">
      <c r="AL46981" s="5"/>
      <c r="AM46981" s="5"/>
      <c r="AW46981" s="5"/>
    </row>
    <row r="46982" spans="38:49">
      <c r="AL46982" s="5"/>
      <c r="AM46982" s="5"/>
      <c r="AW46982" s="5"/>
    </row>
    <row r="46983" spans="38:49">
      <c r="AL46983" s="5"/>
      <c r="AM46983" s="5"/>
      <c r="AW46983" s="5"/>
    </row>
    <row r="46984" spans="38:49">
      <c r="AL46984" s="5"/>
      <c r="AM46984" s="5"/>
      <c r="AW46984" s="5"/>
    </row>
    <row r="46985" spans="38:49">
      <c r="AL46985" s="5"/>
      <c r="AM46985" s="5"/>
      <c r="AW46985" s="5"/>
    </row>
    <row r="46986" spans="38:49">
      <c r="AL46986" s="5"/>
      <c r="AM46986" s="5"/>
      <c r="AW46986" s="5"/>
    </row>
    <row r="46987" spans="38:49">
      <c r="AL46987" s="5"/>
      <c r="AM46987" s="5"/>
      <c r="AW46987" s="5"/>
    </row>
    <row r="46988" spans="38:49">
      <c r="AL46988" s="5"/>
      <c r="AM46988" s="5"/>
      <c r="AW46988" s="5"/>
    </row>
    <row r="46989" spans="38:49">
      <c r="AL46989" s="5"/>
      <c r="AM46989" s="5"/>
      <c r="AW46989" s="5"/>
    </row>
    <row r="46990" spans="38:49">
      <c r="AL46990" s="5"/>
      <c r="AM46990" s="5"/>
      <c r="AW46990" s="5"/>
    </row>
    <row r="46991" spans="38:49">
      <c r="AL46991" s="5"/>
      <c r="AM46991" s="5"/>
      <c r="AW46991" s="5"/>
    </row>
    <row r="46992" spans="38:49">
      <c r="AL46992" s="5"/>
      <c r="AM46992" s="5"/>
      <c r="AW46992" s="5"/>
    </row>
    <row r="46993" spans="38:49">
      <c r="AL46993" s="5"/>
      <c r="AM46993" s="5"/>
      <c r="AW46993" s="5"/>
    </row>
    <row r="46994" spans="38:49">
      <c r="AL46994" s="5"/>
      <c r="AM46994" s="5"/>
      <c r="AW46994" s="5"/>
    </row>
    <row r="46995" spans="38:49">
      <c r="AL46995" s="5"/>
      <c r="AM46995" s="5"/>
      <c r="AW46995" s="5"/>
    </row>
    <row r="46996" spans="38:49">
      <c r="AL46996" s="5"/>
      <c r="AM46996" s="5"/>
      <c r="AW46996" s="5"/>
    </row>
    <row r="46997" spans="38:49">
      <c r="AL46997" s="5"/>
      <c r="AM46997" s="5"/>
      <c r="AW46997" s="5"/>
    </row>
    <row r="46998" spans="38:49">
      <c r="AL46998" s="5"/>
      <c r="AM46998" s="5"/>
      <c r="AW46998" s="5"/>
    </row>
    <row r="46999" spans="38:49">
      <c r="AL46999" s="5"/>
      <c r="AM46999" s="5"/>
      <c r="AW46999" s="5"/>
    </row>
    <row r="47000" spans="38:49">
      <c r="AL47000" s="5"/>
      <c r="AM47000" s="5"/>
      <c r="AW47000" s="5"/>
    </row>
    <row r="47001" spans="38:49">
      <c r="AL47001" s="5"/>
      <c r="AM47001" s="5"/>
      <c r="AW47001" s="5"/>
    </row>
    <row r="47002" spans="38:49">
      <c r="AL47002" s="5"/>
      <c r="AM47002" s="5"/>
      <c r="AW47002" s="5"/>
    </row>
    <row r="47003" spans="38:49">
      <c r="AL47003" s="5"/>
      <c r="AM47003" s="5"/>
      <c r="AW47003" s="5"/>
    </row>
    <row r="47004" spans="38:49">
      <c r="AL47004" s="5"/>
      <c r="AM47004" s="5"/>
      <c r="AW47004" s="5"/>
    </row>
    <row r="47005" spans="38:49">
      <c r="AL47005" s="5"/>
      <c r="AM47005" s="5"/>
      <c r="AW47005" s="5"/>
    </row>
    <row r="47006" spans="38:49">
      <c r="AL47006" s="5"/>
      <c r="AM47006" s="5"/>
      <c r="AW47006" s="5"/>
    </row>
    <row r="47007" spans="38:49">
      <c r="AL47007" s="5"/>
      <c r="AM47007" s="5"/>
      <c r="AW47007" s="5"/>
    </row>
    <row r="47008" spans="38:49">
      <c r="AL47008" s="5"/>
      <c r="AM47008" s="5"/>
      <c r="AW47008" s="5"/>
    </row>
    <row r="47009" spans="38:49">
      <c r="AL47009" s="5"/>
      <c r="AM47009" s="5"/>
      <c r="AW47009" s="5"/>
    </row>
    <row r="47010" spans="38:49">
      <c r="AL47010" s="5"/>
      <c r="AM47010" s="5"/>
      <c r="AW47010" s="5"/>
    </row>
    <row r="47011" spans="38:49">
      <c r="AL47011" s="5"/>
      <c r="AM47011" s="5"/>
      <c r="AW47011" s="5"/>
    </row>
    <row r="47012" spans="38:49">
      <c r="AL47012" s="5"/>
      <c r="AM47012" s="5"/>
      <c r="AW47012" s="5"/>
    </row>
    <row r="47013" spans="38:49">
      <c r="AL47013" s="5"/>
      <c r="AM47013" s="5"/>
      <c r="AW47013" s="5"/>
    </row>
    <row r="47014" spans="38:49">
      <c r="AL47014" s="5"/>
      <c r="AM47014" s="5"/>
      <c r="AW47014" s="5"/>
    </row>
    <row r="47015" spans="38:49">
      <c r="AL47015" s="5"/>
      <c r="AM47015" s="5"/>
      <c r="AW47015" s="5"/>
    </row>
    <row r="47016" spans="38:49">
      <c r="AL47016" s="5"/>
      <c r="AM47016" s="5"/>
      <c r="AW47016" s="5"/>
    </row>
    <row r="47017" spans="38:49">
      <c r="AL47017" s="5"/>
      <c r="AM47017" s="5"/>
      <c r="AW47017" s="5"/>
    </row>
    <row r="47018" spans="38:49">
      <c r="AL47018" s="5"/>
      <c r="AM47018" s="5"/>
      <c r="AW47018" s="5"/>
    </row>
    <row r="47019" spans="38:49">
      <c r="AL47019" s="5"/>
      <c r="AM47019" s="5"/>
      <c r="AW47019" s="5"/>
    </row>
    <row r="47020" spans="38:49">
      <c r="AL47020" s="5"/>
      <c r="AM47020" s="5"/>
      <c r="AW47020" s="5"/>
    </row>
    <row r="47021" spans="38:49">
      <c r="AL47021" s="5"/>
      <c r="AM47021" s="5"/>
      <c r="AW47021" s="5"/>
    </row>
    <row r="47022" spans="38:49">
      <c r="AL47022" s="5"/>
      <c r="AM47022" s="5"/>
      <c r="AW47022" s="5"/>
    </row>
    <row r="47023" spans="38:49">
      <c r="AL47023" s="5"/>
      <c r="AM47023" s="5"/>
      <c r="AW47023" s="5"/>
    </row>
    <row r="47024" spans="38:49">
      <c r="AL47024" s="5"/>
      <c r="AM47024" s="5"/>
      <c r="AW47024" s="5"/>
    </row>
    <row r="47025" spans="38:49">
      <c r="AL47025" s="5"/>
      <c r="AM47025" s="5"/>
      <c r="AW47025" s="5"/>
    </row>
    <row r="47026" spans="38:49">
      <c r="AL47026" s="5"/>
      <c r="AM47026" s="5"/>
      <c r="AW47026" s="5"/>
    </row>
    <row r="47027" spans="38:49">
      <c r="AL47027" s="5"/>
      <c r="AM47027" s="5"/>
      <c r="AW47027" s="5"/>
    </row>
    <row r="47028" spans="38:49">
      <c r="AL47028" s="5"/>
      <c r="AM47028" s="5"/>
      <c r="AW47028" s="5"/>
    </row>
    <row r="47029" spans="38:49">
      <c r="AL47029" s="5"/>
      <c r="AM47029" s="5"/>
      <c r="AW47029" s="5"/>
    </row>
    <row r="47030" spans="38:49">
      <c r="AL47030" s="5"/>
      <c r="AM47030" s="5"/>
      <c r="AW47030" s="5"/>
    </row>
    <row r="47031" spans="38:49">
      <c r="AL47031" s="5"/>
      <c r="AM47031" s="5"/>
      <c r="AW47031" s="5"/>
    </row>
    <row r="47032" spans="38:49">
      <c r="AL47032" s="5"/>
      <c r="AM47032" s="5"/>
      <c r="AW47032" s="5"/>
    </row>
    <row r="47033" spans="38:49">
      <c r="AL47033" s="5"/>
      <c r="AM47033" s="5"/>
      <c r="AW47033" s="5"/>
    </row>
    <row r="47034" spans="38:49">
      <c r="AL47034" s="5"/>
      <c r="AM47034" s="5"/>
      <c r="AW47034" s="5"/>
    </row>
    <row r="47035" spans="38:49">
      <c r="AL47035" s="5"/>
      <c r="AM47035" s="5"/>
      <c r="AW47035" s="5"/>
    </row>
    <row r="47036" spans="38:49">
      <c r="AL47036" s="5"/>
      <c r="AM47036" s="5"/>
      <c r="AW47036" s="5"/>
    </row>
    <row r="47037" spans="38:49">
      <c r="AL47037" s="5"/>
      <c r="AM47037" s="5"/>
      <c r="AW47037" s="5"/>
    </row>
    <row r="47038" spans="38:49">
      <c r="AL47038" s="5"/>
      <c r="AM47038" s="5"/>
      <c r="AW47038" s="5"/>
    </row>
    <row r="47039" spans="38:49">
      <c r="AL47039" s="5"/>
      <c r="AM47039" s="5"/>
      <c r="AW47039" s="5"/>
    </row>
    <row r="47040" spans="38:49">
      <c r="AL47040" s="5"/>
      <c r="AM47040" s="5"/>
      <c r="AW47040" s="5"/>
    </row>
    <row r="47041" spans="38:49">
      <c r="AL47041" s="5"/>
      <c r="AM47041" s="5"/>
      <c r="AW47041" s="5"/>
    </row>
    <row r="47042" spans="38:49">
      <c r="AL47042" s="5"/>
      <c r="AM47042" s="5"/>
      <c r="AW47042" s="5"/>
    </row>
    <row r="47043" spans="38:49">
      <c r="AL47043" s="5"/>
      <c r="AM47043" s="5"/>
      <c r="AW47043" s="5"/>
    </row>
    <row r="47044" spans="38:49">
      <c r="AL47044" s="5"/>
      <c r="AM47044" s="5"/>
      <c r="AW47044" s="5"/>
    </row>
    <row r="47045" spans="38:49">
      <c r="AL47045" s="5"/>
      <c r="AM47045" s="5"/>
      <c r="AW47045" s="5"/>
    </row>
    <row r="47046" spans="38:49">
      <c r="AL47046" s="5"/>
      <c r="AM47046" s="5"/>
      <c r="AW47046" s="5"/>
    </row>
    <row r="47047" spans="38:49">
      <c r="AL47047" s="5"/>
      <c r="AM47047" s="5"/>
      <c r="AW47047" s="5"/>
    </row>
    <row r="47048" spans="38:49">
      <c r="AL47048" s="5"/>
      <c r="AM47048" s="5"/>
      <c r="AW47048" s="5"/>
    </row>
    <row r="47049" spans="38:49">
      <c r="AL47049" s="5"/>
      <c r="AM47049" s="5"/>
      <c r="AW47049" s="5"/>
    </row>
    <row r="47050" spans="38:49">
      <c r="AL47050" s="5"/>
      <c r="AM47050" s="5"/>
      <c r="AW47050" s="5"/>
    </row>
    <row r="47051" spans="38:49">
      <c r="AL47051" s="5"/>
      <c r="AM47051" s="5"/>
      <c r="AW47051" s="5"/>
    </row>
    <row r="47052" spans="38:49">
      <c r="AL47052" s="5"/>
      <c r="AM47052" s="5"/>
      <c r="AW47052" s="5"/>
    </row>
    <row r="47053" spans="38:49">
      <c r="AL47053" s="5"/>
      <c r="AM47053" s="5"/>
      <c r="AW47053" s="5"/>
    </row>
    <row r="47054" spans="38:49">
      <c r="AL47054" s="5"/>
      <c r="AM47054" s="5"/>
      <c r="AW47054" s="5"/>
    </row>
    <row r="47055" spans="38:49">
      <c r="AL47055" s="5"/>
      <c r="AM47055" s="5"/>
      <c r="AW47055" s="5"/>
    </row>
    <row r="47056" spans="38:49">
      <c r="AL47056" s="5"/>
      <c r="AM47056" s="5"/>
      <c r="AW47056" s="5"/>
    </row>
    <row r="47057" spans="38:49">
      <c r="AL47057" s="5"/>
      <c r="AM47057" s="5"/>
      <c r="AW47057" s="5"/>
    </row>
    <row r="47058" spans="38:49">
      <c r="AL47058" s="5"/>
      <c r="AM47058" s="5"/>
      <c r="AW47058" s="5"/>
    </row>
    <row r="47059" spans="38:49">
      <c r="AL47059" s="5"/>
      <c r="AM47059" s="5"/>
      <c r="AW47059" s="5"/>
    </row>
    <row r="47060" spans="38:49">
      <c r="AL47060" s="5"/>
      <c r="AM47060" s="5"/>
      <c r="AW47060" s="5"/>
    </row>
    <row r="47061" spans="38:49">
      <c r="AL47061" s="5"/>
      <c r="AM47061" s="5"/>
      <c r="AW47061" s="5"/>
    </row>
    <row r="47062" spans="38:49">
      <c r="AL47062" s="5"/>
      <c r="AM47062" s="5"/>
      <c r="AW47062" s="5"/>
    </row>
    <row r="47063" spans="38:49">
      <c r="AL47063" s="5"/>
      <c r="AM47063" s="5"/>
      <c r="AW47063" s="5"/>
    </row>
    <row r="47064" spans="38:49">
      <c r="AL47064" s="5"/>
      <c r="AM47064" s="5"/>
      <c r="AW47064" s="5"/>
    </row>
    <row r="47065" spans="38:49">
      <c r="AL47065" s="5"/>
      <c r="AM47065" s="5"/>
      <c r="AW47065" s="5"/>
    </row>
    <row r="47066" spans="38:49">
      <c r="AL47066" s="5"/>
      <c r="AM47066" s="5"/>
      <c r="AW47066" s="5"/>
    </row>
    <row r="47067" spans="38:49">
      <c r="AL47067" s="5"/>
      <c r="AM47067" s="5"/>
      <c r="AW47067" s="5"/>
    </row>
    <row r="47068" spans="38:49">
      <c r="AL47068" s="5"/>
      <c r="AM47068" s="5"/>
      <c r="AW47068" s="5"/>
    </row>
    <row r="47069" spans="38:49">
      <c r="AL47069" s="5"/>
      <c r="AM47069" s="5"/>
      <c r="AW47069" s="5"/>
    </row>
    <row r="47070" spans="38:49">
      <c r="AL47070" s="5"/>
      <c r="AM47070" s="5"/>
      <c r="AW47070" s="5"/>
    </row>
    <row r="47071" spans="38:49">
      <c r="AL47071" s="5"/>
      <c r="AM47071" s="5"/>
      <c r="AW47071" s="5"/>
    </row>
    <row r="47072" spans="38:49">
      <c r="AL47072" s="5"/>
      <c r="AM47072" s="5"/>
      <c r="AW47072" s="5"/>
    </row>
    <row r="47073" spans="38:49">
      <c r="AL47073" s="5"/>
      <c r="AM47073" s="5"/>
      <c r="AW47073" s="5"/>
    </row>
    <row r="47074" spans="38:49">
      <c r="AL47074" s="5"/>
      <c r="AM47074" s="5"/>
      <c r="AW47074" s="5"/>
    </row>
    <row r="47075" spans="38:49">
      <c r="AL47075" s="5"/>
      <c r="AM47075" s="5"/>
      <c r="AW47075" s="5"/>
    </row>
    <row r="47076" spans="38:49">
      <c r="AL47076" s="5"/>
      <c r="AM47076" s="5"/>
      <c r="AW47076" s="5"/>
    </row>
    <row r="47077" spans="38:49">
      <c r="AL47077" s="5"/>
      <c r="AM47077" s="5"/>
      <c r="AW47077" s="5"/>
    </row>
    <row r="47078" spans="38:49">
      <c r="AL47078" s="5"/>
      <c r="AM47078" s="5"/>
      <c r="AW47078" s="5"/>
    </row>
    <row r="47079" spans="38:49">
      <c r="AL47079" s="5"/>
      <c r="AM47079" s="5"/>
      <c r="AW47079" s="5"/>
    </row>
    <row r="47080" spans="38:49">
      <c r="AL47080" s="5"/>
      <c r="AM47080" s="5"/>
      <c r="AW47080" s="5"/>
    </row>
    <row r="47081" spans="38:49">
      <c r="AL47081" s="5"/>
      <c r="AM47081" s="5"/>
      <c r="AW47081" s="5"/>
    </row>
    <row r="47082" spans="38:49">
      <c r="AL47082" s="5"/>
      <c r="AM47082" s="5"/>
      <c r="AW47082" s="5"/>
    </row>
    <row r="47083" spans="38:49">
      <c r="AL47083" s="5"/>
      <c r="AM47083" s="5"/>
      <c r="AW47083" s="5"/>
    </row>
    <row r="47084" spans="38:49">
      <c r="AL47084" s="5"/>
      <c r="AM47084" s="5"/>
      <c r="AW47084" s="5"/>
    </row>
    <row r="47085" spans="38:49">
      <c r="AL47085" s="5"/>
      <c r="AM47085" s="5"/>
      <c r="AW47085" s="5"/>
    </row>
    <row r="47086" spans="38:49">
      <c r="AL47086" s="5"/>
      <c r="AM47086" s="5"/>
      <c r="AW47086" s="5"/>
    </row>
    <row r="47087" spans="38:49">
      <c r="AL47087" s="5"/>
      <c r="AM47087" s="5"/>
      <c r="AW47087" s="5"/>
    </row>
    <row r="47088" spans="38:49">
      <c r="AL47088" s="5"/>
      <c r="AM47088" s="5"/>
      <c r="AW47088" s="5"/>
    </row>
    <row r="47089" spans="38:49">
      <c r="AL47089" s="5"/>
      <c r="AM47089" s="5"/>
      <c r="AW47089" s="5"/>
    </row>
    <row r="47090" spans="38:49">
      <c r="AL47090" s="5"/>
      <c r="AM47090" s="5"/>
      <c r="AW47090" s="5"/>
    </row>
    <row r="47091" spans="38:49">
      <c r="AL47091" s="5"/>
      <c r="AM47091" s="5"/>
      <c r="AW47091" s="5"/>
    </row>
    <row r="47092" spans="38:49">
      <c r="AL47092" s="5"/>
      <c r="AM47092" s="5"/>
      <c r="AW47092" s="5"/>
    </row>
    <row r="47093" spans="38:49">
      <c r="AL47093" s="5"/>
      <c r="AM47093" s="5"/>
      <c r="AW47093" s="5"/>
    </row>
    <row r="47094" spans="38:49">
      <c r="AL47094" s="5"/>
      <c r="AM47094" s="5"/>
      <c r="AW47094" s="5"/>
    </row>
    <row r="47095" spans="38:49">
      <c r="AL47095" s="5"/>
      <c r="AM47095" s="5"/>
      <c r="AW47095" s="5"/>
    </row>
    <row r="47096" spans="38:49">
      <c r="AL47096" s="5"/>
      <c r="AM47096" s="5"/>
      <c r="AW47096" s="5"/>
    </row>
    <row r="47097" spans="38:49">
      <c r="AL47097" s="5"/>
      <c r="AM47097" s="5"/>
      <c r="AW47097" s="5"/>
    </row>
    <row r="47098" spans="38:49">
      <c r="AL47098" s="5"/>
      <c r="AM47098" s="5"/>
      <c r="AW47098" s="5"/>
    </row>
    <row r="47099" spans="38:49">
      <c r="AL47099" s="5"/>
      <c r="AM47099" s="5"/>
      <c r="AW47099" s="5"/>
    </row>
    <row r="47100" spans="38:49">
      <c r="AL47100" s="5"/>
      <c r="AM47100" s="5"/>
      <c r="AW47100" s="5"/>
    </row>
    <row r="47101" spans="38:49">
      <c r="AL47101" s="5"/>
      <c r="AM47101" s="5"/>
      <c r="AW47101" s="5"/>
    </row>
    <row r="47102" spans="38:49">
      <c r="AL47102" s="5"/>
      <c r="AM47102" s="5"/>
      <c r="AW47102" s="5"/>
    </row>
    <row r="47103" spans="38:49">
      <c r="AL47103" s="5"/>
      <c r="AM47103" s="5"/>
      <c r="AW47103" s="5"/>
    </row>
    <row r="47104" spans="38:49">
      <c r="AL47104" s="5"/>
      <c r="AM47104" s="5"/>
      <c r="AW47104" s="5"/>
    </row>
    <row r="47105" spans="38:49">
      <c r="AL47105" s="5"/>
      <c r="AM47105" s="5"/>
      <c r="AW47105" s="5"/>
    </row>
    <row r="47106" spans="38:49">
      <c r="AL47106" s="5"/>
      <c r="AM47106" s="5"/>
      <c r="AW47106" s="5"/>
    </row>
    <row r="47107" spans="38:49">
      <c r="AL47107" s="5"/>
      <c r="AM47107" s="5"/>
      <c r="AW47107" s="5"/>
    </row>
    <row r="47108" spans="38:49">
      <c r="AL47108" s="5"/>
      <c r="AM47108" s="5"/>
      <c r="AW47108" s="5"/>
    </row>
    <row r="47109" spans="38:49">
      <c r="AL47109" s="5"/>
      <c r="AM47109" s="5"/>
      <c r="AW47109" s="5"/>
    </row>
    <row r="47110" spans="38:49">
      <c r="AL47110" s="5"/>
      <c r="AM47110" s="5"/>
      <c r="AW47110" s="5"/>
    </row>
    <row r="47111" spans="38:49">
      <c r="AL47111" s="5"/>
      <c r="AM47111" s="5"/>
      <c r="AW47111" s="5"/>
    </row>
    <row r="47112" spans="38:49">
      <c r="AL47112" s="5"/>
      <c r="AM47112" s="5"/>
      <c r="AW47112" s="5"/>
    </row>
    <row r="47113" spans="38:49">
      <c r="AL47113" s="5"/>
      <c r="AM47113" s="5"/>
      <c r="AW47113" s="5"/>
    </row>
    <row r="47114" spans="38:49">
      <c r="AL47114" s="5"/>
      <c r="AM47114" s="5"/>
      <c r="AW47114" s="5"/>
    </row>
    <row r="47115" spans="38:49">
      <c r="AL47115" s="5"/>
      <c r="AM47115" s="5"/>
      <c r="AW47115" s="5"/>
    </row>
    <row r="47116" spans="38:49">
      <c r="AL47116" s="5"/>
      <c r="AM47116" s="5"/>
      <c r="AW47116" s="5"/>
    </row>
    <row r="47117" spans="38:49">
      <c r="AL47117" s="5"/>
      <c r="AM47117" s="5"/>
      <c r="AW47117" s="5"/>
    </row>
    <row r="47118" spans="38:49">
      <c r="AL47118" s="5"/>
      <c r="AM47118" s="5"/>
      <c r="AW47118" s="5"/>
    </row>
    <row r="47119" spans="38:49">
      <c r="AL47119" s="5"/>
      <c r="AM47119" s="5"/>
      <c r="AW47119" s="5"/>
    </row>
    <row r="47120" spans="38:49">
      <c r="AL47120" s="5"/>
      <c r="AM47120" s="5"/>
      <c r="AW47120" s="5"/>
    </row>
    <row r="47121" spans="38:49">
      <c r="AL47121" s="5"/>
      <c r="AM47121" s="5"/>
      <c r="AW47121" s="5"/>
    </row>
    <row r="47122" spans="38:49">
      <c r="AL47122" s="5"/>
      <c r="AM47122" s="5"/>
      <c r="AW47122" s="5"/>
    </row>
    <row r="47123" spans="38:49">
      <c r="AL47123" s="5"/>
      <c r="AM47123" s="5"/>
      <c r="AW47123" s="5"/>
    </row>
    <row r="47124" spans="38:49">
      <c r="AL47124" s="5"/>
      <c r="AM47124" s="5"/>
      <c r="AW47124" s="5"/>
    </row>
    <row r="47125" spans="38:49">
      <c r="AL47125" s="5"/>
      <c r="AM47125" s="5"/>
      <c r="AW47125" s="5"/>
    </row>
    <row r="47126" spans="38:49">
      <c r="AL47126" s="5"/>
      <c r="AM47126" s="5"/>
      <c r="AW47126" s="5"/>
    </row>
    <row r="47127" spans="38:49">
      <c r="AL47127" s="5"/>
      <c r="AM47127" s="5"/>
      <c r="AW47127" s="5"/>
    </row>
    <row r="47128" spans="38:49">
      <c r="AL47128" s="5"/>
      <c r="AM47128" s="5"/>
      <c r="AW47128" s="5"/>
    </row>
    <row r="47129" spans="38:49">
      <c r="AL47129" s="5"/>
      <c r="AM47129" s="5"/>
      <c r="AW47129" s="5"/>
    </row>
    <row r="47130" spans="38:49">
      <c r="AL47130" s="5"/>
      <c r="AM47130" s="5"/>
      <c r="AW47130" s="5"/>
    </row>
    <row r="47131" spans="38:49">
      <c r="AL47131" s="5"/>
      <c r="AM47131" s="5"/>
      <c r="AW47131" s="5"/>
    </row>
    <row r="47132" spans="38:49">
      <c r="AL47132" s="5"/>
      <c r="AM47132" s="5"/>
      <c r="AW47132" s="5"/>
    </row>
    <row r="47133" spans="38:49">
      <c r="AL47133" s="5"/>
      <c r="AM47133" s="5"/>
      <c r="AW47133" s="5"/>
    </row>
    <row r="47134" spans="38:49">
      <c r="AL47134" s="5"/>
      <c r="AM47134" s="5"/>
      <c r="AW47134" s="5"/>
    </row>
    <row r="47135" spans="38:49">
      <c r="AL47135" s="5"/>
      <c r="AM47135" s="5"/>
      <c r="AW47135" s="5"/>
    </row>
    <row r="47136" spans="38:49">
      <c r="AL47136" s="5"/>
      <c r="AM47136" s="5"/>
      <c r="AW47136" s="5"/>
    </row>
    <row r="47137" spans="38:49">
      <c r="AL47137" s="5"/>
      <c r="AM47137" s="5"/>
      <c r="AW47137" s="5"/>
    </row>
    <row r="47138" spans="38:49">
      <c r="AL47138" s="5"/>
      <c r="AM47138" s="5"/>
      <c r="AW47138" s="5"/>
    </row>
    <row r="47139" spans="38:49">
      <c r="AL47139" s="5"/>
      <c r="AM47139" s="5"/>
      <c r="AW47139" s="5"/>
    </row>
    <row r="47140" spans="38:49">
      <c r="AL47140" s="5"/>
      <c r="AM47140" s="5"/>
      <c r="AW47140" s="5"/>
    </row>
    <row r="47141" spans="38:49">
      <c r="AL47141" s="5"/>
      <c r="AM47141" s="5"/>
      <c r="AW47141" s="5"/>
    </row>
    <row r="47142" spans="38:49">
      <c r="AL47142" s="5"/>
      <c r="AM47142" s="5"/>
      <c r="AW47142" s="5"/>
    </row>
    <row r="47143" spans="38:49">
      <c r="AL47143" s="5"/>
      <c r="AM47143" s="5"/>
      <c r="AW47143" s="5"/>
    </row>
    <row r="47144" spans="38:49">
      <c r="AL47144" s="5"/>
      <c r="AM47144" s="5"/>
      <c r="AW47144" s="5"/>
    </row>
    <row r="47145" spans="38:49">
      <c r="AL47145" s="5"/>
      <c r="AM47145" s="5"/>
      <c r="AW47145" s="5"/>
    </row>
    <row r="47146" spans="38:49">
      <c r="AL47146" s="5"/>
      <c r="AM47146" s="5"/>
      <c r="AW47146" s="5"/>
    </row>
    <row r="47147" spans="38:49">
      <c r="AL47147" s="5"/>
      <c r="AM47147" s="5"/>
      <c r="AW47147" s="5"/>
    </row>
    <row r="47148" spans="38:49">
      <c r="AL47148" s="5"/>
      <c r="AM47148" s="5"/>
      <c r="AW47148" s="5"/>
    </row>
    <row r="47149" spans="38:49">
      <c r="AL47149" s="5"/>
      <c r="AM47149" s="5"/>
      <c r="AW47149" s="5"/>
    </row>
    <row r="47150" spans="38:49">
      <c r="AL47150" s="5"/>
      <c r="AM47150" s="5"/>
      <c r="AW47150" s="5"/>
    </row>
    <row r="47151" spans="38:49">
      <c r="AL47151" s="5"/>
      <c r="AM47151" s="5"/>
      <c r="AW47151" s="5"/>
    </row>
    <row r="47152" spans="38:49">
      <c r="AL47152" s="5"/>
      <c r="AM47152" s="5"/>
      <c r="AW47152" s="5"/>
    </row>
    <row r="47153" spans="38:49">
      <c r="AL47153" s="5"/>
      <c r="AM47153" s="5"/>
      <c r="AW47153" s="5"/>
    </row>
    <row r="47154" spans="38:49">
      <c r="AL47154" s="5"/>
      <c r="AM47154" s="5"/>
      <c r="AW47154" s="5"/>
    </row>
    <row r="47155" spans="38:49">
      <c r="AL47155" s="5"/>
      <c r="AM47155" s="5"/>
      <c r="AW47155" s="5"/>
    </row>
    <row r="47156" spans="38:49">
      <c r="AL47156" s="5"/>
      <c r="AM47156" s="5"/>
      <c r="AW47156" s="5"/>
    </row>
    <row r="47157" spans="38:49">
      <c r="AL47157" s="5"/>
      <c r="AM47157" s="5"/>
      <c r="AW47157" s="5"/>
    </row>
    <row r="47158" spans="38:49">
      <c r="AL47158" s="5"/>
      <c r="AM47158" s="5"/>
      <c r="AW47158" s="5"/>
    </row>
    <row r="47159" spans="38:49">
      <c r="AL47159" s="5"/>
      <c r="AM47159" s="5"/>
      <c r="AW47159" s="5"/>
    </row>
    <row r="47160" spans="38:49">
      <c r="AL47160" s="5"/>
      <c r="AM47160" s="5"/>
      <c r="AW47160" s="5"/>
    </row>
    <row r="47161" spans="38:49">
      <c r="AL47161" s="5"/>
      <c r="AM47161" s="5"/>
      <c r="AW47161" s="5"/>
    </row>
    <row r="47162" spans="38:49">
      <c r="AL47162" s="5"/>
      <c r="AM47162" s="5"/>
      <c r="AW47162" s="5"/>
    </row>
    <row r="47163" spans="38:49">
      <c r="AL47163" s="5"/>
      <c r="AM47163" s="5"/>
      <c r="AW47163" s="5"/>
    </row>
    <row r="47164" spans="38:49">
      <c r="AL47164" s="5"/>
      <c r="AM47164" s="5"/>
      <c r="AW47164" s="5"/>
    </row>
    <row r="47165" spans="38:49">
      <c r="AL47165" s="5"/>
      <c r="AM47165" s="5"/>
      <c r="AW47165" s="5"/>
    </row>
    <row r="47166" spans="38:49">
      <c r="AL47166" s="5"/>
      <c r="AM47166" s="5"/>
      <c r="AW47166" s="5"/>
    </row>
    <row r="47167" spans="38:49">
      <c r="AL47167" s="5"/>
      <c r="AM47167" s="5"/>
      <c r="AW47167" s="5"/>
    </row>
    <row r="47168" spans="38:49">
      <c r="AL47168" s="5"/>
      <c r="AM47168" s="5"/>
      <c r="AW47168" s="5"/>
    </row>
    <row r="47169" spans="38:49">
      <c r="AL47169" s="5"/>
      <c r="AM47169" s="5"/>
      <c r="AW47169" s="5"/>
    </row>
    <row r="47170" spans="38:49">
      <c r="AL47170" s="5"/>
      <c r="AM47170" s="5"/>
      <c r="AW47170" s="5"/>
    </row>
    <row r="47171" spans="38:49">
      <c r="AL47171" s="5"/>
      <c r="AM47171" s="5"/>
      <c r="AW47171" s="5"/>
    </row>
    <row r="47172" spans="38:49">
      <c r="AL47172" s="5"/>
      <c r="AM47172" s="5"/>
      <c r="AW47172" s="5"/>
    </row>
    <row r="47173" spans="38:49">
      <c r="AL47173" s="5"/>
      <c r="AM47173" s="5"/>
      <c r="AW47173" s="5"/>
    </row>
    <row r="47174" spans="38:49">
      <c r="AL47174" s="5"/>
      <c r="AM47174" s="5"/>
      <c r="AW47174" s="5"/>
    </row>
    <row r="47175" spans="38:49">
      <c r="AL47175" s="5"/>
      <c r="AM47175" s="5"/>
      <c r="AW47175" s="5"/>
    </row>
    <row r="47176" spans="38:49">
      <c r="AL47176" s="5"/>
      <c r="AM47176" s="5"/>
      <c r="AW47176" s="5"/>
    </row>
    <row r="47177" spans="38:49">
      <c r="AL47177" s="5"/>
      <c r="AM47177" s="5"/>
      <c r="AW47177" s="5"/>
    </row>
    <row r="47178" spans="38:49">
      <c r="AL47178" s="5"/>
      <c r="AM47178" s="5"/>
      <c r="AW47178" s="5"/>
    </row>
    <row r="47179" spans="38:49">
      <c r="AL47179" s="5"/>
      <c r="AM47179" s="5"/>
      <c r="AW47179" s="5"/>
    </row>
    <row r="47180" spans="38:49">
      <c r="AL47180" s="5"/>
      <c r="AM47180" s="5"/>
      <c r="AW47180" s="5"/>
    </row>
    <row r="47181" spans="38:49">
      <c r="AL47181" s="5"/>
      <c r="AM47181" s="5"/>
      <c r="AW47181" s="5"/>
    </row>
    <row r="47182" spans="38:49">
      <c r="AL47182" s="5"/>
      <c r="AM47182" s="5"/>
      <c r="AW47182" s="5"/>
    </row>
    <row r="47183" spans="38:49">
      <c r="AL47183" s="5"/>
      <c r="AM47183" s="5"/>
      <c r="AW47183" s="5"/>
    </row>
    <row r="47184" spans="38:49">
      <c r="AL47184" s="5"/>
      <c r="AM47184" s="5"/>
      <c r="AW47184" s="5"/>
    </row>
    <row r="47185" spans="38:49">
      <c r="AL47185" s="5"/>
      <c r="AM47185" s="5"/>
      <c r="AW47185" s="5"/>
    </row>
    <row r="47186" spans="38:49">
      <c r="AL47186" s="5"/>
      <c r="AM47186" s="5"/>
      <c r="AW47186" s="5"/>
    </row>
    <row r="47187" spans="38:49">
      <c r="AL47187" s="5"/>
      <c r="AM47187" s="5"/>
      <c r="AW47187" s="5"/>
    </row>
    <row r="47188" spans="38:49">
      <c r="AL47188" s="5"/>
      <c r="AM47188" s="5"/>
      <c r="AW47188" s="5"/>
    </row>
    <row r="47189" spans="38:49">
      <c r="AL47189" s="5"/>
      <c r="AM47189" s="5"/>
      <c r="AW47189" s="5"/>
    </row>
    <row r="47190" spans="38:49">
      <c r="AL47190" s="5"/>
      <c r="AM47190" s="5"/>
      <c r="AW47190" s="5"/>
    </row>
    <row r="47191" spans="38:49">
      <c r="AL47191" s="5"/>
      <c r="AM47191" s="5"/>
      <c r="AW47191" s="5"/>
    </row>
    <row r="47192" spans="38:49">
      <c r="AL47192" s="5"/>
      <c r="AM47192" s="5"/>
      <c r="AW47192" s="5"/>
    </row>
    <row r="47193" spans="38:49">
      <c r="AL47193" s="5"/>
      <c r="AM47193" s="5"/>
      <c r="AW47193" s="5"/>
    </row>
    <row r="47194" spans="38:49">
      <c r="AL47194" s="5"/>
      <c r="AM47194" s="5"/>
      <c r="AW47194" s="5"/>
    </row>
    <row r="47195" spans="38:49">
      <c r="AL47195" s="5"/>
      <c r="AM47195" s="5"/>
      <c r="AW47195" s="5"/>
    </row>
    <row r="47196" spans="38:49">
      <c r="AL47196" s="5"/>
      <c r="AM47196" s="5"/>
      <c r="AW47196" s="5"/>
    </row>
    <row r="47197" spans="38:49">
      <c r="AL47197" s="5"/>
      <c r="AM47197" s="5"/>
      <c r="AW47197" s="5"/>
    </row>
    <row r="47198" spans="38:49">
      <c r="AL47198" s="5"/>
      <c r="AM47198" s="5"/>
      <c r="AW47198" s="5"/>
    </row>
    <row r="47199" spans="38:49">
      <c r="AL47199" s="5"/>
      <c r="AM47199" s="5"/>
      <c r="AW47199" s="5"/>
    </row>
    <row r="47200" spans="38:49">
      <c r="AL47200" s="5"/>
      <c r="AM47200" s="5"/>
      <c r="AW47200" s="5"/>
    </row>
    <row r="47201" spans="38:49">
      <c r="AL47201" s="5"/>
      <c r="AM47201" s="5"/>
      <c r="AW47201" s="5"/>
    </row>
    <row r="47202" spans="38:49">
      <c r="AL47202" s="5"/>
      <c r="AM47202" s="5"/>
      <c r="AW47202" s="5"/>
    </row>
    <row r="47203" spans="38:49">
      <c r="AL47203" s="5"/>
      <c r="AM47203" s="5"/>
      <c r="AW47203" s="5"/>
    </row>
    <row r="47204" spans="38:49">
      <c r="AL47204" s="5"/>
      <c r="AM47204" s="5"/>
      <c r="AW47204" s="5"/>
    </row>
    <row r="47205" spans="38:49">
      <c r="AL47205" s="5"/>
      <c r="AM47205" s="5"/>
      <c r="AW47205" s="5"/>
    </row>
    <row r="47206" spans="38:49">
      <c r="AL47206" s="5"/>
      <c r="AM47206" s="5"/>
      <c r="AW47206" s="5"/>
    </row>
    <row r="47207" spans="38:49">
      <c r="AL47207" s="5"/>
      <c r="AM47207" s="5"/>
      <c r="AW47207" s="5"/>
    </row>
    <row r="47208" spans="38:49">
      <c r="AL47208" s="5"/>
      <c r="AM47208" s="5"/>
      <c r="AW47208" s="5"/>
    </row>
    <row r="47209" spans="38:49">
      <c r="AL47209" s="5"/>
      <c r="AM47209" s="5"/>
      <c r="AW47209" s="5"/>
    </row>
    <row r="47210" spans="38:49">
      <c r="AL47210" s="5"/>
      <c r="AM47210" s="5"/>
      <c r="AW47210" s="5"/>
    </row>
    <row r="47211" spans="38:49">
      <c r="AL47211" s="5"/>
      <c r="AM47211" s="5"/>
      <c r="AW47211" s="5"/>
    </row>
    <row r="47212" spans="38:49">
      <c r="AL47212" s="5"/>
      <c r="AM47212" s="5"/>
      <c r="AW47212" s="5"/>
    </row>
    <row r="47213" spans="38:49">
      <c r="AL47213" s="5"/>
      <c r="AM47213" s="5"/>
      <c r="AW47213" s="5"/>
    </row>
    <row r="47214" spans="38:49">
      <c r="AL47214" s="5"/>
      <c r="AM47214" s="5"/>
      <c r="AW47214" s="5"/>
    </row>
    <row r="47215" spans="38:49">
      <c r="AL47215" s="5"/>
      <c r="AM47215" s="5"/>
      <c r="AW47215" s="5"/>
    </row>
    <row r="47216" spans="38:49">
      <c r="AL47216" s="5"/>
      <c r="AM47216" s="5"/>
      <c r="AW47216" s="5"/>
    </row>
    <row r="47217" spans="38:49">
      <c r="AL47217" s="5"/>
      <c r="AM47217" s="5"/>
      <c r="AW47217" s="5"/>
    </row>
    <row r="47218" spans="38:49">
      <c r="AL47218" s="5"/>
      <c r="AM47218" s="5"/>
      <c r="AW47218" s="5"/>
    </row>
    <row r="47219" spans="38:49">
      <c r="AL47219" s="5"/>
      <c r="AM47219" s="5"/>
      <c r="AW47219" s="5"/>
    </row>
    <row r="47220" spans="38:49">
      <c r="AL47220" s="5"/>
      <c r="AM47220" s="5"/>
      <c r="AW47220" s="5"/>
    </row>
    <row r="47221" spans="38:49">
      <c r="AL47221" s="5"/>
      <c r="AM47221" s="5"/>
      <c r="AW47221" s="5"/>
    </row>
    <row r="47222" spans="38:49">
      <c r="AL47222" s="5"/>
      <c r="AM47222" s="5"/>
      <c r="AW47222" s="5"/>
    </row>
    <row r="47223" spans="38:49">
      <c r="AL47223" s="5"/>
      <c r="AM47223" s="5"/>
      <c r="AW47223" s="5"/>
    </row>
    <row r="47224" spans="38:49">
      <c r="AL47224" s="5"/>
      <c r="AM47224" s="5"/>
      <c r="AW47224" s="5"/>
    </row>
    <row r="47225" spans="38:49">
      <c r="AL47225" s="5"/>
      <c r="AM47225" s="5"/>
      <c r="AW47225" s="5"/>
    </row>
    <row r="47226" spans="38:49">
      <c r="AL47226" s="5"/>
      <c r="AM47226" s="5"/>
      <c r="AW47226" s="5"/>
    </row>
    <row r="47227" spans="38:49">
      <c r="AL47227" s="5"/>
      <c r="AM47227" s="5"/>
      <c r="AW47227" s="5"/>
    </row>
    <row r="47228" spans="38:49">
      <c r="AL47228" s="5"/>
      <c r="AM47228" s="5"/>
      <c r="AW47228" s="5"/>
    </row>
    <row r="47229" spans="38:49">
      <c r="AL47229" s="5"/>
      <c r="AM47229" s="5"/>
      <c r="AW47229" s="5"/>
    </row>
    <row r="47230" spans="38:49">
      <c r="AL47230" s="5"/>
      <c r="AM47230" s="5"/>
      <c r="AW47230" s="5"/>
    </row>
    <row r="47231" spans="38:49">
      <c r="AL47231" s="5"/>
      <c r="AM47231" s="5"/>
      <c r="AW47231" s="5"/>
    </row>
    <row r="47232" spans="38:49">
      <c r="AL47232" s="5"/>
      <c r="AM47232" s="5"/>
      <c r="AW47232" s="5"/>
    </row>
    <row r="47233" spans="38:49">
      <c r="AL47233" s="5"/>
      <c r="AM47233" s="5"/>
      <c r="AW47233" s="5"/>
    </row>
    <row r="47234" spans="38:49">
      <c r="AL47234" s="5"/>
      <c r="AM47234" s="5"/>
      <c r="AW47234" s="5"/>
    </row>
    <row r="47235" spans="38:49">
      <c r="AL47235" s="5"/>
      <c r="AM47235" s="5"/>
      <c r="AW47235" s="5"/>
    </row>
    <row r="47236" spans="38:49">
      <c r="AL47236" s="5"/>
      <c r="AM47236" s="5"/>
      <c r="AW47236" s="5"/>
    </row>
    <row r="47237" spans="38:49">
      <c r="AL47237" s="5"/>
      <c r="AM47237" s="5"/>
      <c r="AW47237" s="5"/>
    </row>
    <row r="47238" spans="38:49">
      <c r="AL47238" s="5"/>
      <c r="AM47238" s="5"/>
      <c r="AW47238" s="5"/>
    </row>
    <row r="47239" spans="38:49">
      <c r="AL47239" s="5"/>
      <c r="AM47239" s="5"/>
      <c r="AW47239" s="5"/>
    </row>
    <row r="47240" spans="38:49">
      <c r="AL47240" s="5"/>
      <c r="AM47240" s="5"/>
      <c r="AW47240" s="5"/>
    </row>
    <row r="47241" spans="38:49">
      <c r="AL47241" s="5"/>
      <c r="AM47241" s="5"/>
      <c r="AW47241" s="5"/>
    </row>
    <row r="47242" spans="38:49">
      <c r="AL47242" s="5"/>
      <c r="AM47242" s="5"/>
      <c r="AW47242" s="5"/>
    </row>
    <row r="47243" spans="38:49">
      <c r="AL47243" s="5"/>
      <c r="AM47243" s="5"/>
      <c r="AW47243" s="5"/>
    </row>
    <row r="47244" spans="38:49">
      <c r="AL47244" s="5"/>
      <c r="AM47244" s="5"/>
      <c r="AW47244" s="5"/>
    </row>
    <row r="47245" spans="38:49">
      <c r="AL47245" s="5"/>
      <c r="AM47245" s="5"/>
      <c r="AW47245" s="5"/>
    </row>
    <row r="47246" spans="38:49">
      <c r="AL47246" s="5"/>
      <c r="AM47246" s="5"/>
      <c r="AW47246" s="5"/>
    </row>
    <row r="47247" spans="38:49">
      <c r="AL47247" s="5"/>
      <c r="AM47247" s="5"/>
      <c r="AW47247" s="5"/>
    </row>
    <row r="47248" spans="38:49">
      <c r="AL47248" s="5"/>
      <c r="AM47248" s="5"/>
      <c r="AW47248" s="5"/>
    </row>
    <row r="47249" spans="38:49">
      <c r="AL47249" s="5"/>
      <c r="AM47249" s="5"/>
      <c r="AW47249" s="5"/>
    </row>
    <row r="47250" spans="38:49">
      <c r="AL47250" s="5"/>
      <c r="AM47250" s="5"/>
      <c r="AW47250" s="5"/>
    </row>
    <row r="47251" spans="38:49">
      <c r="AL47251" s="5"/>
      <c r="AM47251" s="5"/>
      <c r="AW47251" s="5"/>
    </row>
    <row r="47252" spans="38:49">
      <c r="AL47252" s="5"/>
      <c r="AM47252" s="5"/>
      <c r="AW47252" s="5"/>
    </row>
    <row r="47253" spans="38:49">
      <c r="AL47253" s="5"/>
      <c r="AM47253" s="5"/>
      <c r="AW47253" s="5"/>
    </row>
    <row r="47254" spans="38:49">
      <c r="AL47254" s="5"/>
      <c r="AM47254" s="5"/>
      <c r="AW47254" s="5"/>
    </row>
    <row r="47255" spans="38:49">
      <c r="AL47255" s="5"/>
      <c r="AM47255" s="5"/>
      <c r="AW47255" s="5"/>
    </row>
    <row r="47256" spans="38:49">
      <c r="AL47256" s="5"/>
      <c r="AM47256" s="5"/>
      <c r="AW47256" s="5"/>
    </row>
    <row r="47257" spans="38:49">
      <c r="AL47257" s="5"/>
      <c r="AM47257" s="5"/>
      <c r="AW47257" s="5"/>
    </row>
    <row r="47258" spans="38:49">
      <c r="AL47258" s="5"/>
      <c r="AM47258" s="5"/>
      <c r="AW47258" s="5"/>
    </row>
    <row r="47259" spans="38:49">
      <c r="AL47259" s="5"/>
      <c r="AM47259" s="5"/>
      <c r="AW47259" s="5"/>
    </row>
    <row r="47260" spans="38:49">
      <c r="AL47260" s="5"/>
      <c r="AM47260" s="5"/>
      <c r="AW47260" s="5"/>
    </row>
    <row r="47261" spans="38:49">
      <c r="AL47261" s="5"/>
      <c r="AM47261" s="5"/>
      <c r="AW47261" s="5"/>
    </row>
    <row r="47262" spans="38:49">
      <c r="AL47262" s="5"/>
      <c r="AM47262" s="5"/>
      <c r="AW47262" s="5"/>
    </row>
    <row r="47263" spans="38:49">
      <c r="AL47263" s="5"/>
      <c r="AM47263" s="5"/>
      <c r="AW47263" s="5"/>
    </row>
    <row r="47264" spans="38:49">
      <c r="AL47264" s="5"/>
      <c r="AM47264" s="5"/>
      <c r="AW47264" s="5"/>
    </row>
    <row r="47265" spans="38:49">
      <c r="AL47265" s="5"/>
      <c r="AM47265" s="5"/>
      <c r="AW47265" s="5"/>
    </row>
    <row r="47266" spans="38:49">
      <c r="AL47266" s="5"/>
      <c r="AM47266" s="5"/>
      <c r="AW47266" s="5"/>
    </row>
    <row r="47267" spans="38:49">
      <c r="AL47267" s="5"/>
      <c r="AM47267" s="5"/>
      <c r="AW47267" s="5"/>
    </row>
    <row r="47268" spans="38:49">
      <c r="AL47268" s="5"/>
      <c r="AM47268" s="5"/>
      <c r="AW47268" s="5"/>
    </row>
    <row r="47269" spans="38:49">
      <c r="AL47269" s="5"/>
      <c r="AM47269" s="5"/>
      <c r="AW47269" s="5"/>
    </row>
    <row r="47270" spans="38:49">
      <c r="AL47270" s="5"/>
      <c r="AM47270" s="5"/>
      <c r="AW47270" s="5"/>
    </row>
    <row r="47271" spans="38:49">
      <c r="AL47271" s="5"/>
      <c r="AM47271" s="5"/>
      <c r="AW47271" s="5"/>
    </row>
    <row r="47272" spans="38:49">
      <c r="AL47272" s="5"/>
      <c r="AM47272" s="5"/>
      <c r="AW47272" s="5"/>
    </row>
    <row r="47273" spans="38:49">
      <c r="AL47273" s="5"/>
      <c r="AM47273" s="5"/>
      <c r="AW47273" s="5"/>
    </row>
    <row r="47274" spans="38:49">
      <c r="AL47274" s="5"/>
      <c r="AM47274" s="5"/>
      <c r="AW47274" s="5"/>
    </row>
    <row r="47275" spans="38:49">
      <c r="AL47275" s="5"/>
      <c r="AM47275" s="5"/>
      <c r="AW47275" s="5"/>
    </row>
    <row r="47276" spans="38:49">
      <c r="AL47276" s="5"/>
      <c r="AM47276" s="5"/>
      <c r="AW47276" s="5"/>
    </row>
    <row r="47277" spans="38:49">
      <c r="AL47277" s="5"/>
      <c r="AM47277" s="5"/>
      <c r="AW47277" s="5"/>
    </row>
    <row r="47278" spans="38:49">
      <c r="AL47278" s="5"/>
      <c r="AM47278" s="5"/>
      <c r="AW47278" s="5"/>
    </row>
    <row r="47279" spans="38:49">
      <c r="AL47279" s="5"/>
      <c r="AM47279" s="5"/>
      <c r="AW47279" s="5"/>
    </row>
    <row r="47280" spans="38:49">
      <c r="AL47280" s="5"/>
      <c r="AM47280" s="5"/>
      <c r="AW47280" s="5"/>
    </row>
    <row r="47281" spans="38:49">
      <c r="AL47281" s="5"/>
      <c r="AM47281" s="5"/>
      <c r="AW47281" s="5"/>
    </row>
    <row r="47282" spans="38:49">
      <c r="AL47282" s="5"/>
      <c r="AM47282" s="5"/>
      <c r="AW47282" s="5"/>
    </row>
    <row r="47283" spans="38:49">
      <c r="AL47283" s="5"/>
      <c r="AM47283" s="5"/>
      <c r="AW47283" s="5"/>
    </row>
    <row r="47284" spans="38:49">
      <c r="AL47284" s="5"/>
      <c r="AM47284" s="5"/>
      <c r="AW47284" s="5"/>
    </row>
    <row r="47285" spans="38:49">
      <c r="AL47285" s="5"/>
      <c r="AM47285" s="5"/>
      <c r="AW47285" s="5"/>
    </row>
    <row r="47286" spans="38:49">
      <c r="AL47286" s="5"/>
      <c r="AM47286" s="5"/>
      <c r="AW47286" s="5"/>
    </row>
    <row r="47287" spans="38:49">
      <c r="AL47287" s="5"/>
      <c r="AM47287" s="5"/>
      <c r="AW47287" s="5"/>
    </row>
    <row r="47288" spans="38:49">
      <c r="AL47288" s="5"/>
      <c r="AM47288" s="5"/>
      <c r="AW47288" s="5"/>
    </row>
    <row r="47289" spans="38:49">
      <c r="AL47289" s="5"/>
      <c r="AM47289" s="5"/>
      <c r="AW47289" s="5"/>
    </row>
    <row r="47290" spans="38:49">
      <c r="AL47290" s="5"/>
      <c r="AM47290" s="5"/>
      <c r="AW47290" s="5"/>
    </row>
    <row r="47291" spans="38:49">
      <c r="AL47291" s="5"/>
      <c r="AM47291" s="5"/>
      <c r="AW47291" s="5"/>
    </row>
    <row r="47292" spans="38:49">
      <c r="AL47292" s="5"/>
      <c r="AM47292" s="5"/>
      <c r="AW47292" s="5"/>
    </row>
    <row r="47293" spans="38:49">
      <c r="AL47293" s="5"/>
      <c r="AM47293" s="5"/>
      <c r="AW47293" s="5"/>
    </row>
    <row r="47294" spans="38:49">
      <c r="AL47294" s="5"/>
      <c r="AM47294" s="5"/>
      <c r="AW47294" s="5"/>
    </row>
    <row r="47295" spans="38:49">
      <c r="AL47295" s="5"/>
      <c r="AM47295" s="5"/>
      <c r="AW47295" s="5"/>
    </row>
    <row r="47296" spans="38:49">
      <c r="AL47296" s="5"/>
      <c r="AM47296" s="5"/>
      <c r="AW47296" s="5"/>
    </row>
    <row r="47297" spans="38:49">
      <c r="AL47297" s="5"/>
      <c r="AM47297" s="5"/>
      <c r="AW47297" s="5"/>
    </row>
    <row r="47298" spans="38:49">
      <c r="AL47298" s="5"/>
      <c r="AM47298" s="5"/>
      <c r="AW47298" s="5"/>
    </row>
    <row r="47299" spans="38:49">
      <c r="AL47299" s="5"/>
      <c r="AM47299" s="5"/>
      <c r="AW47299" s="5"/>
    </row>
    <row r="47300" spans="38:49">
      <c r="AL47300" s="5"/>
      <c r="AM47300" s="5"/>
      <c r="AW47300" s="5"/>
    </row>
    <row r="47301" spans="38:49">
      <c r="AL47301" s="5"/>
      <c r="AM47301" s="5"/>
      <c r="AW47301" s="5"/>
    </row>
    <row r="47302" spans="38:49">
      <c r="AL47302" s="5"/>
      <c r="AM47302" s="5"/>
      <c r="AW47302" s="5"/>
    </row>
    <row r="47303" spans="38:49">
      <c r="AL47303" s="5"/>
      <c r="AM47303" s="5"/>
      <c r="AW47303" s="5"/>
    </row>
    <row r="47304" spans="38:49">
      <c r="AL47304" s="5"/>
      <c r="AM47304" s="5"/>
      <c r="AW47304" s="5"/>
    </row>
    <row r="47305" spans="38:49">
      <c r="AL47305" s="5"/>
      <c r="AM47305" s="5"/>
      <c r="AW47305" s="5"/>
    </row>
    <row r="47306" spans="38:49">
      <c r="AL47306" s="5"/>
      <c r="AM47306" s="5"/>
      <c r="AW47306" s="5"/>
    </row>
    <row r="47307" spans="38:49">
      <c r="AL47307" s="5"/>
      <c r="AM47307" s="5"/>
      <c r="AW47307" s="5"/>
    </row>
    <row r="47308" spans="38:49">
      <c r="AL47308" s="5"/>
      <c r="AM47308" s="5"/>
      <c r="AW47308" s="5"/>
    </row>
    <row r="47309" spans="38:49">
      <c r="AL47309" s="5"/>
      <c r="AM47309" s="5"/>
      <c r="AW47309" s="5"/>
    </row>
    <row r="47310" spans="38:49">
      <c r="AL47310" s="5"/>
      <c r="AM47310" s="5"/>
      <c r="AW47310" s="5"/>
    </row>
    <row r="47311" spans="38:49">
      <c r="AL47311" s="5"/>
      <c r="AM47311" s="5"/>
      <c r="AW47311" s="5"/>
    </row>
    <row r="47312" spans="38:49">
      <c r="AL47312" s="5"/>
      <c r="AM47312" s="5"/>
      <c r="AW47312" s="5"/>
    </row>
    <row r="47313" spans="38:49">
      <c r="AL47313" s="5"/>
      <c r="AM47313" s="5"/>
      <c r="AW47313" s="5"/>
    </row>
    <row r="47314" spans="38:49">
      <c r="AL47314" s="5"/>
      <c r="AM47314" s="5"/>
      <c r="AW47314" s="5"/>
    </row>
    <row r="47315" spans="38:49">
      <c r="AL47315" s="5"/>
      <c r="AM47315" s="5"/>
      <c r="AW47315" s="5"/>
    </row>
    <row r="47316" spans="38:49">
      <c r="AL47316" s="5"/>
      <c r="AM47316" s="5"/>
      <c r="AW47316" s="5"/>
    </row>
    <row r="47317" spans="38:49">
      <c r="AL47317" s="5"/>
      <c r="AM47317" s="5"/>
      <c r="AW47317" s="5"/>
    </row>
    <row r="47318" spans="38:49">
      <c r="AL47318" s="5"/>
      <c r="AM47318" s="5"/>
      <c r="AW47318" s="5"/>
    </row>
    <row r="47319" spans="38:49">
      <c r="AL47319" s="5"/>
      <c r="AM47319" s="5"/>
      <c r="AW47319" s="5"/>
    </row>
    <row r="47320" spans="38:49">
      <c r="AL47320" s="5"/>
      <c r="AM47320" s="5"/>
      <c r="AW47320" s="5"/>
    </row>
    <row r="47321" spans="38:49">
      <c r="AL47321" s="5"/>
      <c r="AM47321" s="5"/>
      <c r="AW47321" s="5"/>
    </row>
    <row r="47322" spans="38:49">
      <c r="AL47322" s="5"/>
      <c r="AM47322" s="5"/>
      <c r="AW47322" s="5"/>
    </row>
    <row r="47323" spans="38:49">
      <c r="AL47323" s="5"/>
      <c r="AM47323" s="5"/>
      <c r="AW47323" s="5"/>
    </row>
    <row r="47324" spans="38:49">
      <c r="AL47324" s="5"/>
      <c r="AM47324" s="5"/>
      <c r="AW47324" s="5"/>
    </row>
    <row r="47325" spans="38:49">
      <c r="AL47325" s="5"/>
      <c r="AM47325" s="5"/>
      <c r="AW47325" s="5"/>
    </row>
    <row r="47326" spans="38:49">
      <c r="AL47326" s="5"/>
      <c r="AM47326" s="5"/>
      <c r="AW47326" s="5"/>
    </row>
    <row r="47327" spans="38:49">
      <c r="AL47327" s="5"/>
      <c r="AM47327" s="5"/>
      <c r="AW47327" s="5"/>
    </row>
    <row r="47328" spans="38:49">
      <c r="AL47328" s="5"/>
      <c r="AM47328" s="5"/>
      <c r="AW47328" s="5"/>
    </row>
    <row r="47329" spans="38:49">
      <c r="AL47329" s="5"/>
      <c r="AM47329" s="5"/>
      <c r="AW47329" s="5"/>
    </row>
    <row r="47330" spans="38:49">
      <c r="AL47330" s="5"/>
      <c r="AM47330" s="5"/>
      <c r="AW47330" s="5"/>
    </row>
    <row r="47331" spans="38:49">
      <c r="AL47331" s="5"/>
      <c r="AM47331" s="5"/>
      <c r="AW47331" s="5"/>
    </row>
    <row r="47332" spans="38:49">
      <c r="AL47332" s="5"/>
      <c r="AM47332" s="5"/>
      <c r="AW47332" s="5"/>
    </row>
    <row r="47333" spans="38:49">
      <c r="AL47333" s="5"/>
      <c r="AM47333" s="5"/>
      <c r="AW47333" s="5"/>
    </row>
    <row r="47334" spans="38:49">
      <c r="AL47334" s="5"/>
      <c r="AM47334" s="5"/>
      <c r="AW47334" s="5"/>
    </row>
    <row r="47335" spans="38:49">
      <c r="AL47335" s="5"/>
      <c r="AM47335" s="5"/>
      <c r="AW47335" s="5"/>
    </row>
    <row r="47336" spans="38:49">
      <c r="AL47336" s="5"/>
      <c r="AM47336" s="5"/>
      <c r="AW47336" s="5"/>
    </row>
    <row r="47337" spans="38:49">
      <c r="AL47337" s="5"/>
      <c r="AM47337" s="5"/>
      <c r="AW47337" s="5"/>
    </row>
    <row r="47338" spans="38:49">
      <c r="AL47338" s="5"/>
      <c r="AM47338" s="5"/>
      <c r="AW47338" s="5"/>
    </row>
    <row r="47339" spans="38:49">
      <c r="AL47339" s="5"/>
      <c r="AM47339" s="5"/>
      <c r="AW47339" s="5"/>
    </row>
    <row r="47340" spans="38:49">
      <c r="AL47340" s="5"/>
      <c r="AM47340" s="5"/>
      <c r="AW47340" s="5"/>
    </row>
    <row r="47341" spans="38:49">
      <c r="AL47341" s="5"/>
      <c r="AM47341" s="5"/>
      <c r="AW47341" s="5"/>
    </row>
    <row r="47342" spans="38:49">
      <c r="AL47342" s="5"/>
      <c r="AM47342" s="5"/>
      <c r="AW47342" s="5"/>
    </row>
    <row r="47343" spans="38:49">
      <c r="AL47343" s="5"/>
      <c r="AM47343" s="5"/>
      <c r="AW47343" s="5"/>
    </row>
    <row r="47344" spans="38:49">
      <c r="AL47344" s="5"/>
      <c r="AM47344" s="5"/>
      <c r="AW47344" s="5"/>
    </row>
    <row r="47345" spans="38:49">
      <c r="AL47345" s="5"/>
      <c r="AM47345" s="5"/>
      <c r="AW47345" s="5"/>
    </row>
    <row r="47346" spans="38:49">
      <c r="AL47346" s="5"/>
      <c r="AM47346" s="5"/>
      <c r="AW47346" s="5"/>
    </row>
    <row r="47347" spans="38:49">
      <c r="AL47347" s="5"/>
      <c r="AM47347" s="5"/>
      <c r="AW47347" s="5"/>
    </row>
    <row r="47348" spans="38:49">
      <c r="AL47348" s="5"/>
      <c r="AM47348" s="5"/>
      <c r="AW47348" s="5"/>
    </row>
    <row r="47349" spans="38:49">
      <c r="AL47349" s="5"/>
      <c r="AM47349" s="5"/>
      <c r="AW47349" s="5"/>
    </row>
    <row r="47350" spans="38:49">
      <c r="AL47350" s="5"/>
      <c r="AM47350" s="5"/>
      <c r="AW47350" s="5"/>
    </row>
    <row r="47351" spans="38:49">
      <c r="AL47351" s="5"/>
      <c r="AM47351" s="5"/>
      <c r="AW47351" s="5"/>
    </row>
    <row r="47352" spans="38:49">
      <c r="AL47352" s="5"/>
      <c r="AM47352" s="5"/>
      <c r="AW47352" s="5"/>
    </row>
    <row r="47353" spans="38:49">
      <c r="AL47353" s="5"/>
      <c r="AM47353" s="5"/>
      <c r="AW47353" s="5"/>
    </row>
    <row r="47354" spans="38:49">
      <c r="AL47354" s="5"/>
      <c r="AM47354" s="5"/>
      <c r="AW47354" s="5"/>
    </row>
    <row r="47355" spans="38:49">
      <c r="AL47355" s="5"/>
      <c r="AM47355" s="5"/>
      <c r="AW47355" s="5"/>
    </row>
    <row r="47356" spans="38:49">
      <c r="AL47356" s="5"/>
      <c r="AM47356" s="5"/>
      <c r="AW47356" s="5"/>
    </row>
    <row r="47357" spans="38:49">
      <c r="AL47357" s="5"/>
      <c r="AM47357" s="5"/>
      <c r="AW47357" s="5"/>
    </row>
    <row r="47358" spans="38:49">
      <c r="AL47358" s="5"/>
      <c r="AM47358" s="5"/>
      <c r="AW47358" s="5"/>
    </row>
    <row r="47359" spans="38:49">
      <c r="AL47359" s="5"/>
      <c r="AM47359" s="5"/>
      <c r="AW47359" s="5"/>
    </row>
    <row r="47360" spans="38:49">
      <c r="AL47360" s="5"/>
      <c r="AM47360" s="5"/>
      <c r="AW47360" s="5"/>
    </row>
    <row r="47361" spans="38:49">
      <c r="AL47361" s="5"/>
      <c r="AM47361" s="5"/>
      <c r="AW47361" s="5"/>
    </row>
    <row r="47362" spans="38:49">
      <c r="AL47362" s="5"/>
      <c r="AM47362" s="5"/>
      <c r="AW47362" s="5"/>
    </row>
    <row r="47363" spans="38:49">
      <c r="AL47363" s="5"/>
      <c r="AM47363" s="5"/>
      <c r="AW47363" s="5"/>
    </row>
    <row r="47364" spans="38:49">
      <c r="AL47364" s="5"/>
      <c r="AM47364" s="5"/>
      <c r="AW47364" s="5"/>
    </row>
    <row r="47365" spans="38:49">
      <c r="AL47365" s="5"/>
      <c r="AM47365" s="5"/>
      <c r="AW47365" s="5"/>
    </row>
    <row r="47366" spans="38:49">
      <c r="AL47366" s="5"/>
      <c r="AM47366" s="5"/>
      <c r="AW47366" s="5"/>
    </row>
    <row r="47367" spans="38:49">
      <c r="AL47367" s="5"/>
      <c r="AM47367" s="5"/>
      <c r="AW47367" s="5"/>
    </row>
    <row r="47368" spans="38:49">
      <c r="AL47368" s="5"/>
      <c r="AM47368" s="5"/>
      <c r="AW47368" s="5"/>
    </row>
    <row r="47369" spans="38:49">
      <c r="AL47369" s="5"/>
      <c r="AM47369" s="5"/>
      <c r="AW47369" s="5"/>
    </row>
    <row r="47370" spans="38:49">
      <c r="AL47370" s="5"/>
      <c r="AM47370" s="5"/>
      <c r="AW47370" s="5"/>
    </row>
    <row r="47371" spans="38:49">
      <c r="AL47371" s="5"/>
      <c r="AM47371" s="5"/>
      <c r="AW47371" s="5"/>
    </row>
    <row r="47372" spans="38:49">
      <c r="AL47372" s="5"/>
      <c r="AM47372" s="5"/>
      <c r="AW47372" s="5"/>
    </row>
    <row r="47373" spans="38:49">
      <c r="AL47373" s="5"/>
      <c r="AM47373" s="5"/>
      <c r="AW47373" s="5"/>
    </row>
    <row r="47374" spans="38:49">
      <c r="AL47374" s="5"/>
      <c r="AM47374" s="5"/>
      <c r="AW47374" s="5"/>
    </row>
    <row r="47375" spans="38:49">
      <c r="AL47375" s="5"/>
      <c r="AM47375" s="5"/>
      <c r="AW47375" s="5"/>
    </row>
    <row r="47376" spans="38:49">
      <c r="AL47376" s="5"/>
      <c r="AM47376" s="5"/>
      <c r="AW47376" s="5"/>
    </row>
    <row r="47377" spans="38:49">
      <c r="AL47377" s="5"/>
      <c r="AM47377" s="5"/>
      <c r="AW47377" s="5"/>
    </row>
    <row r="47378" spans="38:49">
      <c r="AL47378" s="5"/>
      <c r="AM47378" s="5"/>
      <c r="AW47378" s="5"/>
    </row>
    <row r="47379" spans="38:49">
      <c r="AL47379" s="5"/>
      <c r="AM47379" s="5"/>
      <c r="AW47379" s="5"/>
    </row>
    <row r="47380" spans="38:49">
      <c r="AL47380" s="5"/>
      <c r="AM47380" s="5"/>
      <c r="AW47380" s="5"/>
    </row>
    <row r="47381" spans="38:49">
      <c r="AL47381" s="5"/>
      <c r="AM47381" s="5"/>
      <c r="AW47381" s="5"/>
    </row>
    <row r="47382" spans="38:49">
      <c r="AL47382" s="5"/>
      <c r="AM47382" s="5"/>
      <c r="AW47382" s="5"/>
    </row>
    <row r="47383" spans="38:49">
      <c r="AL47383" s="5"/>
      <c r="AM47383" s="5"/>
      <c r="AW47383" s="5"/>
    </row>
    <row r="47384" spans="38:49">
      <c r="AL47384" s="5"/>
      <c r="AM47384" s="5"/>
      <c r="AW47384" s="5"/>
    </row>
    <row r="47385" spans="38:49">
      <c r="AL47385" s="5"/>
      <c r="AM47385" s="5"/>
      <c r="AW47385" s="5"/>
    </row>
    <row r="47386" spans="38:49">
      <c r="AL47386" s="5"/>
      <c r="AM47386" s="5"/>
      <c r="AW47386" s="5"/>
    </row>
    <row r="47387" spans="38:49">
      <c r="AL47387" s="5"/>
      <c r="AM47387" s="5"/>
      <c r="AW47387" s="5"/>
    </row>
    <row r="47388" spans="38:49">
      <c r="AL47388" s="5"/>
      <c r="AM47388" s="5"/>
      <c r="AW47388" s="5"/>
    </row>
    <row r="47389" spans="38:49">
      <c r="AL47389" s="5"/>
      <c r="AM47389" s="5"/>
      <c r="AW47389" s="5"/>
    </row>
    <row r="47390" spans="38:49">
      <c r="AL47390" s="5"/>
      <c r="AM47390" s="5"/>
      <c r="AW47390" s="5"/>
    </row>
    <row r="47391" spans="38:49">
      <c r="AL47391" s="5"/>
      <c r="AM47391" s="5"/>
      <c r="AW47391" s="5"/>
    </row>
    <row r="47392" spans="38:49">
      <c r="AL47392" s="5"/>
      <c r="AM47392" s="5"/>
      <c r="AW47392" s="5"/>
    </row>
    <row r="47393" spans="38:49">
      <c r="AL47393" s="5"/>
      <c r="AM47393" s="5"/>
      <c r="AW47393" s="5"/>
    </row>
    <row r="47394" spans="38:49">
      <c r="AL47394" s="5"/>
      <c r="AM47394" s="5"/>
      <c r="AW47394" s="5"/>
    </row>
    <row r="47395" spans="38:49">
      <c r="AL47395" s="5"/>
      <c r="AM47395" s="5"/>
      <c r="AW47395" s="5"/>
    </row>
    <row r="47396" spans="38:49">
      <c r="AL47396" s="5"/>
      <c r="AM47396" s="5"/>
      <c r="AW47396" s="5"/>
    </row>
    <row r="47397" spans="38:49">
      <c r="AL47397" s="5"/>
      <c r="AM47397" s="5"/>
      <c r="AW47397" s="5"/>
    </row>
    <row r="47398" spans="38:49">
      <c r="AL47398" s="5"/>
      <c r="AM47398" s="5"/>
      <c r="AW47398" s="5"/>
    </row>
    <row r="47399" spans="38:49">
      <c r="AL47399" s="5"/>
      <c r="AM47399" s="5"/>
      <c r="AW47399" s="5"/>
    </row>
    <row r="47400" spans="38:49">
      <c r="AL47400" s="5"/>
      <c r="AM47400" s="5"/>
      <c r="AW47400" s="5"/>
    </row>
    <row r="47401" spans="38:49">
      <c r="AL47401" s="5"/>
      <c r="AM47401" s="5"/>
      <c r="AW47401" s="5"/>
    </row>
    <row r="47402" spans="38:49">
      <c r="AL47402" s="5"/>
      <c r="AM47402" s="5"/>
      <c r="AW47402" s="5"/>
    </row>
    <row r="47403" spans="38:49">
      <c r="AL47403" s="5"/>
      <c r="AM47403" s="5"/>
      <c r="AW47403" s="5"/>
    </row>
    <row r="47404" spans="38:49">
      <c r="AL47404" s="5"/>
      <c r="AM47404" s="5"/>
      <c r="AW47404" s="5"/>
    </row>
    <row r="47405" spans="38:49">
      <c r="AL47405" s="5"/>
      <c r="AM47405" s="5"/>
      <c r="AW47405" s="5"/>
    </row>
    <row r="47406" spans="38:49">
      <c r="AL47406" s="5"/>
      <c r="AM47406" s="5"/>
      <c r="AW47406" s="5"/>
    </row>
    <row r="47407" spans="38:49">
      <c r="AL47407" s="5"/>
      <c r="AM47407" s="5"/>
      <c r="AW47407" s="5"/>
    </row>
    <row r="47408" spans="38:49">
      <c r="AL47408" s="5"/>
      <c r="AM47408" s="5"/>
      <c r="AW47408" s="5"/>
    </row>
    <row r="47409" spans="38:49">
      <c r="AL47409" s="5"/>
      <c r="AM47409" s="5"/>
      <c r="AW47409" s="5"/>
    </row>
    <row r="47410" spans="38:49">
      <c r="AL47410" s="5"/>
      <c r="AM47410" s="5"/>
      <c r="AW47410" s="5"/>
    </row>
    <row r="47411" spans="38:49">
      <c r="AL47411" s="5"/>
      <c r="AM47411" s="5"/>
      <c r="AW47411" s="5"/>
    </row>
    <row r="47412" spans="38:49">
      <c r="AL47412" s="5"/>
      <c r="AM47412" s="5"/>
      <c r="AW47412" s="5"/>
    </row>
    <row r="47413" spans="38:49">
      <c r="AL47413" s="5"/>
      <c r="AM47413" s="5"/>
      <c r="AW47413" s="5"/>
    </row>
    <row r="47414" spans="38:49">
      <c r="AL47414" s="5"/>
      <c r="AM47414" s="5"/>
      <c r="AW47414" s="5"/>
    </row>
    <row r="47415" spans="38:49">
      <c r="AL47415" s="5"/>
      <c r="AM47415" s="5"/>
      <c r="AW47415" s="5"/>
    </row>
    <row r="47416" spans="38:49">
      <c r="AL47416" s="5"/>
      <c r="AM47416" s="5"/>
      <c r="AW47416" s="5"/>
    </row>
    <row r="47417" spans="38:49">
      <c r="AL47417" s="5"/>
      <c r="AM47417" s="5"/>
      <c r="AW47417" s="5"/>
    </row>
    <row r="47418" spans="38:49">
      <c r="AL47418" s="5"/>
      <c r="AM47418" s="5"/>
      <c r="AW47418" s="5"/>
    </row>
    <row r="47419" spans="38:49">
      <c r="AL47419" s="5"/>
      <c r="AM47419" s="5"/>
      <c r="AW47419" s="5"/>
    </row>
    <row r="47420" spans="38:49">
      <c r="AL47420" s="5"/>
      <c r="AM47420" s="5"/>
      <c r="AW47420" s="5"/>
    </row>
    <row r="47421" spans="38:49">
      <c r="AL47421" s="5"/>
      <c r="AM47421" s="5"/>
      <c r="AW47421" s="5"/>
    </row>
    <row r="47422" spans="38:49">
      <c r="AL47422" s="5"/>
      <c r="AM47422" s="5"/>
      <c r="AW47422" s="5"/>
    </row>
    <row r="47423" spans="38:49">
      <c r="AL47423" s="5"/>
      <c r="AM47423" s="5"/>
      <c r="AW47423" s="5"/>
    </row>
    <row r="47424" spans="38:49">
      <c r="AL47424" s="5"/>
      <c r="AM47424" s="5"/>
      <c r="AW47424" s="5"/>
    </row>
    <row r="47425" spans="38:49">
      <c r="AL47425" s="5"/>
      <c r="AM47425" s="5"/>
      <c r="AW47425" s="5"/>
    </row>
    <row r="47426" spans="38:49">
      <c r="AL47426" s="5"/>
      <c r="AM47426" s="5"/>
      <c r="AW47426" s="5"/>
    </row>
    <row r="47427" spans="38:49">
      <c r="AL47427" s="5"/>
      <c r="AM47427" s="5"/>
      <c r="AW47427" s="5"/>
    </row>
    <row r="47428" spans="38:49">
      <c r="AL47428" s="5"/>
      <c r="AM47428" s="5"/>
      <c r="AW47428" s="5"/>
    </row>
    <row r="47429" spans="38:49">
      <c r="AL47429" s="5"/>
      <c r="AM47429" s="5"/>
      <c r="AW47429" s="5"/>
    </row>
    <row r="47430" spans="38:49">
      <c r="AL47430" s="5"/>
      <c r="AM47430" s="5"/>
      <c r="AW47430" s="5"/>
    </row>
    <row r="47431" spans="38:49">
      <c r="AL47431" s="5"/>
      <c r="AM47431" s="5"/>
      <c r="AW47431" s="5"/>
    </row>
    <row r="47432" spans="38:49">
      <c r="AL47432" s="5"/>
      <c r="AM47432" s="5"/>
      <c r="AW47432" s="5"/>
    </row>
    <row r="47433" spans="38:49">
      <c r="AL47433" s="5"/>
      <c r="AM47433" s="5"/>
      <c r="AW47433" s="5"/>
    </row>
    <row r="47434" spans="38:49">
      <c r="AL47434" s="5"/>
      <c r="AM47434" s="5"/>
      <c r="AW47434" s="5"/>
    </row>
    <row r="47435" spans="38:49">
      <c r="AL47435" s="5"/>
      <c r="AM47435" s="5"/>
      <c r="AW47435" s="5"/>
    </row>
    <row r="47436" spans="38:49">
      <c r="AL47436" s="5"/>
      <c r="AM47436" s="5"/>
      <c r="AW47436" s="5"/>
    </row>
    <row r="47437" spans="38:49">
      <c r="AL47437" s="5"/>
      <c r="AM47437" s="5"/>
      <c r="AW47437" s="5"/>
    </row>
    <row r="47438" spans="38:49">
      <c r="AL47438" s="5"/>
      <c r="AM47438" s="5"/>
      <c r="AW47438" s="5"/>
    </row>
    <row r="47439" spans="38:49">
      <c r="AL47439" s="5"/>
      <c r="AM47439" s="5"/>
      <c r="AW47439" s="5"/>
    </row>
    <row r="47440" spans="38:49">
      <c r="AL47440" s="5"/>
      <c r="AM47440" s="5"/>
      <c r="AW47440" s="5"/>
    </row>
    <row r="47441" spans="38:49">
      <c r="AL47441" s="5"/>
      <c r="AM47441" s="5"/>
      <c r="AW47441" s="5"/>
    </row>
    <row r="47442" spans="38:49">
      <c r="AL47442" s="5"/>
      <c r="AM47442" s="5"/>
      <c r="AW47442" s="5"/>
    </row>
    <row r="47443" spans="38:49">
      <c r="AL47443" s="5"/>
      <c r="AM47443" s="5"/>
      <c r="AW47443" s="5"/>
    </row>
    <row r="47444" spans="38:49">
      <c r="AL47444" s="5"/>
      <c r="AM47444" s="5"/>
      <c r="AW47444" s="5"/>
    </row>
    <row r="47445" spans="38:49">
      <c r="AL47445" s="5"/>
      <c r="AM47445" s="5"/>
      <c r="AW47445" s="5"/>
    </row>
    <row r="47446" spans="38:49">
      <c r="AL47446" s="5"/>
      <c r="AM47446" s="5"/>
      <c r="AW47446" s="5"/>
    </row>
    <row r="47447" spans="38:49">
      <c r="AL47447" s="5"/>
      <c r="AM47447" s="5"/>
      <c r="AW47447" s="5"/>
    </row>
    <row r="47448" spans="38:49">
      <c r="AL47448" s="5"/>
      <c r="AM47448" s="5"/>
      <c r="AW47448" s="5"/>
    </row>
    <row r="47449" spans="38:49">
      <c r="AL47449" s="5"/>
      <c r="AM47449" s="5"/>
      <c r="AW47449" s="5"/>
    </row>
    <row r="47450" spans="38:49">
      <c r="AL47450" s="5"/>
      <c r="AM47450" s="5"/>
      <c r="AW47450" s="5"/>
    </row>
    <row r="47451" spans="38:49">
      <c r="AL47451" s="5"/>
      <c r="AM47451" s="5"/>
      <c r="AW47451" s="5"/>
    </row>
    <row r="47452" spans="38:49">
      <c r="AL47452" s="5"/>
      <c r="AM47452" s="5"/>
      <c r="AW47452" s="5"/>
    </row>
    <row r="47453" spans="38:49">
      <c r="AL47453" s="5"/>
      <c r="AM47453" s="5"/>
      <c r="AW47453" s="5"/>
    </row>
    <row r="47454" spans="38:49">
      <c r="AL47454" s="5"/>
      <c r="AM47454" s="5"/>
      <c r="AW47454" s="5"/>
    </row>
    <row r="47455" spans="38:49">
      <c r="AL47455" s="5"/>
      <c r="AM47455" s="5"/>
      <c r="AW47455" s="5"/>
    </row>
    <row r="47456" spans="38:49">
      <c r="AL47456" s="5"/>
      <c r="AM47456" s="5"/>
      <c r="AW47456" s="5"/>
    </row>
    <row r="47457" spans="38:49">
      <c r="AL47457" s="5"/>
      <c r="AM47457" s="5"/>
      <c r="AW47457" s="5"/>
    </row>
    <row r="47458" spans="38:49">
      <c r="AL47458" s="5"/>
      <c r="AM47458" s="5"/>
      <c r="AW47458" s="5"/>
    </row>
    <row r="47459" spans="38:49">
      <c r="AL47459" s="5"/>
      <c r="AM47459" s="5"/>
      <c r="AW47459" s="5"/>
    </row>
    <row r="47460" spans="38:49">
      <c r="AL47460" s="5"/>
      <c r="AM47460" s="5"/>
      <c r="AW47460" s="5"/>
    </row>
    <row r="47461" spans="38:49">
      <c r="AL47461" s="5"/>
      <c r="AM47461" s="5"/>
      <c r="AW47461" s="5"/>
    </row>
    <row r="47462" spans="38:49">
      <c r="AL47462" s="5"/>
      <c r="AM47462" s="5"/>
      <c r="AW47462" s="5"/>
    </row>
    <row r="47463" spans="38:49">
      <c r="AL47463" s="5"/>
      <c r="AM47463" s="5"/>
      <c r="AW47463" s="5"/>
    </row>
    <row r="47464" spans="38:49">
      <c r="AL47464" s="5"/>
      <c r="AM47464" s="5"/>
      <c r="AW47464" s="5"/>
    </row>
    <row r="47465" spans="38:49">
      <c r="AL47465" s="5"/>
      <c r="AM47465" s="5"/>
      <c r="AW47465" s="5"/>
    </row>
    <row r="47466" spans="38:49">
      <c r="AL47466" s="5"/>
      <c r="AM47466" s="5"/>
      <c r="AW47466" s="5"/>
    </row>
    <row r="47467" spans="38:49">
      <c r="AL47467" s="5"/>
      <c r="AM47467" s="5"/>
      <c r="AW47467" s="5"/>
    </row>
    <row r="47468" spans="38:49">
      <c r="AL47468" s="5"/>
      <c r="AM47468" s="5"/>
      <c r="AW47468" s="5"/>
    </row>
    <row r="47469" spans="38:49">
      <c r="AL47469" s="5"/>
      <c r="AM47469" s="5"/>
      <c r="AW47469" s="5"/>
    </row>
    <row r="47470" spans="38:49">
      <c r="AL47470" s="5"/>
      <c r="AM47470" s="5"/>
      <c r="AW47470" s="5"/>
    </row>
    <row r="47471" spans="38:49">
      <c r="AL47471" s="5"/>
      <c r="AM47471" s="5"/>
      <c r="AW47471" s="5"/>
    </row>
    <row r="47472" spans="38:49">
      <c r="AL47472" s="5"/>
      <c r="AM47472" s="5"/>
      <c r="AW47472" s="5"/>
    </row>
    <row r="47473" spans="38:49">
      <c r="AL47473" s="5"/>
      <c r="AM47473" s="5"/>
      <c r="AW47473" s="5"/>
    </row>
    <row r="47474" spans="38:49">
      <c r="AL47474" s="5"/>
      <c r="AM47474" s="5"/>
      <c r="AW47474" s="5"/>
    </row>
    <row r="47475" spans="38:49">
      <c r="AL47475" s="5"/>
      <c r="AM47475" s="5"/>
      <c r="AW47475" s="5"/>
    </row>
    <row r="47476" spans="38:49">
      <c r="AL47476" s="5"/>
      <c r="AM47476" s="5"/>
      <c r="AW47476" s="5"/>
    </row>
    <row r="47477" spans="38:49">
      <c r="AL47477" s="5"/>
      <c r="AM47477" s="5"/>
      <c r="AW47477" s="5"/>
    </row>
    <row r="47478" spans="38:49">
      <c r="AL47478" s="5"/>
      <c r="AM47478" s="5"/>
      <c r="AW47478" s="5"/>
    </row>
    <row r="47479" spans="38:49">
      <c r="AL47479" s="5"/>
      <c r="AM47479" s="5"/>
      <c r="AW47479" s="5"/>
    </row>
    <row r="47480" spans="38:49">
      <c r="AL47480" s="5"/>
      <c r="AM47480" s="5"/>
      <c r="AW47480" s="5"/>
    </row>
    <row r="47481" spans="38:49">
      <c r="AL47481" s="5"/>
      <c r="AM47481" s="5"/>
      <c r="AW47481" s="5"/>
    </row>
    <row r="47482" spans="38:49">
      <c r="AL47482" s="5"/>
      <c r="AM47482" s="5"/>
      <c r="AW47482" s="5"/>
    </row>
    <row r="47483" spans="38:49">
      <c r="AL47483" s="5"/>
      <c r="AM47483" s="5"/>
      <c r="AW47483" s="5"/>
    </row>
    <row r="47484" spans="38:49">
      <c r="AL47484" s="5"/>
      <c r="AM47484" s="5"/>
      <c r="AW47484" s="5"/>
    </row>
    <row r="47485" spans="38:49">
      <c r="AL47485" s="5"/>
      <c r="AM47485" s="5"/>
      <c r="AW47485" s="5"/>
    </row>
    <row r="47486" spans="38:49">
      <c r="AL47486" s="5"/>
      <c r="AM47486" s="5"/>
      <c r="AW47486" s="5"/>
    </row>
    <row r="47487" spans="38:49">
      <c r="AL47487" s="5"/>
      <c r="AM47487" s="5"/>
      <c r="AW47487" s="5"/>
    </row>
    <row r="47488" spans="38:49">
      <c r="AL47488" s="5"/>
      <c r="AM47488" s="5"/>
      <c r="AW47488" s="5"/>
    </row>
    <row r="47489" spans="38:49">
      <c r="AL47489" s="5"/>
      <c r="AM47489" s="5"/>
      <c r="AW47489" s="5"/>
    </row>
    <row r="47490" spans="38:49">
      <c r="AL47490" s="5"/>
      <c r="AM47490" s="5"/>
      <c r="AW47490" s="5"/>
    </row>
    <row r="47491" spans="38:49">
      <c r="AL47491" s="5"/>
      <c r="AM47491" s="5"/>
      <c r="AW47491" s="5"/>
    </row>
    <row r="47492" spans="38:49">
      <c r="AL47492" s="5"/>
      <c r="AM47492" s="5"/>
      <c r="AW47492" s="5"/>
    </row>
    <row r="47493" spans="38:49">
      <c r="AL47493" s="5"/>
      <c r="AM47493" s="5"/>
      <c r="AW47493" s="5"/>
    </row>
    <row r="47494" spans="38:49">
      <c r="AL47494" s="5"/>
      <c r="AM47494" s="5"/>
      <c r="AW47494" s="5"/>
    </row>
    <row r="47495" spans="38:49">
      <c r="AL47495" s="5"/>
      <c r="AM47495" s="5"/>
      <c r="AW47495" s="5"/>
    </row>
    <row r="47496" spans="38:49">
      <c r="AL47496" s="5"/>
      <c r="AM47496" s="5"/>
      <c r="AW47496" s="5"/>
    </row>
    <row r="47497" spans="38:49">
      <c r="AL47497" s="5"/>
      <c r="AM47497" s="5"/>
      <c r="AW47497" s="5"/>
    </row>
    <row r="47498" spans="38:49">
      <c r="AL47498" s="5"/>
      <c r="AM47498" s="5"/>
      <c r="AW47498" s="5"/>
    </row>
    <row r="47499" spans="38:49">
      <c r="AL47499" s="5"/>
      <c r="AM47499" s="5"/>
      <c r="AW47499" s="5"/>
    </row>
    <row r="47500" spans="38:49">
      <c r="AL47500" s="5"/>
      <c r="AM47500" s="5"/>
      <c r="AW47500" s="5"/>
    </row>
    <row r="47501" spans="38:49">
      <c r="AL47501" s="5"/>
      <c r="AM47501" s="5"/>
      <c r="AW47501" s="5"/>
    </row>
    <row r="47502" spans="38:49">
      <c r="AL47502" s="5"/>
      <c r="AM47502" s="5"/>
      <c r="AW47502" s="5"/>
    </row>
    <row r="47503" spans="38:49">
      <c r="AL47503" s="5"/>
      <c r="AM47503" s="5"/>
      <c r="AW47503" s="5"/>
    </row>
    <row r="47504" spans="38:49">
      <c r="AL47504" s="5"/>
      <c r="AM47504" s="5"/>
      <c r="AW47504" s="5"/>
    </row>
    <row r="47505" spans="38:49">
      <c r="AL47505" s="5"/>
      <c r="AM47505" s="5"/>
      <c r="AW47505" s="5"/>
    </row>
    <row r="47506" spans="38:49">
      <c r="AL47506" s="5"/>
      <c r="AM47506" s="5"/>
      <c r="AW47506" s="5"/>
    </row>
    <row r="47507" spans="38:49">
      <c r="AL47507" s="5"/>
      <c r="AM47507" s="5"/>
      <c r="AW47507" s="5"/>
    </row>
    <row r="47508" spans="38:49">
      <c r="AL47508" s="5"/>
      <c r="AM47508" s="5"/>
      <c r="AW47508" s="5"/>
    </row>
    <row r="47509" spans="38:49">
      <c r="AL47509" s="5"/>
      <c r="AM47509" s="5"/>
      <c r="AW47509" s="5"/>
    </row>
    <row r="47510" spans="38:49">
      <c r="AL47510" s="5"/>
      <c r="AM47510" s="5"/>
      <c r="AW47510" s="5"/>
    </row>
    <row r="47511" spans="38:49">
      <c r="AL47511" s="5"/>
      <c r="AM47511" s="5"/>
      <c r="AW47511" s="5"/>
    </row>
    <row r="47512" spans="38:49">
      <c r="AL47512" s="5"/>
      <c r="AM47512" s="5"/>
      <c r="AW47512" s="5"/>
    </row>
    <row r="47513" spans="38:49">
      <c r="AL47513" s="5"/>
      <c r="AM47513" s="5"/>
      <c r="AW47513" s="5"/>
    </row>
    <row r="47514" spans="38:49">
      <c r="AL47514" s="5"/>
      <c r="AM47514" s="5"/>
      <c r="AW47514" s="5"/>
    </row>
    <row r="47515" spans="38:49">
      <c r="AL47515" s="5"/>
      <c r="AM47515" s="5"/>
      <c r="AW47515" s="5"/>
    </row>
    <row r="47516" spans="38:49">
      <c r="AL47516" s="5"/>
      <c r="AM47516" s="5"/>
      <c r="AW47516" s="5"/>
    </row>
    <row r="47517" spans="38:49">
      <c r="AL47517" s="5"/>
      <c r="AM47517" s="5"/>
      <c r="AW47517" s="5"/>
    </row>
    <row r="47518" spans="38:49">
      <c r="AL47518" s="5"/>
      <c r="AM47518" s="5"/>
      <c r="AW47518" s="5"/>
    </row>
    <row r="47519" spans="38:49">
      <c r="AL47519" s="5"/>
      <c r="AM47519" s="5"/>
      <c r="AW47519" s="5"/>
    </row>
    <row r="47520" spans="38:49">
      <c r="AL47520" s="5"/>
      <c r="AM47520" s="5"/>
      <c r="AW47520" s="5"/>
    </row>
    <row r="47521" spans="38:49">
      <c r="AL47521" s="5"/>
      <c r="AM47521" s="5"/>
      <c r="AW47521" s="5"/>
    </row>
    <row r="47522" spans="38:49">
      <c r="AL47522" s="5"/>
      <c r="AM47522" s="5"/>
      <c r="AW47522" s="5"/>
    </row>
    <row r="47523" spans="38:49">
      <c r="AL47523" s="5"/>
      <c r="AM47523" s="5"/>
      <c r="AW47523" s="5"/>
    </row>
    <row r="47524" spans="38:49">
      <c r="AL47524" s="5"/>
      <c r="AM47524" s="5"/>
      <c r="AW47524" s="5"/>
    </row>
    <row r="47525" spans="38:49">
      <c r="AL47525" s="5"/>
      <c r="AM47525" s="5"/>
      <c r="AW47525" s="5"/>
    </row>
    <row r="47526" spans="38:49">
      <c r="AL47526" s="5"/>
      <c r="AM47526" s="5"/>
      <c r="AW47526" s="5"/>
    </row>
    <row r="47527" spans="38:49">
      <c r="AL47527" s="5"/>
      <c r="AM47527" s="5"/>
      <c r="AW47527" s="5"/>
    </row>
    <row r="47528" spans="38:49">
      <c r="AL47528" s="5"/>
      <c r="AM47528" s="5"/>
      <c r="AW47528" s="5"/>
    </row>
    <row r="47529" spans="38:49">
      <c r="AL47529" s="5"/>
      <c r="AM47529" s="5"/>
      <c r="AW47529" s="5"/>
    </row>
    <row r="47530" spans="38:49">
      <c r="AL47530" s="5"/>
      <c r="AM47530" s="5"/>
      <c r="AW47530" s="5"/>
    </row>
    <row r="47531" spans="38:49">
      <c r="AL47531" s="5"/>
      <c r="AM47531" s="5"/>
      <c r="AW47531" s="5"/>
    </row>
    <row r="47532" spans="38:49">
      <c r="AL47532" s="5"/>
      <c r="AM47532" s="5"/>
      <c r="AW47532" s="5"/>
    </row>
    <row r="47533" spans="38:49">
      <c r="AL47533" s="5"/>
      <c r="AM47533" s="5"/>
      <c r="AW47533" s="5"/>
    </row>
    <row r="47534" spans="38:49">
      <c r="AL47534" s="5"/>
      <c r="AM47534" s="5"/>
      <c r="AW47534" s="5"/>
    </row>
    <row r="47535" spans="38:49">
      <c r="AL47535" s="5"/>
      <c r="AM47535" s="5"/>
      <c r="AW47535" s="5"/>
    </row>
    <row r="47536" spans="38:49">
      <c r="AL47536" s="5"/>
      <c r="AM47536" s="5"/>
      <c r="AW47536" s="5"/>
    </row>
    <row r="47537" spans="38:49">
      <c r="AL47537" s="5"/>
      <c r="AM47537" s="5"/>
      <c r="AW47537" s="5"/>
    </row>
    <row r="47538" spans="38:49">
      <c r="AL47538" s="5"/>
      <c r="AM47538" s="5"/>
      <c r="AW47538" s="5"/>
    </row>
    <row r="47539" spans="38:49">
      <c r="AL47539" s="5"/>
      <c r="AM47539" s="5"/>
      <c r="AW47539" s="5"/>
    </row>
    <row r="47540" spans="38:49">
      <c r="AL47540" s="5"/>
      <c r="AM47540" s="5"/>
      <c r="AW47540" s="5"/>
    </row>
    <row r="47541" spans="38:49">
      <c r="AL47541" s="5"/>
      <c r="AM47541" s="5"/>
      <c r="AW47541" s="5"/>
    </row>
    <row r="47542" spans="38:49">
      <c r="AL47542" s="5"/>
      <c r="AM47542" s="5"/>
      <c r="AW47542" s="5"/>
    </row>
    <row r="47543" spans="38:49">
      <c r="AL47543" s="5"/>
      <c r="AM47543" s="5"/>
      <c r="AW47543" s="5"/>
    </row>
    <row r="47544" spans="38:49">
      <c r="AL47544" s="5"/>
      <c r="AM47544" s="5"/>
      <c r="AW47544" s="5"/>
    </row>
    <row r="47545" spans="38:49">
      <c r="AL47545" s="5"/>
      <c r="AM47545" s="5"/>
      <c r="AW47545" s="5"/>
    </row>
    <row r="47546" spans="38:49">
      <c r="AL47546" s="5"/>
      <c r="AM47546" s="5"/>
      <c r="AW47546" s="5"/>
    </row>
    <row r="47547" spans="38:49">
      <c r="AL47547" s="5"/>
      <c r="AM47547" s="5"/>
      <c r="AW47547" s="5"/>
    </row>
    <row r="47548" spans="38:49">
      <c r="AL47548" s="5"/>
      <c r="AM47548" s="5"/>
      <c r="AW47548" s="5"/>
    </row>
    <row r="47549" spans="38:49">
      <c r="AL47549" s="5"/>
      <c r="AM47549" s="5"/>
      <c r="AW47549" s="5"/>
    </row>
    <row r="47550" spans="38:49">
      <c r="AL47550" s="5"/>
      <c r="AM47550" s="5"/>
      <c r="AW47550" s="5"/>
    </row>
    <row r="47551" spans="38:49">
      <c r="AL47551" s="5"/>
      <c r="AM47551" s="5"/>
      <c r="AW47551" s="5"/>
    </row>
    <row r="47552" spans="38:49">
      <c r="AL47552" s="5"/>
      <c r="AM47552" s="5"/>
      <c r="AW47552" s="5"/>
    </row>
    <row r="47553" spans="38:49">
      <c r="AL47553" s="5"/>
      <c r="AM47553" s="5"/>
      <c r="AW47553" s="5"/>
    </row>
    <row r="47554" spans="38:49">
      <c r="AL47554" s="5"/>
      <c r="AM47554" s="5"/>
      <c r="AW47554" s="5"/>
    </row>
    <row r="47555" spans="38:49">
      <c r="AL47555" s="5"/>
      <c r="AM47555" s="5"/>
      <c r="AW47555" s="5"/>
    </row>
    <row r="47556" spans="38:49">
      <c r="AL47556" s="5"/>
      <c r="AM47556" s="5"/>
      <c r="AW47556" s="5"/>
    </row>
    <row r="47557" spans="38:49">
      <c r="AL47557" s="5"/>
      <c r="AM47557" s="5"/>
      <c r="AW47557" s="5"/>
    </row>
    <row r="47558" spans="38:49">
      <c r="AL47558" s="5"/>
      <c r="AM47558" s="5"/>
      <c r="AW47558" s="5"/>
    </row>
    <row r="47559" spans="38:49">
      <c r="AL47559" s="5"/>
      <c r="AM47559" s="5"/>
      <c r="AW47559" s="5"/>
    </row>
    <row r="47560" spans="38:49">
      <c r="AL47560" s="5"/>
      <c r="AM47560" s="5"/>
      <c r="AW47560" s="5"/>
    </row>
    <row r="47561" spans="38:49">
      <c r="AL47561" s="5"/>
      <c r="AM47561" s="5"/>
      <c r="AW47561" s="5"/>
    </row>
    <row r="47562" spans="38:49">
      <c r="AL47562" s="5"/>
      <c r="AM47562" s="5"/>
      <c r="AW47562" s="5"/>
    </row>
    <row r="47563" spans="38:49">
      <c r="AL47563" s="5"/>
      <c r="AM47563" s="5"/>
      <c r="AW47563" s="5"/>
    </row>
    <row r="47564" spans="38:49">
      <c r="AL47564" s="5"/>
      <c r="AM47564" s="5"/>
      <c r="AW47564" s="5"/>
    </row>
    <row r="47565" spans="38:49">
      <c r="AL47565" s="5"/>
      <c r="AM47565" s="5"/>
      <c r="AW47565" s="5"/>
    </row>
    <row r="47566" spans="38:49">
      <c r="AL47566" s="5"/>
      <c r="AM47566" s="5"/>
      <c r="AW47566" s="5"/>
    </row>
    <row r="47567" spans="38:49">
      <c r="AL47567" s="5"/>
      <c r="AM47567" s="5"/>
      <c r="AW47567" s="5"/>
    </row>
    <row r="47568" spans="38:49">
      <c r="AL47568" s="5"/>
      <c r="AM47568" s="5"/>
      <c r="AW47568" s="5"/>
    </row>
    <row r="47569" spans="38:49">
      <c r="AL47569" s="5"/>
      <c r="AM47569" s="5"/>
      <c r="AW47569" s="5"/>
    </row>
    <row r="47570" spans="38:49">
      <c r="AL47570" s="5"/>
      <c r="AM47570" s="5"/>
      <c r="AW47570" s="5"/>
    </row>
    <row r="47571" spans="38:49">
      <c r="AL47571" s="5"/>
      <c r="AM47571" s="5"/>
      <c r="AW47571" s="5"/>
    </row>
    <row r="47572" spans="38:49">
      <c r="AL47572" s="5"/>
      <c r="AM47572" s="5"/>
      <c r="AW47572" s="5"/>
    </row>
    <row r="47573" spans="38:49">
      <c r="AL47573" s="5"/>
      <c r="AM47573" s="5"/>
      <c r="AW47573" s="5"/>
    </row>
    <row r="47574" spans="38:49">
      <c r="AL47574" s="5"/>
      <c r="AM47574" s="5"/>
      <c r="AW47574" s="5"/>
    </row>
    <row r="47575" spans="38:49">
      <c r="AL47575" s="5"/>
      <c r="AM47575" s="5"/>
      <c r="AW47575" s="5"/>
    </row>
    <row r="47576" spans="38:49">
      <c r="AL47576" s="5"/>
      <c r="AM47576" s="5"/>
      <c r="AW47576" s="5"/>
    </row>
    <row r="47577" spans="38:49">
      <c r="AL47577" s="5"/>
      <c r="AM47577" s="5"/>
      <c r="AW47577" s="5"/>
    </row>
    <row r="47578" spans="38:49">
      <c r="AL47578" s="5"/>
      <c r="AM47578" s="5"/>
      <c r="AW47578" s="5"/>
    </row>
    <row r="47579" spans="38:49">
      <c r="AL47579" s="5"/>
      <c r="AM47579" s="5"/>
      <c r="AW47579" s="5"/>
    </row>
    <row r="47580" spans="38:49">
      <c r="AL47580" s="5"/>
      <c r="AM47580" s="5"/>
      <c r="AW47580" s="5"/>
    </row>
    <row r="47581" spans="38:49">
      <c r="AL47581" s="5"/>
      <c r="AM47581" s="5"/>
      <c r="AW47581" s="5"/>
    </row>
    <row r="47582" spans="38:49">
      <c r="AL47582" s="5"/>
      <c r="AM47582" s="5"/>
      <c r="AW47582" s="5"/>
    </row>
    <row r="47583" spans="38:49">
      <c r="AL47583" s="5"/>
      <c r="AM47583" s="5"/>
      <c r="AW47583" s="5"/>
    </row>
    <row r="47584" spans="38:49">
      <c r="AL47584" s="5"/>
      <c r="AM47584" s="5"/>
      <c r="AW47584" s="5"/>
    </row>
    <row r="47585" spans="38:49">
      <c r="AL47585" s="5"/>
      <c r="AM47585" s="5"/>
      <c r="AW47585" s="5"/>
    </row>
    <row r="47586" spans="38:49">
      <c r="AL47586" s="5"/>
      <c r="AM47586" s="5"/>
      <c r="AW47586" s="5"/>
    </row>
    <row r="47587" spans="38:49">
      <c r="AL47587" s="5"/>
      <c r="AM47587" s="5"/>
      <c r="AW47587" s="5"/>
    </row>
    <row r="47588" spans="38:49">
      <c r="AL47588" s="5"/>
      <c r="AM47588" s="5"/>
      <c r="AW47588" s="5"/>
    </row>
    <row r="47589" spans="38:49">
      <c r="AL47589" s="5"/>
      <c r="AM47589" s="5"/>
      <c r="AW47589" s="5"/>
    </row>
    <row r="47590" spans="38:49">
      <c r="AL47590" s="5"/>
      <c r="AM47590" s="5"/>
      <c r="AW47590" s="5"/>
    </row>
    <row r="47591" spans="38:49">
      <c r="AL47591" s="5"/>
      <c r="AM47591" s="5"/>
      <c r="AW47591" s="5"/>
    </row>
    <row r="47592" spans="38:49">
      <c r="AL47592" s="5"/>
      <c r="AM47592" s="5"/>
      <c r="AW47592" s="5"/>
    </row>
    <row r="47593" spans="38:49">
      <c r="AL47593" s="5"/>
      <c r="AM47593" s="5"/>
      <c r="AW47593" s="5"/>
    </row>
    <row r="47594" spans="38:49">
      <c r="AL47594" s="5"/>
      <c r="AM47594" s="5"/>
      <c r="AW47594" s="5"/>
    </row>
    <row r="47595" spans="38:49">
      <c r="AL47595" s="5"/>
      <c r="AM47595" s="5"/>
      <c r="AW47595" s="5"/>
    </row>
    <row r="47596" spans="38:49">
      <c r="AL47596" s="5"/>
      <c r="AM47596" s="5"/>
      <c r="AW47596" s="5"/>
    </row>
    <row r="47597" spans="38:49">
      <c r="AL47597" s="5"/>
      <c r="AM47597" s="5"/>
      <c r="AW47597" s="5"/>
    </row>
    <row r="47598" spans="38:49">
      <c r="AL47598" s="5"/>
      <c r="AM47598" s="5"/>
      <c r="AW47598" s="5"/>
    </row>
    <row r="47599" spans="38:49">
      <c r="AL47599" s="5"/>
      <c r="AM47599" s="5"/>
      <c r="AW47599" s="5"/>
    </row>
    <row r="47600" spans="38:49">
      <c r="AL47600" s="5"/>
      <c r="AM47600" s="5"/>
      <c r="AW47600" s="5"/>
    </row>
    <row r="47601" spans="38:49">
      <c r="AL47601" s="5"/>
      <c r="AM47601" s="5"/>
      <c r="AW47601" s="5"/>
    </row>
    <row r="47602" spans="38:49">
      <c r="AL47602" s="5"/>
      <c r="AM47602" s="5"/>
      <c r="AW47602" s="5"/>
    </row>
    <row r="47603" spans="38:49">
      <c r="AL47603" s="5"/>
      <c r="AM47603" s="5"/>
      <c r="AW47603" s="5"/>
    </row>
    <row r="47604" spans="38:49">
      <c r="AL47604" s="5"/>
      <c r="AM47604" s="5"/>
      <c r="AW47604" s="5"/>
    </row>
    <row r="47605" spans="38:49">
      <c r="AL47605" s="5"/>
      <c r="AM47605" s="5"/>
      <c r="AW47605" s="5"/>
    </row>
    <row r="47606" spans="38:49">
      <c r="AL47606" s="5"/>
      <c r="AM47606" s="5"/>
      <c r="AW47606" s="5"/>
    </row>
    <row r="47607" spans="38:49">
      <c r="AL47607" s="5"/>
      <c r="AM47607" s="5"/>
      <c r="AW47607" s="5"/>
    </row>
    <row r="47608" spans="38:49">
      <c r="AL47608" s="5"/>
      <c r="AM47608" s="5"/>
      <c r="AW47608" s="5"/>
    </row>
    <row r="47609" spans="38:49">
      <c r="AL47609" s="5"/>
      <c r="AM47609" s="5"/>
      <c r="AW47609" s="5"/>
    </row>
    <row r="47610" spans="38:49">
      <c r="AL47610" s="5"/>
      <c r="AM47610" s="5"/>
      <c r="AW47610" s="5"/>
    </row>
    <row r="47611" spans="38:49">
      <c r="AL47611" s="5"/>
      <c r="AM47611" s="5"/>
      <c r="AW47611" s="5"/>
    </row>
    <row r="47612" spans="38:49">
      <c r="AL47612" s="5"/>
      <c r="AM47612" s="5"/>
      <c r="AW47612" s="5"/>
    </row>
    <row r="47613" spans="38:49">
      <c r="AL47613" s="5"/>
      <c r="AM47613" s="5"/>
      <c r="AW47613" s="5"/>
    </row>
    <row r="47614" spans="38:49">
      <c r="AL47614" s="5"/>
      <c r="AM47614" s="5"/>
      <c r="AW47614" s="5"/>
    </row>
    <row r="47615" spans="38:49">
      <c r="AL47615" s="5"/>
      <c r="AM47615" s="5"/>
      <c r="AW47615" s="5"/>
    </row>
    <row r="47616" spans="38:49">
      <c r="AL47616" s="5"/>
      <c r="AM47616" s="5"/>
      <c r="AW47616" s="5"/>
    </row>
    <row r="47617" spans="38:49">
      <c r="AL47617" s="5"/>
      <c r="AM47617" s="5"/>
      <c r="AW47617" s="5"/>
    </row>
    <row r="47618" spans="38:49">
      <c r="AL47618" s="5"/>
      <c r="AM47618" s="5"/>
      <c r="AW47618" s="5"/>
    </row>
    <row r="47619" spans="38:49">
      <c r="AL47619" s="5"/>
      <c r="AM47619" s="5"/>
      <c r="AW47619" s="5"/>
    </row>
    <row r="47620" spans="38:49">
      <c r="AL47620" s="5"/>
      <c r="AM47620" s="5"/>
      <c r="AW47620" s="5"/>
    </row>
    <row r="47621" spans="38:49">
      <c r="AL47621" s="5"/>
      <c r="AM47621" s="5"/>
      <c r="AW47621" s="5"/>
    </row>
    <row r="47622" spans="38:49">
      <c r="AL47622" s="5"/>
      <c r="AM47622" s="5"/>
      <c r="AW47622" s="5"/>
    </row>
    <row r="47623" spans="38:49">
      <c r="AL47623" s="5"/>
      <c r="AM47623" s="5"/>
      <c r="AW47623" s="5"/>
    </row>
    <row r="47624" spans="38:49">
      <c r="AL47624" s="5"/>
      <c r="AM47624" s="5"/>
      <c r="AW47624" s="5"/>
    </row>
    <row r="47625" spans="38:49">
      <c r="AL47625" s="5"/>
      <c r="AM47625" s="5"/>
      <c r="AW47625" s="5"/>
    </row>
    <row r="47626" spans="38:49">
      <c r="AL47626" s="5"/>
      <c r="AM47626" s="5"/>
      <c r="AW47626" s="5"/>
    </row>
    <row r="47627" spans="38:49">
      <c r="AL47627" s="5"/>
      <c r="AM47627" s="5"/>
      <c r="AW47627" s="5"/>
    </row>
    <row r="47628" spans="38:49">
      <c r="AL47628" s="5"/>
      <c r="AM47628" s="5"/>
      <c r="AW47628" s="5"/>
    </row>
    <row r="47629" spans="38:49">
      <c r="AL47629" s="5"/>
      <c r="AM47629" s="5"/>
      <c r="AW47629" s="5"/>
    </row>
    <row r="47630" spans="38:49">
      <c r="AL47630" s="5"/>
      <c r="AM47630" s="5"/>
      <c r="AW47630" s="5"/>
    </row>
    <row r="47631" spans="38:49">
      <c r="AL47631" s="5"/>
      <c r="AM47631" s="5"/>
      <c r="AW47631" s="5"/>
    </row>
    <row r="47632" spans="38:49">
      <c r="AL47632" s="5"/>
      <c r="AM47632" s="5"/>
      <c r="AW47632" s="5"/>
    </row>
    <row r="47633" spans="38:49">
      <c r="AL47633" s="5"/>
      <c r="AM47633" s="5"/>
      <c r="AW47633" s="5"/>
    </row>
    <row r="47634" spans="38:49">
      <c r="AL47634" s="5"/>
      <c r="AM47634" s="5"/>
      <c r="AW47634" s="5"/>
    </row>
    <row r="47635" spans="38:49">
      <c r="AL47635" s="5"/>
      <c r="AM47635" s="5"/>
      <c r="AW47635" s="5"/>
    </row>
    <row r="47636" spans="38:49">
      <c r="AL47636" s="5"/>
      <c r="AM47636" s="5"/>
      <c r="AW47636" s="5"/>
    </row>
    <row r="47637" spans="38:49">
      <c r="AL47637" s="5"/>
      <c r="AM47637" s="5"/>
      <c r="AW47637" s="5"/>
    </row>
    <row r="47638" spans="38:49">
      <c r="AL47638" s="5"/>
      <c r="AM47638" s="5"/>
      <c r="AW47638" s="5"/>
    </row>
    <row r="47639" spans="38:49">
      <c r="AL47639" s="5"/>
      <c r="AM47639" s="5"/>
      <c r="AW47639" s="5"/>
    </row>
    <row r="47640" spans="38:49">
      <c r="AL47640" s="5"/>
      <c r="AM47640" s="5"/>
      <c r="AW47640" s="5"/>
    </row>
    <row r="47641" spans="38:49">
      <c r="AL47641" s="5"/>
      <c r="AM47641" s="5"/>
      <c r="AW47641" s="5"/>
    </row>
    <row r="47642" spans="38:49">
      <c r="AL47642" s="5"/>
      <c r="AM47642" s="5"/>
      <c r="AW47642" s="5"/>
    </row>
    <row r="47643" spans="38:49">
      <c r="AL47643" s="5"/>
      <c r="AM47643" s="5"/>
      <c r="AW47643" s="5"/>
    </row>
    <row r="47644" spans="38:49">
      <c r="AL47644" s="5"/>
      <c r="AM47644" s="5"/>
      <c r="AW47644" s="5"/>
    </row>
    <row r="47645" spans="38:49">
      <c r="AL47645" s="5"/>
      <c r="AM47645" s="5"/>
      <c r="AW47645" s="5"/>
    </row>
    <row r="47646" spans="38:49">
      <c r="AL47646" s="5"/>
      <c r="AM47646" s="5"/>
      <c r="AW47646" s="5"/>
    </row>
    <row r="47647" spans="38:49">
      <c r="AL47647" s="5"/>
      <c r="AM47647" s="5"/>
      <c r="AW47647" s="5"/>
    </row>
    <row r="47648" spans="38:49">
      <c r="AL47648" s="5"/>
      <c r="AM47648" s="5"/>
      <c r="AW47648" s="5"/>
    </row>
    <row r="47649" spans="38:49">
      <c r="AL47649" s="5"/>
      <c r="AM47649" s="5"/>
      <c r="AW47649" s="5"/>
    </row>
    <row r="47650" spans="38:49">
      <c r="AL47650" s="5"/>
      <c r="AM47650" s="5"/>
      <c r="AW47650" s="5"/>
    </row>
    <row r="47651" spans="38:49">
      <c r="AL47651" s="5"/>
      <c r="AM47651" s="5"/>
      <c r="AW47651" s="5"/>
    </row>
    <row r="47652" spans="38:49">
      <c r="AL47652" s="5"/>
      <c r="AM47652" s="5"/>
      <c r="AW47652" s="5"/>
    </row>
    <row r="47653" spans="38:49">
      <c r="AL47653" s="5"/>
      <c r="AM47653" s="5"/>
      <c r="AW47653" s="5"/>
    </row>
    <row r="47654" spans="38:49">
      <c r="AL47654" s="5"/>
      <c r="AM47654" s="5"/>
      <c r="AW47654" s="5"/>
    </row>
    <row r="47655" spans="38:49">
      <c r="AL47655" s="5"/>
      <c r="AM47655" s="5"/>
      <c r="AW47655" s="5"/>
    </row>
    <row r="47656" spans="38:49">
      <c r="AL47656" s="5"/>
      <c r="AM47656" s="5"/>
      <c r="AW47656" s="5"/>
    </row>
    <row r="47657" spans="38:49">
      <c r="AL47657" s="5"/>
      <c r="AM47657" s="5"/>
      <c r="AW47657" s="5"/>
    </row>
    <row r="47658" spans="38:49">
      <c r="AL47658" s="5"/>
      <c r="AM47658" s="5"/>
      <c r="AW47658" s="5"/>
    </row>
    <row r="47659" spans="38:49">
      <c r="AL47659" s="5"/>
      <c r="AM47659" s="5"/>
      <c r="AW47659" s="5"/>
    </row>
    <row r="47660" spans="38:49">
      <c r="AL47660" s="5"/>
      <c r="AM47660" s="5"/>
      <c r="AW47660" s="5"/>
    </row>
    <row r="47661" spans="38:49">
      <c r="AL47661" s="5"/>
      <c r="AM47661" s="5"/>
      <c r="AW47661" s="5"/>
    </row>
    <row r="47662" spans="38:49">
      <c r="AL47662" s="5"/>
      <c r="AM47662" s="5"/>
      <c r="AW47662" s="5"/>
    </row>
    <row r="47663" spans="38:49">
      <c r="AL47663" s="5"/>
      <c r="AM47663" s="5"/>
      <c r="AW47663" s="5"/>
    </row>
    <row r="47664" spans="38:49">
      <c r="AL47664" s="5"/>
      <c r="AM47664" s="5"/>
      <c r="AW47664" s="5"/>
    </row>
    <row r="47665" spans="38:49">
      <c r="AL47665" s="5"/>
      <c r="AM47665" s="5"/>
      <c r="AW47665" s="5"/>
    </row>
    <row r="47666" spans="38:49">
      <c r="AL47666" s="5"/>
      <c r="AM47666" s="5"/>
      <c r="AW47666" s="5"/>
    </row>
    <row r="47667" spans="38:49">
      <c r="AL47667" s="5"/>
      <c r="AM47667" s="5"/>
      <c r="AW47667" s="5"/>
    </row>
    <row r="47668" spans="38:49">
      <c r="AL47668" s="5"/>
      <c r="AM47668" s="5"/>
      <c r="AW47668" s="5"/>
    </row>
    <row r="47669" spans="38:49">
      <c r="AL47669" s="5"/>
      <c r="AM47669" s="5"/>
      <c r="AW47669" s="5"/>
    </row>
    <row r="47670" spans="38:49">
      <c r="AL47670" s="5"/>
      <c r="AM47670" s="5"/>
      <c r="AW47670" s="5"/>
    </row>
    <row r="47671" spans="38:49">
      <c r="AL47671" s="5"/>
      <c r="AM47671" s="5"/>
      <c r="AW47671" s="5"/>
    </row>
    <row r="47672" spans="38:49">
      <c r="AL47672" s="5"/>
      <c r="AM47672" s="5"/>
      <c r="AW47672" s="5"/>
    </row>
    <row r="47673" spans="38:49">
      <c r="AL47673" s="5"/>
      <c r="AM47673" s="5"/>
      <c r="AW47673" s="5"/>
    </row>
    <row r="47674" spans="38:49">
      <c r="AL47674" s="5"/>
      <c r="AM47674" s="5"/>
      <c r="AW47674" s="5"/>
    </row>
    <row r="47675" spans="38:49">
      <c r="AL47675" s="5"/>
      <c r="AM47675" s="5"/>
      <c r="AW47675" s="5"/>
    </row>
    <row r="47676" spans="38:49">
      <c r="AL47676" s="5"/>
      <c r="AM47676" s="5"/>
      <c r="AW47676" s="5"/>
    </row>
    <row r="47677" spans="38:49">
      <c r="AL47677" s="5"/>
      <c r="AM47677" s="5"/>
      <c r="AW47677" s="5"/>
    </row>
    <row r="47678" spans="38:49">
      <c r="AL47678" s="5"/>
      <c r="AM47678" s="5"/>
      <c r="AW47678" s="5"/>
    </row>
    <row r="47679" spans="38:49">
      <c r="AL47679" s="5"/>
      <c r="AM47679" s="5"/>
      <c r="AW47679" s="5"/>
    </row>
    <row r="47680" spans="38:49">
      <c r="AL47680" s="5"/>
      <c r="AM47680" s="5"/>
      <c r="AW47680" s="5"/>
    </row>
    <row r="47681" spans="38:49">
      <c r="AL47681" s="5"/>
      <c r="AM47681" s="5"/>
      <c r="AW47681" s="5"/>
    </row>
    <row r="47682" spans="38:49">
      <c r="AL47682" s="5"/>
      <c r="AM47682" s="5"/>
      <c r="AW47682" s="5"/>
    </row>
    <row r="47683" spans="38:49">
      <c r="AL47683" s="5"/>
      <c r="AM47683" s="5"/>
      <c r="AW47683" s="5"/>
    </row>
    <row r="47684" spans="38:49">
      <c r="AL47684" s="5"/>
      <c r="AM47684" s="5"/>
      <c r="AW47684" s="5"/>
    </row>
    <row r="47685" spans="38:49">
      <c r="AL47685" s="5"/>
      <c r="AM47685" s="5"/>
      <c r="AW47685" s="5"/>
    </row>
    <row r="47686" spans="38:49">
      <c r="AL47686" s="5"/>
      <c r="AM47686" s="5"/>
      <c r="AW47686" s="5"/>
    </row>
    <row r="47687" spans="38:49">
      <c r="AL47687" s="5"/>
      <c r="AM47687" s="5"/>
      <c r="AW47687" s="5"/>
    </row>
    <row r="47688" spans="38:49">
      <c r="AL47688" s="5"/>
      <c r="AM47688" s="5"/>
      <c r="AW47688" s="5"/>
    </row>
    <row r="47689" spans="38:49">
      <c r="AL47689" s="5"/>
      <c r="AM47689" s="5"/>
      <c r="AW47689" s="5"/>
    </row>
    <row r="47690" spans="38:49">
      <c r="AL47690" s="5"/>
      <c r="AM47690" s="5"/>
      <c r="AW47690" s="5"/>
    </row>
    <row r="47691" spans="38:49">
      <c r="AL47691" s="5"/>
      <c r="AM47691" s="5"/>
      <c r="AW47691" s="5"/>
    </row>
    <row r="47692" spans="38:49">
      <c r="AL47692" s="5"/>
      <c r="AM47692" s="5"/>
      <c r="AW47692" s="5"/>
    </row>
    <row r="47693" spans="38:49">
      <c r="AL47693" s="5"/>
      <c r="AM47693" s="5"/>
      <c r="AW47693" s="5"/>
    </row>
    <row r="47694" spans="38:49">
      <c r="AL47694" s="5"/>
      <c r="AM47694" s="5"/>
      <c r="AW47694" s="5"/>
    </row>
    <row r="47695" spans="38:49">
      <c r="AL47695" s="5"/>
      <c r="AM47695" s="5"/>
      <c r="AW47695" s="5"/>
    </row>
    <row r="47696" spans="38:49">
      <c r="AL47696" s="5"/>
      <c r="AM47696" s="5"/>
      <c r="AW47696" s="5"/>
    </row>
    <row r="47697" spans="38:49">
      <c r="AL47697" s="5"/>
      <c r="AM47697" s="5"/>
      <c r="AW47697" s="5"/>
    </row>
    <row r="47698" spans="38:49">
      <c r="AL47698" s="5"/>
      <c r="AM47698" s="5"/>
      <c r="AW47698" s="5"/>
    </row>
    <row r="47699" spans="38:49">
      <c r="AL47699" s="5"/>
      <c r="AM47699" s="5"/>
      <c r="AW47699" s="5"/>
    </row>
    <row r="47700" spans="38:49">
      <c r="AL47700" s="5"/>
      <c r="AM47700" s="5"/>
      <c r="AW47700" s="5"/>
    </row>
    <row r="47701" spans="38:49">
      <c r="AL47701" s="5"/>
      <c r="AM47701" s="5"/>
      <c r="AW47701" s="5"/>
    </row>
    <row r="47702" spans="38:49">
      <c r="AL47702" s="5"/>
      <c r="AM47702" s="5"/>
      <c r="AW47702" s="5"/>
    </row>
    <row r="47703" spans="38:49">
      <c r="AL47703" s="5"/>
      <c r="AM47703" s="5"/>
      <c r="AW47703" s="5"/>
    </row>
    <row r="47704" spans="38:49">
      <c r="AL47704" s="5"/>
      <c r="AM47704" s="5"/>
      <c r="AW47704" s="5"/>
    </row>
    <row r="47705" spans="38:49">
      <c r="AL47705" s="5"/>
      <c r="AM47705" s="5"/>
      <c r="AW47705" s="5"/>
    </row>
    <row r="47706" spans="38:49">
      <c r="AL47706" s="5"/>
      <c r="AM47706" s="5"/>
      <c r="AW47706" s="5"/>
    </row>
    <row r="47707" spans="38:49">
      <c r="AL47707" s="5"/>
      <c r="AM47707" s="5"/>
      <c r="AW47707" s="5"/>
    </row>
    <row r="47708" spans="38:49">
      <c r="AL47708" s="5"/>
      <c r="AM47708" s="5"/>
      <c r="AW47708" s="5"/>
    </row>
    <row r="47709" spans="38:49">
      <c r="AL47709" s="5"/>
      <c r="AM47709" s="5"/>
      <c r="AW47709" s="5"/>
    </row>
    <row r="47710" spans="38:49">
      <c r="AL47710" s="5"/>
      <c r="AM47710" s="5"/>
      <c r="AW47710" s="5"/>
    </row>
    <row r="47711" spans="38:49">
      <c r="AL47711" s="5"/>
      <c r="AM47711" s="5"/>
      <c r="AW47711" s="5"/>
    </row>
    <row r="47712" spans="38:49">
      <c r="AL47712" s="5"/>
      <c r="AM47712" s="5"/>
      <c r="AW47712" s="5"/>
    </row>
    <row r="47713" spans="38:49">
      <c r="AL47713" s="5"/>
      <c r="AM47713" s="5"/>
      <c r="AW47713" s="5"/>
    </row>
    <row r="47714" spans="38:49">
      <c r="AL47714" s="5"/>
      <c r="AM47714" s="5"/>
      <c r="AW47714" s="5"/>
    </row>
    <row r="47715" spans="38:49">
      <c r="AL47715" s="5"/>
      <c r="AM47715" s="5"/>
      <c r="AW47715" s="5"/>
    </row>
    <row r="47716" spans="38:49">
      <c r="AL47716" s="5"/>
      <c r="AM47716" s="5"/>
      <c r="AW47716" s="5"/>
    </row>
    <row r="47717" spans="38:49">
      <c r="AL47717" s="5"/>
      <c r="AM47717" s="5"/>
      <c r="AW47717" s="5"/>
    </row>
    <row r="47718" spans="38:49">
      <c r="AL47718" s="5"/>
      <c r="AM47718" s="5"/>
      <c r="AW47718" s="5"/>
    </row>
    <row r="47719" spans="38:49">
      <c r="AL47719" s="5"/>
      <c r="AM47719" s="5"/>
      <c r="AW47719" s="5"/>
    </row>
    <row r="47720" spans="38:49">
      <c r="AL47720" s="5"/>
      <c r="AM47720" s="5"/>
      <c r="AW47720" s="5"/>
    </row>
    <row r="47721" spans="38:49">
      <c r="AL47721" s="5"/>
      <c r="AM47721" s="5"/>
      <c r="AW47721" s="5"/>
    </row>
    <row r="47722" spans="38:49">
      <c r="AL47722" s="5"/>
      <c r="AM47722" s="5"/>
      <c r="AW47722" s="5"/>
    </row>
    <row r="47723" spans="38:49">
      <c r="AL47723" s="5"/>
      <c r="AM47723" s="5"/>
      <c r="AW47723" s="5"/>
    </row>
    <row r="47724" spans="38:49">
      <c r="AL47724" s="5"/>
      <c r="AM47724" s="5"/>
      <c r="AW47724" s="5"/>
    </row>
    <row r="47725" spans="38:49">
      <c r="AL47725" s="5"/>
      <c r="AM47725" s="5"/>
      <c r="AW47725" s="5"/>
    </row>
    <row r="47726" spans="38:49">
      <c r="AL47726" s="5"/>
      <c r="AM47726" s="5"/>
      <c r="AW47726" s="5"/>
    </row>
    <row r="47727" spans="38:49">
      <c r="AL47727" s="5"/>
      <c r="AM47727" s="5"/>
      <c r="AW47727" s="5"/>
    </row>
    <row r="47728" spans="38:49">
      <c r="AL47728" s="5"/>
      <c r="AM47728" s="5"/>
      <c r="AW47728" s="5"/>
    </row>
    <row r="47729" spans="38:49">
      <c r="AL47729" s="5"/>
      <c r="AM47729" s="5"/>
      <c r="AW47729" s="5"/>
    </row>
    <row r="47730" spans="38:49">
      <c r="AL47730" s="5"/>
      <c r="AM47730" s="5"/>
      <c r="AW47730" s="5"/>
    </row>
    <row r="47731" spans="38:49">
      <c r="AL47731" s="5"/>
      <c r="AM47731" s="5"/>
      <c r="AW47731" s="5"/>
    </row>
    <row r="47732" spans="38:49">
      <c r="AL47732" s="5"/>
      <c r="AM47732" s="5"/>
      <c r="AW47732" s="5"/>
    </row>
    <row r="47733" spans="38:49">
      <c r="AL47733" s="5"/>
      <c r="AM47733" s="5"/>
      <c r="AW47733" s="5"/>
    </row>
    <row r="47734" spans="38:49">
      <c r="AL47734" s="5"/>
      <c r="AM47734" s="5"/>
      <c r="AW47734" s="5"/>
    </row>
    <row r="47735" spans="38:49">
      <c r="AL47735" s="5"/>
      <c r="AM47735" s="5"/>
      <c r="AW47735" s="5"/>
    </row>
    <row r="47736" spans="38:49">
      <c r="AL47736" s="5"/>
      <c r="AM47736" s="5"/>
      <c r="AW47736" s="5"/>
    </row>
    <row r="47737" spans="38:49">
      <c r="AL47737" s="5"/>
      <c r="AM47737" s="5"/>
      <c r="AW47737" s="5"/>
    </row>
    <row r="47738" spans="38:49">
      <c r="AL47738" s="5"/>
      <c r="AM47738" s="5"/>
      <c r="AW47738" s="5"/>
    </row>
    <row r="47739" spans="38:49">
      <c r="AL47739" s="5"/>
      <c r="AM47739" s="5"/>
      <c r="AW47739" s="5"/>
    </row>
    <row r="47740" spans="38:49">
      <c r="AL47740" s="5"/>
      <c r="AM47740" s="5"/>
      <c r="AW47740" s="5"/>
    </row>
    <row r="47741" spans="38:49">
      <c r="AL47741" s="5"/>
      <c r="AM47741" s="5"/>
      <c r="AW47741" s="5"/>
    </row>
    <row r="47742" spans="38:49">
      <c r="AL47742" s="5"/>
      <c r="AM47742" s="5"/>
      <c r="AW47742" s="5"/>
    </row>
    <row r="47743" spans="38:49">
      <c r="AL47743" s="5"/>
      <c r="AM47743" s="5"/>
      <c r="AW47743" s="5"/>
    </row>
    <row r="47744" spans="38:49">
      <c r="AL47744" s="5"/>
      <c r="AM47744" s="5"/>
      <c r="AW47744" s="5"/>
    </row>
    <row r="47745" spans="38:49">
      <c r="AL47745" s="5"/>
      <c r="AM47745" s="5"/>
      <c r="AW47745" s="5"/>
    </row>
    <row r="47746" spans="38:49">
      <c r="AL47746" s="5"/>
      <c r="AM47746" s="5"/>
      <c r="AW47746" s="5"/>
    </row>
    <row r="47747" spans="38:49">
      <c r="AL47747" s="5"/>
      <c r="AM47747" s="5"/>
      <c r="AW47747" s="5"/>
    </row>
    <row r="47748" spans="38:49">
      <c r="AL47748" s="5"/>
      <c r="AM47748" s="5"/>
      <c r="AW47748" s="5"/>
    </row>
    <row r="47749" spans="38:49">
      <c r="AL47749" s="5"/>
      <c r="AM47749" s="5"/>
      <c r="AW47749" s="5"/>
    </row>
    <row r="47750" spans="38:49">
      <c r="AL47750" s="5"/>
      <c r="AM47750" s="5"/>
      <c r="AW47750" s="5"/>
    </row>
    <row r="47751" spans="38:49">
      <c r="AL47751" s="5"/>
      <c r="AM47751" s="5"/>
      <c r="AW47751" s="5"/>
    </row>
    <row r="47752" spans="38:49">
      <c r="AL47752" s="5"/>
      <c r="AM47752" s="5"/>
      <c r="AW47752" s="5"/>
    </row>
    <row r="47753" spans="38:49">
      <c r="AL47753" s="5"/>
      <c r="AM47753" s="5"/>
      <c r="AW47753" s="5"/>
    </row>
    <row r="47754" spans="38:49">
      <c r="AL47754" s="5"/>
      <c r="AM47754" s="5"/>
      <c r="AW47754" s="5"/>
    </row>
    <row r="47755" spans="38:49">
      <c r="AL47755" s="5"/>
      <c r="AM47755" s="5"/>
      <c r="AW47755" s="5"/>
    </row>
    <row r="47756" spans="38:49">
      <c r="AL47756" s="5"/>
      <c r="AM47756" s="5"/>
      <c r="AW47756" s="5"/>
    </row>
    <row r="47757" spans="38:49">
      <c r="AL47757" s="5"/>
      <c r="AM47757" s="5"/>
      <c r="AW47757" s="5"/>
    </row>
    <row r="47758" spans="38:49">
      <c r="AL47758" s="5"/>
      <c r="AM47758" s="5"/>
      <c r="AW47758" s="5"/>
    </row>
    <row r="47759" spans="38:49">
      <c r="AL47759" s="5"/>
      <c r="AM47759" s="5"/>
      <c r="AW47759" s="5"/>
    </row>
    <row r="47760" spans="38:49">
      <c r="AL47760" s="5"/>
      <c r="AM47760" s="5"/>
      <c r="AW47760" s="5"/>
    </row>
    <row r="47761" spans="38:49">
      <c r="AL47761" s="5"/>
      <c r="AM47761" s="5"/>
      <c r="AW47761" s="5"/>
    </row>
    <row r="47762" spans="38:49">
      <c r="AL47762" s="5"/>
      <c r="AM47762" s="5"/>
      <c r="AW47762" s="5"/>
    </row>
    <row r="47763" spans="38:49">
      <c r="AL47763" s="5"/>
      <c r="AM47763" s="5"/>
      <c r="AW47763" s="5"/>
    </row>
    <row r="47764" spans="38:49">
      <c r="AL47764" s="5"/>
      <c r="AM47764" s="5"/>
      <c r="AW47764" s="5"/>
    </row>
    <row r="47765" spans="38:49">
      <c r="AL47765" s="5"/>
      <c r="AM47765" s="5"/>
      <c r="AW47765" s="5"/>
    </row>
    <row r="47766" spans="38:49">
      <c r="AL47766" s="5"/>
      <c r="AM47766" s="5"/>
      <c r="AW47766" s="5"/>
    </row>
    <row r="47767" spans="38:49">
      <c r="AL47767" s="5"/>
      <c r="AM47767" s="5"/>
      <c r="AW47767" s="5"/>
    </row>
    <row r="47768" spans="38:49">
      <c r="AL47768" s="5"/>
      <c r="AM47768" s="5"/>
      <c r="AW47768" s="5"/>
    </row>
    <row r="47769" spans="38:49">
      <c r="AL47769" s="5"/>
      <c r="AM47769" s="5"/>
      <c r="AW47769" s="5"/>
    </row>
    <row r="47770" spans="38:49">
      <c r="AL47770" s="5"/>
      <c r="AM47770" s="5"/>
      <c r="AW47770" s="5"/>
    </row>
    <row r="47771" spans="38:49">
      <c r="AL47771" s="5"/>
      <c r="AM47771" s="5"/>
      <c r="AW47771" s="5"/>
    </row>
    <row r="47772" spans="38:49">
      <c r="AL47772" s="5"/>
      <c r="AM47772" s="5"/>
      <c r="AW47772" s="5"/>
    </row>
    <row r="47773" spans="38:49">
      <c r="AL47773" s="5"/>
      <c r="AM47773" s="5"/>
      <c r="AW47773" s="5"/>
    </row>
    <row r="47774" spans="38:49">
      <c r="AL47774" s="5"/>
      <c r="AM47774" s="5"/>
      <c r="AW47774" s="5"/>
    </row>
    <row r="47775" spans="38:49">
      <c r="AL47775" s="5"/>
      <c r="AM47775" s="5"/>
      <c r="AW47775" s="5"/>
    </row>
    <row r="47776" spans="38:49">
      <c r="AL47776" s="5"/>
      <c r="AM47776" s="5"/>
      <c r="AW47776" s="5"/>
    </row>
    <row r="47777" spans="38:49">
      <c r="AL47777" s="5"/>
      <c r="AM47777" s="5"/>
      <c r="AW47777" s="5"/>
    </row>
    <row r="47778" spans="38:49">
      <c r="AL47778" s="5"/>
      <c r="AM47778" s="5"/>
      <c r="AW47778" s="5"/>
    </row>
    <row r="47779" spans="38:49">
      <c r="AL47779" s="5"/>
      <c r="AM47779" s="5"/>
      <c r="AW47779" s="5"/>
    </row>
    <row r="47780" spans="38:49">
      <c r="AL47780" s="5"/>
      <c r="AM47780" s="5"/>
      <c r="AW47780" s="5"/>
    </row>
    <row r="47781" spans="38:49">
      <c r="AL47781" s="5"/>
      <c r="AM47781" s="5"/>
      <c r="AW47781" s="5"/>
    </row>
    <row r="47782" spans="38:49">
      <c r="AL47782" s="5"/>
      <c r="AM47782" s="5"/>
      <c r="AW47782" s="5"/>
    </row>
    <row r="47783" spans="38:49">
      <c r="AL47783" s="5"/>
      <c r="AM47783" s="5"/>
      <c r="AW47783" s="5"/>
    </row>
    <row r="47784" spans="38:49">
      <c r="AL47784" s="5"/>
      <c r="AM47784" s="5"/>
      <c r="AW47784" s="5"/>
    </row>
    <row r="47785" spans="38:49">
      <c r="AL47785" s="5"/>
      <c r="AM47785" s="5"/>
      <c r="AW47785" s="5"/>
    </row>
    <row r="47786" spans="38:49">
      <c r="AL47786" s="5"/>
      <c r="AM47786" s="5"/>
      <c r="AW47786" s="5"/>
    </row>
    <row r="47787" spans="38:49">
      <c r="AL47787" s="5"/>
      <c r="AM47787" s="5"/>
      <c r="AW47787" s="5"/>
    </row>
    <row r="47788" spans="38:49">
      <c r="AL47788" s="5"/>
      <c r="AM47788" s="5"/>
      <c r="AW47788" s="5"/>
    </row>
    <row r="47789" spans="38:49">
      <c r="AL47789" s="5"/>
      <c r="AM47789" s="5"/>
      <c r="AW47789" s="5"/>
    </row>
    <row r="47790" spans="38:49">
      <c r="AL47790" s="5"/>
      <c r="AM47790" s="5"/>
      <c r="AW47790" s="5"/>
    </row>
    <row r="47791" spans="38:49">
      <c r="AL47791" s="5"/>
      <c r="AM47791" s="5"/>
      <c r="AW47791" s="5"/>
    </row>
    <row r="47792" spans="38:49">
      <c r="AL47792" s="5"/>
      <c r="AM47792" s="5"/>
      <c r="AW47792" s="5"/>
    </row>
    <row r="47793" spans="38:49">
      <c r="AL47793" s="5"/>
      <c r="AM47793" s="5"/>
      <c r="AW47793" s="5"/>
    </row>
    <row r="47794" spans="38:49">
      <c r="AL47794" s="5"/>
      <c r="AM47794" s="5"/>
      <c r="AW47794" s="5"/>
    </row>
    <row r="47795" spans="38:49">
      <c r="AL47795" s="5"/>
      <c r="AM47795" s="5"/>
      <c r="AW47795" s="5"/>
    </row>
    <row r="47796" spans="38:49">
      <c r="AL47796" s="5"/>
      <c r="AM47796" s="5"/>
      <c r="AW47796" s="5"/>
    </row>
    <row r="47797" spans="38:49">
      <c r="AL47797" s="5"/>
      <c r="AM47797" s="5"/>
      <c r="AW47797" s="5"/>
    </row>
    <row r="47798" spans="38:49">
      <c r="AL47798" s="5"/>
      <c r="AM47798" s="5"/>
      <c r="AW47798" s="5"/>
    </row>
    <row r="47799" spans="38:49">
      <c r="AL47799" s="5"/>
      <c r="AM47799" s="5"/>
      <c r="AW47799" s="5"/>
    </row>
    <row r="47800" spans="38:49">
      <c r="AL47800" s="5"/>
      <c r="AM47800" s="5"/>
      <c r="AW47800" s="5"/>
    </row>
    <row r="47801" spans="38:49">
      <c r="AL47801" s="5"/>
      <c r="AM47801" s="5"/>
      <c r="AW47801" s="5"/>
    </row>
    <row r="47802" spans="38:49">
      <c r="AL47802" s="5"/>
      <c r="AM47802" s="5"/>
      <c r="AW47802" s="5"/>
    </row>
    <row r="47803" spans="38:49">
      <c r="AL47803" s="5"/>
      <c r="AM47803" s="5"/>
      <c r="AW47803" s="5"/>
    </row>
    <row r="47804" spans="38:49">
      <c r="AL47804" s="5"/>
      <c r="AM47804" s="5"/>
      <c r="AW47804" s="5"/>
    </row>
    <row r="47805" spans="38:49">
      <c r="AL47805" s="5"/>
      <c r="AM47805" s="5"/>
      <c r="AW47805" s="5"/>
    </row>
    <row r="47806" spans="38:49">
      <c r="AL47806" s="5"/>
      <c r="AM47806" s="5"/>
      <c r="AW47806" s="5"/>
    </row>
    <row r="47807" spans="38:49">
      <c r="AL47807" s="5"/>
      <c r="AM47807" s="5"/>
      <c r="AW47807" s="5"/>
    </row>
    <row r="47808" spans="38:49">
      <c r="AL47808" s="5"/>
      <c r="AM47808" s="5"/>
      <c r="AW47808" s="5"/>
    </row>
    <row r="47809" spans="38:49">
      <c r="AL47809" s="5"/>
      <c r="AM47809" s="5"/>
      <c r="AW47809" s="5"/>
    </row>
    <row r="47810" spans="38:49">
      <c r="AL47810" s="5"/>
      <c r="AM47810" s="5"/>
      <c r="AW47810" s="5"/>
    </row>
    <row r="47811" spans="38:49">
      <c r="AL47811" s="5"/>
      <c r="AM47811" s="5"/>
      <c r="AW47811" s="5"/>
    </row>
    <row r="47812" spans="38:49">
      <c r="AL47812" s="5"/>
      <c r="AM47812" s="5"/>
      <c r="AW47812" s="5"/>
    </row>
    <row r="47813" spans="38:49">
      <c r="AL47813" s="5"/>
      <c r="AM47813" s="5"/>
      <c r="AW47813" s="5"/>
    </row>
    <row r="47814" spans="38:49">
      <c r="AL47814" s="5"/>
      <c r="AM47814" s="5"/>
      <c r="AW47814" s="5"/>
    </row>
    <row r="47815" spans="38:49">
      <c r="AL47815" s="5"/>
      <c r="AM47815" s="5"/>
      <c r="AW47815" s="5"/>
    </row>
    <row r="47816" spans="38:49">
      <c r="AL47816" s="5"/>
      <c r="AM47816" s="5"/>
      <c r="AW47816" s="5"/>
    </row>
    <row r="47817" spans="38:49">
      <c r="AL47817" s="5"/>
      <c r="AM47817" s="5"/>
      <c r="AW47817" s="5"/>
    </row>
    <row r="47818" spans="38:49">
      <c r="AL47818" s="5"/>
      <c r="AM47818" s="5"/>
      <c r="AW47818" s="5"/>
    </row>
    <row r="47819" spans="38:49">
      <c r="AL47819" s="5"/>
      <c r="AM47819" s="5"/>
      <c r="AW47819" s="5"/>
    </row>
    <row r="47820" spans="38:49">
      <c r="AL47820" s="5"/>
      <c r="AM47820" s="5"/>
      <c r="AW47820" s="5"/>
    </row>
    <row r="47821" spans="38:49">
      <c r="AL47821" s="5"/>
      <c r="AM47821" s="5"/>
      <c r="AW47821" s="5"/>
    </row>
    <row r="47822" spans="38:49">
      <c r="AL47822" s="5"/>
      <c r="AM47822" s="5"/>
      <c r="AW47822" s="5"/>
    </row>
    <row r="47823" spans="38:49">
      <c r="AL47823" s="5"/>
      <c r="AM47823" s="5"/>
      <c r="AW47823" s="5"/>
    </row>
    <row r="47824" spans="38:49">
      <c r="AL47824" s="5"/>
      <c r="AM47824" s="5"/>
      <c r="AW47824" s="5"/>
    </row>
    <row r="47825" spans="38:49">
      <c r="AL47825" s="5"/>
      <c r="AM47825" s="5"/>
      <c r="AW47825" s="5"/>
    </row>
    <row r="47826" spans="38:49">
      <c r="AL47826" s="5"/>
      <c r="AM47826" s="5"/>
      <c r="AW47826" s="5"/>
    </row>
    <row r="47827" spans="38:49">
      <c r="AL47827" s="5"/>
      <c r="AM47827" s="5"/>
      <c r="AW47827" s="5"/>
    </row>
    <row r="47828" spans="38:49">
      <c r="AL47828" s="5"/>
      <c r="AM47828" s="5"/>
      <c r="AW47828" s="5"/>
    </row>
    <row r="47829" spans="38:49">
      <c r="AL47829" s="5"/>
      <c r="AM47829" s="5"/>
      <c r="AW47829" s="5"/>
    </row>
    <row r="47830" spans="38:49">
      <c r="AL47830" s="5"/>
      <c r="AM47830" s="5"/>
      <c r="AW47830" s="5"/>
    </row>
    <row r="47831" spans="38:49">
      <c r="AL47831" s="5"/>
      <c r="AM47831" s="5"/>
      <c r="AW47831" s="5"/>
    </row>
    <row r="47832" spans="38:49">
      <c r="AL47832" s="5"/>
      <c r="AM47832" s="5"/>
      <c r="AW47832" s="5"/>
    </row>
    <row r="47833" spans="38:49">
      <c r="AL47833" s="5"/>
      <c r="AM47833" s="5"/>
      <c r="AW47833" s="5"/>
    </row>
    <row r="47834" spans="38:49">
      <c r="AL47834" s="5"/>
      <c r="AM47834" s="5"/>
      <c r="AW47834" s="5"/>
    </row>
    <row r="47835" spans="38:49">
      <c r="AL47835" s="5"/>
      <c r="AM47835" s="5"/>
      <c r="AW47835" s="5"/>
    </row>
    <row r="47836" spans="38:49">
      <c r="AL47836" s="5"/>
      <c r="AM47836" s="5"/>
      <c r="AW47836" s="5"/>
    </row>
    <row r="47837" spans="38:49">
      <c r="AL47837" s="5"/>
      <c r="AM47837" s="5"/>
      <c r="AW47837" s="5"/>
    </row>
    <row r="47838" spans="38:49">
      <c r="AL47838" s="5"/>
      <c r="AM47838" s="5"/>
      <c r="AW47838" s="5"/>
    </row>
    <row r="47839" spans="38:49">
      <c r="AL47839" s="5"/>
      <c r="AM47839" s="5"/>
      <c r="AW47839" s="5"/>
    </row>
    <row r="47840" spans="38:49">
      <c r="AL47840" s="5"/>
      <c r="AM47840" s="5"/>
      <c r="AW47840" s="5"/>
    </row>
    <row r="47841" spans="38:49">
      <c r="AL47841" s="5"/>
      <c r="AM47841" s="5"/>
      <c r="AW47841" s="5"/>
    </row>
    <row r="47842" spans="38:49">
      <c r="AL47842" s="5"/>
      <c r="AM47842" s="5"/>
      <c r="AW47842" s="5"/>
    </row>
    <row r="47843" spans="38:49">
      <c r="AL47843" s="5"/>
      <c r="AM47843" s="5"/>
      <c r="AW47843" s="5"/>
    </row>
    <row r="47844" spans="38:49">
      <c r="AL47844" s="5"/>
      <c r="AM47844" s="5"/>
      <c r="AW47844" s="5"/>
    </row>
    <row r="47845" spans="38:49">
      <c r="AL47845" s="5"/>
      <c r="AM47845" s="5"/>
      <c r="AW47845" s="5"/>
    </row>
    <row r="47846" spans="38:49">
      <c r="AL47846" s="5"/>
      <c r="AM47846" s="5"/>
      <c r="AW47846" s="5"/>
    </row>
    <row r="47847" spans="38:49">
      <c r="AL47847" s="5"/>
      <c r="AM47847" s="5"/>
      <c r="AW47847" s="5"/>
    </row>
    <row r="47848" spans="38:49">
      <c r="AL47848" s="5"/>
      <c r="AM47848" s="5"/>
      <c r="AW47848" s="5"/>
    </row>
    <row r="47849" spans="38:49">
      <c r="AL47849" s="5"/>
      <c r="AM47849" s="5"/>
      <c r="AW47849" s="5"/>
    </row>
    <row r="47850" spans="38:49">
      <c r="AL47850" s="5"/>
      <c r="AM47850" s="5"/>
      <c r="AW47850" s="5"/>
    </row>
    <row r="47851" spans="38:49">
      <c r="AL47851" s="5"/>
      <c r="AM47851" s="5"/>
      <c r="AW47851" s="5"/>
    </row>
    <row r="47852" spans="38:49">
      <c r="AL47852" s="5"/>
      <c r="AM47852" s="5"/>
      <c r="AW47852" s="5"/>
    </row>
    <row r="47853" spans="38:49">
      <c r="AL47853" s="5"/>
      <c r="AM47853" s="5"/>
      <c r="AW47853" s="5"/>
    </row>
    <row r="47854" spans="38:49">
      <c r="AL47854" s="5"/>
      <c r="AM47854" s="5"/>
      <c r="AW47854" s="5"/>
    </row>
    <row r="47855" spans="38:49">
      <c r="AL47855" s="5"/>
      <c r="AM47855" s="5"/>
      <c r="AW47855" s="5"/>
    </row>
    <row r="47856" spans="38:49">
      <c r="AL47856" s="5"/>
      <c r="AM47856" s="5"/>
      <c r="AW47856" s="5"/>
    </row>
    <row r="47857" spans="38:49">
      <c r="AL47857" s="5"/>
      <c r="AM47857" s="5"/>
      <c r="AW47857" s="5"/>
    </row>
    <row r="47858" spans="38:49">
      <c r="AL47858" s="5"/>
      <c r="AM47858" s="5"/>
      <c r="AW47858" s="5"/>
    </row>
    <row r="47859" spans="38:49">
      <c r="AL47859" s="5"/>
      <c r="AM47859" s="5"/>
      <c r="AW47859" s="5"/>
    </row>
    <row r="47860" spans="38:49">
      <c r="AL47860" s="5"/>
      <c r="AM47860" s="5"/>
      <c r="AW47860" s="5"/>
    </row>
    <row r="47861" spans="38:49">
      <c r="AL47861" s="5"/>
      <c r="AM47861" s="5"/>
      <c r="AW47861" s="5"/>
    </row>
    <row r="47862" spans="38:49">
      <c r="AL47862" s="5"/>
      <c r="AM47862" s="5"/>
      <c r="AW47862" s="5"/>
    </row>
    <row r="47863" spans="38:49">
      <c r="AL47863" s="5"/>
      <c r="AM47863" s="5"/>
      <c r="AW47863" s="5"/>
    </row>
    <row r="47864" spans="38:49">
      <c r="AL47864" s="5"/>
      <c r="AM47864" s="5"/>
      <c r="AW47864" s="5"/>
    </row>
    <row r="47865" spans="38:49">
      <c r="AL47865" s="5"/>
      <c r="AM47865" s="5"/>
      <c r="AW47865" s="5"/>
    </row>
    <row r="47866" spans="38:49">
      <c r="AL47866" s="5"/>
      <c r="AM47866" s="5"/>
      <c r="AW47866" s="5"/>
    </row>
    <row r="47867" spans="38:49">
      <c r="AL47867" s="5"/>
      <c r="AM47867" s="5"/>
      <c r="AW47867" s="5"/>
    </row>
    <row r="47868" spans="38:49">
      <c r="AL47868" s="5"/>
      <c r="AM47868" s="5"/>
      <c r="AW47868" s="5"/>
    </row>
    <row r="47869" spans="38:49">
      <c r="AL47869" s="5"/>
      <c r="AM47869" s="5"/>
      <c r="AW47869" s="5"/>
    </row>
    <row r="47870" spans="38:49">
      <c r="AL47870" s="5"/>
      <c r="AM47870" s="5"/>
      <c r="AW47870" s="5"/>
    </row>
    <row r="47871" spans="38:49">
      <c r="AL47871" s="5"/>
      <c r="AM47871" s="5"/>
      <c r="AW47871" s="5"/>
    </row>
    <row r="47872" spans="38:49">
      <c r="AL47872" s="5"/>
      <c r="AM47872" s="5"/>
      <c r="AW47872" s="5"/>
    </row>
    <row r="47873" spans="38:49">
      <c r="AL47873" s="5"/>
      <c r="AM47873" s="5"/>
      <c r="AW47873" s="5"/>
    </row>
    <row r="47874" spans="38:49">
      <c r="AL47874" s="5"/>
      <c r="AM47874" s="5"/>
      <c r="AW47874" s="5"/>
    </row>
    <row r="47875" spans="38:49">
      <c r="AL47875" s="5"/>
      <c r="AM47875" s="5"/>
      <c r="AW47875" s="5"/>
    </row>
    <row r="47876" spans="38:49">
      <c r="AL47876" s="5"/>
      <c r="AM47876" s="5"/>
      <c r="AW47876" s="5"/>
    </row>
    <row r="47877" spans="38:49">
      <c r="AL47877" s="5"/>
      <c r="AM47877" s="5"/>
      <c r="AW47877" s="5"/>
    </row>
    <row r="47878" spans="38:49">
      <c r="AL47878" s="5"/>
      <c r="AM47878" s="5"/>
      <c r="AW47878" s="5"/>
    </row>
    <row r="47879" spans="38:49">
      <c r="AL47879" s="5"/>
      <c r="AM47879" s="5"/>
      <c r="AW47879" s="5"/>
    </row>
    <row r="47880" spans="38:49">
      <c r="AL47880" s="5"/>
      <c r="AM47880" s="5"/>
      <c r="AW47880" s="5"/>
    </row>
    <row r="47881" spans="38:49">
      <c r="AL47881" s="5"/>
      <c r="AM47881" s="5"/>
      <c r="AW47881" s="5"/>
    </row>
    <row r="47882" spans="38:49">
      <c r="AL47882" s="5"/>
      <c r="AM47882" s="5"/>
      <c r="AW47882" s="5"/>
    </row>
    <row r="47883" spans="38:49">
      <c r="AL47883" s="5"/>
      <c r="AM47883" s="5"/>
      <c r="AW47883" s="5"/>
    </row>
    <row r="47884" spans="38:49">
      <c r="AL47884" s="5"/>
      <c r="AM47884" s="5"/>
      <c r="AW47884" s="5"/>
    </row>
    <row r="47885" spans="38:49">
      <c r="AL47885" s="5"/>
      <c r="AM47885" s="5"/>
      <c r="AW47885" s="5"/>
    </row>
    <row r="47886" spans="38:49">
      <c r="AL47886" s="5"/>
      <c r="AM47886" s="5"/>
      <c r="AW47886" s="5"/>
    </row>
    <row r="47887" spans="38:49">
      <c r="AL47887" s="5"/>
      <c r="AM47887" s="5"/>
      <c r="AW47887" s="5"/>
    </row>
    <row r="47888" spans="38:49">
      <c r="AL47888" s="5"/>
      <c r="AM47888" s="5"/>
      <c r="AW47888" s="5"/>
    </row>
    <row r="47889" spans="38:49">
      <c r="AL47889" s="5"/>
      <c r="AM47889" s="5"/>
      <c r="AW47889" s="5"/>
    </row>
    <row r="47890" spans="38:49">
      <c r="AL47890" s="5"/>
      <c r="AM47890" s="5"/>
      <c r="AW47890" s="5"/>
    </row>
    <row r="47891" spans="38:49">
      <c r="AL47891" s="5"/>
      <c r="AM47891" s="5"/>
      <c r="AW47891" s="5"/>
    </row>
    <row r="47892" spans="38:49">
      <c r="AL47892" s="5"/>
      <c r="AM47892" s="5"/>
      <c r="AW47892" s="5"/>
    </row>
    <row r="47893" spans="38:49">
      <c r="AL47893" s="5"/>
      <c r="AM47893" s="5"/>
      <c r="AW47893" s="5"/>
    </row>
    <row r="47894" spans="38:49">
      <c r="AL47894" s="5"/>
      <c r="AM47894" s="5"/>
      <c r="AW47894" s="5"/>
    </row>
    <row r="47895" spans="38:49">
      <c r="AL47895" s="5"/>
      <c r="AM47895" s="5"/>
      <c r="AW47895" s="5"/>
    </row>
    <row r="47896" spans="38:49">
      <c r="AL47896" s="5"/>
      <c r="AM47896" s="5"/>
      <c r="AW47896" s="5"/>
    </row>
    <row r="47897" spans="38:49">
      <c r="AL47897" s="5"/>
      <c r="AM47897" s="5"/>
      <c r="AW47897" s="5"/>
    </row>
    <row r="47898" spans="38:49">
      <c r="AL47898" s="5"/>
      <c r="AM47898" s="5"/>
      <c r="AW47898" s="5"/>
    </row>
    <row r="47899" spans="38:49">
      <c r="AL47899" s="5"/>
      <c r="AM47899" s="5"/>
      <c r="AW47899" s="5"/>
    </row>
    <row r="47900" spans="38:49">
      <c r="AL47900" s="5"/>
      <c r="AM47900" s="5"/>
      <c r="AW47900" s="5"/>
    </row>
    <row r="47901" spans="38:49">
      <c r="AL47901" s="5"/>
      <c r="AM47901" s="5"/>
      <c r="AW47901" s="5"/>
    </row>
    <row r="47902" spans="38:49">
      <c r="AL47902" s="5"/>
      <c r="AM47902" s="5"/>
      <c r="AW47902" s="5"/>
    </row>
    <row r="47903" spans="38:49">
      <c r="AL47903" s="5"/>
      <c r="AM47903" s="5"/>
      <c r="AW47903" s="5"/>
    </row>
    <row r="47904" spans="38:49">
      <c r="AL47904" s="5"/>
      <c r="AM47904" s="5"/>
      <c r="AW47904" s="5"/>
    </row>
    <row r="47905" spans="38:49">
      <c r="AL47905" s="5"/>
      <c r="AM47905" s="5"/>
      <c r="AW47905" s="5"/>
    </row>
    <row r="47906" spans="38:49">
      <c r="AL47906" s="5"/>
      <c r="AM47906" s="5"/>
      <c r="AW47906" s="5"/>
    </row>
    <row r="47907" spans="38:49">
      <c r="AL47907" s="5"/>
      <c r="AM47907" s="5"/>
      <c r="AW47907" s="5"/>
    </row>
    <row r="47908" spans="38:49">
      <c r="AL47908" s="5"/>
      <c r="AM47908" s="5"/>
      <c r="AW47908" s="5"/>
    </row>
    <row r="47909" spans="38:49">
      <c r="AL47909" s="5"/>
      <c r="AM47909" s="5"/>
      <c r="AW47909" s="5"/>
    </row>
    <row r="47910" spans="38:49">
      <c r="AL47910" s="5"/>
      <c r="AM47910" s="5"/>
      <c r="AW47910" s="5"/>
    </row>
    <row r="47911" spans="38:49">
      <c r="AL47911" s="5"/>
      <c r="AM47911" s="5"/>
      <c r="AW47911" s="5"/>
    </row>
    <row r="47912" spans="38:49">
      <c r="AL47912" s="5"/>
      <c r="AM47912" s="5"/>
      <c r="AW47912" s="5"/>
    </row>
    <row r="47913" spans="38:49">
      <c r="AL47913" s="5"/>
      <c r="AM47913" s="5"/>
      <c r="AW47913" s="5"/>
    </row>
    <row r="47914" spans="38:49">
      <c r="AL47914" s="5"/>
      <c r="AM47914" s="5"/>
      <c r="AW47914" s="5"/>
    </row>
    <row r="47915" spans="38:49">
      <c r="AL47915" s="5"/>
      <c r="AM47915" s="5"/>
      <c r="AW47915" s="5"/>
    </row>
    <row r="47916" spans="38:49">
      <c r="AL47916" s="5"/>
      <c r="AM47916" s="5"/>
      <c r="AW47916" s="5"/>
    </row>
    <row r="47917" spans="38:49">
      <c r="AL47917" s="5"/>
      <c r="AM47917" s="5"/>
      <c r="AW47917" s="5"/>
    </row>
    <row r="47918" spans="38:49">
      <c r="AL47918" s="5"/>
      <c r="AM47918" s="5"/>
      <c r="AW47918" s="5"/>
    </row>
    <row r="47919" spans="38:49">
      <c r="AL47919" s="5"/>
      <c r="AM47919" s="5"/>
      <c r="AW47919" s="5"/>
    </row>
    <row r="47920" spans="38:49">
      <c r="AL47920" s="5"/>
      <c r="AM47920" s="5"/>
      <c r="AW47920" s="5"/>
    </row>
    <row r="47921" spans="38:49">
      <c r="AL47921" s="5"/>
      <c r="AM47921" s="5"/>
      <c r="AW47921" s="5"/>
    </row>
    <row r="47922" spans="38:49">
      <c r="AL47922" s="5"/>
      <c r="AM47922" s="5"/>
      <c r="AW47922" s="5"/>
    </row>
    <row r="47923" spans="38:49">
      <c r="AL47923" s="5"/>
      <c r="AM47923" s="5"/>
      <c r="AW47923" s="5"/>
    </row>
    <row r="47924" spans="38:49">
      <c r="AL47924" s="5"/>
      <c r="AM47924" s="5"/>
      <c r="AW47924" s="5"/>
    </row>
    <row r="47925" spans="38:49">
      <c r="AL47925" s="5"/>
      <c r="AM47925" s="5"/>
      <c r="AW47925" s="5"/>
    </row>
    <row r="47926" spans="38:49">
      <c r="AL47926" s="5"/>
      <c r="AM47926" s="5"/>
      <c r="AW47926" s="5"/>
    </row>
    <row r="47927" spans="38:49">
      <c r="AL47927" s="5"/>
      <c r="AM47927" s="5"/>
      <c r="AW47927" s="5"/>
    </row>
    <row r="47928" spans="38:49">
      <c r="AL47928" s="5"/>
      <c r="AM47928" s="5"/>
      <c r="AW47928" s="5"/>
    </row>
    <row r="47929" spans="38:49">
      <c r="AL47929" s="5"/>
      <c r="AM47929" s="5"/>
      <c r="AW47929" s="5"/>
    </row>
    <row r="47930" spans="38:49">
      <c r="AL47930" s="5"/>
      <c r="AM47930" s="5"/>
      <c r="AW47930" s="5"/>
    </row>
    <row r="47931" spans="38:49">
      <c r="AL47931" s="5"/>
      <c r="AM47931" s="5"/>
      <c r="AW47931" s="5"/>
    </row>
    <row r="47932" spans="38:49">
      <c r="AL47932" s="5"/>
      <c r="AM47932" s="5"/>
      <c r="AW47932" s="5"/>
    </row>
    <row r="47933" spans="38:49">
      <c r="AL47933" s="5"/>
      <c r="AM47933" s="5"/>
      <c r="AW47933" s="5"/>
    </row>
    <row r="47934" spans="38:49">
      <c r="AL47934" s="5"/>
      <c r="AM47934" s="5"/>
      <c r="AW47934" s="5"/>
    </row>
    <row r="47935" spans="38:49">
      <c r="AL47935" s="5"/>
      <c r="AM47935" s="5"/>
      <c r="AW47935" s="5"/>
    </row>
    <row r="47936" spans="38:49">
      <c r="AL47936" s="5"/>
      <c r="AM47936" s="5"/>
      <c r="AW47936" s="5"/>
    </row>
    <row r="47937" spans="38:49">
      <c r="AL47937" s="5"/>
      <c r="AM47937" s="5"/>
      <c r="AW47937" s="5"/>
    </row>
    <row r="47938" spans="38:49">
      <c r="AL47938" s="5"/>
      <c r="AM47938" s="5"/>
      <c r="AW47938" s="5"/>
    </row>
    <row r="47939" spans="38:49">
      <c r="AL47939" s="5"/>
      <c r="AM47939" s="5"/>
      <c r="AW47939" s="5"/>
    </row>
    <row r="47940" spans="38:49">
      <c r="AL47940" s="5"/>
      <c r="AM47940" s="5"/>
      <c r="AW47940" s="5"/>
    </row>
    <row r="47941" spans="38:49">
      <c r="AL47941" s="5"/>
      <c r="AM47941" s="5"/>
      <c r="AW47941" s="5"/>
    </row>
    <row r="47942" spans="38:49">
      <c r="AL47942" s="5"/>
      <c r="AM47942" s="5"/>
      <c r="AW47942" s="5"/>
    </row>
    <row r="47943" spans="38:49">
      <c r="AL47943" s="5"/>
      <c r="AM47943" s="5"/>
      <c r="AW47943" s="5"/>
    </row>
    <row r="47944" spans="38:49">
      <c r="AL47944" s="5"/>
      <c r="AM47944" s="5"/>
      <c r="AW47944" s="5"/>
    </row>
    <row r="47945" spans="38:49">
      <c r="AL47945" s="5"/>
      <c r="AM47945" s="5"/>
      <c r="AW47945" s="5"/>
    </row>
    <row r="47946" spans="38:49">
      <c r="AL47946" s="5"/>
      <c r="AM47946" s="5"/>
      <c r="AW47946" s="5"/>
    </row>
    <row r="47947" spans="38:49">
      <c r="AL47947" s="5"/>
      <c r="AM47947" s="5"/>
      <c r="AW47947" s="5"/>
    </row>
    <row r="47948" spans="38:49">
      <c r="AL47948" s="5"/>
      <c r="AM47948" s="5"/>
      <c r="AW47948" s="5"/>
    </row>
    <row r="47949" spans="38:49">
      <c r="AL47949" s="5"/>
      <c r="AM47949" s="5"/>
      <c r="AW47949" s="5"/>
    </row>
    <row r="47950" spans="38:49">
      <c r="AL47950" s="5"/>
      <c r="AM47950" s="5"/>
      <c r="AW47950" s="5"/>
    </row>
    <row r="47951" spans="38:49">
      <c r="AL47951" s="5"/>
      <c r="AM47951" s="5"/>
      <c r="AW47951" s="5"/>
    </row>
    <row r="47952" spans="38:49">
      <c r="AL47952" s="5"/>
      <c r="AM47952" s="5"/>
      <c r="AW47952" s="5"/>
    </row>
    <row r="47953" spans="38:49">
      <c r="AL47953" s="5"/>
      <c r="AM47953" s="5"/>
      <c r="AW47953" s="5"/>
    </row>
    <row r="47954" spans="38:49">
      <c r="AL47954" s="5"/>
      <c r="AM47954" s="5"/>
      <c r="AW47954" s="5"/>
    </row>
    <row r="47955" spans="38:49">
      <c r="AL47955" s="5"/>
      <c r="AM47955" s="5"/>
      <c r="AW47955" s="5"/>
    </row>
    <row r="47956" spans="38:49">
      <c r="AL47956" s="5"/>
      <c r="AM47956" s="5"/>
      <c r="AW47956" s="5"/>
    </row>
    <row r="47957" spans="38:49">
      <c r="AL47957" s="5"/>
      <c r="AM47957" s="5"/>
      <c r="AW47957" s="5"/>
    </row>
    <row r="47958" spans="38:49">
      <c r="AL47958" s="5"/>
      <c r="AM47958" s="5"/>
      <c r="AW47958" s="5"/>
    </row>
    <row r="47959" spans="38:49">
      <c r="AL47959" s="5"/>
      <c r="AM47959" s="5"/>
      <c r="AW47959" s="5"/>
    </row>
    <row r="47960" spans="38:49">
      <c r="AL47960" s="5"/>
      <c r="AM47960" s="5"/>
      <c r="AW47960" s="5"/>
    </row>
    <row r="47961" spans="38:49">
      <c r="AL47961" s="5"/>
      <c r="AM47961" s="5"/>
      <c r="AW47961" s="5"/>
    </row>
    <row r="47962" spans="38:49">
      <c r="AL47962" s="5"/>
      <c r="AM47962" s="5"/>
      <c r="AW47962" s="5"/>
    </row>
    <row r="47963" spans="38:49">
      <c r="AL47963" s="5"/>
      <c r="AM47963" s="5"/>
      <c r="AW47963" s="5"/>
    </row>
    <row r="47964" spans="38:49">
      <c r="AL47964" s="5"/>
      <c r="AM47964" s="5"/>
      <c r="AW47964" s="5"/>
    </row>
    <row r="47965" spans="38:49">
      <c r="AL47965" s="5"/>
      <c r="AM47965" s="5"/>
      <c r="AW47965" s="5"/>
    </row>
    <row r="47966" spans="38:49">
      <c r="AL47966" s="5"/>
      <c r="AM47966" s="5"/>
      <c r="AW47966" s="5"/>
    </row>
    <row r="47967" spans="38:49">
      <c r="AL47967" s="5"/>
      <c r="AM47967" s="5"/>
      <c r="AW47967" s="5"/>
    </row>
    <row r="47968" spans="38:49">
      <c r="AL47968" s="5"/>
      <c r="AM47968" s="5"/>
      <c r="AW47968" s="5"/>
    </row>
    <row r="47969" spans="38:49">
      <c r="AL47969" s="5"/>
      <c r="AM47969" s="5"/>
      <c r="AW47969" s="5"/>
    </row>
    <row r="47970" spans="38:49">
      <c r="AL47970" s="5"/>
      <c r="AM47970" s="5"/>
      <c r="AW47970" s="5"/>
    </row>
    <row r="47971" spans="38:49">
      <c r="AL47971" s="5"/>
      <c r="AM47971" s="5"/>
      <c r="AW47971" s="5"/>
    </row>
    <row r="47972" spans="38:49">
      <c r="AL47972" s="5"/>
      <c r="AM47972" s="5"/>
      <c r="AW47972" s="5"/>
    </row>
    <row r="47973" spans="38:49">
      <c r="AL47973" s="5"/>
      <c r="AM47973" s="5"/>
      <c r="AW47973" s="5"/>
    </row>
    <row r="47974" spans="38:49">
      <c r="AL47974" s="5"/>
      <c r="AM47974" s="5"/>
      <c r="AW47974" s="5"/>
    </row>
    <row r="47975" spans="38:49">
      <c r="AL47975" s="5"/>
      <c r="AM47975" s="5"/>
      <c r="AW47975" s="5"/>
    </row>
    <row r="47976" spans="38:49">
      <c r="AL47976" s="5"/>
      <c r="AM47976" s="5"/>
      <c r="AW47976" s="5"/>
    </row>
    <row r="47977" spans="38:49">
      <c r="AL47977" s="5"/>
      <c r="AM47977" s="5"/>
      <c r="AW47977" s="5"/>
    </row>
    <row r="47978" spans="38:49">
      <c r="AL47978" s="5"/>
      <c r="AM47978" s="5"/>
      <c r="AW47978" s="5"/>
    </row>
    <row r="47979" spans="38:49">
      <c r="AL47979" s="5"/>
      <c r="AM47979" s="5"/>
      <c r="AW47979" s="5"/>
    </row>
    <row r="47980" spans="38:49">
      <c r="AL47980" s="5"/>
      <c r="AM47980" s="5"/>
      <c r="AW47980" s="5"/>
    </row>
    <row r="47981" spans="38:49">
      <c r="AL47981" s="5"/>
      <c r="AM47981" s="5"/>
      <c r="AW47981" s="5"/>
    </row>
    <row r="47982" spans="38:49">
      <c r="AL47982" s="5"/>
      <c r="AM47982" s="5"/>
      <c r="AW47982" s="5"/>
    </row>
    <row r="47983" spans="38:49">
      <c r="AL47983" s="5"/>
      <c r="AM47983" s="5"/>
      <c r="AW47983" s="5"/>
    </row>
    <row r="47984" spans="38:49">
      <c r="AL47984" s="5"/>
      <c r="AM47984" s="5"/>
      <c r="AW47984" s="5"/>
    </row>
    <row r="47985" spans="38:49">
      <c r="AL47985" s="5"/>
      <c r="AM47985" s="5"/>
      <c r="AW47985" s="5"/>
    </row>
    <row r="47986" spans="38:49">
      <c r="AL47986" s="5"/>
      <c r="AM47986" s="5"/>
      <c r="AW47986" s="5"/>
    </row>
    <row r="47987" spans="38:49">
      <c r="AL47987" s="5"/>
      <c r="AM47987" s="5"/>
      <c r="AW47987" s="5"/>
    </row>
    <row r="47988" spans="38:49">
      <c r="AL47988" s="5"/>
      <c r="AM47988" s="5"/>
      <c r="AW47988" s="5"/>
    </row>
    <row r="47989" spans="38:49">
      <c r="AL47989" s="5"/>
      <c r="AM47989" s="5"/>
      <c r="AW47989" s="5"/>
    </row>
    <row r="47990" spans="38:49">
      <c r="AL47990" s="5"/>
      <c r="AM47990" s="5"/>
      <c r="AW47990" s="5"/>
    </row>
    <row r="47991" spans="38:49">
      <c r="AL47991" s="5"/>
      <c r="AM47991" s="5"/>
      <c r="AW47991" s="5"/>
    </row>
    <row r="47992" spans="38:49">
      <c r="AL47992" s="5"/>
      <c r="AM47992" s="5"/>
      <c r="AW47992" s="5"/>
    </row>
    <row r="47993" spans="38:49">
      <c r="AL47993" s="5"/>
      <c r="AM47993" s="5"/>
      <c r="AW47993" s="5"/>
    </row>
    <row r="47994" spans="38:49">
      <c r="AL47994" s="5"/>
      <c r="AM47994" s="5"/>
      <c r="AW47994" s="5"/>
    </row>
    <row r="47995" spans="38:49">
      <c r="AL47995" s="5"/>
      <c r="AM47995" s="5"/>
      <c r="AW47995" s="5"/>
    </row>
    <row r="47996" spans="38:49">
      <c r="AL47996" s="5"/>
      <c r="AM47996" s="5"/>
      <c r="AW47996" s="5"/>
    </row>
    <row r="47997" spans="38:49">
      <c r="AL47997" s="5"/>
      <c r="AM47997" s="5"/>
      <c r="AW47997" s="5"/>
    </row>
    <row r="47998" spans="38:49">
      <c r="AL47998" s="5"/>
      <c r="AM47998" s="5"/>
      <c r="AW47998" s="5"/>
    </row>
    <row r="47999" spans="38:49">
      <c r="AL47999" s="5"/>
      <c r="AM47999" s="5"/>
      <c r="AW47999" s="5"/>
    </row>
    <row r="48000" spans="38:49">
      <c r="AL48000" s="5"/>
      <c r="AM48000" s="5"/>
      <c r="AW48000" s="5"/>
    </row>
    <row r="48001" spans="38:49">
      <c r="AL48001" s="5"/>
      <c r="AM48001" s="5"/>
      <c r="AW48001" s="5"/>
    </row>
    <row r="48002" spans="38:49">
      <c r="AL48002" s="5"/>
      <c r="AM48002" s="5"/>
      <c r="AW48002" s="5"/>
    </row>
    <row r="48003" spans="38:49">
      <c r="AL48003" s="5"/>
      <c r="AM48003" s="5"/>
      <c r="AW48003" s="5"/>
    </row>
    <row r="48004" spans="38:49">
      <c r="AL48004" s="5"/>
      <c r="AM48004" s="5"/>
      <c r="AW48004" s="5"/>
    </row>
    <row r="48005" spans="38:49">
      <c r="AL48005" s="5"/>
      <c r="AM48005" s="5"/>
      <c r="AW48005" s="5"/>
    </row>
    <row r="48006" spans="38:49">
      <c r="AL48006" s="5"/>
      <c r="AM48006" s="5"/>
      <c r="AW48006" s="5"/>
    </row>
    <row r="48007" spans="38:49">
      <c r="AL48007" s="5"/>
      <c r="AM48007" s="5"/>
      <c r="AW48007" s="5"/>
    </row>
    <row r="48008" spans="38:49">
      <c r="AL48008" s="5"/>
      <c r="AM48008" s="5"/>
      <c r="AW48008" s="5"/>
    </row>
    <row r="48009" spans="38:49">
      <c r="AL48009" s="5"/>
      <c r="AM48009" s="5"/>
      <c r="AW48009" s="5"/>
    </row>
    <row r="48010" spans="38:49">
      <c r="AL48010" s="5"/>
      <c r="AM48010" s="5"/>
      <c r="AW48010" s="5"/>
    </row>
    <row r="48011" spans="38:49">
      <c r="AL48011" s="5"/>
      <c r="AM48011" s="5"/>
      <c r="AW48011" s="5"/>
    </row>
    <row r="48012" spans="38:49">
      <c r="AL48012" s="5"/>
      <c r="AM48012" s="5"/>
      <c r="AW48012" s="5"/>
    </row>
    <row r="48013" spans="38:49">
      <c r="AL48013" s="5"/>
      <c r="AM48013" s="5"/>
      <c r="AW48013" s="5"/>
    </row>
    <row r="48014" spans="38:49">
      <c r="AL48014" s="5"/>
      <c r="AM48014" s="5"/>
      <c r="AW48014" s="5"/>
    </row>
    <row r="48015" spans="38:49">
      <c r="AL48015" s="5"/>
      <c r="AM48015" s="5"/>
      <c r="AW48015" s="5"/>
    </row>
    <row r="48016" spans="38:49">
      <c r="AL48016" s="5"/>
      <c r="AM48016" s="5"/>
      <c r="AW48016" s="5"/>
    </row>
    <row r="48017" spans="38:49">
      <c r="AL48017" s="5"/>
      <c r="AM48017" s="5"/>
      <c r="AW48017" s="5"/>
    </row>
    <row r="48018" spans="38:49">
      <c r="AL48018" s="5"/>
      <c r="AM48018" s="5"/>
      <c r="AW48018" s="5"/>
    </row>
    <row r="48019" spans="38:49">
      <c r="AL48019" s="5"/>
      <c r="AM48019" s="5"/>
      <c r="AW48019" s="5"/>
    </row>
    <row r="48020" spans="38:49">
      <c r="AL48020" s="5"/>
      <c r="AM48020" s="5"/>
      <c r="AW48020" s="5"/>
    </row>
    <row r="48021" spans="38:49">
      <c r="AL48021" s="5"/>
      <c r="AM48021" s="5"/>
      <c r="AW48021" s="5"/>
    </row>
    <row r="48022" spans="38:49">
      <c r="AL48022" s="5"/>
      <c r="AM48022" s="5"/>
      <c r="AW48022" s="5"/>
    </row>
    <row r="48023" spans="38:49">
      <c r="AL48023" s="5"/>
      <c r="AM48023" s="5"/>
      <c r="AW48023" s="5"/>
    </row>
    <row r="48024" spans="38:49">
      <c r="AL48024" s="5"/>
      <c r="AM48024" s="5"/>
      <c r="AW48024" s="5"/>
    </row>
    <row r="48025" spans="38:49">
      <c r="AL48025" s="5"/>
      <c r="AM48025" s="5"/>
      <c r="AW48025" s="5"/>
    </row>
    <row r="48026" spans="38:49">
      <c r="AL48026" s="5"/>
      <c r="AM48026" s="5"/>
      <c r="AW48026" s="5"/>
    </row>
    <row r="48027" spans="38:49">
      <c r="AL48027" s="5"/>
      <c r="AM48027" s="5"/>
      <c r="AW48027" s="5"/>
    </row>
    <row r="48028" spans="38:49">
      <c r="AL48028" s="5"/>
      <c r="AM48028" s="5"/>
      <c r="AW48028" s="5"/>
    </row>
    <row r="48029" spans="38:49">
      <c r="AL48029" s="5"/>
      <c r="AM48029" s="5"/>
      <c r="AW48029" s="5"/>
    </row>
    <row r="48030" spans="38:49">
      <c r="AL48030" s="5"/>
      <c r="AM48030" s="5"/>
      <c r="AW48030" s="5"/>
    </row>
    <row r="48031" spans="38:49">
      <c r="AL48031" s="5"/>
      <c r="AM48031" s="5"/>
      <c r="AW48031" s="5"/>
    </row>
    <row r="48032" spans="38:49">
      <c r="AL48032" s="5"/>
      <c r="AM48032" s="5"/>
      <c r="AW48032" s="5"/>
    </row>
    <row r="48033" spans="38:49">
      <c r="AL48033" s="5"/>
      <c r="AM48033" s="5"/>
      <c r="AW48033" s="5"/>
    </row>
    <row r="48034" spans="38:49">
      <c r="AL48034" s="5"/>
      <c r="AM48034" s="5"/>
      <c r="AW48034" s="5"/>
    </row>
    <row r="48035" spans="38:49">
      <c r="AL48035" s="5"/>
      <c r="AM48035" s="5"/>
      <c r="AW48035" s="5"/>
    </row>
    <row r="48036" spans="38:49">
      <c r="AL48036" s="5"/>
      <c r="AM48036" s="5"/>
      <c r="AW48036" s="5"/>
    </row>
    <row r="48037" spans="38:49">
      <c r="AL48037" s="5"/>
      <c r="AM48037" s="5"/>
      <c r="AW48037" s="5"/>
    </row>
    <row r="48038" spans="38:49">
      <c r="AL48038" s="5"/>
      <c r="AM48038" s="5"/>
      <c r="AW48038" s="5"/>
    </row>
    <row r="48039" spans="38:49">
      <c r="AL48039" s="5"/>
      <c r="AM48039" s="5"/>
      <c r="AW48039" s="5"/>
    </row>
    <row r="48040" spans="38:49">
      <c r="AL48040" s="5"/>
      <c r="AM48040" s="5"/>
      <c r="AW48040" s="5"/>
    </row>
    <row r="48041" spans="38:49">
      <c r="AL48041" s="5"/>
      <c r="AM48041" s="5"/>
      <c r="AW48041" s="5"/>
    </row>
    <row r="48042" spans="38:49">
      <c r="AL48042" s="5"/>
      <c r="AM48042" s="5"/>
      <c r="AW48042" s="5"/>
    </row>
    <row r="48043" spans="38:49">
      <c r="AL48043" s="5"/>
      <c r="AM48043" s="5"/>
      <c r="AW48043" s="5"/>
    </row>
    <row r="48044" spans="38:49">
      <c r="AL48044" s="5"/>
      <c r="AM48044" s="5"/>
      <c r="AW48044" s="5"/>
    </row>
    <row r="48045" spans="38:49">
      <c r="AL48045" s="5"/>
      <c r="AM48045" s="5"/>
      <c r="AW48045" s="5"/>
    </row>
    <row r="48046" spans="38:49">
      <c r="AL48046" s="5"/>
      <c r="AM48046" s="5"/>
      <c r="AW48046" s="5"/>
    </row>
    <row r="48047" spans="38:49">
      <c r="AL48047" s="5"/>
      <c r="AM48047" s="5"/>
      <c r="AW48047" s="5"/>
    </row>
    <row r="48048" spans="38:49">
      <c r="AL48048" s="5"/>
      <c r="AM48048" s="5"/>
      <c r="AW48048" s="5"/>
    </row>
    <row r="48049" spans="38:49">
      <c r="AL48049" s="5"/>
      <c r="AM48049" s="5"/>
      <c r="AW48049" s="5"/>
    </row>
    <row r="48050" spans="38:49">
      <c r="AL48050" s="5"/>
      <c r="AM48050" s="5"/>
      <c r="AW48050" s="5"/>
    </row>
    <row r="48051" spans="38:49">
      <c r="AL48051" s="5"/>
      <c r="AM48051" s="5"/>
      <c r="AW48051" s="5"/>
    </row>
    <row r="48052" spans="38:49">
      <c r="AL48052" s="5"/>
      <c r="AM48052" s="5"/>
      <c r="AW48052" s="5"/>
    </row>
    <row r="48053" spans="38:49">
      <c r="AL48053" s="5"/>
      <c r="AM48053" s="5"/>
      <c r="AW48053" s="5"/>
    </row>
    <row r="48054" spans="38:49">
      <c r="AL48054" s="5"/>
      <c r="AM48054" s="5"/>
      <c r="AW48054" s="5"/>
    </row>
    <row r="48055" spans="38:49">
      <c r="AL48055" s="5"/>
      <c r="AM48055" s="5"/>
      <c r="AW48055" s="5"/>
    </row>
    <row r="48056" spans="38:49">
      <c r="AL48056" s="5"/>
      <c r="AM48056" s="5"/>
      <c r="AW48056" s="5"/>
    </row>
    <row r="48057" spans="38:49">
      <c r="AL48057" s="5"/>
      <c r="AM48057" s="5"/>
      <c r="AW48057" s="5"/>
    </row>
    <row r="48058" spans="38:49">
      <c r="AL48058" s="5"/>
      <c r="AM48058" s="5"/>
      <c r="AW48058" s="5"/>
    </row>
    <row r="48059" spans="38:49">
      <c r="AL48059" s="5"/>
      <c r="AM48059" s="5"/>
      <c r="AW48059" s="5"/>
    </row>
    <row r="48060" spans="38:49">
      <c r="AL48060" s="5"/>
      <c r="AM48060" s="5"/>
      <c r="AW48060" s="5"/>
    </row>
    <row r="48061" spans="38:49">
      <c r="AL48061" s="5"/>
      <c r="AM48061" s="5"/>
      <c r="AW48061" s="5"/>
    </row>
    <row r="48062" spans="38:49">
      <c r="AL48062" s="5"/>
      <c r="AM48062" s="5"/>
      <c r="AW48062" s="5"/>
    </row>
    <row r="48063" spans="38:49">
      <c r="AL48063" s="5"/>
      <c r="AM48063" s="5"/>
      <c r="AW48063" s="5"/>
    </row>
    <row r="48064" spans="38:49">
      <c r="AL48064" s="5"/>
      <c r="AM48064" s="5"/>
      <c r="AW48064" s="5"/>
    </row>
    <row r="48065" spans="38:49">
      <c r="AL48065" s="5"/>
      <c r="AM48065" s="5"/>
      <c r="AW48065" s="5"/>
    </row>
    <row r="48066" spans="38:49">
      <c r="AL48066" s="5"/>
      <c r="AM48066" s="5"/>
      <c r="AW48066" s="5"/>
    </row>
    <row r="48067" spans="38:49">
      <c r="AL48067" s="5"/>
      <c r="AM48067" s="5"/>
      <c r="AW48067" s="5"/>
    </row>
    <row r="48068" spans="38:49">
      <c r="AL48068" s="5"/>
      <c r="AM48068" s="5"/>
      <c r="AW48068" s="5"/>
    </row>
    <row r="48069" spans="38:49">
      <c r="AL48069" s="5"/>
      <c r="AM48069" s="5"/>
      <c r="AW48069" s="5"/>
    </row>
    <row r="48070" spans="38:49">
      <c r="AL48070" s="5"/>
      <c r="AM48070" s="5"/>
      <c r="AW48070" s="5"/>
    </row>
    <row r="48071" spans="38:49">
      <c r="AL48071" s="5"/>
      <c r="AM48071" s="5"/>
      <c r="AW48071" s="5"/>
    </row>
    <row r="48072" spans="38:49">
      <c r="AL48072" s="5"/>
      <c r="AM48072" s="5"/>
      <c r="AW48072" s="5"/>
    </row>
    <row r="48073" spans="38:49">
      <c r="AL48073" s="5"/>
      <c r="AM48073" s="5"/>
      <c r="AW48073" s="5"/>
    </row>
    <row r="48074" spans="38:49">
      <c r="AL48074" s="5"/>
      <c r="AM48074" s="5"/>
      <c r="AW48074" s="5"/>
    </row>
    <row r="48075" spans="38:49">
      <c r="AL48075" s="5"/>
      <c r="AM48075" s="5"/>
      <c r="AW48075" s="5"/>
    </row>
    <row r="48076" spans="38:49">
      <c r="AL48076" s="5"/>
      <c r="AM48076" s="5"/>
      <c r="AW48076" s="5"/>
    </row>
    <row r="48077" spans="38:49">
      <c r="AL48077" s="5"/>
      <c r="AM48077" s="5"/>
      <c r="AW48077" s="5"/>
    </row>
    <row r="48078" spans="38:49">
      <c r="AL48078" s="5"/>
      <c r="AM48078" s="5"/>
      <c r="AW48078" s="5"/>
    </row>
    <row r="48079" spans="38:49">
      <c r="AL48079" s="5"/>
      <c r="AM48079" s="5"/>
      <c r="AW48079" s="5"/>
    </row>
    <row r="48080" spans="38:49">
      <c r="AL48080" s="5"/>
      <c r="AM48080" s="5"/>
      <c r="AW48080" s="5"/>
    </row>
    <row r="48081" spans="38:49">
      <c r="AL48081" s="5"/>
      <c r="AM48081" s="5"/>
      <c r="AW48081" s="5"/>
    </row>
    <row r="48082" spans="38:49">
      <c r="AL48082" s="5"/>
      <c r="AM48082" s="5"/>
      <c r="AW48082" s="5"/>
    </row>
    <row r="48083" spans="38:49">
      <c r="AL48083" s="5"/>
      <c r="AM48083" s="5"/>
      <c r="AW48083" s="5"/>
    </row>
    <row r="48084" spans="38:49">
      <c r="AL48084" s="5"/>
      <c r="AM48084" s="5"/>
      <c r="AW48084" s="5"/>
    </row>
    <row r="48085" spans="38:49">
      <c r="AL48085" s="5"/>
      <c r="AM48085" s="5"/>
      <c r="AW48085" s="5"/>
    </row>
    <row r="48086" spans="38:49">
      <c r="AL48086" s="5"/>
      <c r="AM48086" s="5"/>
      <c r="AW48086" s="5"/>
    </row>
    <row r="48087" spans="38:49">
      <c r="AL48087" s="5"/>
      <c r="AM48087" s="5"/>
      <c r="AW48087" s="5"/>
    </row>
    <row r="48088" spans="38:49">
      <c r="AL48088" s="5"/>
      <c r="AM48088" s="5"/>
      <c r="AW48088" s="5"/>
    </row>
    <row r="48089" spans="38:49">
      <c r="AL48089" s="5"/>
      <c r="AM48089" s="5"/>
      <c r="AW48089" s="5"/>
    </row>
    <row r="48090" spans="38:49">
      <c r="AL48090" s="5"/>
      <c r="AM48090" s="5"/>
      <c r="AW48090" s="5"/>
    </row>
    <row r="48091" spans="38:49">
      <c r="AL48091" s="5"/>
      <c r="AM48091" s="5"/>
      <c r="AW48091" s="5"/>
    </row>
    <row r="48092" spans="38:49">
      <c r="AL48092" s="5"/>
      <c r="AM48092" s="5"/>
      <c r="AW48092" s="5"/>
    </row>
    <row r="48093" spans="38:49">
      <c r="AL48093" s="5"/>
      <c r="AM48093" s="5"/>
      <c r="AW48093" s="5"/>
    </row>
    <row r="48094" spans="38:49">
      <c r="AL48094" s="5"/>
      <c r="AM48094" s="5"/>
      <c r="AW48094" s="5"/>
    </row>
    <row r="48095" spans="38:49">
      <c r="AL48095" s="5"/>
      <c r="AM48095" s="5"/>
      <c r="AW48095" s="5"/>
    </row>
    <row r="48096" spans="38:49">
      <c r="AL48096" s="5"/>
      <c r="AM48096" s="5"/>
      <c r="AW48096" s="5"/>
    </row>
    <row r="48097" spans="38:49">
      <c r="AL48097" s="5"/>
      <c r="AM48097" s="5"/>
      <c r="AW48097" s="5"/>
    </row>
    <row r="48098" spans="38:49">
      <c r="AL48098" s="5"/>
      <c r="AM48098" s="5"/>
      <c r="AW48098" s="5"/>
    </row>
    <row r="48099" spans="38:49">
      <c r="AL48099" s="5"/>
      <c r="AM48099" s="5"/>
      <c r="AW48099" s="5"/>
    </row>
    <row r="48100" spans="38:49">
      <c r="AL48100" s="5"/>
      <c r="AM48100" s="5"/>
      <c r="AW48100" s="5"/>
    </row>
    <row r="48101" spans="38:49">
      <c r="AL48101" s="5"/>
      <c r="AM48101" s="5"/>
      <c r="AW48101" s="5"/>
    </row>
    <row r="48102" spans="38:49">
      <c r="AL48102" s="5"/>
      <c r="AM48102" s="5"/>
      <c r="AW48102" s="5"/>
    </row>
    <row r="48103" spans="38:49">
      <c r="AL48103" s="5"/>
      <c r="AM48103" s="5"/>
      <c r="AW48103" s="5"/>
    </row>
    <row r="48104" spans="38:49">
      <c r="AL48104" s="5"/>
      <c r="AM48104" s="5"/>
      <c r="AW48104" s="5"/>
    </row>
    <row r="48105" spans="38:49">
      <c r="AL48105" s="5"/>
      <c r="AM48105" s="5"/>
      <c r="AW48105" s="5"/>
    </row>
    <row r="48106" spans="38:49">
      <c r="AL48106" s="5"/>
      <c r="AM48106" s="5"/>
      <c r="AW48106" s="5"/>
    </row>
    <row r="48107" spans="38:49">
      <c r="AL48107" s="5"/>
      <c r="AM48107" s="5"/>
      <c r="AW48107" s="5"/>
    </row>
    <row r="48108" spans="38:49">
      <c r="AL48108" s="5"/>
      <c r="AM48108" s="5"/>
      <c r="AW48108" s="5"/>
    </row>
    <row r="48109" spans="38:49">
      <c r="AL48109" s="5"/>
      <c r="AM48109" s="5"/>
      <c r="AW48109" s="5"/>
    </row>
    <row r="48110" spans="38:49">
      <c r="AL48110" s="5"/>
      <c r="AM48110" s="5"/>
      <c r="AW48110" s="5"/>
    </row>
    <row r="48111" spans="38:49">
      <c r="AL48111" s="5"/>
      <c r="AM48111" s="5"/>
      <c r="AW48111" s="5"/>
    </row>
    <row r="48112" spans="38:49">
      <c r="AL48112" s="5"/>
      <c r="AM48112" s="5"/>
      <c r="AW48112" s="5"/>
    </row>
    <row r="48113" spans="38:49">
      <c r="AL48113" s="5"/>
      <c r="AM48113" s="5"/>
      <c r="AW48113" s="5"/>
    </row>
    <row r="48114" spans="38:49">
      <c r="AL48114" s="5"/>
      <c r="AM48114" s="5"/>
      <c r="AW48114" s="5"/>
    </row>
    <row r="48115" spans="38:49">
      <c r="AL48115" s="5"/>
      <c r="AM48115" s="5"/>
      <c r="AW48115" s="5"/>
    </row>
    <row r="48116" spans="38:49">
      <c r="AL48116" s="5"/>
      <c r="AM48116" s="5"/>
      <c r="AW48116" s="5"/>
    </row>
    <row r="48117" spans="38:49">
      <c r="AL48117" s="5"/>
      <c r="AM48117" s="5"/>
      <c r="AW48117" s="5"/>
    </row>
    <row r="48118" spans="38:49">
      <c r="AL48118" s="5"/>
      <c r="AM48118" s="5"/>
      <c r="AW48118" s="5"/>
    </row>
    <row r="48119" spans="38:49">
      <c r="AL48119" s="5"/>
      <c r="AM48119" s="5"/>
      <c r="AW48119" s="5"/>
    </row>
    <row r="48120" spans="38:49">
      <c r="AL48120" s="5"/>
      <c r="AM48120" s="5"/>
      <c r="AW48120" s="5"/>
    </row>
    <row r="48121" spans="38:49">
      <c r="AL48121" s="5"/>
      <c r="AM48121" s="5"/>
      <c r="AW48121" s="5"/>
    </row>
    <row r="48122" spans="38:49">
      <c r="AL48122" s="5"/>
      <c r="AM48122" s="5"/>
      <c r="AW48122" s="5"/>
    </row>
    <row r="48123" spans="38:49">
      <c r="AL48123" s="5"/>
      <c r="AM48123" s="5"/>
      <c r="AW48123" s="5"/>
    </row>
    <row r="48124" spans="38:49">
      <c r="AL48124" s="5"/>
      <c r="AM48124" s="5"/>
      <c r="AW48124" s="5"/>
    </row>
    <row r="48125" spans="38:49">
      <c r="AL48125" s="5"/>
      <c r="AM48125" s="5"/>
      <c r="AW48125" s="5"/>
    </row>
    <row r="48126" spans="38:49">
      <c r="AL48126" s="5"/>
      <c r="AM48126" s="5"/>
      <c r="AW48126" s="5"/>
    </row>
    <row r="48127" spans="38:49">
      <c r="AL48127" s="5"/>
      <c r="AM48127" s="5"/>
      <c r="AW48127" s="5"/>
    </row>
    <row r="48128" spans="38:49">
      <c r="AL48128" s="5"/>
      <c r="AM48128" s="5"/>
      <c r="AW48128" s="5"/>
    </row>
    <row r="48129" spans="38:49">
      <c r="AL48129" s="5"/>
      <c r="AM48129" s="5"/>
      <c r="AW48129" s="5"/>
    </row>
    <row r="48130" spans="38:49">
      <c r="AL48130" s="5"/>
      <c r="AM48130" s="5"/>
      <c r="AW48130" s="5"/>
    </row>
    <row r="48131" spans="38:49">
      <c r="AL48131" s="5"/>
      <c r="AM48131" s="5"/>
      <c r="AW48131" s="5"/>
    </row>
    <row r="48132" spans="38:49">
      <c r="AL48132" s="5"/>
      <c r="AM48132" s="5"/>
      <c r="AW48132" s="5"/>
    </row>
    <row r="48133" spans="38:49">
      <c r="AL48133" s="5"/>
      <c r="AM48133" s="5"/>
      <c r="AW48133" s="5"/>
    </row>
    <row r="48134" spans="38:49">
      <c r="AL48134" s="5"/>
      <c r="AM48134" s="5"/>
      <c r="AW48134" s="5"/>
    </row>
    <row r="48135" spans="38:49">
      <c r="AL48135" s="5"/>
      <c r="AM48135" s="5"/>
      <c r="AW48135" s="5"/>
    </row>
    <row r="48136" spans="38:49">
      <c r="AL48136" s="5"/>
      <c r="AM48136" s="5"/>
      <c r="AW48136" s="5"/>
    </row>
    <row r="48137" spans="38:49">
      <c r="AL48137" s="5"/>
      <c r="AM48137" s="5"/>
      <c r="AW48137" s="5"/>
    </row>
    <row r="48138" spans="38:49">
      <c r="AL48138" s="5"/>
      <c r="AM48138" s="5"/>
      <c r="AW48138" s="5"/>
    </row>
    <row r="48139" spans="38:49">
      <c r="AL48139" s="5"/>
      <c r="AM48139" s="5"/>
      <c r="AW48139" s="5"/>
    </row>
    <row r="48140" spans="38:49">
      <c r="AL48140" s="5"/>
      <c r="AM48140" s="5"/>
      <c r="AW48140" s="5"/>
    </row>
    <row r="48141" spans="38:49">
      <c r="AL48141" s="5"/>
      <c r="AM48141" s="5"/>
      <c r="AW48141" s="5"/>
    </row>
    <row r="48142" spans="38:49">
      <c r="AL48142" s="5"/>
      <c r="AM48142" s="5"/>
      <c r="AW48142" s="5"/>
    </row>
    <row r="48143" spans="38:49">
      <c r="AL48143" s="5"/>
      <c r="AM48143" s="5"/>
      <c r="AW48143" s="5"/>
    </row>
    <row r="48144" spans="38:49">
      <c r="AL48144" s="5"/>
      <c r="AM48144" s="5"/>
      <c r="AW48144" s="5"/>
    </row>
    <row r="48145" spans="38:49">
      <c r="AL48145" s="5"/>
      <c r="AM48145" s="5"/>
      <c r="AW48145" s="5"/>
    </row>
    <row r="48146" spans="38:49">
      <c r="AL48146" s="5"/>
      <c r="AM48146" s="5"/>
      <c r="AW48146" s="5"/>
    </row>
    <row r="48147" spans="38:49">
      <c r="AL48147" s="5"/>
      <c r="AM48147" s="5"/>
      <c r="AW48147" s="5"/>
    </row>
    <row r="48148" spans="38:49">
      <c r="AL48148" s="5"/>
      <c r="AM48148" s="5"/>
      <c r="AW48148" s="5"/>
    </row>
    <row r="48149" spans="38:49">
      <c r="AL48149" s="5"/>
      <c r="AM48149" s="5"/>
      <c r="AW48149" s="5"/>
    </row>
    <row r="48150" spans="38:49">
      <c r="AL48150" s="5"/>
      <c r="AM48150" s="5"/>
      <c r="AW48150" s="5"/>
    </row>
    <row r="48151" spans="38:49">
      <c r="AL48151" s="5"/>
      <c r="AM48151" s="5"/>
      <c r="AW48151" s="5"/>
    </row>
    <row r="48152" spans="38:49">
      <c r="AL48152" s="5"/>
      <c r="AM48152" s="5"/>
      <c r="AW48152" s="5"/>
    </row>
    <row r="48153" spans="38:49">
      <c r="AL48153" s="5"/>
      <c r="AM48153" s="5"/>
      <c r="AW48153" s="5"/>
    </row>
    <row r="48154" spans="38:49">
      <c r="AL48154" s="5"/>
      <c r="AM48154" s="5"/>
      <c r="AW48154" s="5"/>
    </row>
    <row r="48155" spans="38:49">
      <c r="AL48155" s="5"/>
      <c r="AM48155" s="5"/>
      <c r="AW48155" s="5"/>
    </row>
    <row r="48156" spans="38:49">
      <c r="AL48156" s="5"/>
      <c r="AM48156" s="5"/>
      <c r="AW48156" s="5"/>
    </row>
    <row r="48157" spans="38:49">
      <c r="AL48157" s="5"/>
      <c r="AM48157" s="5"/>
      <c r="AW48157" s="5"/>
    </row>
    <row r="48158" spans="38:49">
      <c r="AL48158" s="5"/>
      <c r="AM48158" s="5"/>
      <c r="AW48158" s="5"/>
    </row>
    <row r="48159" spans="38:49">
      <c r="AL48159" s="5"/>
      <c r="AM48159" s="5"/>
      <c r="AW48159" s="5"/>
    </row>
    <row r="48160" spans="38:49">
      <c r="AL48160" s="5"/>
      <c r="AM48160" s="5"/>
      <c r="AW48160" s="5"/>
    </row>
    <row r="48161" spans="38:49">
      <c r="AL48161" s="5"/>
      <c r="AM48161" s="5"/>
      <c r="AW48161" s="5"/>
    </row>
    <row r="48162" spans="38:49">
      <c r="AL48162" s="5"/>
      <c r="AM48162" s="5"/>
      <c r="AW48162" s="5"/>
    </row>
    <row r="48163" spans="38:49">
      <c r="AL48163" s="5"/>
      <c r="AM48163" s="5"/>
      <c r="AW48163" s="5"/>
    </row>
    <row r="48164" spans="38:49">
      <c r="AL48164" s="5"/>
      <c r="AM48164" s="5"/>
      <c r="AW48164" s="5"/>
    </row>
    <row r="48165" spans="38:49">
      <c r="AL48165" s="5"/>
      <c r="AM48165" s="5"/>
      <c r="AW48165" s="5"/>
    </row>
    <row r="48166" spans="38:49">
      <c r="AL48166" s="5"/>
      <c r="AM48166" s="5"/>
      <c r="AW48166" s="5"/>
    </row>
    <row r="48167" spans="38:49">
      <c r="AL48167" s="5"/>
      <c r="AM48167" s="5"/>
      <c r="AW48167" s="5"/>
    </row>
    <row r="48168" spans="38:49">
      <c r="AL48168" s="5"/>
      <c r="AM48168" s="5"/>
      <c r="AW48168" s="5"/>
    </row>
    <row r="48169" spans="38:49">
      <c r="AL48169" s="5"/>
      <c r="AM48169" s="5"/>
      <c r="AW48169" s="5"/>
    </row>
    <row r="48170" spans="38:49">
      <c r="AL48170" s="5"/>
      <c r="AM48170" s="5"/>
      <c r="AW48170" s="5"/>
    </row>
    <row r="48171" spans="38:49">
      <c r="AL48171" s="5"/>
      <c r="AM48171" s="5"/>
      <c r="AW48171" s="5"/>
    </row>
    <row r="48172" spans="38:49">
      <c r="AL48172" s="5"/>
      <c r="AM48172" s="5"/>
      <c r="AW48172" s="5"/>
    </row>
    <row r="48173" spans="38:49">
      <c r="AL48173" s="5"/>
      <c r="AM48173" s="5"/>
      <c r="AW48173" s="5"/>
    </row>
    <row r="48174" spans="38:49">
      <c r="AL48174" s="5"/>
      <c r="AM48174" s="5"/>
      <c r="AW48174" s="5"/>
    </row>
    <row r="48175" spans="38:49">
      <c r="AL48175" s="5"/>
      <c r="AM48175" s="5"/>
      <c r="AW48175" s="5"/>
    </row>
    <row r="48176" spans="38:49">
      <c r="AL48176" s="5"/>
      <c r="AM48176" s="5"/>
      <c r="AW48176" s="5"/>
    </row>
    <row r="48177" spans="38:49">
      <c r="AL48177" s="5"/>
      <c r="AM48177" s="5"/>
      <c r="AW48177" s="5"/>
    </row>
    <row r="48178" spans="38:49">
      <c r="AL48178" s="5"/>
      <c r="AM48178" s="5"/>
      <c r="AW48178" s="5"/>
    </row>
    <row r="48179" spans="38:49">
      <c r="AL48179" s="5"/>
      <c r="AM48179" s="5"/>
      <c r="AW48179" s="5"/>
    </row>
    <row r="48180" spans="38:49">
      <c r="AL48180" s="5"/>
      <c r="AM48180" s="5"/>
      <c r="AW48180" s="5"/>
    </row>
    <row r="48181" spans="38:49">
      <c r="AL48181" s="5"/>
      <c r="AM48181" s="5"/>
      <c r="AW48181" s="5"/>
    </row>
    <row r="48182" spans="38:49">
      <c r="AL48182" s="5"/>
      <c r="AM48182" s="5"/>
      <c r="AW48182" s="5"/>
    </row>
    <row r="48183" spans="38:49">
      <c r="AL48183" s="5"/>
      <c r="AM48183" s="5"/>
      <c r="AW48183" s="5"/>
    </row>
    <row r="48184" spans="38:49">
      <c r="AL48184" s="5"/>
      <c r="AM48184" s="5"/>
      <c r="AW48184" s="5"/>
    </row>
    <row r="48185" spans="38:49">
      <c r="AL48185" s="5"/>
      <c r="AM48185" s="5"/>
      <c r="AW48185" s="5"/>
    </row>
    <row r="48186" spans="38:49">
      <c r="AL48186" s="5"/>
      <c r="AM48186" s="5"/>
      <c r="AW48186" s="5"/>
    </row>
    <row r="48187" spans="38:49">
      <c r="AL48187" s="5"/>
      <c r="AM48187" s="5"/>
      <c r="AW48187" s="5"/>
    </row>
    <row r="48188" spans="38:49">
      <c r="AL48188" s="5"/>
      <c r="AM48188" s="5"/>
      <c r="AW48188" s="5"/>
    </row>
    <row r="48189" spans="38:49">
      <c r="AL48189" s="5"/>
      <c r="AM48189" s="5"/>
      <c r="AW48189" s="5"/>
    </row>
    <row r="48190" spans="38:49">
      <c r="AL48190" s="5"/>
      <c r="AM48190" s="5"/>
      <c r="AW48190" s="5"/>
    </row>
    <row r="48191" spans="38:49">
      <c r="AL48191" s="5"/>
      <c r="AM48191" s="5"/>
      <c r="AW48191" s="5"/>
    </row>
    <row r="48192" spans="38:49">
      <c r="AL48192" s="5"/>
      <c r="AM48192" s="5"/>
      <c r="AW48192" s="5"/>
    </row>
    <row r="48193" spans="38:49">
      <c r="AL48193" s="5"/>
      <c r="AM48193" s="5"/>
      <c r="AW48193" s="5"/>
    </row>
    <row r="48194" spans="38:49">
      <c r="AL48194" s="5"/>
      <c r="AM48194" s="5"/>
      <c r="AW48194" s="5"/>
    </row>
    <row r="48195" spans="38:49">
      <c r="AL48195" s="5"/>
      <c r="AM48195" s="5"/>
      <c r="AW48195" s="5"/>
    </row>
    <row r="48196" spans="38:49">
      <c r="AL48196" s="5"/>
      <c r="AM48196" s="5"/>
      <c r="AW48196" s="5"/>
    </row>
    <row r="48197" spans="38:49">
      <c r="AL48197" s="5"/>
      <c r="AM48197" s="5"/>
      <c r="AW48197" s="5"/>
    </row>
    <row r="48198" spans="38:49">
      <c r="AL48198" s="5"/>
      <c r="AM48198" s="5"/>
      <c r="AW48198" s="5"/>
    </row>
    <row r="48199" spans="38:49">
      <c r="AL48199" s="5"/>
      <c r="AM48199" s="5"/>
      <c r="AW48199" s="5"/>
    </row>
    <row r="48200" spans="38:49">
      <c r="AL48200" s="5"/>
      <c r="AM48200" s="5"/>
      <c r="AW48200" s="5"/>
    </row>
    <row r="48201" spans="38:49">
      <c r="AL48201" s="5"/>
      <c r="AM48201" s="5"/>
      <c r="AW48201" s="5"/>
    </row>
    <row r="48202" spans="38:49">
      <c r="AL48202" s="5"/>
      <c r="AM48202" s="5"/>
      <c r="AW48202" s="5"/>
    </row>
    <row r="48203" spans="38:49">
      <c r="AL48203" s="5"/>
      <c r="AM48203" s="5"/>
      <c r="AW48203" s="5"/>
    </row>
    <row r="48204" spans="38:49">
      <c r="AL48204" s="5"/>
      <c r="AM48204" s="5"/>
      <c r="AW48204" s="5"/>
    </row>
    <row r="48205" spans="38:49">
      <c r="AL48205" s="5"/>
      <c r="AM48205" s="5"/>
      <c r="AW48205" s="5"/>
    </row>
    <row r="48206" spans="38:49">
      <c r="AL48206" s="5"/>
      <c r="AM48206" s="5"/>
      <c r="AW48206" s="5"/>
    </row>
    <row r="48207" spans="38:49">
      <c r="AL48207" s="5"/>
      <c r="AM48207" s="5"/>
      <c r="AW48207" s="5"/>
    </row>
    <row r="48208" spans="38:49">
      <c r="AL48208" s="5"/>
      <c r="AM48208" s="5"/>
      <c r="AW48208" s="5"/>
    </row>
    <row r="48209" spans="38:49">
      <c r="AL48209" s="5"/>
      <c r="AM48209" s="5"/>
      <c r="AW48209" s="5"/>
    </row>
    <row r="48210" spans="38:49">
      <c r="AL48210" s="5"/>
      <c r="AM48210" s="5"/>
      <c r="AW48210" s="5"/>
    </row>
    <row r="48211" spans="38:49">
      <c r="AL48211" s="5"/>
      <c r="AM48211" s="5"/>
      <c r="AW48211" s="5"/>
    </row>
    <row r="48212" spans="38:49">
      <c r="AL48212" s="5"/>
      <c r="AM48212" s="5"/>
      <c r="AW48212" s="5"/>
    </row>
    <row r="48213" spans="38:49">
      <c r="AL48213" s="5"/>
      <c r="AM48213" s="5"/>
      <c r="AW48213" s="5"/>
    </row>
    <row r="48214" spans="38:49">
      <c r="AL48214" s="5"/>
      <c r="AM48214" s="5"/>
      <c r="AW48214" s="5"/>
    </row>
    <row r="48215" spans="38:49">
      <c r="AL48215" s="5"/>
      <c r="AM48215" s="5"/>
      <c r="AW48215" s="5"/>
    </row>
    <row r="48216" spans="38:49">
      <c r="AL48216" s="5"/>
      <c r="AM48216" s="5"/>
      <c r="AW48216" s="5"/>
    </row>
    <row r="48217" spans="38:49">
      <c r="AL48217" s="5"/>
      <c r="AM48217" s="5"/>
      <c r="AW48217" s="5"/>
    </row>
    <row r="48218" spans="38:49">
      <c r="AL48218" s="5"/>
      <c r="AM48218" s="5"/>
      <c r="AW48218" s="5"/>
    </row>
    <row r="48219" spans="38:49">
      <c r="AL48219" s="5"/>
      <c r="AM48219" s="5"/>
      <c r="AW48219" s="5"/>
    </row>
    <row r="48220" spans="38:49">
      <c r="AL48220" s="5"/>
      <c r="AM48220" s="5"/>
      <c r="AW48220" s="5"/>
    </row>
    <row r="48221" spans="38:49">
      <c r="AL48221" s="5"/>
      <c r="AM48221" s="5"/>
      <c r="AW48221" s="5"/>
    </row>
    <row r="48222" spans="38:49">
      <c r="AL48222" s="5"/>
      <c r="AM48222" s="5"/>
      <c r="AW48222" s="5"/>
    </row>
    <row r="48223" spans="38:49">
      <c r="AL48223" s="5"/>
      <c r="AM48223" s="5"/>
      <c r="AW48223" s="5"/>
    </row>
    <row r="48224" spans="38:49">
      <c r="AL48224" s="5"/>
      <c r="AM48224" s="5"/>
      <c r="AW48224" s="5"/>
    </row>
    <row r="48225" spans="38:49">
      <c r="AL48225" s="5"/>
      <c r="AM48225" s="5"/>
      <c r="AW48225" s="5"/>
    </row>
    <row r="48226" spans="38:49">
      <c r="AL48226" s="5"/>
      <c r="AM48226" s="5"/>
      <c r="AW48226" s="5"/>
    </row>
    <row r="48227" spans="38:49">
      <c r="AL48227" s="5"/>
      <c r="AM48227" s="5"/>
      <c r="AW48227" s="5"/>
    </row>
    <row r="48228" spans="38:49">
      <c r="AL48228" s="5"/>
      <c r="AM48228" s="5"/>
      <c r="AW48228" s="5"/>
    </row>
    <row r="48229" spans="38:49">
      <c r="AL48229" s="5"/>
      <c r="AM48229" s="5"/>
      <c r="AW48229" s="5"/>
    </row>
    <row r="48230" spans="38:49">
      <c r="AL48230" s="5"/>
      <c r="AM48230" s="5"/>
      <c r="AW48230" s="5"/>
    </row>
    <row r="48231" spans="38:49">
      <c r="AL48231" s="5"/>
      <c r="AM48231" s="5"/>
      <c r="AW48231" s="5"/>
    </row>
    <row r="48232" spans="38:49">
      <c r="AL48232" s="5"/>
      <c r="AM48232" s="5"/>
      <c r="AW48232" s="5"/>
    </row>
    <row r="48233" spans="38:49">
      <c r="AL48233" s="5"/>
      <c r="AM48233" s="5"/>
      <c r="AW48233" s="5"/>
    </row>
    <row r="48234" spans="38:49">
      <c r="AL48234" s="5"/>
      <c r="AM48234" s="5"/>
      <c r="AW48234" s="5"/>
    </row>
    <row r="48235" spans="38:49">
      <c r="AL48235" s="5"/>
      <c r="AM48235" s="5"/>
      <c r="AW48235" s="5"/>
    </row>
    <row r="48236" spans="38:49">
      <c r="AL48236" s="5"/>
      <c r="AM48236" s="5"/>
      <c r="AW48236" s="5"/>
    </row>
    <row r="48237" spans="38:49">
      <c r="AL48237" s="5"/>
      <c r="AM48237" s="5"/>
      <c r="AW48237" s="5"/>
    </row>
    <row r="48238" spans="38:49">
      <c r="AL48238" s="5"/>
      <c r="AM48238" s="5"/>
      <c r="AW48238" s="5"/>
    </row>
    <row r="48239" spans="38:49">
      <c r="AL48239" s="5"/>
      <c r="AM48239" s="5"/>
      <c r="AW48239" s="5"/>
    </row>
    <row r="48240" spans="38:49">
      <c r="AL48240" s="5"/>
      <c r="AM48240" s="5"/>
      <c r="AW48240" s="5"/>
    </row>
    <row r="48241" spans="38:49">
      <c r="AL48241" s="5"/>
      <c r="AM48241" s="5"/>
      <c r="AW48241" s="5"/>
    </row>
    <row r="48242" spans="38:49">
      <c r="AL48242" s="5"/>
      <c r="AM48242" s="5"/>
      <c r="AW48242" s="5"/>
    </row>
    <row r="48243" spans="38:49">
      <c r="AL48243" s="5"/>
      <c r="AM48243" s="5"/>
      <c r="AW48243" s="5"/>
    </row>
    <row r="48244" spans="38:49">
      <c r="AL48244" s="5"/>
      <c r="AM48244" s="5"/>
      <c r="AW48244" s="5"/>
    </row>
    <row r="48245" spans="38:49">
      <c r="AL48245" s="5"/>
      <c r="AM48245" s="5"/>
      <c r="AW48245" s="5"/>
    </row>
    <row r="48246" spans="38:49">
      <c r="AL48246" s="5"/>
      <c r="AM48246" s="5"/>
      <c r="AW48246" s="5"/>
    </row>
    <row r="48247" spans="38:49">
      <c r="AL48247" s="5"/>
      <c r="AM48247" s="5"/>
      <c r="AW48247" s="5"/>
    </row>
    <row r="48248" spans="38:49">
      <c r="AL48248" s="5"/>
      <c r="AM48248" s="5"/>
      <c r="AW48248" s="5"/>
    </row>
    <row r="48249" spans="38:49">
      <c r="AL48249" s="5"/>
      <c r="AM48249" s="5"/>
      <c r="AW48249" s="5"/>
    </row>
    <row r="48250" spans="38:49">
      <c r="AL48250" s="5"/>
      <c r="AM48250" s="5"/>
      <c r="AW48250" s="5"/>
    </row>
    <row r="48251" spans="38:49">
      <c r="AL48251" s="5"/>
      <c r="AM48251" s="5"/>
      <c r="AW48251" s="5"/>
    </row>
    <row r="48252" spans="38:49">
      <c r="AL48252" s="5"/>
      <c r="AM48252" s="5"/>
      <c r="AW48252" s="5"/>
    </row>
    <row r="48253" spans="38:49">
      <c r="AL48253" s="5"/>
      <c r="AM48253" s="5"/>
      <c r="AW48253" s="5"/>
    </row>
    <row r="48254" spans="38:49">
      <c r="AL48254" s="5"/>
      <c r="AM48254" s="5"/>
      <c r="AW48254" s="5"/>
    </row>
    <row r="48255" spans="38:49">
      <c r="AL48255" s="5"/>
      <c r="AM48255" s="5"/>
      <c r="AW48255" s="5"/>
    </row>
    <row r="48256" spans="38:49">
      <c r="AL48256" s="5"/>
      <c r="AM48256" s="5"/>
      <c r="AW48256" s="5"/>
    </row>
    <row r="48257" spans="38:49">
      <c r="AL48257" s="5"/>
      <c r="AM48257" s="5"/>
      <c r="AW48257" s="5"/>
    </row>
    <row r="48258" spans="38:49">
      <c r="AL48258" s="5"/>
      <c r="AM48258" s="5"/>
      <c r="AW48258" s="5"/>
    </row>
    <row r="48259" spans="38:49">
      <c r="AL48259" s="5"/>
      <c r="AM48259" s="5"/>
      <c r="AW48259" s="5"/>
    </row>
    <row r="48260" spans="38:49">
      <c r="AL48260" s="5"/>
      <c r="AM48260" s="5"/>
      <c r="AW48260" s="5"/>
    </row>
    <row r="48261" spans="38:49">
      <c r="AL48261" s="5"/>
      <c r="AM48261" s="5"/>
      <c r="AW48261" s="5"/>
    </row>
    <row r="48262" spans="38:49">
      <c r="AL48262" s="5"/>
      <c r="AM48262" s="5"/>
      <c r="AW48262" s="5"/>
    </row>
    <row r="48263" spans="38:49">
      <c r="AL48263" s="5"/>
      <c r="AM48263" s="5"/>
      <c r="AW48263" s="5"/>
    </row>
    <row r="48264" spans="38:49">
      <c r="AL48264" s="5"/>
      <c r="AM48264" s="5"/>
      <c r="AW48264" s="5"/>
    </row>
    <row r="48265" spans="38:49">
      <c r="AL48265" s="5"/>
      <c r="AM48265" s="5"/>
      <c r="AW48265" s="5"/>
    </row>
    <row r="48266" spans="38:49">
      <c r="AL48266" s="5"/>
      <c r="AM48266" s="5"/>
      <c r="AW48266" s="5"/>
    </row>
    <row r="48267" spans="38:49">
      <c r="AL48267" s="5"/>
      <c r="AM48267" s="5"/>
      <c r="AW48267" s="5"/>
    </row>
    <row r="48268" spans="38:49">
      <c r="AL48268" s="5"/>
      <c r="AM48268" s="5"/>
      <c r="AW48268" s="5"/>
    </row>
    <row r="48269" spans="38:49">
      <c r="AL48269" s="5"/>
      <c r="AM48269" s="5"/>
      <c r="AW48269" s="5"/>
    </row>
    <row r="48270" spans="38:49">
      <c r="AL48270" s="5"/>
      <c r="AM48270" s="5"/>
      <c r="AW48270" s="5"/>
    </row>
    <row r="48271" spans="38:49">
      <c r="AL48271" s="5"/>
      <c r="AM48271" s="5"/>
      <c r="AW48271" s="5"/>
    </row>
    <row r="48272" spans="38:49">
      <c r="AL48272" s="5"/>
      <c r="AM48272" s="5"/>
      <c r="AW48272" s="5"/>
    </row>
    <row r="48273" spans="38:49">
      <c r="AL48273" s="5"/>
      <c r="AM48273" s="5"/>
      <c r="AW48273" s="5"/>
    </row>
    <row r="48274" spans="38:49">
      <c r="AL48274" s="5"/>
      <c r="AM48274" s="5"/>
      <c r="AW48274" s="5"/>
    </row>
    <row r="48275" spans="38:49">
      <c r="AL48275" s="5"/>
      <c r="AM48275" s="5"/>
      <c r="AW48275" s="5"/>
    </row>
    <row r="48276" spans="38:49">
      <c r="AL48276" s="5"/>
      <c r="AM48276" s="5"/>
      <c r="AW48276" s="5"/>
    </row>
    <row r="48277" spans="38:49">
      <c r="AL48277" s="5"/>
      <c r="AM48277" s="5"/>
      <c r="AW48277" s="5"/>
    </row>
    <row r="48278" spans="38:49">
      <c r="AL48278" s="5"/>
      <c r="AM48278" s="5"/>
      <c r="AW48278" s="5"/>
    </row>
    <row r="48279" spans="38:49">
      <c r="AL48279" s="5"/>
      <c r="AM48279" s="5"/>
      <c r="AW48279" s="5"/>
    </row>
    <row r="48280" spans="38:49">
      <c r="AL48280" s="5"/>
      <c r="AM48280" s="5"/>
      <c r="AW48280" s="5"/>
    </row>
    <row r="48281" spans="38:49">
      <c r="AL48281" s="5"/>
      <c r="AM48281" s="5"/>
      <c r="AW48281" s="5"/>
    </row>
    <row r="48282" spans="38:49">
      <c r="AL48282" s="5"/>
      <c r="AM48282" s="5"/>
      <c r="AW48282" s="5"/>
    </row>
    <row r="48283" spans="38:49">
      <c r="AL48283" s="5"/>
      <c r="AM48283" s="5"/>
      <c r="AW48283" s="5"/>
    </row>
    <row r="48284" spans="38:49">
      <c r="AL48284" s="5"/>
      <c r="AM48284" s="5"/>
      <c r="AW48284" s="5"/>
    </row>
    <row r="48285" spans="38:49">
      <c r="AL48285" s="5"/>
      <c r="AM48285" s="5"/>
      <c r="AW48285" s="5"/>
    </row>
    <row r="48286" spans="38:49">
      <c r="AL48286" s="5"/>
      <c r="AM48286" s="5"/>
      <c r="AW48286" s="5"/>
    </row>
    <row r="48287" spans="38:49">
      <c r="AL48287" s="5"/>
      <c r="AM48287" s="5"/>
      <c r="AW48287" s="5"/>
    </row>
    <row r="48288" spans="38:49">
      <c r="AL48288" s="5"/>
      <c r="AM48288" s="5"/>
      <c r="AW48288" s="5"/>
    </row>
    <row r="48289" spans="38:49">
      <c r="AL48289" s="5"/>
      <c r="AM48289" s="5"/>
      <c r="AW48289" s="5"/>
    </row>
    <row r="48290" spans="38:49">
      <c r="AL48290" s="5"/>
      <c r="AM48290" s="5"/>
      <c r="AW48290" s="5"/>
    </row>
    <row r="48291" spans="38:49">
      <c r="AL48291" s="5"/>
      <c r="AM48291" s="5"/>
      <c r="AW48291" s="5"/>
    </row>
    <row r="48292" spans="38:49">
      <c r="AL48292" s="5"/>
      <c r="AM48292" s="5"/>
      <c r="AW48292" s="5"/>
    </row>
    <row r="48293" spans="38:49">
      <c r="AL48293" s="5"/>
      <c r="AM48293" s="5"/>
      <c r="AW48293" s="5"/>
    </row>
    <row r="48294" spans="38:49">
      <c r="AL48294" s="5"/>
      <c r="AM48294" s="5"/>
      <c r="AW48294" s="5"/>
    </row>
    <row r="48295" spans="38:49">
      <c r="AL48295" s="5"/>
      <c r="AM48295" s="5"/>
      <c r="AW48295" s="5"/>
    </row>
    <row r="48296" spans="38:49">
      <c r="AL48296" s="5"/>
      <c r="AM48296" s="5"/>
      <c r="AW48296" s="5"/>
    </row>
    <row r="48297" spans="38:49">
      <c r="AL48297" s="5"/>
      <c r="AM48297" s="5"/>
      <c r="AW48297" s="5"/>
    </row>
    <row r="48298" spans="38:49">
      <c r="AL48298" s="5"/>
      <c r="AM48298" s="5"/>
      <c r="AW48298" s="5"/>
    </row>
    <row r="48299" spans="38:49">
      <c r="AL48299" s="5"/>
      <c r="AM48299" s="5"/>
      <c r="AW48299" s="5"/>
    </row>
    <row r="48300" spans="38:49">
      <c r="AL48300" s="5"/>
      <c r="AM48300" s="5"/>
      <c r="AW48300" s="5"/>
    </row>
    <row r="48301" spans="38:49">
      <c r="AL48301" s="5"/>
      <c r="AM48301" s="5"/>
      <c r="AW48301" s="5"/>
    </row>
    <row r="48302" spans="38:49">
      <c r="AL48302" s="5"/>
      <c r="AM48302" s="5"/>
      <c r="AW48302" s="5"/>
    </row>
    <row r="48303" spans="38:49">
      <c r="AL48303" s="5"/>
      <c r="AM48303" s="5"/>
      <c r="AW48303" s="5"/>
    </row>
    <row r="48304" spans="38:49">
      <c r="AL48304" s="5"/>
      <c r="AM48304" s="5"/>
      <c r="AW48304" s="5"/>
    </row>
    <row r="48305" spans="38:49">
      <c r="AL48305" s="5"/>
      <c r="AM48305" s="5"/>
      <c r="AW48305" s="5"/>
    </row>
    <row r="48306" spans="38:49">
      <c r="AL48306" s="5"/>
      <c r="AM48306" s="5"/>
      <c r="AW48306" s="5"/>
    </row>
    <row r="48307" spans="38:49">
      <c r="AL48307" s="5"/>
      <c r="AM48307" s="5"/>
      <c r="AW48307" s="5"/>
    </row>
    <row r="48308" spans="38:49">
      <c r="AL48308" s="5"/>
      <c r="AM48308" s="5"/>
      <c r="AW48308" s="5"/>
    </row>
    <row r="48309" spans="38:49">
      <c r="AL48309" s="5"/>
      <c r="AM48309" s="5"/>
      <c r="AW48309" s="5"/>
    </row>
    <row r="48310" spans="38:49">
      <c r="AL48310" s="5"/>
      <c r="AM48310" s="5"/>
      <c r="AW48310" s="5"/>
    </row>
    <row r="48311" spans="38:49">
      <c r="AL48311" s="5"/>
      <c r="AM48311" s="5"/>
      <c r="AW48311" s="5"/>
    </row>
    <row r="48312" spans="38:49">
      <c r="AL48312" s="5"/>
      <c r="AM48312" s="5"/>
      <c r="AW48312" s="5"/>
    </row>
    <row r="48313" spans="38:49">
      <c r="AL48313" s="5"/>
      <c r="AM48313" s="5"/>
      <c r="AW48313" s="5"/>
    </row>
    <row r="48314" spans="38:49">
      <c r="AL48314" s="5"/>
      <c r="AM48314" s="5"/>
      <c r="AW48314" s="5"/>
    </row>
    <row r="48315" spans="38:49">
      <c r="AL48315" s="5"/>
      <c r="AM48315" s="5"/>
      <c r="AW48315" s="5"/>
    </row>
    <row r="48316" spans="38:49">
      <c r="AL48316" s="5"/>
      <c r="AM48316" s="5"/>
      <c r="AW48316" s="5"/>
    </row>
    <row r="48317" spans="38:49">
      <c r="AL48317" s="5"/>
      <c r="AM48317" s="5"/>
      <c r="AW48317" s="5"/>
    </row>
    <row r="48318" spans="38:49">
      <c r="AL48318" s="5"/>
      <c r="AM48318" s="5"/>
      <c r="AW48318" s="5"/>
    </row>
    <row r="48319" spans="38:49">
      <c r="AL48319" s="5"/>
      <c r="AM48319" s="5"/>
      <c r="AW48319" s="5"/>
    </row>
    <row r="48320" spans="38:49">
      <c r="AL48320" s="5"/>
      <c r="AM48320" s="5"/>
      <c r="AW48320" s="5"/>
    </row>
    <row r="48321" spans="38:49">
      <c r="AL48321" s="5"/>
      <c r="AM48321" s="5"/>
      <c r="AW48321" s="5"/>
    </row>
    <row r="48322" spans="38:49">
      <c r="AL48322" s="5"/>
      <c r="AM48322" s="5"/>
      <c r="AW48322" s="5"/>
    </row>
    <row r="48323" spans="38:49">
      <c r="AL48323" s="5"/>
      <c r="AM48323" s="5"/>
      <c r="AW48323" s="5"/>
    </row>
    <row r="48324" spans="38:49">
      <c r="AL48324" s="5"/>
      <c r="AM48324" s="5"/>
      <c r="AW48324" s="5"/>
    </row>
    <row r="48325" spans="38:49">
      <c r="AL48325" s="5"/>
      <c r="AM48325" s="5"/>
      <c r="AW48325" s="5"/>
    </row>
    <row r="48326" spans="38:49">
      <c r="AL48326" s="5"/>
      <c r="AM48326" s="5"/>
      <c r="AW48326" s="5"/>
    </row>
    <row r="48327" spans="38:49">
      <c r="AL48327" s="5"/>
      <c r="AM48327" s="5"/>
      <c r="AW48327" s="5"/>
    </row>
    <row r="48328" spans="38:49">
      <c r="AL48328" s="5"/>
      <c r="AM48328" s="5"/>
      <c r="AW48328" s="5"/>
    </row>
    <row r="48329" spans="38:49">
      <c r="AL48329" s="5"/>
      <c r="AM48329" s="5"/>
      <c r="AW48329" s="5"/>
    </row>
    <row r="48330" spans="38:49">
      <c r="AL48330" s="5"/>
      <c r="AM48330" s="5"/>
      <c r="AW48330" s="5"/>
    </row>
    <row r="48331" spans="38:49">
      <c r="AL48331" s="5"/>
      <c r="AM48331" s="5"/>
      <c r="AW48331" s="5"/>
    </row>
    <row r="48332" spans="38:49">
      <c r="AL48332" s="5"/>
      <c r="AM48332" s="5"/>
      <c r="AW48332" s="5"/>
    </row>
    <row r="48333" spans="38:49">
      <c r="AL48333" s="5"/>
      <c r="AM48333" s="5"/>
      <c r="AW48333" s="5"/>
    </row>
    <row r="48334" spans="38:49">
      <c r="AL48334" s="5"/>
      <c r="AM48334" s="5"/>
      <c r="AW48334" s="5"/>
    </row>
    <row r="48335" spans="38:49">
      <c r="AL48335" s="5"/>
      <c r="AM48335" s="5"/>
      <c r="AW48335" s="5"/>
    </row>
    <row r="48336" spans="38:49">
      <c r="AL48336" s="5"/>
      <c r="AM48336" s="5"/>
      <c r="AW48336" s="5"/>
    </row>
    <row r="48337" spans="38:49">
      <c r="AL48337" s="5"/>
      <c r="AM48337" s="5"/>
      <c r="AW48337" s="5"/>
    </row>
    <row r="48338" spans="38:49">
      <c r="AL48338" s="5"/>
      <c r="AM48338" s="5"/>
      <c r="AW48338" s="5"/>
    </row>
    <row r="48339" spans="38:49">
      <c r="AL48339" s="5"/>
      <c r="AM48339" s="5"/>
      <c r="AW48339" s="5"/>
    </row>
    <row r="48340" spans="38:49">
      <c r="AL48340" s="5"/>
      <c r="AM48340" s="5"/>
      <c r="AW48340" s="5"/>
    </row>
    <row r="48341" spans="38:49">
      <c r="AL48341" s="5"/>
      <c r="AM48341" s="5"/>
      <c r="AW48341" s="5"/>
    </row>
    <row r="48342" spans="38:49">
      <c r="AL48342" s="5"/>
      <c r="AM48342" s="5"/>
      <c r="AW48342" s="5"/>
    </row>
    <row r="48343" spans="38:49">
      <c r="AL48343" s="5"/>
      <c r="AM48343" s="5"/>
      <c r="AW48343" s="5"/>
    </row>
    <row r="48344" spans="38:49">
      <c r="AL48344" s="5"/>
      <c r="AM48344" s="5"/>
      <c r="AW48344" s="5"/>
    </row>
    <row r="48345" spans="38:49">
      <c r="AL48345" s="5"/>
      <c r="AM48345" s="5"/>
      <c r="AW48345" s="5"/>
    </row>
    <row r="48346" spans="38:49">
      <c r="AL48346" s="5"/>
      <c r="AM48346" s="5"/>
      <c r="AW48346" s="5"/>
    </row>
    <row r="48347" spans="38:49">
      <c r="AL48347" s="5"/>
      <c r="AM48347" s="5"/>
      <c r="AW48347" s="5"/>
    </row>
    <row r="48348" spans="38:49">
      <c r="AL48348" s="5"/>
      <c r="AM48348" s="5"/>
      <c r="AW48348" s="5"/>
    </row>
    <row r="48349" spans="38:49">
      <c r="AL48349" s="5"/>
      <c r="AM48349" s="5"/>
      <c r="AW48349" s="5"/>
    </row>
    <row r="48350" spans="38:49">
      <c r="AL48350" s="5"/>
      <c r="AM48350" s="5"/>
      <c r="AW48350" s="5"/>
    </row>
    <row r="48351" spans="38:49">
      <c r="AL48351" s="5"/>
      <c r="AM48351" s="5"/>
      <c r="AW48351" s="5"/>
    </row>
    <row r="48352" spans="38:49">
      <c r="AL48352" s="5"/>
      <c r="AM48352" s="5"/>
      <c r="AW48352" s="5"/>
    </row>
    <row r="48353" spans="38:49">
      <c r="AL48353" s="5"/>
      <c r="AM48353" s="5"/>
      <c r="AW48353" s="5"/>
    </row>
    <row r="48354" spans="38:49">
      <c r="AL48354" s="5"/>
      <c r="AM48354" s="5"/>
      <c r="AW48354" s="5"/>
    </row>
    <row r="48355" spans="38:49">
      <c r="AL48355" s="5"/>
      <c r="AM48355" s="5"/>
      <c r="AW48355" s="5"/>
    </row>
    <row r="48356" spans="38:49">
      <c r="AL48356" s="5"/>
      <c r="AM48356" s="5"/>
      <c r="AW48356" s="5"/>
    </row>
    <row r="48357" spans="38:49">
      <c r="AL48357" s="5"/>
      <c r="AM48357" s="5"/>
      <c r="AW48357" s="5"/>
    </row>
    <row r="48358" spans="38:49">
      <c r="AL48358" s="5"/>
      <c r="AM48358" s="5"/>
      <c r="AW48358" s="5"/>
    </row>
    <row r="48359" spans="38:49">
      <c r="AL48359" s="5"/>
      <c r="AM48359" s="5"/>
      <c r="AW48359" s="5"/>
    </row>
    <row r="48360" spans="38:49">
      <c r="AL48360" s="5"/>
      <c r="AM48360" s="5"/>
      <c r="AW48360" s="5"/>
    </row>
    <row r="48361" spans="38:49">
      <c r="AL48361" s="5"/>
      <c r="AM48361" s="5"/>
      <c r="AW48361" s="5"/>
    </row>
    <row r="48362" spans="38:49">
      <c r="AL48362" s="5"/>
      <c r="AM48362" s="5"/>
      <c r="AW48362" s="5"/>
    </row>
    <row r="48363" spans="38:49">
      <c r="AL48363" s="5"/>
      <c r="AM48363" s="5"/>
      <c r="AW48363" s="5"/>
    </row>
    <row r="48364" spans="38:49">
      <c r="AL48364" s="5"/>
      <c r="AM48364" s="5"/>
      <c r="AW48364" s="5"/>
    </row>
    <row r="48365" spans="38:49">
      <c r="AL48365" s="5"/>
      <c r="AM48365" s="5"/>
      <c r="AW48365" s="5"/>
    </row>
    <row r="48366" spans="38:49">
      <c r="AL48366" s="5"/>
      <c r="AM48366" s="5"/>
      <c r="AW48366" s="5"/>
    </row>
    <row r="48367" spans="38:49">
      <c r="AL48367" s="5"/>
      <c r="AM48367" s="5"/>
      <c r="AW48367" s="5"/>
    </row>
    <row r="48368" spans="38:49">
      <c r="AL48368" s="5"/>
      <c r="AM48368" s="5"/>
      <c r="AW48368" s="5"/>
    </row>
    <row r="48369" spans="38:49">
      <c r="AL48369" s="5"/>
      <c r="AM48369" s="5"/>
      <c r="AW48369" s="5"/>
    </row>
    <row r="48370" spans="38:49">
      <c r="AL48370" s="5"/>
      <c r="AM48370" s="5"/>
      <c r="AW48370" s="5"/>
    </row>
    <row r="48371" spans="38:49">
      <c r="AL48371" s="5"/>
      <c r="AM48371" s="5"/>
      <c r="AW48371" s="5"/>
    </row>
    <row r="48372" spans="38:49">
      <c r="AL48372" s="5"/>
      <c r="AM48372" s="5"/>
      <c r="AW48372" s="5"/>
    </row>
    <row r="48373" spans="38:49">
      <c r="AL48373" s="5"/>
      <c r="AM48373" s="5"/>
      <c r="AW48373" s="5"/>
    </row>
    <row r="48374" spans="38:49">
      <c r="AL48374" s="5"/>
      <c r="AM48374" s="5"/>
      <c r="AW48374" s="5"/>
    </row>
    <row r="48375" spans="38:49">
      <c r="AL48375" s="5"/>
      <c r="AM48375" s="5"/>
      <c r="AW48375" s="5"/>
    </row>
    <row r="48376" spans="38:49">
      <c r="AL48376" s="5"/>
      <c r="AM48376" s="5"/>
      <c r="AW48376" s="5"/>
    </row>
    <row r="48377" spans="38:49">
      <c r="AL48377" s="5"/>
      <c r="AM48377" s="5"/>
      <c r="AW48377" s="5"/>
    </row>
    <row r="48378" spans="38:49">
      <c r="AL48378" s="5"/>
      <c r="AM48378" s="5"/>
      <c r="AW48378" s="5"/>
    </row>
    <row r="48379" spans="38:49">
      <c r="AL48379" s="5"/>
      <c r="AM48379" s="5"/>
      <c r="AW48379" s="5"/>
    </row>
    <row r="48380" spans="38:49">
      <c r="AL48380" s="5"/>
      <c r="AM48380" s="5"/>
      <c r="AW48380" s="5"/>
    </row>
    <row r="48381" spans="38:49">
      <c r="AL48381" s="5"/>
      <c r="AM48381" s="5"/>
      <c r="AW48381" s="5"/>
    </row>
    <row r="48382" spans="38:49">
      <c r="AL48382" s="5"/>
      <c r="AM48382" s="5"/>
      <c r="AW48382" s="5"/>
    </row>
    <row r="48383" spans="38:49">
      <c r="AL48383" s="5"/>
      <c r="AM48383" s="5"/>
      <c r="AW48383" s="5"/>
    </row>
    <row r="48384" spans="38:49">
      <c r="AL48384" s="5"/>
      <c r="AM48384" s="5"/>
      <c r="AW48384" s="5"/>
    </row>
    <row r="48385" spans="38:49">
      <c r="AL48385" s="5"/>
      <c r="AM48385" s="5"/>
      <c r="AW48385" s="5"/>
    </row>
    <row r="48386" spans="38:49">
      <c r="AL48386" s="5"/>
      <c r="AM48386" s="5"/>
      <c r="AW48386" s="5"/>
    </row>
    <row r="48387" spans="38:49">
      <c r="AL48387" s="5"/>
      <c r="AM48387" s="5"/>
      <c r="AW48387" s="5"/>
    </row>
    <row r="48388" spans="38:49">
      <c r="AL48388" s="5"/>
      <c r="AM48388" s="5"/>
      <c r="AW48388" s="5"/>
    </row>
    <row r="48389" spans="38:49">
      <c r="AL48389" s="5"/>
      <c r="AM48389" s="5"/>
      <c r="AW48389" s="5"/>
    </row>
    <row r="48390" spans="38:49">
      <c r="AL48390" s="5"/>
      <c r="AM48390" s="5"/>
      <c r="AW48390" s="5"/>
    </row>
    <row r="48391" spans="38:49">
      <c r="AL48391" s="5"/>
      <c r="AM48391" s="5"/>
      <c r="AW48391" s="5"/>
    </row>
    <row r="48392" spans="38:49">
      <c r="AL48392" s="5"/>
      <c r="AM48392" s="5"/>
      <c r="AW48392" s="5"/>
    </row>
    <row r="48393" spans="38:49">
      <c r="AL48393" s="5"/>
      <c r="AM48393" s="5"/>
      <c r="AW48393" s="5"/>
    </row>
    <row r="48394" spans="38:49">
      <c r="AL48394" s="5"/>
      <c r="AM48394" s="5"/>
      <c r="AW48394" s="5"/>
    </row>
    <row r="48395" spans="38:49">
      <c r="AL48395" s="5"/>
      <c r="AM48395" s="5"/>
      <c r="AW48395" s="5"/>
    </row>
    <row r="48396" spans="38:49">
      <c r="AL48396" s="5"/>
      <c r="AM48396" s="5"/>
      <c r="AW48396" s="5"/>
    </row>
    <row r="48397" spans="38:49">
      <c r="AL48397" s="5"/>
      <c r="AM48397" s="5"/>
      <c r="AW48397" s="5"/>
    </row>
    <row r="48398" spans="38:49">
      <c r="AL48398" s="5"/>
      <c r="AM48398" s="5"/>
      <c r="AW48398" s="5"/>
    </row>
    <row r="48399" spans="38:49">
      <c r="AL48399" s="5"/>
      <c r="AM48399" s="5"/>
      <c r="AW48399" s="5"/>
    </row>
    <row r="48400" spans="38:49">
      <c r="AL48400" s="5"/>
      <c r="AM48400" s="5"/>
      <c r="AW48400" s="5"/>
    </row>
    <row r="48401" spans="38:49">
      <c r="AL48401" s="5"/>
      <c r="AM48401" s="5"/>
      <c r="AW48401" s="5"/>
    </row>
    <row r="48402" spans="38:49">
      <c r="AL48402" s="5"/>
      <c r="AM48402" s="5"/>
      <c r="AW48402" s="5"/>
    </row>
    <row r="48403" spans="38:49">
      <c r="AL48403" s="5"/>
      <c r="AM48403" s="5"/>
      <c r="AW48403" s="5"/>
    </row>
    <row r="48404" spans="38:49">
      <c r="AL48404" s="5"/>
      <c r="AM48404" s="5"/>
      <c r="AW48404" s="5"/>
    </row>
    <row r="48405" spans="38:49">
      <c r="AL48405" s="5"/>
      <c r="AM48405" s="5"/>
      <c r="AW48405" s="5"/>
    </row>
    <row r="48406" spans="38:49">
      <c r="AL48406" s="5"/>
      <c r="AM48406" s="5"/>
      <c r="AW48406" s="5"/>
    </row>
    <row r="48407" spans="38:49">
      <c r="AL48407" s="5"/>
      <c r="AM48407" s="5"/>
      <c r="AW48407" s="5"/>
    </row>
    <row r="48408" spans="38:49">
      <c r="AL48408" s="5"/>
      <c r="AM48408" s="5"/>
      <c r="AW48408" s="5"/>
    </row>
    <row r="48409" spans="38:49">
      <c r="AL48409" s="5"/>
      <c r="AM48409" s="5"/>
      <c r="AW48409" s="5"/>
    </row>
    <row r="48410" spans="38:49">
      <c r="AL48410" s="5"/>
      <c r="AM48410" s="5"/>
      <c r="AW48410" s="5"/>
    </row>
    <row r="48411" spans="38:49">
      <c r="AL48411" s="5"/>
      <c r="AM48411" s="5"/>
      <c r="AW48411" s="5"/>
    </row>
    <row r="48412" spans="38:49">
      <c r="AL48412" s="5"/>
      <c r="AM48412" s="5"/>
      <c r="AW48412" s="5"/>
    </row>
    <row r="48413" spans="38:49">
      <c r="AL48413" s="5"/>
      <c r="AM48413" s="5"/>
      <c r="AW48413" s="5"/>
    </row>
    <row r="48414" spans="38:49">
      <c r="AL48414" s="5"/>
      <c r="AM48414" s="5"/>
      <c r="AW48414" s="5"/>
    </row>
    <row r="48415" spans="38:49">
      <c r="AL48415" s="5"/>
      <c r="AM48415" s="5"/>
      <c r="AW48415" s="5"/>
    </row>
    <row r="48416" spans="38:49">
      <c r="AL48416" s="5"/>
      <c r="AM48416" s="5"/>
      <c r="AW48416" s="5"/>
    </row>
    <row r="48417" spans="38:49">
      <c r="AL48417" s="5"/>
      <c r="AM48417" s="5"/>
      <c r="AW48417" s="5"/>
    </row>
    <row r="48418" spans="38:49">
      <c r="AL48418" s="5"/>
      <c r="AM48418" s="5"/>
      <c r="AW48418" s="5"/>
    </row>
    <row r="48419" spans="38:49">
      <c r="AL48419" s="5"/>
      <c r="AM48419" s="5"/>
      <c r="AW48419" s="5"/>
    </row>
    <row r="48420" spans="38:49">
      <c r="AL48420" s="5"/>
      <c r="AM48420" s="5"/>
      <c r="AW48420" s="5"/>
    </row>
    <row r="48421" spans="38:49">
      <c r="AL48421" s="5"/>
      <c r="AM48421" s="5"/>
      <c r="AW48421" s="5"/>
    </row>
    <row r="48422" spans="38:49">
      <c r="AL48422" s="5"/>
      <c r="AM48422" s="5"/>
      <c r="AW48422" s="5"/>
    </row>
    <row r="48423" spans="38:49">
      <c r="AL48423" s="5"/>
      <c r="AM48423" s="5"/>
      <c r="AW48423" s="5"/>
    </row>
    <row r="48424" spans="38:49">
      <c r="AL48424" s="5"/>
      <c r="AM48424" s="5"/>
      <c r="AW48424" s="5"/>
    </row>
    <row r="48425" spans="38:49">
      <c r="AL48425" s="5"/>
      <c r="AM48425" s="5"/>
      <c r="AW48425" s="5"/>
    </row>
    <row r="48426" spans="38:49">
      <c r="AL48426" s="5"/>
      <c r="AM48426" s="5"/>
      <c r="AW48426" s="5"/>
    </row>
    <row r="48427" spans="38:49">
      <c r="AL48427" s="5"/>
      <c r="AM48427" s="5"/>
      <c r="AW48427" s="5"/>
    </row>
    <row r="48428" spans="38:49">
      <c r="AL48428" s="5"/>
      <c r="AM48428" s="5"/>
      <c r="AW48428" s="5"/>
    </row>
    <row r="48429" spans="38:49">
      <c r="AL48429" s="5"/>
      <c r="AM48429" s="5"/>
      <c r="AW48429" s="5"/>
    </row>
    <row r="48430" spans="38:49">
      <c r="AL48430" s="5"/>
      <c r="AM48430" s="5"/>
      <c r="AW48430" s="5"/>
    </row>
    <row r="48431" spans="38:49">
      <c r="AL48431" s="5"/>
      <c r="AM48431" s="5"/>
      <c r="AW48431" s="5"/>
    </row>
    <row r="48432" spans="38:49">
      <c r="AL48432" s="5"/>
      <c r="AM48432" s="5"/>
      <c r="AW48432" s="5"/>
    </row>
    <row r="48433" spans="38:49">
      <c r="AL48433" s="5"/>
      <c r="AM48433" s="5"/>
      <c r="AW48433" s="5"/>
    </row>
    <row r="48434" spans="38:49">
      <c r="AL48434" s="5"/>
      <c r="AM48434" s="5"/>
      <c r="AW48434" s="5"/>
    </row>
    <row r="48435" spans="38:49">
      <c r="AL48435" s="5"/>
      <c r="AM48435" s="5"/>
      <c r="AW48435" s="5"/>
    </row>
    <row r="48436" spans="38:49">
      <c r="AL48436" s="5"/>
      <c r="AM48436" s="5"/>
      <c r="AW48436" s="5"/>
    </row>
    <row r="48437" spans="38:49">
      <c r="AL48437" s="5"/>
      <c r="AM48437" s="5"/>
      <c r="AW48437" s="5"/>
    </row>
    <row r="48438" spans="38:49">
      <c r="AL48438" s="5"/>
      <c r="AM48438" s="5"/>
      <c r="AW48438" s="5"/>
    </row>
    <row r="48439" spans="38:49">
      <c r="AL48439" s="5"/>
      <c r="AM48439" s="5"/>
      <c r="AW48439" s="5"/>
    </row>
    <row r="48440" spans="38:49">
      <c r="AL48440" s="5"/>
      <c r="AM48440" s="5"/>
      <c r="AW48440" s="5"/>
    </row>
    <row r="48441" spans="38:49">
      <c r="AL48441" s="5"/>
      <c r="AM48441" s="5"/>
      <c r="AW48441" s="5"/>
    </row>
    <row r="48442" spans="38:49">
      <c r="AL48442" s="5"/>
      <c r="AM48442" s="5"/>
      <c r="AW48442" s="5"/>
    </row>
    <row r="48443" spans="38:49">
      <c r="AL48443" s="5"/>
      <c r="AM48443" s="5"/>
      <c r="AW48443" s="5"/>
    </row>
    <row r="48444" spans="38:49">
      <c r="AL48444" s="5"/>
      <c r="AM48444" s="5"/>
      <c r="AW48444" s="5"/>
    </row>
    <row r="48445" spans="38:49">
      <c r="AL48445" s="5"/>
      <c r="AM48445" s="5"/>
      <c r="AW48445" s="5"/>
    </row>
    <row r="48446" spans="38:49">
      <c r="AL48446" s="5"/>
      <c r="AM48446" s="5"/>
      <c r="AW48446" s="5"/>
    </row>
    <row r="48447" spans="38:49">
      <c r="AL48447" s="5"/>
      <c r="AM48447" s="5"/>
      <c r="AW48447" s="5"/>
    </row>
    <row r="48448" spans="38:49">
      <c r="AL48448" s="5"/>
      <c r="AM48448" s="5"/>
      <c r="AW48448" s="5"/>
    </row>
    <row r="48449" spans="38:49">
      <c r="AL48449" s="5"/>
      <c r="AM48449" s="5"/>
      <c r="AW48449" s="5"/>
    </row>
    <row r="48450" spans="38:49">
      <c r="AL48450" s="5"/>
      <c r="AM48450" s="5"/>
      <c r="AW48450" s="5"/>
    </row>
    <row r="48451" spans="38:49">
      <c r="AL48451" s="5"/>
      <c r="AM48451" s="5"/>
      <c r="AW48451" s="5"/>
    </row>
    <row r="48452" spans="38:49">
      <c r="AL48452" s="5"/>
      <c r="AM48452" s="5"/>
      <c r="AW48452" s="5"/>
    </row>
    <row r="48453" spans="38:49">
      <c r="AL48453" s="5"/>
      <c r="AM48453" s="5"/>
      <c r="AW48453" s="5"/>
    </row>
    <row r="48454" spans="38:49">
      <c r="AL48454" s="5"/>
      <c r="AM48454" s="5"/>
      <c r="AW48454" s="5"/>
    </row>
    <row r="48455" spans="38:49">
      <c r="AL48455" s="5"/>
      <c r="AM48455" s="5"/>
      <c r="AW48455" s="5"/>
    </row>
    <row r="48456" spans="38:49">
      <c r="AL48456" s="5"/>
      <c r="AM48456" s="5"/>
      <c r="AW48456" s="5"/>
    </row>
    <row r="48457" spans="38:49">
      <c r="AL48457" s="5"/>
      <c r="AM48457" s="5"/>
      <c r="AW48457" s="5"/>
    </row>
    <row r="48458" spans="38:49">
      <c r="AL48458" s="5"/>
      <c r="AM48458" s="5"/>
      <c r="AW48458" s="5"/>
    </row>
    <row r="48459" spans="38:49">
      <c r="AL48459" s="5"/>
      <c r="AM48459" s="5"/>
      <c r="AW48459" s="5"/>
    </row>
    <row r="48460" spans="38:49">
      <c r="AL48460" s="5"/>
      <c r="AM48460" s="5"/>
      <c r="AW48460" s="5"/>
    </row>
    <row r="48461" spans="38:49">
      <c r="AL48461" s="5"/>
      <c r="AM48461" s="5"/>
      <c r="AW48461" s="5"/>
    </row>
    <row r="48462" spans="38:49">
      <c r="AL48462" s="5"/>
      <c r="AM48462" s="5"/>
      <c r="AW48462" s="5"/>
    </row>
    <row r="48463" spans="38:49">
      <c r="AL48463" s="5"/>
      <c r="AM48463" s="5"/>
      <c r="AW48463" s="5"/>
    </row>
    <row r="48464" spans="38:49">
      <c r="AL48464" s="5"/>
      <c r="AM48464" s="5"/>
      <c r="AW48464" s="5"/>
    </row>
    <row r="48465" spans="38:49">
      <c r="AL48465" s="5"/>
      <c r="AM48465" s="5"/>
      <c r="AW48465" s="5"/>
    </row>
    <row r="48466" spans="38:49">
      <c r="AL48466" s="5"/>
      <c r="AM48466" s="5"/>
      <c r="AW48466" s="5"/>
    </row>
    <row r="48467" spans="38:49">
      <c r="AL48467" s="5"/>
      <c r="AM48467" s="5"/>
      <c r="AW48467" s="5"/>
    </row>
    <row r="48468" spans="38:49">
      <c r="AL48468" s="5"/>
      <c r="AM48468" s="5"/>
      <c r="AW48468" s="5"/>
    </row>
    <row r="48469" spans="38:49">
      <c r="AL48469" s="5"/>
      <c r="AM48469" s="5"/>
      <c r="AW48469" s="5"/>
    </row>
    <row r="48470" spans="38:49">
      <c r="AL48470" s="5"/>
      <c r="AM48470" s="5"/>
      <c r="AW48470" s="5"/>
    </row>
    <row r="48471" spans="38:49">
      <c r="AL48471" s="5"/>
      <c r="AM48471" s="5"/>
      <c r="AW48471" s="5"/>
    </row>
    <row r="48472" spans="38:49">
      <c r="AL48472" s="5"/>
      <c r="AM48472" s="5"/>
      <c r="AW48472" s="5"/>
    </row>
    <row r="48473" spans="38:49">
      <c r="AL48473" s="5"/>
      <c r="AM48473" s="5"/>
      <c r="AW48473" s="5"/>
    </row>
    <row r="48474" spans="38:49">
      <c r="AL48474" s="5"/>
      <c r="AM48474" s="5"/>
      <c r="AW48474" s="5"/>
    </row>
    <row r="48475" spans="38:49">
      <c r="AL48475" s="5"/>
      <c r="AM48475" s="5"/>
      <c r="AW48475" s="5"/>
    </row>
    <row r="48476" spans="38:49">
      <c r="AL48476" s="5"/>
      <c r="AM48476" s="5"/>
      <c r="AW48476" s="5"/>
    </row>
    <row r="48477" spans="38:49">
      <c r="AL48477" s="5"/>
      <c r="AM48477" s="5"/>
      <c r="AW48477" s="5"/>
    </row>
    <row r="48478" spans="38:49">
      <c r="AL48478" s="5"/>
      <c r="AM48478" s="5"/>
      <c r="AW48478" s="5"/>
    </row>
    <row r="48479" spans="38:49">
      <c r="AL48479" s="5"/>
      <c r="AM48479" s="5"/>
      <c r="AW48479" s="5"/>
    </row>
    <row r="48480" spans="38:49">
      <c r="AL48480" s="5"/>
      <c r="AM48480" s="5"/>
      <c r="AW48480" s="5"/>
    </row>
    <row r="48481" spans="38:49">
      <c r="AL48481" s="5"/>
      <c r="AM48481" s="5"/>
      <c r="AW48481" s="5"/>
    </row>
    <row r="48482" spans="38:49">
      <c r="AL48482" s="5"/>
      <c r="AM48482" s="5"/>
      <c r="AW48482" s="5"/>
    </row>
    <row r="48483" spans="38:49">
      <c r="AL48483" s="5"/>
      <c r="AM48483" s="5"/>
      <c r="AW48483" s="5"/>
    </row>
    <row r="48484" spans="38:49">
      <c r="AL48484" s="5"/>
      <c r="AM48484" s="5"/>
      <c r="AW48484" s="5"/>
    </row>
    <row r="48485" spans="38:49">
      <c r="AL48485" s="5"/>
      <c r="AM48485" s="5"/>
      <c r="AW48485" s="5"/>
    </row>
    <row r="48486" spans="38:49">
      <c r="AL48486" s="5"/>
      <c r="AM48486" s="5"/>
      <c r="AW48486" s="5"/>
    </row>
    <row r="48487" spans="38:49">
      <c r="AL48487" s="5"/>
      <c r="AM48487" s="5"/>
      <c r="AW48487" s="5"/>
    </row>
    <row r="48488" spans="38:49">
      <c r="AL48488" s="5"/>
      <c r="AM48488" s="5"/>
      <c r="AW48488" s="5"/>
    </row>
    <row r="48489" spans="38:49">
      <c r="AL48489" s="5"/>
      <c r="AM48489" s="5"/>
      <c r="AW48489" s="5"/>
    </row>
    <row r="48490" spans="38:49">
      <c r="AL48490" s="5"/>
      <c r="AM48490" s="5"/>
      <c r="AW48490" s="5"/>
    </row>
    <row r="48491" spans="38:49">
      <c r="AL48491" s="5"/>
      <c r="AM48491" s="5"/>
      <c r="AW48491" s="5"/>
    </row>
    <row r="48492" spans="38:49">
      <c r="AL48492" s="5"/>
      <c r="AM48492" s="5"/>
      <c r="AW48492" s="5"/>
    </row>
    <row r="48493" spans="38:49">
      <c r="AL48493" s="5"/>
      <c r="AM48493" s="5"/>
      <c r="AW48493" s="5"/>
    </row>
    <row r="48494" spans="38:49">
      <c r="AL48494" s="5"/>
      <c r="AM48494" s="5"/>
      <c r="AW48494" s="5"/>
    </row>
    <row r="48495" spans="38:49">
      <c r="AL48495" s="5"/>
      <c r="AM48495" s="5"/>
      <c r="AW48495" s="5"/>
    </row>
    <row r="48496" spans="38:49">
      <c r="AL48496" s="5"/>
      <c r="AM48496" s="5"/>
      <c r="AW48496" s="5"/>
    </row>
    <row r="48497" spans="38:49">
      <c r="AL48497" s="5"/>
      <c r="AM48497" s="5"/>
      <c r="AW48497" s="5"/>
    </row>
    <row r="48498" spans="38:49">
      <c r="AL48498" s="5"/>
      <c r="AM48498" s="5"/>
      <c r="AW48498" s="5"/>
    </row>
    <row r="48499" spans="38:49">
      <c r="AL48499" s="5"/>
      <c r="AM48499" s="5"/>
      <c r="AW48499" s="5"/>
    </row>
    <row r="48500" spans="38:49">
      <c r="AL48500" s="5"/>
      <c r="AM48500" s="5"/>
      <c r="AW48500" s="5"/>
    </row>
    <row r="48501" spans="38:49">
      <c r="AL48501" s="5"/>
      <c r="AM48501" s="5"/>
      <c r="AW48501" s="5"/>
    </row>
    <row r="48502" spans="38:49">
      <c r="AL48502" s="5"/>
      <c r="AM48502" s="5"/>
      <c r="AW48502" s="5"/>
    </row>
    <row r="48503" spans="38:49">
      <c r="AL48503" s="5"/>
      <c r="AM48503" s="5"/>
      <c r="AW48503" s="5"/>
    </row>
    <row r="48504" spans="38:49">
      <c r="AL48504" s="5"/>
      <c r="AM48504" s="5"/>
      <c r="AW48504" s="5"/>
    </row>
    <row r="48505" spans="38:49">
      <c r="AL48505" s="5"/>
      <c r="AM48505" s="5"/>
      <c r="AW48505" s="5"/>
    </row>
    <row r="48506" spans="38:49">
      <c r="AL48506" s="5"/>
      <c r="AM48506" s="5"/>
      <c r="AW48506" s="5"/>
    </row>
    <row r="48507" spans="38:49">
      <c r="AL48507" s="5"/>
      <c r="AM48507" s="5"/>
      <c r="AW48507" s="5"/>
    </row>
    <row r="48508" spans="38:49">
      <c r="AL48508" s="5"/>
      <c r="AM48508" s="5"/>
      <c r="AW48508" s="5"/>
    </row>
    <row r="48509" spans="38:49">
      <c r="AL48509" s="5"/>
      <c r="AM48509" s="5"/>
      <c r="AW48509" s="5"/>
    </row>
    <row r="48510" spans="38:49">
      <c r="AL48510" s="5"/>
      <c r="AM48510" s="5"/>
      <c r="AW48510" s="5"/>
    </row>
    <row r="48511" spans="38:49">
      <c r="AL48511" s="5"/>
      <c r="AM48511" s="5"/>
      <c r="AW48511" s="5"/>
    </row>
    <row r="48512" spans="38:49">
      <c r="AL48512" s="5"/>
      <c r="AM48512" s="5"/>
      <c r="AW48512" s="5"/>
    </row>
    <row r="48513" spans="38:49">
      <c r="AL48513" s="5"/>
      <c r="AM48513" s="5"/>
      <c r="AW48513" s="5"/>
    </row>
    <row r="48514" spans="38:49">
      <c r="AL48514" s="5"/>
      <c r="AM48514" s="5"/>
      <c r="AW48514" s="5"/>
    </row>
    <row r="48515" spans="38:49">
      <c r="AL48515" s="5"/>
      <c r="AM48515" s="5"/>
      <c r="AW48515" s="5"/>
    </row>
    <row r="48516" spans="38:49">
      <c r="AL48516" s="5"/>
      <c r="AM48516" s="5"/>
      <c r="AW48516" s="5"/>
    </row>
    <row r="48517" spans="38:49">
      <c r="AL48517" s="5"/>
      <c r="AM48517" s="5"/>
      <c r="AW48517" s="5"/>
    </row>
    <row r="48518" spans="38:49">
      <c r="AL48518" s="5"/>
      <c r="AM48518" s="5"/>
      <c r="AW48518" s="5"/>
    </row>
    <row r="48519" spans="38:49">
      <c r="AL48519" s="5"/>
      <c r="AM48519" s="5"/>
      <c r="AW48519" s="5"/>
    </row>
    <row r="48520" spans="38:49">
      <c r="AL48520" s="5"/>
      <c r="AM48520" s="5"/>
      <c r="AW48520" s="5"/>
    </row>
    <row r="48521" spans="38:49">
      <c r="AL48521" s="5"/>
      <c r="AM48521" s="5"/>
      <c r="AW48521" s="5"/>
    </row>
    <row r="48522" spans="38:49">
      <c r="AL48522" s="5"/>
      <c r="AM48522" s="5"/>
      <c r="AW48522" s="5"/>
    </row>
    <row r="48523" spans="38:49">
      <c r="AL48523" s="5"/>
      <c r="AM48523" s="5"/>
      <c r="AW48523" s="5"/>
    </row>
    <row r="48524" spans="38:49">
      <c r="AL48524" s="5"/>
      <c r="AM48524" s="5"/>
      <c r="AW48524" s="5"/>
    </row>
    <row r="48525" spans="38:49">
      <c r="AL48525" s="5"/>
      <c r="AM48525" s="5"/>
      <c r="AW48525" s="5"/>
    </row>
    <row r="48526" spans="38:49">
      <c r="AL48526" s="5"/>
      <c r="AM48526" s="5"/>
      <c r="AW48526" s="5"/>
    </row>
    <row r="48527" spans="38:49">
      <c r="AL48527" s="5"/>
      <c r="AM48527" s="5"/>
      <c r="AW48527" s="5"/>
    </row>
    <row r="48528" spans="38:49">
      <c r="AL48528" s="5"/>
      <c r="AM48528" s="5"/>
      <c r="AW48528" s="5"/>
    </row>
    <row r="48529" spans="38:49">
      <c r="AL48529" s="5"/>
      <c r="AM48529" s="5"/>
      <c r="AW48529" s="5"/>
    </row>
    <row r="48530" spans="38:49">
      <c r="AL48530" s="5"/>
      <c r="AM48530" s="5"/>
      <c r="AW48530" s="5"/>
    </row>
    <row r="48531" spans="38:49">
      <c r="AL48531" s="5"/>
      <c r="AM48531" s="5"/>
      <c r="AW48531" s="5"/>
    </row>
    <row r="48532" spans="38:49">
      <c r="AL48532" s="5"/>
      <c r="AM48532" s="5"/>
      <c r="AW48532" s="5"/>
    </row>
    <row r="48533" spans="38:49">
      <c r="AL48533" s="5"/>
      <c r="AM48533" s="5"/>
      <c r="AW48533" s="5"/>
    </row>
    <row r="48534" spans="38:49">
      <c r="AL48534" s="5"/>
      <c r="AM48534" s="5"/>
      <c r="AW48534" s="5"/>
    </row>
    <row r="48535" spans="38:49">
      <c r="AL48535" s="5"/>
      <c r="AM48535" s="5"/>
      <c r="AW48535" s="5"/>
    </row>
    <row r="48536" spans="38:49">
      <c r="AL48536" s="5"/>
      <c r="AM48536" s="5"/>
      <c r="AW48536" s="5"/>
    </row>
    <row r="48537" spans="38:49">
      <c r="AL48537" s="5"/>
      <c r="AM48537" s="5"/>
      <c r="AW48537" s="5"/>
    </row>
    <row r="48538" spans="38:49">
      <c r="AL48538" s="5"/>
      <c r="AM48538" s="5"/>
      <c r="AW48538" s="5"/>
    </row>
    <row r="48539" spans="38:49">
      <c r="AL48539" s="5"/>
      <c r="AM48539" s="5"/>
      <c r="AW48539" s="5"/>
    </row>
    <row r="48540" spans="38:49">
      <c r="AL48540" s="5"/>
      <c r="AM48540" s="5"/>
      <c r="AW48540" s="5"/>
    </row>
    <row r="48541" spans="38:49">
      <c r="AL48541" s="5"/>
      <c r="AM48541" s="5"/>
      <c r="AW48541" s="5"/>
    </row>
    <row r="48542" spans="38:49">
      <c r="AL48542" s="5"/>
      <c r="AM48542" s="5"/>
      <c r="AW48542" s="5"/>
    </row>
    <row r="48543" spans="38:49">
      <c r="AL48543" s="5"/>
      <c r="AM48543" s="5"/>
      <c r="AW48543" s="5"/>
    </row>
    <row r="48544" spans="38:49">
      <c r="AL48544" s="5"/>
      <c r="AM48544" s="5"/>
      <c r="AW48544" s="5"/>
    </row>
    <row r="48545" spans="38:49">
      <c r="AL48545" s="5"/>
      <c r="AM48545" s="5"/>
      <c r="AW48545" s="5"/>
    </row>
    <row r="48546" spans="38:49">
      <c r="AL48546" s="5"/>
      <c r="AM48546" s="5"/>
      <c r="AW48546" s="5"/>
    </row>
    <row r="48547" spans="38:49">
      <c r="AL48547" s="5"/>
      <c r="AM48547" s="5"/>
      <c r="AW48547" s="5"/>
    </row>
    <row r="48548" spans="38:49">
      <c r="AL48548" s="5"/>
      <c r="AM48548" s="5"/>
      <c r="AW48548" s="5"/>
    </row>
    <row r="48549" spans="38:49">
      <c r="AL48549" s="5"/>
      <c r="AM48549" s="5"/>
      <c r="AW48549" s="5"/>
    </row>
    <row r="48550" spans="38:49">
      <c r="AL48550" s="5"/>
      <c r="AM48550" s="5"/>
      <c r="AW48550" s="5"/>
    </row>
    <row r="48551" spans="38:49">
      <c r="AL48551" s="5"/>
      <c r="AM48551" s="5"/>
      <c r="AW48551" s="5"/>
    </row>
    <row r="48552" spans="38:49">
      <c r="AL48552" s="5"/>
      <c r="AM48552" s="5"/>
      <c r="AW48552" s="5"/>
    </row>
    <row r="48553" spans="38:49">
      <c r="AL48553" s="5"/>
      <c r="AM48553" s="5"/>
      <c r="AW48553" s="5"/>
    </row>
    <row r="48554" spans="38:49">
      <c r="AL48554" s="5"/>
      <c r="AM48554" s="5"/>
      <c r="AW48554" s="5"/>
    </row>
    <row r="48555" spans="38:49">
      <c r="AL48555" s="5"/>
      <c r="AM48555" s="5"/>
      <c r="AW48555" s="5"/>
    </row>
    <row r="48556" spans="38:49">
      <c r="AL48556" s="5"/>
      <c r="AM48556" s="5"/>
      <c r="AW48556" s="5"/>
    </row>
    <row r="48557" spans="38:49">
      <c r="AL48557" s="5"/>
      <c r="AM48557" s="5"/>
      <c r="AW48557" s="5"/>
    </row>
    <row r="48558" spans="38:49">
      <c r="AL48558" s="5"/>
      <c r="AM48558" s="5"/>
      <c r="AW48558" s="5"/>
    </row>
    <row r="48559" spans="38:49">
      <c r="AL48559" s="5"/>
      <c r="AM48559" s="5"/>
      <c r="AW48559" s="5"/>
    </row>
    <row r="48560" spans="38:49">
      <c r="AL48560" s="5"/>
      <c r="AM48560" s="5"/>
      <c r="AW48560" s="5"/>
    </row>
    <row r="48561" spans="38:49">
      <c r="AL48561" s="5"/>
      <c r="AM48561" s="5"/>
      <c r="AW48561" s="5"/>
    </row>
    <row r="48562" spans="38:49">
      <c r="AL48562" s="5"/>
      <c r="AM48562" s="5"/>
      <c r="AW48562" s="5"/>
    </row>
    <row r="48563" spans="38:49">
      <c r="AL48563" s="5"/>
      <c r="AM48563" s="5"/>
      <c r="AW48563" s="5"/>
    </row>
    <row r="48564" spans="38:49">
      <c r="AL48564" s="5"/>
      <c r="AM48564" s="5"/>
      <c r="AW48564" s="5"/>
    </row>
    <row r="48565" spans="38:49">
      <c r="AL48565" s="5"/>
      <c r="AM48565" s="5"/>
      <c r="AW48565" s="5"/>
    </row>
    <row r="48566" spans="38:49">
      <c r="AL48566" s="5"/>
      <c r="AM48566" s="5"/>
      <c r="AW48566" s="5"/>
    </row>
    <row r="48567" spans="38:49">
      <c r="AL48567" s="5"/>
      <c r="AM48567" s="5"/>
      <c r="AW48567" s="5"/>
    </row>
    <row r="48568" spans="38:49">
      <c r="AL48568" s="5"/>
      <c r="AM48568" s="5"/>
      <c r="AW48568" s="5"/>
    </row>
    <row r="48569" spans="38:49">
      <c r="AL48569" s="5"/>
      <c r="AM48569" s="5"/>
      <c r="AW48569" s="5"/>
    </row>
    <row r="48570" spans="38:49">
      <c r="AL48570" s="5"/>
      <c r="AM48570" s="5"/>
      <c r="AW48570" s="5"/>
    </row>
    <row r="48571" spans="38:49">
      <c r="AL48571" s="5"/>
      <c r="AM48571" s="5"/>
      <c r="AW48571" s="5"/>
    </row>
    <row r="48572" spans="38:49">
      <c r="AL48572" s="5"/>
      <c r="AM48572" s="5"/>
      <c r="AW48572" s="5"/>
    </row>
    <row r="48573" spans="38:49">
      <c r="AL48573" s="5"/>
      <c r="AM48573" s="5"/>
      <c r="AW48573" s="5"/>
    </row>
    <row r="48574" spans="38:49">
      <c r="AL48574" s="5"/>
      <c r="AM48574" s="5"/>
      <c r="AW48574" s="5"/>
    </row>
    <row r="48575" spans="38:49">
      <c r="AL48575" s="5"/>
      <c r="AM48575" s="5"/>
      <c r="AW48575" s="5"/>
    </row>
    <row r="48576" spans="38:49">
      <c r="AL48576" s="5"/>
      <c r="AM48576" s="5"/>
      <c r="AW48576" s="5"/>
    </row>
    <row r="48577" spans="38:49">
      <c r="AL48577" s="5"/>
      <c r="AM48577" s="5"/>
      <c r="AW48577" s="5"/>
    </row>
    <row r="48578" spans="38:49">
      <c r="AL48578" s="5"/>
      <c r="AM48578" s="5"/>
      <c r="AW48578" s="5"/>
    </row>
    <row r="48579" spans="38:49">
      <c r="AL48579" s="5"/>
      <c r="AM48579" s="5"/>
      <c r="AW48579" s="5"/>
    </row>
    <row r="48580" spans="38:49">
      <c r="AL48580" s="5"/>
      <c r="AM48580" s="5"/>
      <c r="AW48580" s="5"/>
    </row>
    <row r="48581" spans="38:49">
      <c r="AL48581" s="5"/>
      <c r="AM48581" s="5"/>
      <c r="AW48581" s="5"/>
    </row>
    <row r="48582" spans="38:49">
      <c r="AL48582" s="5"/>
      <c r="AM48582" s="5"/>
      <c r="AW48582" s="5"/>
    </row>
    <row r="48583" spans="38:49">
      <c r="AL48583" s="5"/>
      <c r="AM48583" s="5"/>
      <c r="AW48583" s="5"/>
    </row>
    <row r="48584" spans="38:49">
      <c r="AL48584" s="5"/>
      <c r="AM48584" s="5"/>
      <c r="AW48584" s="5"/>
    </row>
    <row r="48585" spans="38:49">
      <c r="AL48585" s="5"/>
      <c r="AM48585" s="5"/>
      <c r="AW48585" s="5"/>
    </row>
    <row r="48586" spans="38:49">
      <c r="AL48586" s="5"/>
      <c r="AM48586" s="5"/>
      <c r="AW48586" s="5"/>
    </row>
    <row r="48587" spans="38:49">
      <c r="AL48587" s="5"/>
      <c r="AM48587" s="5"/>
      <c r="AW48587" s="5"/>
    </row>
    <row r="48588" spans="38:49">
      <c r="AL48588" s="5"/>
      <c r="AM48588" s="5"/>
      <c r="AW48588" s="5"/>
    </row>
    <row r="48589" spans="38:49">
      <c r="AL48589" s="5"/>
      <c r="AM48589" s="5"/>
      <c r="AW48589" s="5"/>
    </row>
    <row r="48590" spans="38:49">
      <c r="AL48590" s="5"/>
      <c r="AM48590" s="5"/>
      <c r="AW48590" s="5"/>
    </row>
    <row r="48591" spans="38:49">
      <c r="AL48591" s="5"/>
      <c r="AM48591" s="5"/>
      <c r="AW48591" s="5"/>
    </row>
    <row r="48592" spans="38:49">
      <c r="AL48592" s="5"/>
      <c r="AM48592" s="5"/>
      <c r="AW48592" s="5"/>
    </row>
    <row r="48593" spans="38:49">
      <c r="AL48593" s="5"/>
      <c r="AM48593" s="5"/>
      <c r="AW48593" s="5"/>
    </row>
    <row r="48594" spans="38:49">
      <c r="AL48594" s="5"/>
      <c r="AM48594" s="5"/>
      <c r="AW48594" s="5"/>
    </row>
    <row r="48595" spans="38:49">
      <c r="AL48595" s="5"/>
      <c r="AM48595" s="5"/>
      <c r="AW48595" s="5"/>
    </row>
    <row r="48596" spans="38:49">
      <c r="AL48596" s="5"/>
      <c r="AM48596" s="5"/>
      <c r="AW48596" s="5"/>
    </row>
    <row r="48597" spans="38:49">
      <c r="AL48597" s="5"/>
      <c r="AM48597" s="5"/>
      <c r="AW48597" s="5"/>
    </row>
    <row r="48598" spans="38:49">
      <c r="AL48598" s="5"/>
      <c r="AM48598" s="5"/>
      <c r="AW48598" s="5"/>
    </row>
    <row r="48599" spans="38:49">
      <c r="AL48599" s="5"/>
      <c r="AM48599" s="5"/>
      <c r="AW48599" s="5"/>
    </row>
    <row r="48600" spans="38:49">
      <c r="AL48600" s="5"/>
      <c r="AM48600" s="5"/>
      <c r="AW48600" s="5"/>
    </row>
    <row r="48601" spans="38:49">
      <c r="AL48601" s="5"/>
      <c r="AM48601" s="5"/>
      <c r="AW48601" s="5"/>
    </row>
    <row r="48602" spans="38:49">
      <c r="AL48602" s="5"/>
      <c r="AM48602" s="5"/>
      <c r="AW48602" s="5"/>
    </row>
    <row r="48603" spans="38:49">
      <c r="AL48603" s="5"/>
      <c r="AM48603" s="5"/>
      <c r="AW48603" s="5"/>
    </row>
    <row r="48604" spans="38:49">
      <c r="AL48604" s="5"/>
      <c r="AM48604" s="5"/>
      <c r="AW48604" s="5"/>
    </row>
    <row r="48605" spans="38:49">
      <c r="AL48605" s="5"/>
      <c r="AM48605" s="5"/>
      <c r="AW48605" s="5"/>
    </row>
    <row r="48606" spans="38:49">
      <c r="AL48606" s="5"/>
      <c r="AM48606" s="5"/>
      <c r="AW48606" s="5"/>
    </row>
    <row r="48607" spans="38:49">
      <c r="AL48607" s="5"/>
      <c r="AM48607" s="5"/>
      <c r="AW48607" s="5"/>
    </row>
    <row r="48608" spans="38:49">
      <c r="AL48608" s="5"/>
      <c r="AM48608" s="5"/>
      <c r="AW48608" s="5"/>
    </row>
    <row r="48609" spans="38:49">
      <c r="AL48609" s="5"/>
      <c r="AM48609" s="5"/>
      <c r="AW48609" s="5"/>
    </row>
    <row r="48610" spans="38:49">
      <c r="AL48610" s="5"/>
      <c r="AM48610" s="5"/>
      <c r="AW48610" s="5"/>
    </row>
    <row r="48611" spans="38:49">
      <c r="AL48611" s="5"/>
      <c r="AM48611" s="5"/>
      <c r="AW48611" s="5"/>
    </row>
    <row r="48612" spans="38:49">
      <c r="AL48612" s="5"/>
      <c r="AM48612" s="5"/>
      <c r="AW48612" s="5"/>
    </row>
    <row r="48613" spans="38:49">
      <c r="AL48613" s="5"/>
      <c r="AM48613" s="5"/>
      <c r="AW48613" s="5"/>
    </row>
    <row r="48614" spans="38:49">
      <c r="AL48614" s="5"/>
      <c r="AM48614" s="5"/>
      <c r="AW48614" s="5"/>
    </row>
    <row r="48615" spans="38:49">
      <c r="AL48615" s="5"/>
      <c r="AM48615" s="5"/>
      <c r="AW48615" s="5"/>
    </row>
    <row r="48616" spans="38:49">
      <c r="AL48616" s="5"/>
      <c r="AM48616" s="5"/>
      <c r="AW48616" s="5"/>
    </row>
    <row r="48617" spans="38:49">
      <c r="AL48617" s="5"/>
      <c r="AM48617" s="5"/>
      <c r="AW48617" s="5"/>
    </row>
    <row r="48618" spans="38:49">
      <c r="AL48618" s="5"/>
      <c r="AM48618" s="5"/>
      <c r="AW48618" s="5"/>
    </row>
    <row r="48619" spans="38:49">
      <c r="AL48619" s="5"/>
      <c r="AM48619" s="5"/>
      <c r="AW48619" s="5"/>
    </row>
    <row r="48620" spans="38:49">
      <c r="AL48620" s="5"/>
      <c r="AM48620" s="5"/>
      <c r="AW48620" s="5"/>
    </row>
    <row r="48621" spans="38:49">
      <c r="AL48621" s="5"/>
      <c r="AM48621" s="5"/>
      <c r="AW48621" s="5"/>
    </row>
    <row r="48622" spans="38:49">
      <c r="AL48622" s="5"/>
      <c r="AM48622" s="5"/>
      <c r="AW48622" s="5"/>
    </row>
    <row r="48623" spans="38:49">
      <c r="AL48623" s="5"/>
      <c r="AM48623" s="5"/>
      <c r="AW48623" s="5"/>
    </row>
    <row r="48624" spans="38:49">
      <c r="AL48624" s="5"/>
      <c r="AM48624" s="5"/>
      <c r="AW48624" s="5"/>
    </row>
    <row r="48625" spans="38:49">
      <c r="AL48625" s="5"/>
      <c r="AM48625" s="5"/>
      <c r="AW48625" s="5"/>
    </row>
    <row r="48626" spans="38:49">
      <c r="AL48626" s="5"/>
      <c r="AM48626" s="5"/>
      <c r="AW48626" s="5"/>
    </row>
    <row r="48627" spans="38:49">
      <c r="AL48627" s="5"/>
      <c r="AM48627" s="5"/>
      <c r="AW48627" s="5"/>
    </row>
    <row r="48628" spans="38:49">
      <c r="AL48628" s="5"/>
      <c r="AM48628" s="5"/>
      <c r="AW48628" s="5"/>
    </row>
    <row r="48629" spans="38:49">
      <c r="AL48629" s="5"/>
      <c r="AM48629" s="5"/>
      <c r="AW48629" s="5"/>
    </row>
    <row r="48630" spans="38:49">
      <c r="AL48630" s="5"/>
      <c r="AM48630" s="5"/>
      <c r="AW48630" s="5"/>
    </row>
    <row r="48631" spans="38:49">
      <c r="AL48631" s="5"/>
      <c r="AM48631" s="5"/>
      <c r="AW48631" s="5"/>
    </row>
    <row r="48632" spans="38:49">
      <c r="AL48632" s="5"/>
      <c r="AM48632" s="5"/>
      <c r="AW48632" s="5"/>
    </row>
    <row r="48633" spans="38:49">
      <c r="AL48633" s="5"/>
      <c r="AM48633" s="5"/>
      <c r="AW48633" s="5"/>
    </row>
    <row r="48634" spans="38:49">
      <c r="AL48634" s="5"/>
      <c r="AM48634" s="5"/>
      <c r="AW48634" s="5"/>
    </row>
    <row r="48635" spans="38:49">
      <c r="AL48635" s="5"/>
      <c r="AM48635" s="5"/>
      <c r="AW48635" s="5"/>
    </row>
    <row r="48636" spans="38:49">
      <c r="AL48636" s="5"/>
      <c r="AM48636" s="5"/>
      <c r="AW48636" s="5"/>
    </row>
    <row r="48637" spans="38:49">
      <c r="AL48637" s="5"/>
      <c r="AM48637" s="5"/>
      <c r="AW48637" s="5"/>
    </row>
    <row r="48638" spans="38:49">
      <c r="AL48638" s="5"/>
      <c r="AM48638" s="5"/>
      <c r="AW48638" s="5"/>
    </row>
    <row r="48639" spans="38:49">
      <c r="AL48639" s="5"/>
      <c r="AM48639" s="5"/>
      <c r="AW48639" s="5"/>
    </row>
    <row r="48640" spans="38:49">
      <c r="AL48640" s="5"/>
      <c r="AM48640" s="5"/>
      <c r="AW48640" s="5"/>
    </row>
    <row r="48641" spans="38:49">
      <c r="AL48641" s="5"/>
      <c r="AM48641" s="5"/>
      <c r="AW48641" s="5"/>
    </row>
    <row r="48642" spans="38:49">
      <c r="AL48642" s="5"/>
      <c r="AM48642" s="5"/>
      <c r="AW48642" s="5"/>
    </row>
    <row r="48643" spans="38:49">
      <c r="AL48643" s="5"/>
      <c r="AM48643" s="5"/>
      <c r="AW48643" s="5"/>
    </row>
    <row r="48644" spans="38:49">
      <c r="AL48644" s="5"/>
      <c r="AM48644" s="5"/>
      <c r="AW48644" s="5"/>
    </row>
    <row r="48645" spans="38:49">
      <c r="AL48645" s="5"/>
      <c r="AM48645" s="5"/>
      <c r="AW48645" s="5"/>
    </row>
    <row r="48646" spans="38:49">
      <c r="AL48646" s="5"/>
      <c r="AM48646" s="5"/>
      <c r="AW48646" s="5"/>
    </row>
    <row r="48647" spans="38:49">
      <c r="AL48647" s="5"/>
      <c r="AM48647" s="5"/>
      <c r="AW48647" s="5"/>
    </row>
    <row r="48648" spans="38:49">
      <c r="AL48648" s="5"/>
      <c r="AM48648" s="5"/>
      <c r="AW48648" s="5"/>
    </row>
    <row r="48649" spans="38:49">
      <c r="AL48649" s="5"/>
      <c r="AM48649" s="5"/>
      <c r="AW48649" s="5"/>
    </row>
    <row r="48650" spans="38:49">
      <c r="AL48650" s="5"/>
      <c r="AM48650" s="5"/>
      <c r="AW48650" s="5"/>
    </row>
    <row r="48651" spans="38:49">
      <c r="AL48651" s="5"/>
      <c r="AM48651" s="5"/>
      <c r="AW48651" s="5"/>
    </row>
    <row r="48652" spans="38:49">
      <c r="AL48652" s="5"/>
      <c r="AM48652" s="5"/>
      <c r="AW48652" s="5"/>
    </row>
    <row r="48653" spans="38:49">
      <c r="AL48653" s="5"/>
      <c r="AM48653" s="5"/>
      <c r="AW48653" s="5"/>
    </row>
    <row r="48654" spans="38:49">
      <c r="AL48654" s="5"/>
      <c r="AM48654" s="5"/>
      <c r="AW48654" s="5"/>
    </row>
    <row r="48655" spans="38:49">
      <c r="AL48655" s="5"/>
      <c r="AM48655" s="5"/>
      <c r="AW48655" s="5"/>
    </row>
    <row r="48656" spans="38:49">
      <c r="AL48656" s="5"/>
      <c r="AM48656" s="5"/>
      <c r="AW48656" s="5"/>
    </row>
    <row r="48657" spans="38:49">
      <c r="AL48657" s="5"/>
      <c r="AM48657" s="5"/>
      <c r="AW48657" s="5"/>
    </row>
    <row r="48658" spans="38:49">
      <c r="AL48658" s="5"/>
      <c r="AM48658" s="5"/>
      <c r="AW48658" s="5"/>
    </row>
    <row r="48659" spans="38:49">
      <c r="AL48659" s="5"/>
      <c r="AM48659" s="5"/>
      <c r="AW48659" s="5"/>
    </row>
    <row r="48660" spans="38:49">
      <c r="AL48660" s="5"/>
      <c r="AM48660" s="5"/>
      <c r="AW48660" s="5"/>
    </row>
    <row r="48661" spans="38:49">
      <c r="AL48661" s="5"/>
      <c r="AM48661" s="5"/>
      <c r="AW48661" s="5"/>
    </row>
    <row r="48662" spans="38:49">
      <c r="AL48662" s="5"/>
      <c r="AM48662" s="5"/>
      <c r="AW48662" s="5"/>
    </row>
    <row r="48663" spans="38:49">
      <c r="AL48663" s="5"/>
      <c r="AM48663" s="5"/>
      <c r="AW48663" s="5"/>
    </row>
    <row r="48664" spans="38:49">
      <c r="AL48664" s="5"/>
      <c r="AM48664" s="5"/>
      <c r="AW48664" s="5"/>
    </row>
    <row r="48665" spans="38:49">
      <c r="AL48665" s="5"/>
      <c r="AM48665" s="5"/>
      <c r="AW48665" s="5"/>
    </row>
    <row r="48666" spans="38:49">
      <c r="AL48666" s="5"/>
      <c r="AM48666" s="5"/>
      <c r="AW48666" s="5"/>
    </row>
    <row r="48667" spans="38:49">
      <c r="AL48667" s="5"/>
      <c r="AM48667" s="5"/>
      <c r="AW48667" s="5"/>
    </row>
    <row r="48668" spans="38:49">
      <c r="AL48668" s="5"/>
      <c r="AM48668" s="5"/>
      <c r="AW48668" s="5"/>
    </row>
    <row r="48669" spans="38:49">
      <c r="AL48669" s="5"/>
      <c r="AM48669" s="5"/>
      <c r="AW48669" s="5"/>
    </row>
    <row r="48670" spans="38:49">
      <c r="AL48670" s="5"/>
      <c r="AM48670" s="5"/>
      <c r="AW48670" s="5"/>
    </row>
    <row r="48671" spans="38:49">
      <c r="AL48671" s="5"/>
      <c r="AM48671" s="5"/>
      <c r="AW48671" s="5"/>
    </row>
    <row r="48672" spans="38:49">
      <c r="AL48672" s="5"/>
      <c r="AM48672" s="5"/>
      <c r="AW48672" s="5"/>
    </row>
    <row r="48673" spans="38:49">
      <c r="AL48673" s="5"/>
      <c r="AM48673" s="5"/>
      <c r="AW48673" s="5"/>
    </row>
    <row r="48674" spans="38:49">
      <c r="AL48674" s="5"/>
      <c r="AM48674" s="5"/>
      <c r="AW48674" s="5"/>
    </row>
    <row r="48675" spans="38:49">
      <c r="AL48675" s="5"/>
      <c r="AM48675" s="5"/>
      <c r="AW48675" s="5"/>
    </row>
    <row r="48676" spans="38:49">
      <c r="AL48676" s="5"/>
      <c r="AM48676" s="5"/>
      <c r="AW48676" s="5"/>
    </row>
    <row r="48677" spans="38:49">
      <c r="AL48677" s="5"/>
      <c r="AM48677" s="5"/>
      <c r="AW48677" s="5"/>
    </row>
    <row r="48678" spans="38:49">
      <c r="AL48678" s="5"/>
      <c r="AM48678" s="5"/>
      <c r="AW48678" s="5"/>
    </row>
    <row r="48679" spans="38:49">
      <c r="AL48679" s="5"/>
      <c r="AM48679" s="5"/>
      <c r="AW48679" s="5"/>
    </row>
    <row r="48680" spans="38:49">
      <c r="AL48680" s="5"/>
      <c r="AM48680" s="5"/>
      <c r="AW48680" s="5"/>
    </row>
    <row r="48681" spans="38:49">
      <c r="AL48681" s="5"/>
      <c r="AM48681" s="5"/>
      <c r="AW48681" s="5"/>
    </row>
    <row r="48682" spans="38:49">
      <c r="AL48682" s="5"/>
      <c r="AM48682" s="5"/>
      <c r="AW48682" s="5"/>
    </row>
    <row r="48683" spans="38:49">
      <c r="AL48683" s="5"/>
      <c r="AM48683" s="5"/>
      <c r="AW48683" s="5"/>
    </row>
    <row r="48684" spans="38:49">
      <c r="AL48684" s="5"/>
      <c r="AM48684" s="5"/>
      <c r="AW48684" s="5"/>
    </row>
    <row r="48685" spans="38:49">
      <c r="AL48685" s="5"/>
      <c r="AM48685" s="5"/>
      <c r="AW48685" s="5"/>
    </row>
    <row r="48686" spans="38:49">
      <c r="AL48686" s="5"/>
      <c r="AM48686" s="5"/>
      <c r="AW48686" s="5"/>
    </row>
    <row r="48687" spans="38:49">
      <c r="AL48687" s="5"/>
      <c r="AM48687" s="5"/>
      <c r="AW48687" s="5"/>
    </row>
    <row r="48688" spans="38:49">
      <c r="AL48688" s="5"/>
      <c r="AM48688" s="5"/>
      <c r="AW48688" s="5"/>
    </row>
    <row r="48689" spans="38:49">
      <c r="AL48689" s="5"/>
      <c r="AM48689" s="5"/>
      <c r="AW48689" s="5"/>
    </row>
    <row r="48690" spans="38:49">
      <c r="AL48690" s="5"/>
      <c r="AM48690" s="5"/>
      <c r="AW48690" s="5"/>
    </row>
    <row r="48691" spans="38:49">
      <c r="AL48691" s="5"/>
      <c r="AM48691" s="5"/>
      <c r="AW48691" s="5"/>
    </row>
    <row r="48692" spans="38:49">
      <c r="AL48692" s="5"/>
      <c r="AM48692" s="5"/>
      <c r="AW48692" s="5"/>
    </row>
    <row r="48693" spans="38:49">
      <c r="AL48693" s="5"/>
      <c r="AM48693" s="5"/>
      <c r="AW48693" s="5"/>
    </row>
    <row r="48694" spans="38:49">
      <c r="AL48694" s="5"/>
      <c r="AM48694" s="5"/>
      <c r="AW48694" s="5"/>
    </row>
    <row r="48695" spans="38:49">
      <c r="AL48695" s="5"/>
      <c r="AM48695" s="5"/>
      <c r="AW48695" s="5"/>
    </row>
    <row r="48696" spans="38:49">
      <c r="AL48696" s="5"/>
      <c r="AM48696" s="5"/>
      <c r="AW48696" s="5"/>
    </row>
    <row r="48697" spans="38:49">
      <c r="AL48697" s="5"/>
      <c r="AM48697" s="5"/>
      <c r="AW48697" s="5"/>
    </row>
    <row r="48698" spans="38:49">
      <c r="AL48698" s="5"/>
      <c r="AM48698" s="5"/>
      <c r="AW48698" s="5"/>
    </row>
    <row r="48699" spans="38:49">
      <c r="AL48699" s="5"/>
      <c r="AM48699" s="5"/>
      <c r="AW48699" s="5"/>
    </row>
    <row r="48700" spans="38:49">
      <c r="AL48700" s="5"/>
      <c r="AM48700" s="5"/>
      <c r="AW48700" s="5"/>
    </row>
    <row r="48701" spans="38:49">
      <c r="AL48701" s="5"/>
      <c r="AM48701" s="5"/>
      <c r="AW48701" s="5"/>
    </row>
    <row r="48702" spans="38:49">
      <c r="AL48702" s="5"/>
      <c r="AM48702" s="5"/>
      <c r="AW48702" s="5"/>
    </row>
    <row r="48703" spans="38:49">
      <c r="AL48703" s="5"/>
      <c r="AM48703" s="5"/>
      <c r="AW48703" s="5"/>
    </row>
    <row r="48704" spans="38:49">
      <c r="AL48704" s="5"/>
      <c r="AM48704" s="5"/>
      <c r="AW48704" s="5"/>
    </row>
    <row r="48705" spans="38:49">
      <c r="AL48705" s="5"/>
      <c r="AM48705" s="5"/>
      <c r="AW48705" s="5"/>
    </row>
    <row r="48706" spans="38:49">
      <c r="AL48706" s="5"/>
      <c r="AM48706" s="5"/>
      <c r="AW48706" s="5"/>
    </row>
    <row r="48707" spans="38:49">
      <c r="AL48707" s="5"/>
      <c r="AM48707" s="5"/>
      <c r="AW48707" s="5"/>
    </row>
    <row r="48708" spans="38:49">
      <c r="AL48708" s="5"/>
      <c r="AM48708" s="5"/>
      <c r="AW48708" s="5"/>
    </row>
    <row r="48709" spans="38:49">
      <c r="AL48709" s="5"/>
      <c r="AM48709" s="5"/>
      <c r="AW48709" s="5"/>
    </row>
    <row r="48710" spans="38:49">
      <c r="AL48710" s="5"/>
      <c r="AM48710" s="5"/>
      <c r="AW48710" s="5"/>
    </row>
    <row r="48711" spans="38:49">
      <c r="AL48711" s="5"/>
      <c r="AM48711" s="5"/>
      <c r="AW48711" s="5"/>
    </row>
    <row r="48712" spans="38:49">
      <c r="AL48712" s="5"/>
      <c r="AM48712" s="5"/>
      <c r="AW48712" s="5"/>
    </row>
    <row r="48713" spans="38:49">
      <c r="AL48713" s="5"/>
      <c r="AM48713" s="5"/>
      <c r="AW48713" s="5"/>
    </row>
    <row r="48714" spans="38:49">
      <c r="AL48714" s="5"/>
      <c r="AM48714" s="5"/>
      <c r="AW48714" s="5"/>
    </row>
    <row r="48715" spans="38:49">
      <c r="AL48715" s="5"/>
      <c r="AM48715" s="5"/>
      <c r="AW48715" s="5"/>
    </row>
    <row r="48716" spans="38:49">
      <c r="AL48716" s="5"/>
      <c r="AM48716" s="5"/>
      <c r="AW48716" s="5"/>
    </row>
    <row r="48717" spans="38:49">
      <c r="AL48717" s="5"/>
      <c r="AM48717" s="5"/>
      <c r="AW48717" s="5"/>
    </row>
    <row r="48718" spans="38:49">
      <c r="AL48718" s="5"/>
      <c r="AM48718" s="5"/>
      <c r="AW48718" s="5"/>
    </row>
    <row r="48719" spans="38:49">
      <c r="AL48719" s="5"/>
      <c r="AM48719" s="5"/>
      <c r="AW48719" s="5"/>
    </row>
    <row r="48720" spans="38:49">
      <c r="AL48720" s="5"/>
      <c r="AM48720" s="5"/>
      <c r="AW48720" s="5"/>
    </row>
    <row r="48721" spans="38:49">
      <c r="AL48721" s="5"/>
      <c r="AM48721" s="5"/>
      <c r="AW48721" s="5"/>
    </row>
    <row r="48722" spans="38:49">
      <c r="AL48722" s="5"/>
      <c r="AM48722" s="5"/>
      <c r="AW48722" s="5"/>
    </row>
    <row r="48723" spans="38:49">
      <c r="AL48723" s="5"/>
      <c r="AM48723" s="5"/>
      <c r="AW48723" s="5"/>
    </row>
    <row r="48724" spans="38:49">
      <c r="AL48724" s="5"/>
      <c r="AM48724" s="5"/>
      <c r="AW48724" s="5"/>
    </row>
    <row r="48725" spans="38:49">
      <c r="AL48725" s="5"/>
      <c r="AM48725" s="5"/>
      <c r="AW48725" s="5"/>
    </row>
    <row r="48726" spans="38:49">
      <c r="AL48726" s="5"/>
      <c r="AM48726" s="5"/>
      <c r="AW48726" s="5"/>
    </row>
    <row r="48727" spans="38:49">
      <c r="AL48727" s="5"/>
      <c r="AM48727" s="5"/>
      <c r="AW48727" s="5"/>
    </row>
    <row r="48728" spans="38:49">
      <c r="AL48728" s="5"/>
      <c r="AM48728" s="5"/>
      <c r="AW48728" s="5"/>
    </row>
    <row r="48729" spans="38:49">
      <c r="AL48729" s="5"/>
      <c r="AM48729" s="5"/>
      <c r="AW48729" s="5"/>
    </row>
    <row r="48730" spans="38:49">
      <c r="AL48730" s="5"/>
      <c r="AM48730" s="5"/>
      <c r="AW48730" s="5"/>
    </row>
    <row r="48731" spans="38:49">
      <c r="AL48731" s="5"/>
      <c r="AM48731" s="5"/>
      <c r="AW48731" s="5"/>
    </row>
    <row r="48732" spans="38:49">
      <c r="AL48732" s="5"/>
      <c r="AM48732" s="5"/>
      <c r="AW48732" s="5"/>
    </row>
    <row r="48733" spans="38:49">
      <c r="AL48733" s="5"/>
      <c r="AM48733" s="5"/>
      <c r="AW48733" s="5"/>
    </row>
    <row r="48734" spans="38:49">
      <c r="AL48734" s="5"/>
      <c r="AM48734" s="5"/>
      <c r="AW48734" s="5"/>
    </row>
    <row r="48735" spans="38:49">
      <c r="AL48735" s="5"/>
      <c r="AM48735" s="5"/>
      <c r="AW48735" s="5"/>
    </row>
    <row r="48736" spans="38:49">
      <c r="AL48736" s="5"/>
      <c r="AM48736" s="5"/>
      <c r="AW48736" s="5"/>
    </row>
    <row r="48737" spans="38:49">
      <c r="AL48737" s="5"/>
      <c r="AM48737" s="5"/>
      <c r="AW48737" s="5"/>
    </row>
    <row r="48738" spans="38:49">
      <c r="AL48738" s="5"/>
      <c r="AM48738" s="5"/>
      <c r="AW48738" s="5"/>
    </row>
    <row r="48739" spans="38:49">
      <c r="AL48739" s="5"/>
      <c r="AM48739" s="5"/>
      <c r="AW48739" s="5"/>
    </row>
    <row r="48740" spans="38:49">
      <c r="AL48740" s="5"/>
      <c r="AM48740" s="5"/>
      <c r="AW48740" s="5"/>
    </row>
    <row r="48741" spans="38:49">
      <c r="AL48741" s="5"/>
      <c r="AM48741" s="5"/>
      <c r="AW48741" s="5"/>
    </row>
    <row r="48742" spans="38:49">
      <c r="AL48742" s="5"/>
      <c r="AM48742" s="5"/>
      <c r="AW48742" s="5"/>
    </row>
    <row r="48743" spans="38:49">
      <c r="AL48743" s="5"/>
      <c r="AM48743" s="5"/>
      <c r="AW48743" s="5"/>
    </row>
    <row r="48744" spans="38:49">
      <c r="AL48744" s="5"/>
      <c r="AM48744" s="5"/>
      <c r="AW48744" s="5"/>
    </row>
    <row r="48745" spans="38:49">
      <c r="AL48745" s="5"/>
      <c r="AM48745" s="5"/>
      <c r="AW48745" s="5"/>
    </row>
    <row r="48746" spans="38:49">
      <c r="AL48746" s="5"/>
      <c r="AM48746" s="5"/>
      <c r="AW48746" s="5"/>
    </row>
    <row r="48747" spans="38:49">
      <c r="AL48747" s="5"/>
      <c r="AM48747" s="5"/>
      <c r="AW48747" s="5"/>
    </row>
    <row r="48748" spans="38:49">
      <c r="AL48748" s="5"/>
      <c r="AM48748" s="5"/>
      <c r="AW48748" s="5"/>
    </row>
    <row r="48749" spans="38:49">
      <c r="AL48749" s="5"/>
      <c r="AM48749" s="5"/>
      <c r="AW48749" s="5"/>
    </row>
    <row r="48750" spans="38:49">
      <c r="AL48750" s="5"/>
      <c r="AM48750" s="5"/>
      <c r="AW48750" s="5"/>
    </row>
    <row r="48751" spans="38:49">
      <c r="AL48751" s="5"/>
      <c r="AM48751" s="5"/>
      <c r="AW48751" s="5"/>
    </row>
    <row r="48752" spans="38:49">
      <c r="AL48752" s="5"/>
      <c r="AM48752" s="5"/>
      <c r="AW48752" s="5"/>
    </row>
    <row r="48753" spans="38:49">
      <c r="AL48753" s="5"/>
      <c r="AM48753" s="5"/>
      <c r="AW48753" s="5"/>
    </row>
    <row r="48754" spans="38:49">
      <c r="AL48754" s="5"/>
      <c r="AM48754" s="5"/>
      <c r="AW48754" s="5"/>
    </row>
    <row r="48755" spans="38:49">
      <c r="AL48755" s="5"/>
      <c r="AM48755" s="5"/>
      <c r="AW48755" s="5"/>
    </row>
    <row r="48756" spans="38:49">
      <c r="AL48756" s="5"/>
      <c r="AM48756" s="5"/>
      <c r="AW48756" s="5"/>
    </row>
    <row r="48757" spans="38:49">
      <c r="AL48757" s="5"/>
      <c r="AM48757" s="5"/>
      <c r="AW48757" s="5"/>
    </row>
    <row r="48758" spans="38:49">
      <c r="AL48758" s="5"/>
      <c r="AM48758" s="5"/>
      <c r="AW48758" s="5"/>
    </row>
    <row r="48759" spans="38:49">
      <c r="AL48759" s="5"/>
      <c r="AM48759" s="5"/>
      <c r="AW48759" s="5"/>
    </row>
    <row r="48760" spans="38:49">
      <c r="AL48760" s="5"/>
      <c r="AM48760" s="5"/>
      <c r="AW48760" s="5"/>
    </row>
    <row r="48761" spans="38:49">
      <c r="AL48761" s="5"/>
      <c r="AM48761" s="5"/>
      <c r="AW48761" s="5"/>
    </row>
    <row r="48762" spans="38:49">
      <c r="AL48762" s="5"/>
      <c r="AM48762" s="5"/>
      <c r="AW48762" s="5"/>
    </row>
    <row r="48763" spans="38:49">
      <c r="AL48763" s="5"/>
      <c r="AM48763" s="5"/>
      <c r="AW48763" s="5"/>
    </row>
    <row r="48764" spans="38:49">
      <c r="AL48764" s="5"/>
      <c r="AM48764" s="5"/>
      <c r="AW48764" s="5"/>
    </row>
    <row r="48765" spans="38:49">
      <c r="AL48765" s="5"/>
      <c r="AM48765" s="5"/>
      <c r="AW48765" s="5"/>
    </row>
    <row r="48766" spans="38:49">
      <c r="AL48766" s="5"/>
      <c r="AM48766" s="5"/>
      <c r="AW48766" s="5"/>
    </row>
    <row r="48767" spans="38:49">
      <c r="AL48767" s="5"/>
      <c r="AM48767" s="5"/>
      <c r="AW48767" s="5"/>
    </row>
    <row r="48768" spans="38:49">
      <c r="AL48768" s="5"/>
      <c r="AM48768" s="5"/>
      <c r="AW48768" s="5"/>
    </row>
    <row r="48769" spans="38:49">
      <c r="AL48769" s="5"/>
      <c r="AM48769" s="5"/>
      <c r="AW48769" s="5"/>
    </row>
    <row r="48770" spans="38:49">
      <c r="AL48770" s="5"/>
      <c r="AM48770" s="5"/>
      <c r="AW48770" s="5"/>
    </row>
    <row r="48771" spans="38:49">
      <c r="AL48771" s="5"/>
      <c r="AM48771" s="5"/>
      <c r="AW48771" s="5"/>
    </row>
    <row r="48772" spans="38:49">
      <c r="AL48772" s="5"/>
      <c r="AM48772" s="5"/>
      <c r="AW48772" s="5"/>
    </row>
    <row r="48773" spans="38:49">
      <c r="AL48773" s="5"/>
      <c r="AM48773" s="5"/>
      <c r="AW48773" s="5"/>
    </row>
    <row r="48774" spans="38:49">
      <c r="AL48774" s="5"/>
      <c r="AM48774" s="5"/>
      <c r="AW48774" s="5"/>
    </row>
    <row r="48775" spans="38:49">
      <c r="AL48775" s="5"/>
      <c r="AM48775" s="5"/>
      <c r="AW48775" s="5"/>
    </row>
    <row r="48776" spans="38:49">
      <c r="AL48776" s="5"/>
      <c r="AM48776" s="5"/>
      <c r="AW48776" s="5"/>
    </row>
    <row r="48777" spans="38:49">
      <c r="AL48777" s="5"/>
      <c r="AM48777" s="5"/>
      <c r="AW48777" s="5"/>
    </row>
    <row r="48778" spans="38:49">
      <c r="AL48778" s="5"/>
      <c r="AM48778" s="5"/>
      <c r="AW48778" s="5"/>
    </row>
    <row r="48779" spans="38:49">
      <c r="AL48779" s="5"/>
      <c r="AM48779" s="5"/>
      <c r="AW48779" s="5"/>
    </row>
    <row r="48780" spans="38:49">
      <c r="AL48780" s="5"/>
      <c r="AM48780" s="5"/>
      <c r="AW48780" s="5"/>
    </row>
    <row r="48781" spans="38:49">
      <c r="AL48781" s="5"/>
      <c r="AM48781" s="5"/>
      <c r="AW48781" s="5"/>
    </row>
    <row r="48782" spans="38:49">
      <c r="AL48782" s="5"/>
      <c r="AM48782" s="5"/>
      <c r="AW48782" s="5"/>
    </row>
    <row r="48783" spans="38:49">
      <c r="AL48783" s="5"/>
      <c r="AM48783" s="5"/>
      <c r="AW48783" s="5"/>
    </row>
    <row r="48784" spans="38:49">
      <c r="AL48784" s="5"/>
      <c r="AM48784" s="5"/>
      <c r="AW48784" s="5"/>
    </row>
    <row r="48785" spans="38:49">
      <c r="AL48785" s="5"/>
      <c r="AM48785" s="5"/>
      <c r="AW48785" s="5"/>
    </row>
    <row r="48786" spans="38:49">
      <c r="AL48786" s="5"/>
      <c r="AM48786" s="5"/>
      <c r="AW48786" s="5"/>
    </row>
    <row r="48787" spans="38:49">
      <c r="AL48787" s="5"/>
      <c r="AM48787" s="5"/>
      <c r="AW48787" s="5"/>
    </row>
    <row r="48788" spans="38:49">
      <c r="AL48788" s="5"/>
      <c r="AM48788" s="5"/>
      <c r="AW48788" s="5"/>
    </row>
    <row r="48789" spans="38:49">
      <c r="AL48789" s="5"/>
      <c r="AM48789" s="5"/>
      <c r="AW48789" s="5"/>
    </row>
    <row r="48790" spans="38:49">
      <c r="AL48790" s="5"/>
      <c r="AM48790" s="5"/>
      <c r="AW48790" s="5"/>
    </row>
    <row r="48791" spans="38:49">
      <c r="AL48791" s="5"/>
      <c r="AM48791" s="5"/>
      <c r="AW48791" s="5"/>
    </row>
    <row r="48792" spans="38:49">
      <c r="AL48792" s="5"/>
      <c r="AM48792" s="5"/>
      <c r="AW48792" s="5"/>
    </row>
    <row r="48793" spans="38:49">
      <c r="AL48793" s="5"/>
      <c r="AM48793" s="5"/>
      <c r="AW48793" s="5"/>
    </row>
    <row r="48794" spans="38:49">
      <c r="AL48794" s="5"/>
      <c r="AM48794" s="5"/>
      <c r="AW48794" s="5"/>
    </row>
    <row r="48795" spans="38:49">
      <c r="AL48795" s="5"/>
      <c r="AM48795" s="5"/>
      <c r="AW48795" s="5"/>
    </row>
    <row r="48796" spans="38:49">
      <c r="AL48796" s="5"/>
      <c r="AM48796" s="5"/>
      <c r="AW48796" s="5"/>
    </row>
    <row r="48797" spans="38:49">
      <c r="AL48797" s="5"/>
      <c r="AM48797" s="5"/>
      <c r="AW48797" s="5"/>
    </row>
    <row r="48798" spans="38:49">
      <c r="AL48798" s="5"/>
      <c r="AM48798" s="5"/>
      <c r="AW48798" s="5"/>
    </row>
    <row r="48799" spans="38:49">
      <c r="AL48799" s="5"/>
      <c r="AM48799" s="5"/>
      <c r="AW48799" s="5"/>
    </row>
    <row r="48800" spans="38:49">
      <c r="AL48800" s="5"/>
      <c r="AM48800" s="5"/>
      <c r="AW48800" s="5"/>
    </row>
    <row r="48801" spans="38:49">
      <c r="AL48801" s="5"/>
      <c r="AM48801" s="5"/>
      <c r="AW48801" s="5"/>
    </row>
    <row r="48802" spans="38:49">
      <c r="AL48802" s="5"/>
      <c r="AM48802" s="5"/>
      <c r="AW48802" s="5"/>
    </row>
    <row r="48803" spans="38:49">
      <c r="AL48803" s="5"/>
      <c r="AM48803" s="5"/>
      <c r="AW48803" s="5"/>
    </row>
    <row r="48804" spans="38:49">
      <c r="AL48804" s="5"/>
      <c r="AM48804" s="5"/>
      <c r="AW48804" s="5"/>
    </row>
    <row r="48805" spans="38:49">
      <c r="AL48805" s="5"/>
      <c r="AM48805" s="5"/>
      <c r="AW48805" s="5"/>
    </row>
    <row r="48806" spans="38:49">
      <c r="AL48806" s="5"/>
      <c r="AM48806" s="5"/>
      <c r="AW48806" s="5"/>
    </row>
    <row r="48807" spans="38:49">
      <c r="AL48807" s="5"/>
      <c r="AM48807" s="5"/>
      <c r="AW48807" s="5"/>
    </row>
    <row r="48808" spans="38:49">
      <c r="AL48808" s="5"/>
      <c r="AM48808" s="5"/>
      <c r="AW48808" s="5"/>
    </row>
    <row r="48809" spans="38:49">
      <c r="AL48809" s="5"/>
      <c r="AM48809" s="5"/>
      <c r="AW48809" s="5"/>
    </row>
    <row r="48810" spans="38:49">
      <c r="AL48810" s="5"/>
      <c r="AM48810" s="5"/>
      <c r="AW48810" s="5"/>
    </row>
    <row r="48811" spans="38:49">
      <c r="AL48811" s="5"/>
      <c r="AM48811" s="5"/>
      <c r="AW48811" s="5"/>
    </row>
    <row r="48812" spans="38:49">
      <c r="AL48812" s="5"/>
      <c r="AM48812" s="5"/>
      <c r="AW48812" s="5"/>
    </row>
    <row r="48813" spans="38:49">
      <c r="AL48813" s="5"/>
      <c r="AM48813" s="5"/>
      <c r="AW48813" s="5"/>
    </row>
    <row r="48814" spans="38:49">
      <c r="AL48814" s="5"/>
      <c r="AM48814" s="5"/>
      <c r="AW48814" s="5"/>
    </row>
    <row r="48815" spans="38:49">
      <c r="AL48815" s="5"/>
      <c r="AM48815" s="5"/>
      <c r="AW48815" s="5"/>
    </row>
    <row r="48816" spans="38:49">
      <c r="AL48816" s="5"/>
      <c r="AM48816" s="5"/>
      <c r="AW48816" s="5"/>
    </row>
    <row r="48817" spans="38:49">
      <c r="AL48817" s="5"/>
      <c r="AM48817" s="5"/>
      <c r="AW48817" s="5"/>
    </row>
    <row r="48818" spans="38:49">
      <c r="AL48818" s="5"/>
      <c r="AM48818" s="5"/>
      <c r="AW48818" s="5"/>
    </row>
    <row r="48819" spans="38:49">
      <c r="AL48819" s="5"/>
      <c r="AM48819" s="5"/>
      <c r="AW48819" s="5"/>
    </row>
    <row r="48820" spans="38:49">
      <c r="AL48820" s="5"/>
      <c r="AM48820" s="5"/>
      <c r="AW48820" s="5"/>
    </row>
    <row r="48821" spans="38:49">
      <c r="AL48821" s="5"/>
      <c r="AM48821" s="5"/>
      <c r="AW48821" s="5"/>
    </row>
    <row r="48822" spans="38:49">
      <c r="AL48822" s="5"/>
      <c r="AM48822" s="5"/>
      <c r="AW48822" s="5"/>
    </row>
    <row r="48823" spans="38:49">
      <c r="AL48823" s="5"/>
      <c r="AM48823" s="5"/>
      <c r="AW48823" s="5"/>
    </row>
    <row r="48824" spans="38:49">
      <c r="AL48824" s="5"/>
      <c r="AM48824" s="5"/>
      <c r="AW48824" s="5"/>
    </row>
    <row r="48825" spans="38:49">
      <c r="AL48825" s="5"/>
      <c r="AM48825" s="5"/>
      <c r="AW48825" s="5"/>
    </row>
    <row r="48826" spans="38:49">
      <c r="AL48826" s="5"/>
      <c r="AM48826" s="5"/>
      <c r="AW48826" s="5"/>
    </row>
    <row r="48827" spans="38:49">
      <c r="AL48827" s="5"/>
      <c r="AM48827" s="5"/>
      <c r="AW48827" s="5"/>
    </row>
    <row r="48828" spans="38:49">
      <c r="AL48828" s="5"/>
      <c r="AM48828" s="5"/>
      <c r="AW48828" s="5"/>
    </row>
    <row r="48829" spans="38:49">
      <c r="AL48829" s="5"/>
      <c r="AM48829" s="5"/>
      <c r="AW48829" s="5"/>
    </row>
    <row r="48830" spans="38:49">
      <c r="AL48830" s="5"/>
      <c r="AM48830" s="5"/>
      <c r="AW48830" s="5"/>
    </row>
    <row r="48831" spans="38:49">
      <c r="AL48831" s="5"/>
      <c r="AM48831" s="5"/>
      <c r="AW48831" s="5"/>
    </row>
    <row r="48832" spans="38:49">
      <c r="AL48832" s="5"/>
      <c r="AM48832" s="5"/>
      <c r="AW48832" s="5"/>
    </row>
    <row r="48833" spans="38:49">
      <c r="AL48833" s="5"/>
      <c r="AM48833" s="5"/>
      <c r="AW48833" s="5"/>
    </row>
    <row r="48834" spans="38:49">
      <c r="AL48834" s="5"/>
      <c r="AM48834" s="5"/>
      <c r="AW48834" s="5"/>
    </row>
    <row r="48835" spans="38:49">
      <c r="AL48835" s="5"/>
      <c r="AM48835" s="5"/>
      <c r="AW48835" s="5"/>
    </row>
    <row r="48836" spans="38:49">
      <c r="AL48836" s="5"/>
      <c r="AM48836" s="5"/>
      <c r="AW48836" s="5"/>
    </row>
    <row r="48837" spans="38:49">
      <c r="AL48837" s="5"/>
      <c r="AM48837" s="5"/>
      <c r="AW48837" s="5"/>
    </row>
    <row r="48838" spans="38:49">
      <c r="AL48838" s="5"/>
      <c r="AM48838" s="5"/>
      <c r="AW48838" s="5"/>
    </row>
    <row r="48839" spans="38:49">
      <c r="AL48839" s="5"/>
      <c r="AM48839" s="5"/>
      <c r="AW48839" s="5"/>
    </row>
    <row r="48840" spans="38:49">
      <c r="AL48840" s="5"/>
      <c r="AM48840" s="5"/>
      <c r="AW48840" s="5"/>
    </row>
    <row r="48841" spans="38:49">
      <c r="AL48841" s="5"/>
      <c r="AM48841" s="5"/>
      <c r="AW48841" s="5"/>
    </row>
    <row r="48842" spans="38:49">
      <c r="AL48842" s="5"/>
      <c r="AM48842" s="5"/>
      <c r="AW48842" s="5"/>
    </row>
    <row r="48843" spans="38:49">
      <c r="AL48843" s="5"/>
      <c r="AM48843" s="5"/>
      <c r="AW48843" s="5"/>
    </row>
    <row r="48844" spans="38:49">
      <c r="AL48844" s="5"/>
      <c r="AM48844" s="5"/>
      <c r="AW48844" s="5"/>
    </row>
    <row r="48845" spans="38:49">
      <c r="AL48845" s="5"/>
      <c r="AM48845" s="5"/>
      <c r="AW48845" s="5"/>
    </row>
    <row r="48846" spans="38:49">
      <c r="AL48846" s="5"/>
      <c r="AM48846" s="5"/>
      <c r="AW48846" s="5"/>
    </row>
    <row r="48847" spans="38:49">
      <c r="AL48847" s="5"/>
      <c r="AM48847" s="5"/>
      <c r="AW48847" s="5"/>
    </row>
    <row r="48848" spans="38:49">
      <c r="AL48848" s="5"/>
      <c r="AM48848" s="5"/>
      <c r="AW48848" s="5"/>
    </row>
    <row r="48849" spans="38:49">
      <c r="AL48849" s="5"/>
      <c r="AM48849" s="5"/>
      <c r="AW48849" s="5"/>
    </row>
    <row r="48850" spans="38:49">
      <c r="AL48850" s="5"/>
      <c r="AM48850" s="5"/>
      <c r="AW48850" s="5"/>
    </row>
    <row r="48851" spans="38:49">
      <c r="AL48851" s="5"/>
      <c r="AM48851" s="5"/>
      <c r="AW48851" s="5"/>
    </row>
    <row r="48852" spans="38:49">
      <c r="AL48852" s="5"/>
      <c r="AM48852" s="5"/>
      <c r="AW48852" s="5"/>
    </row>
    <row r="48853" spans="38:49">
      <c r="AL48853" s="5"/>
      <c r="AM48853" s="5"/>
      <c r="AW48853" s="5"/>
    </row>
    <row r="48854" spans="38:49">
      <c r="AL48854" s="5"/>
      <c r="AM48854" s="5"/>
      <c r="AW48854" s="5"/>
    </row>
    <row r="48855" spans="38:49">
      <c r="AL48855" s="5"/>
      <c r="AM48855" s="5"/>
      <c r="AW48855" s="5"/>
    </row>
    <row r="48856" spans="38:49">
      <c r="AL48856" s="5"/>
      <c r="AM48856" s="5"/>
      <c r="AW48856" s="5"/>
    </row>
    <row r="48857" spans="38:49">
      <c r="AL48857" s="5"/>
      <c r="AM48857" s="5"/>
      <c r="AW48857" s="5"/>
    </row>
    <row r="48858" spans="38:49">
      <c r="AL48858" s="5"/>
      <c r="AM48858" s="5"/>
      <c r="AW48858" s="5"/>
    </row>
    <row r="48859" spans="38:49">
      <c r="AL48859" s="5"/>
      <c r="AM48859" s="5"/>
      <c r="AW48859" s="5"/>
    </row>
    <row r="48860" spans="38:49">
      <c r="AL48860" s="5"/>
      <c r="AM48860" s="5"/>
      <c r="AW48860" s="5"/>
    </row>
    <row r="48861" spans="38:49">
      <c r="AL48861" s="5"/>
      <c r="AM48861" s="5"/>
      <c r="AW48861" s="5"/>
    </row>
    <row r="48862" spans="38:49">
      <c r="AL48862" s="5"/>
      <c r="AM48862" s="5"/>
      <c r="AW48862" s="5"/>
    </row>
    <row r="48863" spans="38:49">
      <c r="AL48863" s="5"/>
      <c r="AM48863" s="5"/>
      <c r="AW48863" s="5"/>
    </row>
    <row r="48864" spans="38:49">
      <c r="AL48864" s="5"/>
      <c r="AM48864" s="5"/>
      <c r="AW48864" s="5"/>
    </row>
    <row r="48865" spans="38:49">
      <c r="AL48865" s="5"/>
      <c r="AM48865" s="5"/>
      <c r="AW48865" s="5"/>
    </row>
    <row r="48866" spans="38:49">
      <c r="AL48866" s="5"/>
      <c r="AM48866" s="5"/>
      <c r="AW48866" s="5"/>
    </row>
    <row r="48867" spans="38:49">
      <c r="AL48867" s="5"/>
      <c r="AM48867" s="5"/>
      <c r="AW48867" s="5"/>
    </row>
    <row r="48868" spans="38:49">
      <c r="AL48868" s="5"/>
      <c r="AM48868" s="5"/>
      <c r="AW48868" s="5"/>
    </row>
    <row r="48869" spans="38:49">
      <c r="AL48869" s="5"/>
      <c r="AM48869" s="5"/>
      <c r="AW48869" s="5"/>
    </row>
    <row r="48870" spans="38:49">
      <c r="AL48870" s="5"/>
      <c r="AM48870" s="5"/>
      <c r="AW48870" s="5"/>
    </row>
    <row r="48871" spans="38:49">
      <c r="AL48871" s="5"/>
      <c r="AM48871" s="5"/>
      <c r="AW48871" s="5"/>
    </row>
    <row r="48872" spans="38:49">
      <c r="AL48872" s="5"/>
      <c r="AM48872" s="5"/>
      <c r="AW48872" s="5"/>
    </row>
    <row r="48873" spans="38:49">
      <c r="AL48873" s="5"/>
      <c r="AM48873" s="5"/>
      <c r="AW48873" s="5"/>
    </row>
    <row r="48874" spans="38:49">
      <c r="AL48874" s="5"/>
      <c r="AM48874" s="5"/>
      <c r="AW48874" s="5"/>
    </row>
    <row r="48875" spans="38:49">
      <c r="AL48875" s="5"/>
      <c r="AM48875" s="5"/>
      <c r="AW48875" s="5"/>
    </row>
    <row r="48876" spans="38:49">
      <c r="AL48876" s="5"/>
      <c r="AM48876" s="5"/>
      <c r="AW48876" s="5"/>
    </row>
    <row r="48877" spans="38:49">
      <c r="AL48877" s="5"/>
      <c r="AM48877" s="5"/>
      <c r="AW48877" s="5"/>
    </row>
    <row r="48878" spans="38:49">
      <c r="AL48878" s="5"/>
      <c r="AM48878" s="5"/>
      <c r="AW48878" s="5"/>
    </row>
    <row r="48879" spans="38:49">
      <c r="AL48879" s="5"/>
      <c r="AM48879" s="5"/>
      <c r="AW48879" s="5"/>
    </row>
    <row r="48880" spans="38:49">
      <c r="AL48880" s="5"/>
      <c r="AM48880" s="5"/>
      <c r="AW48880" s="5"/>
    </row>
    <row r="48881" spans="38:49">
      <c r="AL48881" s="5"/>
      <c r="AM48881" s="5"/>
      <c r="AW48881" s="5"/>
    </row>
    <row r="48882" spans="38:49">
      <c r="AL48882" s="5"/>
      <c r="AM48882" s="5"/>
      <c r="AW48882" s="5"/>
    </row>
    <row r="48883" spans="38:49">
      <c r="AL48883" s="5"/>
      <c r="AM48883" s="5"/>
      <c r="AW48883" s="5"/>
    </row>
    <row r="48884" spans="38:49">
      <c r="AL48884" s="5"/>
      <c r="AM48884" s="5"/>
      <c r="AW48884" s="5"/>
    </row>
    <row r="48885" spans="38:49">
      <c r="AL48885" s="5"/>
      <c r="AM48885" s="5"/>
      <c r="AW48885" s="5"/>
    </row>
    <row r="48886" spans="38:49">
      <c r="AL48886" s="5"/>
      <c r="AM48886" s="5"/>
      <c r="AW48886" s="5"/>
    </row>
    <row r="48887" spans="38:49">
      <c r="AL48887" s="5"/>
      <c r="AM48887" s="5"/>
      <c r="AW48887" s="5"/>
    </row>
    <row r="48888" spans="38:49">
      <c r="AL48888" s="5"/>
      <c r="AM48888" s="5"/>
      <c r="AW48888" s="5"/>
    </row>
    <row r="48889" spans="38:49">
      <c r="AL48889" s="5"/>
      <c r="AM48889" s="5"/>
      <c r="AW48889" s="5"/>
    </row>
    <row r="48890" spans="38:49">
      <c r="AL48890" s="5"/>
      <c r="AM48890" s="5"/>
      <c r="AW48890" s="5"/>
    </row>
    <row r="48891" spans="38:49">
      <c r="AL48891" s="5"/>
      <c r="AM48891" s="5"/>
      <c r="AW48891" s="5"/>
    </row>
    <row r="48892" spans="38:49">
      <c r="AL48892" s="5"/>
      <c r="AM48892" s="5"/>
      <c r="AW48892" s="5"/>
    </row>
    <row r="48893" spans="38:49">
      <c r="AL48893" s="5"/>
      <c r="AM48893" s="5"/>
      <c r="AW48893" s="5"/>
    </row>
    <row r="48894" spans="38:49">
      <c r="AL48894" s="5"/>
      <c r="AM48894" s="5"/>
      <c r="AW48894" s="5"/>
    </row>
    <row r="48895" spans="38:49">
      <c r="AL48895" s="5"/>
      <c r="AM48895" s="5"/>
      <c r="AW48895" s="5"/>
    </row>
    <row r="48896" spans="38:49">
      <c r="AL48896" s="5"/>
      <c r="AM48896" s="5"/>
      <c r="AW48896" s="5"/>
    </row>
    <row r="48897" spans="38:49">
      <c r="AL48897" s="5"/>
      <c r="AM48897" s="5"/>
      <c r="AW48897" s="5"/>
    </row>
    <row r="48898" spans="38:49">
      <c r="AL48898" s="5"/>
      <c r="AM48898" s="5"/>
      <c r="AW48898" s="5"/>
    </row>
    <row r="48899" spans="38:49">
      <c r="AL48899" s="5"/>
      <c r="AM48899" s="5"/>
      <c r="AW48899" s="5"/>
    </row>
    <row r="48900" spans="38:49">
      <c r="AL48900" s="5"/>
      <c r="AM48900" s="5"/>
      <c r="AW48900" s="5"/>
    </row>
    <row r="48901" spans="38:49">
      <c r="AL48901" s="5"/>
      <c r="AM48901" s="5"/>
      <c r="AW48901" s="5"/>
    </row>
    <row r="48902" spans="38:49">
      <c r="AL48902" s="5"/>
      <c r="AM48902" s="5"/>
      <c r="AW48902" s="5"/>
    </row>
    <row r="48903" spans="38:49">
      <c r="AL48903" s="5"/>
      <c r="AM48903" s="5"/>
      <c r="AW48903" s="5"/>
    </row>
    <row r="48904" spans="38:49">
      <c r="AL48904" s="5"/>
      <c r="AM48904" s="5"/>
      <c r="AW48904" s="5"/>
    </row>
    <row r="48905" spans="38:49">
      <c r="AL48905" s="5"/>
      <c r="AM48905" s="5"/>
      <c r="AW48905" s="5"/>
    </row>
    <row r="48906" spans="38:49">
      <c r="AL48906" s="5"/>
      <c r="AM48906" s="5"/>
      <c r="AW48906" s="5"/>
    </row>
    <row r="48907" spans="38:49">
      <c r="AL48907" s="5"/>
      <c r="AM48907" s="5"/>
      <c r="AW48907" s="5"/>
    </row>
    <row r="48908" spans="38:49">
      <c r="AL48908" s="5"/>
      <c r="AM48908" s="5"/>
      <c r="AW48908" s="5"/>
    </row>
    <row r="48909" spans="38:49">
      <c r="AL48909" s="5"/>
      <c r="AM48909" s="5"/>
      <c r="AW48909" s="5"/>
    </row>
    <row r="48910" spans="38:49">
      <c r="AL48910" s="5"/>
      <c r="AM48910" s="5"/>
      <c r="AW48910" s="5"/>
    </row>
    <row r="48911" spans="38:49">
      <c r="AL48911" s="5"/>
      <c r="AM48911" s="5"/>
      <c r="AW48911" s="5"/>
    </row>
    <row r="48912" spans="38:49">
      <c r="AL48912" s="5"/>
      <c r="AM48912" s="5"/>
      <c r="AW48912" s="5"/>
    </row>
    <row r="48913" spans="38:49">
      <c r="AL48913" s="5"/>
      <c r="AM48913" s="5"/>
      <c r="AW48913" s="5"/>
    </row>
    <row r="48914" spans="38:49">
      <c r="AL48914" s="5"/>
      <c r="AM48914" s="5"/>
      <c r="AW48914" s="5"/>
    </row>
    <row r="48915" spans="38:49">
      <c r="AL48915" s="5"/>
      <c r="AM48915" s="5"/>
      <c r="AW48915" s="5"/>
    </row>
    <row r="48916" spans="38:49">
      <c r="AL48916" s="5"/>
      <c r="AM48916" s="5"/>
      <c r="AW48916" s="5"/>
    </row>
    <row r="48917" spans="38:49">
      <c r="AL48917" s="5"/>
      <c r="AM48917" s="5"/>
      <c r="AW48917" s="5"/>
    </row>
    <row r="48918" spans="38:49">
      <c r="AL48918" s="5"/>
      <c r="AM48918" s="5"/>
      <c r="AW48918" s="5"/>
    </row>
    <row r="48919" spans="38:49">
      <c r="AL48919" s="5"/>
      <c r="AM48919" s="5"/>
      <c r="AW48919" s="5"/>
    </row>
    <row r="48920" spans="38:49">
      <c r="AL48920" s="5"/>
      <c r="AM48920" s="5"/>
      <c r="AW48920" s="5"/>
    </row>
    <row r="48921" spans="38:49">
      <c r="AL48921" s="5"/>
      <c r="AM48921" s="5"/>
      <c r="AW48921" s="5"/>
    </row>
    <row r="48922" spans="38:49">
      <c r="AL48922" s="5"/>
      <c r="AM48922" s="5"/>
      <c r="AW48922" s="5"/>
    </row>
    <row r="48923" spans="38:49">
      <c r="AL48923" s="5"/>
      <c r="AM48923" s="5"/>
      <c r="AW48923" s="5"/>
    </row>
    <row r="48924" spans="38:49">
      <c r="AL48924" s="5"/>
      <c r="AM48924" s="5"/>
      <c r="AW48924" s="5"/>
    </row>
    <row r="48925" spans="38:49">
      <c r="AL48925" s="5"/>
      <c r="AM48925" s="5"/>
      <c r="AW48925" s="5"/>
    </row>
    <row r="48926" spans="38:49">
      <c r="AL48926" s="5"/>
      <c r="AM48926" s="5"/>
      <c r="AW48926" s="5"/>
    </row>
    <row r="48927" spans="38:49">
      <c r="AL48927" s="5"/>
      <c r="AM48927" s="5"/>
      <c r="AW48927" s="5"/>
    </row>
    <row r="48928" spans="38:49">
      <c r="AL48928" s="5"/>
      <c r="AM48928" s="5"/>
      <c r="AW48928" s="5"/>
    </row>
    <row r="48929" spans="38:49">
      <c r="AL48929" s="5"/>
      <c r="AM48929" s="5"/>
      <c r="AW48929" s="5"/>
    </row>
    <row r="48930" spans="38:49">
      <c r="AL48930" s="5"/>
      <c r="AM48930" s="5"/>
      <c r="AW48930" s="5"/>
    </row>
    <row r="48931" spans="38:49">
      <c r="AL48931" s="5"/>
      <c r="AM48931" s="5"/>
      <c r="AW48931" s="5"/>
    </row>
    <row r="48932" spans="38:49">
      <c r="AL48932" s="5"/>
      <c r="AM48932" s="5"/>
      <c r="AW48932" s="5"/>
    </row>
    <row r="48933" spans="38:49">
      <c r="AL48933" s="5"/>
      <c r="AM48933" s="5"/>
      <c r="AW48933" s="5"/>
    </row>
    <row r="48934" spans="38:49">
      <c r="AL48934" s="5"/>
      <c r="AM48934" s="5"/>
      <c r="AW48934" s="5"/>
    </row>
    <row r="48935" spans="38:49">
      <c r="AL48935" s="5"/>
      <c r="AM48935" s="5"/>
      <c r="AW48935" s="5"/>
    </row>
    <row r="48936" spans="38:49">
      <c r="AL48936" s="5"/>
      <c r="AM48936" s="5"/>
      <c r="AW48936" s="5"/>
    </row>
    <row r="48937" spans="38:49">
      <c r="AL48937" s="5"/>
      <c r="AM48937" s="5"/>
      <c r="AW48937" s="5"/>
    </row>
    <row r="48938" spans="38:49">
      <c r="AL48938" s="5"/>
      <c r="AM48938" s="5"/>
      <c r="AW48938" s="5"/>
    </row>
    <row r="48939" spans="38:49">
      <c r="AL48939" s="5"/>
      <c r="AM48939" s="5"/>
      <c r="AW48939" s="5"/>
    </row>
    <row r="48940" spans="38:49">
      <c r="AL48940" s="5"/>
      <c r="AM48940" s="5"/>
      <c r="AW48940" s="5"/>
    </row>
    <row r="48941" spans="38:49">
      <c r="AL48941" s="5"/>
      <c r="AM48941" s="5"/>
      <c r="AW48941" s="5"/>
    </row>
    <row r="48942" spans="38:49">
      <c r="AL48942" s="5"/>
      <c r="AM48942" s="5"/>
      <c r="AW48942" s="5"/>
    </row>
    <row r="48943" spans="38:49">
      <c r="AL48943" s="5"/>
      <c r="AM48943" s="5"/>
      <c r="AW48943" s="5"/>
    </row>
    <row r="48944" spans="38:49">
      <c r="AL48944" s="5"/>
      <c r="AM48944" s="5"/>
      <c r="AW48944" s="5"/>
    </row>
    <row r="48945" spans="38:49">
      <c r="AL48945" s="5"/>
      <c r="AM48945" s="5"/>
      <c r="AW48945" s="5"/>
    </row>
    <row r="48946" spans="38:49">
      <c r="AL48946" s="5"/>
      <c r="AM48946" s="5"/>
      <c r="AW48946" s="5"/>
    </row>
    <row r="48947" spans="38:49">
      <c r="AL48947" s="5"/>
      <c r="AM48947" s="5"/>
      <c r="AW48947" s="5"/>
    </row>
    <row r="48948" spans="38:49">
      <c r="AL48948" s="5"/>
      <c r="AM48948" s="5"/>
      <c r="AW48948" s="5"/>
    </row>
    <row r="48949" spans="38:49">
      <c r="AL48949" s="5"/>
      <c r="AM48949" s="5"/>
      <c r="AW48949" s="5"/>
    </row>
    <row r="48950" spans="38:49">
      <c r="AL48950" s="5"/>
      <c r="AM48950" s="5"/>
      <c r="AW48950" s="5"/>
    </row>
    <row r="48951" spans="38:49">
      <c r="AL48951" s="5"/>
      <c r="AM48951" s="5"/>
      <c r="AW48951" s="5"/>
    </row>
    <row r="48952" spans="38:49">
      <c r="AL48952" s="5"/>
      <c r="AM48952" s="5"/>
      <c r="AW48952" s="5"/>
    </row>
    <row r="48953" spans="38:49">
      <c r="AL48953" s="5"/>
      <c r="AM48953" s="5"/>
      <c r="AW48953" s="5"/>
    </row>
    <row r="48954" spans="38:49">
      <c r="AL48954" s="5"/>
      <c r="AM48954" s="5"/>
      <c r="AW48954" s="5"/>
    </row>
    <row r="48955" spans="38:49">
      <c r="AL48955" s="5"/>
      <c r="AM48955" s="5"/>
      <c r="AW48955" s="5"/>
    </row>
    <row r="48956" spans="38:49">
      <c r="AL48956" s="5"/>
      <c r="AM48956" s="5"/>
      <c r="AW48956" s="5"/>
    </row>
    <row r="48957" spans="38:49">
      <c r="AL48957" s="5"/>
      <c r="AM48957" s="5"/>
      <c r="AW48957" s="5"/>
    </row>
    <row r="48958" spans="38:49">
      <c r="AL48958" s="5"/>
      <c r="AM48958" s="5"/>
      <c r="AW48958" s="5"/>
    </row>
    <row r="48959" spans="38:49">
      <c r="AL48959" s="5"/>
      <c r="AM48959" s="5"/>
      <c r="AW48959" s="5"/>
    </row>
    <row r="48960" spans="38:49">
      <c r="AL48960" s="5"/>
      <c r="AM48960" s="5"/>
      <c r="AW48960" s="5"/>
    </row>
    <row r="48961" spans="38:49">
      <c r="AL48961" s="5"/>
      <c r="AM48961" s="5"/>
      <c r="AW48961" s="5"/>
    </row>
    <row r="48962" spans="38:49">
      <c r="AL48962" s="5"/>
      <c r="AM48962" s="5"/>
      <c r="AW48962" s="5"/>
    </row>
    <row r="48963" spans="38:49">
      <c r="AL48963" s="5"/>
      <c r="AM48963" s="5"/>
      <c r="AW48963" s="5"/>
    </row>
    <row r="48964" spans="38:49">
      <c r="AL48964" s="5"/>
      <c r="AM48964" s="5"/>
      <c r="AW48964" s="5"/>
    </row>
    <row r="48965" spans="38:49">
      <c r="AL48965" s="5"/>
      <c r="AM48965" s="5"/>
      <c r="AW48965" s="5"/>
    </row>
    <row r="48966" spans="38:49">
      <c r="AL48966" s="5"/>
      <c r="AM48966" s="5"/>
      <c r="AW48966" s="5"/>
    </row>
    <row r="48967" spans="38:49">
      <c r="AL48967" s="5"/>
      <c r="AM48967" s="5"/>
      <c r="AW48967" s="5"/>
    </row>
    <row r="48968" spans="38:49">
      <c r="AL48968" s="5"/>
      <c r="AM48968" s="5"/>
      <c r="AW48968" s="5"/>
    </row>
    <row r="48969" spans="38:49">
      <c r="AL48969" s="5"/>
      <c r="AM48969" s="5"/>
      <c r="AW48969" s="5"/>
    </row>
    <row r="48970" spans="38:49">
      <c r="AL48970" s="5"/>
      <c r="AM48970" s="5"/>
      <c r="AW48970" s="5"/>
    </row>
    <row r="48971" spans="38:49">
      <c r="AL48971" s="5"/>
      <c r="AM48971" s="5"/>
      <c r="AW48971" s="5"/>
    </row>
    <row r="48972" spans="38:49">
      <c r="AL48972" s="5"/>
      <c r="AM48972" s="5"/>
      <c r="AW48972" s="5"/>
    </row>
    <row r="48973" spans="38:49">
      <c r="AL48973" s="5"/>
      <c r="AM48973" s="5"/>
      <c r="AW48973" s="5"/>
    </row>
    <row r="48974" spans="38:49">
      <c r="AL48974" s="5"/>
      <c r="AM48974" s="5"/>
      <c r="AW48974" s="5"/>
    </row>
    <row r="48975" spans="38:49">
      <c r="AL48975" s="5"/>
      <c r="AM48975" s="5"/>
      <c r="AW48975" s="5"/>
    </row>
    <row r="48976" spans="38:49">
      <c r="AL48976" s="5"/>
      <c r="AM48976" s="5"/>
      <c r="AW48976" s="5"/>
    </row>
    <row r="48977" spans="38:49">
      <c r="AL48977" s="5"/>
      <c r="AM48977" s="5"/>
      <c r="AW48977" s="5"/>
    </row>
    <row r="48978" spans="38:49">
      <c r="AL48978" s="5"/>
      <c r="AM48978" s="5"/>
      <c r="AW48978" s="5"/>
    </row>
    <row r="48979" spans="38:49">
      <c r="AL48979" s="5"/>
      <c r="AM48979" s="5"/>
      <c r="AW48979" s="5"/>
    </row>
    <row r="48980" spans="38:49">
      <c r="AL48980" s="5"/>
      <c r="AM48980" s="5"/>
      <c r="AW48980" s="5"/>
    </row>
    <row r="48981" spans="38:49">
      <c r="AL48981" s="5"/>
      <c r="AM48981" s="5"/>
      <c r="AW48981" s="5"/>
    </row>
    <row r="48982" spans="38:49">
      <c r="AL48982" s="5"/>
      <c r="AM48982" s="5"/>
      <c r="AW48982" s="5"/>
    </row>
    <row r="48983" spans="38:49">
      <c r="AL48983" s="5"/>
      <c r="AM48983" s="5"/>
      <c r="AW48983" s="5"/>
    </row>
    <row r="48984" spans="38:49">
      <c r="AL48984" s="5"/>
      <c r="AM48984" s="5"/>
      <c r="AW48984" s="5"/>
    </row>
    <row r="48985" spans="38:49">
      <c r="AL48985" s="5"/>
      <c r="AM48985" s="5"/>
      <c r="AW48985" s="5"/>
    </row>
    <row r="48986" spans="38:49">
      <c r="AL48986" s="5"/>
      <c r="AM48986" s="5"/>
      <c r="AW48986" s="5"/>
    </row>
    <row r="48987" spans="38:49">
      <c r="AL48987" s="5"/>
      <c r="AM48987" s="5"/>
      <c r="AW48987" s="5"/>
    </row>
    <row r="48988" spans="38:49">
      <c r="AL48988" s="5"/>
      <c r="AM48988" s="5"/>
      <c r="AW48988" s="5"/>
    </row>
    <row r="48989" spans="38:49">
      <c r="AL48989" s="5"/>
      <c r="AM48989" s="5"/>
      <c r="AW48989" s="5"/>
    </row>
    <row r="48990" spans="38:49">
      <c r="AL48990" s="5"/>
      <c r="AM48990" s="5"/>
      <c r="AW48990" s="5"/>
    </row>
    <row r="48991" spans="38:49">
      <c r="AL48991" s="5"/>
      <c r="AM48991" s="5"/>
      <c r="AW48991" s="5"/>
    </row>
    <row r="48992" spans="38:49">
      <c r="AL48992" s="5"/>
      <c r="AM48992" s="5"/>
      <c r="AW48992" s="5"/>
    </row>
    <row r="48993" spans="38:49">
      <c r="AL48993" s="5"/>
      <c r="AM48993" s="5"/>
      <c r="AW48993" s="5"/>
    </row>
    <row r="48994" spans="38:49">
      <c r="AL48994" s="5"/>
      <c r="AM48994" s="5"/>
      <c r="AW48994" s="5"/>
    </row>
    <row r="48995" spans="38:49">
      <c r="AL48995" s="5"/>
      <c r="AM48995" s="5"/>
      <c r="AW48995" s="5"/>
    </row>
    <row r="48996" spans="38:49">
      <c r="AL48996" s="5"/>
      <c r="AM48996" s="5"/>
      <c r="AW48996" s="5"/>
    </row>
    <row r="48997" spans="38:49">
      <c r="AL48997" s="5"/>
      <c r="AM48997" s="5"/>
      <c r="AW48997" s="5"/>
    </row>
    <row r="48998" spans="38:49">
      <c r="AL48998" s="5"/>
      <c r="AM48998" s="5"/>
      <c r="AW48998" s="5"/>
    </row>
    <row r="48999" spans="38:49">
      <c r="AL48999" s="5"/>
      <c r="AM48999" s="5"/>
      <c r="AW48999" s="5"/>
    </row>
    <row r="49000" spans="38:49">
      <c r="AL49000" s="5"/>
      <c r="AM49000" s="5"/>
      <c r="AW49000" s="5"/>
    </row>
    <row r="49001" spans="38:49">
      <c r="AL49001" s="5"/>
      <c r="AM49001" s="5"/>
      <c r="AW49001" s="5"/>
    </row>
    <row r="49002" spans="38:49">
      <c r="AL49002" s="5"/>
      <c r="AM49002" s="5"/>
      <c r="AW49002" s="5"/>
    </row>
    <row r="49003" spans="38:49">
      <c r="AL49003" s="5"/>
      <c r="AM49003" s="5"/>
      <c r="AW49003" s="5"/>
    </row>
    <row r="49004" spans="38:49">
      <c r="AL49004" s="5"/>
      <c r="AM49004" s="5"/>
      <c r="AW49004" s="5"/>
    </row>
    <row r="49005" spans="38:49">
      <c r="AL49005" s="5"/>
      <c r="AM49005" s="5"/>
      <c r="AW49005" s="5"/>
    </row>
    <row r="49006" spans="38:49">
      <c r="AL49006" s="5"/>
      <c r="AM49006" s="5"/>
      <c r="AW49006" s="5"/>
    </row>
    <row r="49007" spans="38:49">
      <c r="AL49007" s="5"/>
      <c r="AM49007" s="5"/>
      <c r="AW49007" s="5"/>
    </row>
    <row r="49008" spans="38:49">
      <c r="AL49008" s="5"/>
      <c r="AM49008" s="5"/>
      <c r="AW49008" s="5"/>
    </row>
    <row r="49009" spans="38:49">
      <c r="AL49009" s="5"/>
      <c r="AM49009" s="5"/>
      <c r="AW49009" s="5"/>
    </row>
    <row r="49010" spans="38:49">
      <c r="AL49010" s="5"/>
      <c r="AM49010" s="5"/>
      <c r="AW49010" s="5"/>
    </row>
    <row r="49011" spans="38:49">
      <c r="AL49011" s="5"/>
      <c r="AM49011" s="5"/>
      <c r="AW49011" s="5"/>
    </row>
    <row r="49012" spans="38:49">
      <c r="AL49012" s="5"/>
      <c r="AM49012" s="5"/>
      <c r="AW49012" s="5"/>
    </row>
    <row r="49013" spans="38:49">
      <c r="AL49013" s="5"/>
      <c r="AM49013" s="5"/>
      <c r="AW49013" s="5"/>
    </row>
    <row r="49014" spans="38:49">
      <c r="AL49014" s="5"/>
      <c r="AM49014" s="5"/>
      <c r="AW49014" s="5"/>
    </row>
    <row r="49015" spans="38:49">
      <c r="AL49015" s="5"/>
      <c r="AM49015" s="5"/>
      <c r="AW49015" s="5"/>
    </row>
    <row r="49016" spans="38:49">
      <c r="AL49016" s="5"/>
      <c r="AM49016" s="5"/>
      <c r="AW49016" s="5"/>
    </row>
    <row r="49017" spans="38:49">
      <c r="AL49017" s="5"/>
      <c r="AM49017" s="5"/>
      <c r="AW49017" s="5"/>
    </row>
    <row r="49018" spans="38:49">
      <c r="AL49018" s="5"/>
      <c r="AM49018" s="5"/>
      <c r="AW49018" s="5"/>
    </row>
    <row r="49019" spans="38:49">
      <c r="AL49019" s="5"/>
      <c r="AM49019" s="5"/>
      <c r="AW49019" s="5"/>
    </row>
    <row r="49020" spans="38:49">
      <c r="AL49020" s="5"/>
      <c r="AM49020" s="5"/>
      <c r="AW49020" s="5"/>
    </row>
    <row r="49021" spans="38:49">
      <c r="AL49021" s="5"/>
      <c r="AM49021" s="5"/>
      <c r="AW49021" s="5"/>
    </row>
    <row r="49022" spans="38:49">
      <c r="AL49022" s="5"/>
      <c r="AM49022" s="5"/>
      <c r="AW49022" s="5"/>
    </row>
    <row r="49023" spans="38:49">
      <c r="AL49023" s="5"/>
      <c r="AM49023" s="5"/>
      <c r="AW49023" s="5"/>
    </row>
    <row r="49024" spans="38:49">
      <c r="AL49024" s="5"/>
      <c r="AM49024" s="5"/>
      <c r="AW49024" s="5"/>
    </row>
    <row r="49025" spans="38:49">
      <c r="AL49025" s="5"/>
      <c r="AM49025" s="5"/>
      <c r="AW49025" s="5"/>
    </row>
    <row r="49026" spans="38:49">
      <c r="AL49026" s="5"/>
      <c r="AM49026" s="5"/>
      <c r="AW49026" s="5"/>
    </row>
    <row r="49027" spans="38:49">
      <c r="AL49027" s="5"/>
      <c r="AM49027" s="5"/>
      <c r="AW49027" s="5"/>
    </row>
    <row r="49028" spans="38:49">
      <c r="AL49028" s="5"/>
      <c r="AM49028" s="5"/>
      <c r="AW49028" s="5"/>
    </row>
    <row r="49029" spans="38:49">
      <c r="AL49029" s="5"/>
      <c r="AM49029" s="5"/>
      <c r="AW49029" s="5"/>
    </row>
    <row r="49030" spans="38:49">
      <c r="AL49030" s="5"/>
      <c r="AM49030" s="5"/>
      <c r="AW49030" s="5"/>
    </row>
    <row r="49031" spans="38:49">
      <c r="AL49031" s="5"/>
      <c r="AM49031" s="5"/>
      <c r="AW49031" s="5"/>
    </row>
    <row r="49032" spans="38:49">
      <c r="AL49032" s="5"/>
      <c r="AM49032" s="5"/>
      <c r="AW49032" s="5"/>
    </row>
    <row r="49033" spans="38:49">
      <c r="AL49033" s="5"/>
      <c r="AM49033" s="5"/>
      <c r="AW49033" s="5"/>
    </row>
    <row r="49034" spans="38:49">
      <c r="AL49034" s="5"/>
      <c r="AM49034" s="5"/>
      <c r="AW49034" s="5"/>
    </row>
    <row r="49035" spans="38:49">
      <c r="AL49035" s="5"/>
      <c r="AM49035" s="5"/>
      <c r="AW49035" s="5"/>
    </row>
    <row r="49036" spans="38:49">
      <c r="AL49036" s="5"/>
      <c r="AM49036" s="5"/>
      <c r="AW49036" s="5"/>
    </row>
    <row r="49037" spans="38:49">
      <c r="AL49037" s="5"/>
      <c r="AM49037" s="5"/>
      <c r="AW49037" s="5"/>
    </row>
    <row r="49038" spans="38:49">
      <c r="AL49038" s="5"/>
      <c r="AM49038" s="5"/>
      <c r="AW49038" s="5"/>
    </row>
    <row r="49039" spans="38:49">
      <c r="AL49039" s="5"/>
      <c r="AM49039" s="5"/>
      <c r="AW49039" s="5"/>
    </row>
    <row r="49040" spans="38:49">
      <c r="AL49040" s="5"/>
      <c r="AM49040" s="5"/>
      <c r="AW49040" s="5"/>
    </row>
    <row r="49041" spans="38:49">
      <c r="AL49041" s="5"/>
      <c r="AM49041" s="5"/>
      <c r="AW49041" s="5"/>
    </row>
    <row r="49042" spans="38:49">
      <c r="AL49042" s="5"/>
      <c r="AM49042" s="5"/>
      <c r="AW49042" s="5"/>
    </row>
    <row r="49043" spans="38:49">
      <c r="AL49043" s="5"/>
      <c r="AM49043" s="5"/>
      <c r="AW49043" s="5"/>
    </row>
    <row r="49044" spans="38:49">
      <c r="AL49044" s="5"/>
      <c r="AM49044" s="5"/>
      <c r="AW49044" s="5"/>
    </row>
    <row r="49045" spans="38:49">
      <c r="AL49045" s="5"/>
      <c r="AM49045" s="5"/>
      <c r="AW49045" s="5"/>
    </row>
    <row r="49046" spans="38:49">
      <c r="AL49046" s="5"/>
      <c r="AM49046" s="5"/>
      <c r="AW49046" s="5"/>
    </row>
    <row r="49047" spans="38:49">
      <c r="AL49047" s="5"/>
      <c r="AM49047" s="5"/>
      <c r="AW49047" s="5"/>
    </row>
    <row r="49048" spans="38:49">
      <c r="AL49048" s="5"/>
      <c r="AM49048" s="5"/>
      <c r="AW49048" s="5"/>
    </row>
    <row r="49049" spans="38:49">
      <c r="AL49049" s="5"/>
      <c r="AM49049" s="5"/>
      <c r="AW49049" s="5"/>
    </row>
    <row r="49050" spans="38:49">
      <c r="AL49050" s="5"/>
      <c r="AM49050" s="5"/>
      <c r="AW49050" s="5"/>
    </row>
    <row r="49051" spans="38:49">
      <c r="AL49051" s="5"/>
      <c r="AM49051" s="5"/>
      <c r="AW49051" s="5"/>
    </row>
    <row r="49052" spans="38:49">
      <c r="AL49052" s="5"/>
      <c r="AM49052" s="5"/>
      <c r="AW49052" s="5"/>
    </row>
    <row r="49053" spans="38:49">
      <c r="AL49053" s="5"/>
      <c r="AM49053" s="5"/>
      <c r="AW49053" s="5"/>
    </row>
    <row r="49054" spans="38:49">
      <c r="AL49054" s="5"/>
      <c r="AM49054" s="5"/>
      <c r="AW49054" s="5"/>
    </row>
    <row r="49055" spans="38:49">
      <c r="AL49055" s="5"/>
      <c r="AM49055" s="5"/>
      <c r="AW49055" s="5"/>
    </row>
    <row r="49056" spans="38:49">
      <c r="AL49056" s="5"/>
      <c r="AM49056" s="5"/>
      <c r="AW49056" s="5"/>
    </row>
    <row r="49057" spans="38:49">
      <c r="AL49057" s="5"/>
      <c r="AM49057" s="5"/>
      <c r="AW49057" s="5"/>
    </row>
    <row r="49058" spans="38:49">
      <c r="AL49058" s="5"/>
      <c r="AM49058" s="5"/>
      <c r="AW49058" s="5"/>
    </row>
    <row r="49059" spans="38:49">
      <c r="AL49059" s="5"/>
      <c r="AM49059" s="5"/>
      <c r="AW49059" s="5"/>
    </row>
    <row r="49060" spans="38:49">
      <c r="AL49060" s="5"/>
      <c r="AM49060" s="5"/>
      <c r="AW49060" s="5"/>
    </row>
    <row r="49061" spans="38:49">
      <c r="AL49061" s="5"/>
      <c r="AM49061" s="5"/>
      <c r="AW49061" s="5"/>
    </row>
    <row r="49062" spans="38:49">
      <c r="AL49062" s="5"/>
      <c r="AM49062" s="5"/>
      <c r="AW49062" s="5"/>
    </row>
    <row r="49063" spans="38:49">
      <c r="AL49063" s="5"/>
      <c r="AM49063" s="5"/>
      <c r="AW49063" s="5"/>
    </row>
    <row r="49064" spans="38:49">
      <c r="AL49064" s="5"/>
      <c r="AM49064" s="5"/>
      <c r="AW49064" s="5"/>
    </row>
    <row r="49065" spans="38:49">
      <c r="AL49065" s="5"/>
      <c r="AM49065" s="5"/>
      <c r="AW49065" s="5"/>
    </row>
    <row r="49066" spans="38:49">
      <c r="AL49066" s="5"/>
      <c r="AM49066" s="5"/>
      <c r="AW49066" s="5"/>
    </row>
    <row r="49067" spans="38:49">
      <c r="AL49067" s="5"/>
      <c r="AM49067" s="5"/>
      <c r="AW49067" s="5"/>
    </row>
    <row r="49068" spans="38:49">
      <c r="AL49068" s="5"/>
      <c r="AM49068" s="5"/>
      <c r="AW49068" s="5"/>
    </row>
    <row r="49069" spans="38:49">
      <c r="AL49069" s="5"/>
      <c r="AM49069" s="5"/>
      <c r="AW49069" s="5"/>
    </row>
    <row r="49070" spans="38:49">
      <c r="AL49070" s="5"/>
      <c r="AM49070" s="5"/>
      <c r="AW49070" s="5"/>
    </row>
    <row r="49071" spans="38:49">
      <c r="AL49071" s="5"/>
      <c r="AM49071" s="5"/>
      <c r="AW49071" s="5"/>
    </row>
    <row r="49072" spans="38:49">
      <c r="AL49072" s="5"/>
      <c r="AM49072" s="5"/>
      <c r="AW49072" s="5"/>
    </row>
    <row r="49073" spans="38:49">
      <c r="AL49073" s="5"/>
      <c r="AM49073" s="5"/>
      <c r="AW49073" s="5"/>
    </row>
    <row r="49074" spans="38:49">
      <c r="AL49074" s="5"/>
      <c r="AM49074" s="5"/>
      <c r="AW49074" s="5"/>
    </row>
    <row r="49075" spans="38:49">
      <c r="AL49075" s="5"/>
      <c r="AM49075" s="5"/>
      <c r="AW49075" s="5"/>
    </row>
    <row r="49076" spans="38:49">
      <c r="AL49076" s="5"/>
      <c r="AM49076" s="5"/>
      <c r="AW49076" s="5"/>
    </row>
    <row r="49077" spans="38:49">
      <c r="AL49077" s="5"/>
      <c r="AM49077" s="5"/>
      <c r="AW49077" s="5"/>
    </row>
    <row r="49078" spans="38:49">
      <c r="AL49078" s="5"/>
      <c r="AM49078" s="5"/>
      <c r="AW49078" s="5"/>
    </row>
    <row r="49079" spans="38:49">
      <c r="AL49079" s="5"/>
      <c r="AM49079" s="5"/>
      <c r="AW49079" s="5"/>
    </row>
    <row r="49080" spans="38:49">
      <c r="AL49080" s="5"/>
      <c r="AM49080" s="5"/>
      <c r="AW49080" s="5"/>
    </row>
    <row r="49081" spans="38:49">
      <c r="AL49081" s="5"/>
      <c r="AM49081" s="5"/>
      <c r="AW49081" s="5"/>
    </row>
    <row r="49082" spans="38:49">
      <c r="AL49082" s="5"/>
      <c r="AM49082" s="5"/>
      <c r="AW49082" s="5"/>
    </row>
    <row r="49083" spans="38:49">
      <c r="AL49083" s="5"/>
      <c r="AM49083" s="5"/>
      <c r="AW49083" s="5"/>
    </row>
    <row r="49084" spans="38:49">
      <c r="AL49084" s="5"/>
      <c r="AM49084" s="5"/>
      <c r="AW49084" s="5"/>
    </row>
    <row r="49085" spans="38:49">
      <c r="AL49085" s="5"/>
      <c r="AM49085" s="5"/>
      <c r="AW49085" s="5"/>
    </row>
    <row r="49086" spans="38:49">
      <c r="AL49086" s="5"/>
      <c r="AM49086" s="5"/>
      <c r="AW49086" s="5"/>
    </row>
    <row r="49087" spans="38:49">
      <c r="AL49087" s="5"/>
      <c r="AM49087" s="5"/>
      <c r="AW49087" s="5"/>
    </row>
    <row r="49088" spans="38:49">
      <c r="AL49088" s="5"/>
      <c r="AM49088" s="5"/>
      <c r="AW49088" s="5"/>
    </row>
    <row r="49089" spans="38:49">
      <c r="AL49089" s="5"/>
      <c r="AM49089" s="5"/>
      <c r="AW49089" s="5"/>
    </row>
    <row r="49090" spans="38:49">
      <c r="AL49090" s="5"/>
      <c r="AM49090" s="5"/>
      <c r="AW49090" s="5"/>
    </row>
    <row r="49091" spans="38:49">
      <c r="AL49091" s="5"/>
      <c r="AM49091" s="5"/>
      <c r="AW49091" s="5"/>
    </row>
    <row r="49092" spans="38:49">
      <c r="AL49092" s="5"/>
      <c r="AM49092" s="5"/>
      <c r="AW49092" s="5"/>
    </row>
    <row r="49093" spans="38:49">
      <c r="AL49093" s="5"/>
      <c r="AM49093" s="5"/>
      <c r="AW49093" s="5"/>
    </row>
    <row r="49094" spans="38:49">
      <c r="AL49094" s="5"/>
      <c r="AM49094" s="5"/>
      <c r="AW49094" s="5"/>
    </row>
    <row r="49095" spans="38:49">
      <c r="AL49095" s="5"/>
      <c r="AM49095" s="5"/>
      <c r="AW49095" s="5"/>
    </row>
    <row r="49096" spans="38:49">
      <c r="AL49096" s="5"/>
      <c r="AM49096" s="5"/>
      <c r="AW49096" s="5"/>
    </row>
    <row r="49097" spans="38:49">
      <c r="AL49097" s="5"/>
      <c r="AM49097" s="5"/>
      <c r="AW49097" s="5"/>
    </row>
    <row r="49098" spans="38:49">
      <c r="AL49098" s="5"/>
      <c r="AM49098" s="5"/>
      <c r="AW49098" s="5"/>
    </row>
    <row r="49099" spans="38:49">
      <c r="AL49099" s="5"/>
      <c r="AM49099" s="5"/>
      <c r="AW49099" s="5"/>
    </row>
    <row r="49100" spans="38:49">
      <c r="AL49100" s="5"/>
      <c r="AM49100" s="5"/>
      <c r="AW49100" s="5"/>
    </row>
    <row r="49101" spans="38:49">
      <c r="AL49101" s="5"/>
      <c r="AM49101" s="5"/>
      <c r="AW49101" s="5"/>
    </row>
    <row r="49102" spans="38:49">
      <c r="AL49102" s="5"/>
      <c r="AM49102" s="5"/>
      <c r="AW49102" s="5"/>
    </row>
    <row r="49103" spans="38:49">
      <c r="AL49103" s="5"/>
      <c r="AM49103" s="5"/>
      <c r="AW49103" s="5"/>
    </row>
    <row r="49104" spans="38:49">
      <c r="AL49104" s="5"/>
      <c r="AM49104" s="5"/>
      <c r="AW49104" s="5"/>
    </row>
    <row r="49105" spans="38:49">
      <c r="AL49105" s="5"/>
      <c r="AM49105" s="5"/>
      <c r="AW49105" s="5"/>
    </row>
    <row r="49106" spans="38:49">
      <c r="AL49106" s="5"/>
      <c r="AM49106" s="5"/>
      <c r="AW49106" s="5"/>
    </row>
    <row r="49107" spans="38:49">
      <c r="AL49107" s="5"/>
      <c r="AM49107" s="5"/>
      <c r="AW49107" s="5"/>
    </row>
    <row r="49108" spans="38:49">
      <c r="AL49108" s="5"/>
      <c r="AM49108" s="5"/>
      <c r="AW49108" s="5"/>
    </row>
    <row r="49109" spans="38:49">
      <c r="AL49109" s="5"/>
      <c r="AM49109" s="5"/>
      <c r="AW49109" s="5"/>
    </row>
    <row r="49110" spans="38:49">
      <c r="AL49110" s="5"/>
      <c r="AM49110" s="5"/>
      <c r="AW49110" s="5"/>
    </row>
    <row r="49111" spans="38:49">
      <c r="AL49111" s="5"/>
      <c r="AM49111" s="5"/>
      <c r="AW49111" s="5"/>
    </row>
    <row r="49112" spans="38:49">
      <c r="AL49112" s="5"/>
      <c r="AM49112" s="5"/>
      <c r="AW49112" s="5"/>
    </row>
    <row r="49113" spans="38:49">
      <c r="AL49113" s="5"/>
      <c r="AM49113" s="5"/>
      <c r="AW49113" s="5"/>
    </row>
    <row r="49114" spans="38:49">
      <c r="AL49114" s="5"/>
      <c r="AM49114" s="5"/>
      <c r="AW49114" s="5"/>
    </row>
    <row r="49115" spans="38:49">
      <c r="AL49115" s="5"/>
      <c r="AM49115" s="5"/>
      <c r="AW49115" s="5"/>
    </row>
    <row r="49116" spans="38:49">
      <c r="AL49116" s="5"/>
      <c r="AM49116" s="5"/>
      <c r="AW49116" s="5"/>
    </row>
    <row r="49117" spans="38:49">
      <c r="AL49117" s="5"/>
      <c r="AM49117" s="5"/>
      <c r="AW49117" s="5"/>
    </row>
    <row r="49118" spans="38:49">
      <c r="AL49118" s="5"/>
      <c r="AM49118" s="5"/>
      <c r="AW49118" s="5"/>
    </row>
    <row r="49119" spans="38:49">
      <c r="AL49119" s="5"/>
      <c r="AM49119" s="5"/>
      <c r="AW49119" s="5"/>
    </row>
    <row r="49120" spans="38:49">
      <c r="AL49120" s="5"/>
      <c r="AM49120" s="5"/>
      <c r="AW49120" s="5"/>
    </row>
    <row r="49121" spans="38:49">
      <c r="AL49121" s="5"/>
      <c r="AM49121" s="5"/>
      <c r="AW49121" s="5"/>
    </row>
    <row r="49122" spans="38:49">
      <c r="AL49122" s="5"/>
      <c r="AM49122" s="5"/>
      <c r="AW49122" s="5"/>
    </row>
    <row r="49123" spans="38:49">
      <c r="AL49123" s="5"/>
      <c r="AM49123" s="5"/>
      <c r="AW49123" s="5"/>
    </row>
    <row r="49124" spans="38:49">
      <c r="AL49124" s="5"/>
      <c r="AM49124" s="5"/>
      <c r="AW49124" s="5"/>
    </row>
    <row r="49125" spans="38:49">
      <c r="AL49125" s="5"/>
      <c r="AM49125" s="5"/>
      <c r="AW49125" s="5"/>
    </row>
    <row r="49126" spans="38:49">
      <c r="AL49126" s="5"/>
      <c r="AM49126" s="5"/>
      <c r="AW49126" s="5"/>
    </row>
    <row r="49127" spans="38:49">
      <c r="AL49127" s="5"/>
      <c r="AM49127" s="5"/>
      <c r="AW49127" s="5"/>
    </row>
    <row r="49128" spans="38:49">
      <c r="AL49128" s="5"/>
      <c r="AM49128" s="5"/>
      <c r="AW49128" s="5"/>
    </row>
    <row r="49129" spans="38:49">
      <c r="AL49129" s="5"/>
      <c r="AM49129" s="5"/>
      <c r="AW49129" s="5"/>
    </row>
    <row r="49130" spans="38:49">
      <c r="AL49130" s="5"/>
      <c r="AM49130" s="5"/>
      <c r="AW49130" s="5"/>
    </row>
    <row r="49131" spans="38:49">
      <c r="AL49131" s="5"/>
      <c r="AM49131" s="5"/>
      <c r="AW49131" s="5"/>
    </row>
    <row r="49132" spans="38:49">
      <c r="AL49132" s="5"/>
      <c r="AM49132" s="5"/>
      <c r="AW49132" s="5"/>
    </row>
    <row r="49133" spans="38:49">
      <c r="AL49133" s="5"/>
      <c r="AM49133" s="5"/>
      <c r="AW49133" s="5"/>
    </row>
    <row r="49134" spans="38:49">
      <c r="AL49134" s="5"/>
      <c r="AM49134" s="5"/>
      <c r="AW49134" s="5"/>
    </row>
    <row r="49135" spans="38:49">
      <c r="AL49135" s="5"/>
      <c r="AM49135" s="5"/>
      <c r="AW49135" s="5"/>
    </row>
    <row r="49136" spans="38:49">
      <c r="AL49136" s="5"/>
      <c r="AM49136" s="5"/>
      <c r="AW49136" s="5"/>
    </row>
    <row r="49137" spans="38:49">
      <c r="AL49137" s="5"/>
      <c r="AM49137" s="5"/>
      <c r="AW49137" s="5"/>
    </row>
    <row r="49138" spans="38:49">
      <c r="AL49138" s="5"/>
      <c r="AM49138" s="5"/>
      <c r="AW49138" s="5"/>
    </row>
    <row r="49139" spans="38:49">
      <c r="AL49139" s="5"/>
      <c r="AM49139" s="5"/>
      <c r="AW49139" s="5"/>
    </row>
    <row r="49140" spans="38:49">
      <c r="AL49140" s="5"/>
      <c r="AM49140" s="5"/>
      <c r="AW49140" s="5"/>
    </row>
    <row r="49141" spans="38:49">
      <c r="AL49141" s="5"/>
      <c r="AM49141" s="5"/>
      <c r="AW49141" s="5"/>
    </row>
    <row r="49142" spans="38:49">
      <c r="AL49142" s="5"/>
      <c r="AM49142" s="5"/>
      <c r="AW49142" s="5"/>
    </row>
    <row r="49143" spans="38:49">
      <c r="AL49143" s="5"/>
      <c r="AM49143" s="5"/>
      <c r="AW49143" s="5"/>
    </row>
    <row r="49144" spans="38:49">
      <c r="AL49144" s="5"/>
      <c r="AM49144" s="5"/>
      <c r="AW49144" s="5"/>
    </row>
    <row r="49145" spans="38:49">
      <c r="AL49145" s="5"/>
      <c r="AM49145" s="5"/>
      <c r="AW49145" s="5"/>
    </row>
    <row r="49146" spans="38:49">
      <c r="AL49146" s="5"/>
      <c r="AM49146" s="5"/>
      <c r="AW49146" s="5"/>
    </row>
    <row r="49147" spans="38:49">
      <c r="AL49147" s="5"/>
      <c r="AM49147" s="5"/>
      <c r="AW49147" s="5"/>
    </row>
    <row r="49148" spans="38:49">
      <c r="AL49148" s="5"/>
      <c r="AM49148" s="5"/>
      <c r="AW49148" s="5"/>
    </row>
    <row r="49149" spans="38:49">
      <c r="AL49149" s="5"/>
      <c r="AM49149" s="5"/>
      <c r="AW49149" s="5"/>
    </row>
    <row r="49150" spans="38:49">
      <c r="AL49150" s="5"/>
      <c r="AM49150" s="5"/>
      <c r="AW49150" s="5"/>
    </row>
    <row r="49151" spans="38:49">
      <c r="AL49151" s="5"/>
      <c r="AM49151" s="5"/>
      <c r="AW49151" s="5"/>
    </row>
    <row r="49152" spans="38:49">
      <c r="AL49152" s="5"/>
      <c r="AM49152" s="5"/>
      <c r="AW49152" s="5"/>
    </row>
    <row r="49153" spans="38:49">
      <c r="AL49153" s="5"/>
      <c r="AM49153" s="5"/>
      <c r="AW49153" s="5"/>
    </row>
    <row r="49154" spans="38:49">
      <c r="AL49154" s="5"/>
      <c r="AM49154" s="5"/>
      <c r="AW49154" s="5"/>
    </row>
    <row r="49155" spans="38:49">
      <c r="AL49155" s="5"/>
      <c r="AM49155" s="5"/>
      <c r="AW49155" s="5"/>
    </row>
    <row r="49156" spans="38:49">
      <c r="AL49156" s="5"/>
      <c r="AM49156" s="5"/>
      <c r="AW49156" s="5"/>
    </row>
    <row r="49157" spans="38:49">
      <c r="AL49157" s="5"/>
      <c r="AM49157" s="5"/>
      <c r="AW49157" s="5"/>
    </row>
    <row r="49158" spans="38:49">
      <c r="AL49158" s="5"/>
      <c r="AM49158" s="5"/>
      <c r="AW49158" s="5"/>
    </row>
    <row r="49159" spans="38:49">
      <c r="AL49159" s="5"/>
      <c r="AM49159" s="5"/>
      <c r="AW49159" s="5"/>
    </row>
    <row r="49160" spans="38:49">
      <c r="AL49160" s="5"/>
      <c r="AM49160" s="5"/>
      <c r="AW49160" s="5"/>
    </row>
    <row r="49161" spans="38:49">
      <c r="AL49161" s="5"/>
      <c r="AM49161" s="5"/>
      <c r="AW49161" s="5"/>
    </row>
    <row r="49162" spans="38:49">
      <c r="AL49162" s="5"/>
      <c r="AM49162" s="5"/>
      <c r="AW49162" s="5"/>
    </row>
    <row r="49163" spans="38:49">
      <c r="AL49163" s="5"/>
      <c r="AM49163" s="5"/>
      <c r="AW49163" s="5"/>
    </row>
    <row r="49164" spans="38:49">
      <c r="AL49164" s="5"/>
      <c r="AM49164" s="5"/>
      <c r="AW49164" s="5"/>
    </row>
    <row r="49165" spans="38:49">
      <c r="AL49165" s="5"/>
      <c r="AM49165" s="5"/>
      <c r="AW49165" s="5"/>
    </row>
    <row r="49166" spans="38:49">
      <c r="AL49166" s="5"/>
      <c r="AM49166" s="5"/>
      <c r="AW49166" s="5"/>
    </row>
    <row r="49167" spans="38:49">
      <c r="AL49167" s="5"/>
      <c r="AM49167" s="5"/>
      <c r="AW49167" s="5"/>
    </row>
    <row r="49168" spans="38:49">
      <c r="AL49168" s="5"/>
      <c r="AM49168" s="5"/>
      <c r="AW49168" s="5"/>
    </row>
    <row r="49169" spans="38:49">
      <c r="AL49169" s="5"/>
      <c r="AM49169" s="5"/>
      <c r="AW49169" s="5"/>
    </row>
    <row r="49170" spans="38:49">
      <c r="AL49170" s="5"/>
      <c r="AM49170" s="5"/>
      <c r="AW49170" s="5"/>
    </row>
    <row r="49171" spans="38:49">
      <c r="AL49171" s="5"/>
      <c r="AM49171" s="5"/>
      <c r="AW49171" s="5"/>
    </row>
    <row r="49172" spans="38:49">
      <c r="AL49172" s="5"/>
      <c r="AM49172" s="5"/>
      <c r="AW49172" s="5"/>
    </row>
    <row r="49173" spans="38:49">
      <c r="AL49173" s="5"/>
      <c r="AM49173" s="5"/>
      <c r="AW49173" s="5"/>
    </row>
    <row r="49174" spans="38:49">
      <c r="AL49174" s="5"/>
      <c r="AM49174" s="5"/>
      <c r="AW49174" s="5"/>
    </row>
    <row r="49175" spans="38:49">
      <c r="AL49175" s="5"/>
      <c r="AM49175" s="5"/>
      <c r="AW49175" s="5"/>
    </row>
    <row r="49176" spans="38:49">
      <c r="AL49176" s="5"/>
      <c r="AM49176" s="5"/>
      <c r="AW49176" s="5"/>
    </row>
    <row r="49177" spans="38:49">
      <c r="AL49177" s="5"/>
      <c r="AM49177" s="5"/>
      <c r="AW49177" s="5"/>
    </row>
    <row r="49178" spans="38:49">
      <c r="AL49178" s="5"/>
      <c r="AM49178" s="5"/>
      <c r="AW49178" s="5"/>
    </row>
    <row r="49179" spans="38:49">
      <c r="AL49179" s="5"/>
      <c r="AM49179" s="5"/>
      <c r="AW49179" s="5"/>
    </row>
    <row r="49180" spans="38:49">
      <c r="AL49180" s="5"/>
      <c r="AM49180" s="5"/>
      <c r="AW49180" s="5"/>
    </row>
    <row r="49181" spans="38:49">
      <c r="AL49181" s="5"/>
      <c r="AM49181" s="5"/>
      <c r="AW49181" s="5"/>
    </row>
    <row r="49182" spans="38:49">
      <c r="AL49182" s="5"/>
      <c r="AM49182" s="5"/>
      <c r="AW49182" s="5"/>
    </row>
    <row r="49183" spans="38:49">
      <c r="AL49183" s="5"/>
      <c r="AM49183" s="5"/>
      <c r="AW49183" s="5"/>
    </row>
    <row r="49184" spans="38:49">
      <c r="AL49184" s="5"/>
      <c r="AM49184" s="5"/>
      <c r="AW49184" s="5"/>
    </row>
    <row r="49185" spans="38:49">
      <c r="AL49185" s="5"/>
      <c r="AM49185" s="5"/>
      <c r="AW49185" s="5"/>
    </row>
    <row r="49186" spans="38:49">
      <c r="AL49186" s="5"/>
      <c r="AM49186" s="5"/>
      <c r="AW49186" s="5"/>
    </row>
    <row r="49187" spans="38:49">
      <c r="AL49187" s="5"/>
      <c r="AM49187" s="5"/>
      <c r="AW49187" s="5"/>
    </row>
    <row r="49188" spans="38:49">
      <c r="AL49188" s="5"/>
      <c r="AM49188" s="5"/>
      <c r="AW49188" s="5"/>
    </row>
    <row r="49189" spans="38:49">
      <c r="AL49189" s="5"/>
      <c r="AM49189" s="5"/>
      <c r="AW49189" s="5"/>
    </row>
    <row r="49190" spans="38:49">
      <c r="AL49190" s="5"/>
      <c r="AM49190" s="5"/>
      <c r="AW49190" s="5"/>
    </row>
    <row r="49191" spans="38:49">
      <c r="AL49191" s="5"/>
      <c r="AM49191" s="5"/>
      <c r="AW49191" s="5"/>
    </row>
    <row r="49192" spans="38:49">
      <c r="AL49192" s="5"/>
      <c r="AM49192" s="5"/>
      <c r="AW49192" s="5"/>
    </row>
    <row r="49193" spans="38:49">
      <c r="AL49193" s="5"/>
      <c r="AM49193" s="5"/>
      <c r="AW49193" s="5"/>
    </row>
    <row r="49194" spans="38:49">
      <c r="AL49194" s="5"/>
      <c r="AM49194" s="5"/>
      <c r="AW49194" s="5"/>
    </row>
    <row r="49195" spans="38:49">
      <c r="AL49195" s="5"/>
      <c r="AM49195" s="5"/>
      <c r="AW49195" s="5"/>
    </row>
    <row r="49196" spans="38:49">
      <c r="AL49196" s="5"/>
      <c r="AM49196" s="5"/>
      <c r="AW49196" s="5"/>
    </row>
    <row r="49197" spans="38:49">
      <c r="AL49197" s="5"/>
      <c r="AM49197" s="5"/>
      <c r="AW49197" s="5"/>
    </row>
    <row r="49198" spans="38:49">
      <c r="AL49198" s="5"/>
      <c r="AM49198" s="5"/>
      <c r="AW49198" s="5"/>
    </row>
    <row r="49199" spans="38:49">
      <c r="AL49199" s="5"/>
      <c r="AM49199" s="5"/>
      <c r="AW49199" s="5"/>
    </row>
    <row r="49200" spans="38:49">
      <c r="AL49200" s="5"/>
      <c r="AM49200" s="5"/>
      <c r="AW49200" s="5"/>
    </row>
    <row r="49201" spans="38:49">
      <c r="AL49201" s="5"/>
      <c r="AM49201" s="5"/>
      <c r="AW49201" s="5"/>
    </row>
    <row r="49202" spans="38:49">
      <c r="AL49202" s="5"/>
      <c r="AM49202" s="5"/>
      <c r="AW49202" s="5"/>
    </row>
    <row r="49203" spans="38:49">
      <c r="AL49203" s="5"/>
      <c r="AM49203" s="5"/>
      <c r="AW49203" s="5"/>
    </row>
    <row r="49204" spans="38:49">
      <c r="AL49204" s="5"/>
      <c r="AM49204" s="5"/>
      <c r="AW49204" s="5"/>
    </row>
    <row r="49205" spans="38:49">
      <c r="AL49205" s="5"/>
      <c r="AM49205" s="5"/>
      <c r="AW49205" s="5"/>
    </row>
    <row r="49206" spans="38:49">
      <c r="AL49206" s="5"/>
      <c r="AM49206" s="5"/>
      <c r="AW49206" s="5"/>
    </row>
    <row r="49207" spans="38:49">
      <c r="AL49207" s="5"/>
      <c r="AM49207" s="5"/>
      <c r="AW49207" s="5"/>
    </row>
    <row r="49208" spans="38:49">
      <c r="AL49208" s="5"/>
      <c r="AM49208" s="5"/>
      <c r="AW49208" s="5"/>
    </row>
    <row r="49209" spans="38:49">
      <c r="AL49209" s="5"/>
      <c r="AM49209" s="5"/>
      <c r="AW49209" s="5"/>
    </row>
    <row r="49210" spans="38:49">
      <c r="AL49210" s="5"/>
      <c r="AM49210" s="5"/>
      <c r="AW49210" s="5"/>
    </row>
    <row r="49211" spans="38:49">
      <c r="AL49211" s="5"/>
      <c r="AM49211" s="5"/>
      <c r="AW49211" s="5"/>
    </row>
    <row r="49212" spans="38:49">
      <c r="AL49212" s="5"/>
      <c r="AM49212" s="5"/>
      <c r="AW49212" s="5"/>
    </row>
    <row r="49213" spans="38:49">
      <c r="AL49213" s="5"/>
      <c r="AM49213" s="5"/>
      <c r="AW49213" s="5"/>
    </row>
    <row r="49214" spans="38:49">
      <c r="AL49214" s="5"/>
      <c r="AM49214" s="5"/>
      <c r="AW49214" s="5"/>
    </row>
    <row r="49215" spans="38:49">
      <c r="AL49215" s="5"/>
      <c r="AM49215" s="5"/>
      <c r="AW49215" s="5"/>
    </row>
    <row r="49216" spans="38:49">
      <c r="AL49216" s="5"/>
      <c r="AM49216" s="5"/>
      <c r="AW49216" s="5"/>
    </row>
    <row r="49217" spans="38:49">
      <c r="AL49217" s="5"/>
      <c r="AM49217" s="5"/>
      <c r="AW49217" s="5"/>
    </row>
    <row r="49218" spans="38:49">
      <c r="AL49218" s="5"/>
      <c r="AM49218" s="5"/>
      <c r="AW49218" s="5"/>
    </row>
    <row r="49219" spans="38:49">
      <c r="AL49219" s="5"/>
      <c r="AM49219" s="5"/>
      <c r="AW49219" s="5"/>
    </row>
    <row r="49220" spans="38:49">
      <c r="AL49220" s="5"/>
      <c r="AM49220" s="5"/>
      <c r="AW49220" s="5"/>
    </row>
    <row r="49221" spans="38:49">
      <c r="AL49221" s="5"/>
      <c r="AM49221" s="5"/>
      <c r="AW49221" s="5"/>
    </row>
    <row r="49222" spans="38:49">
      <c r="AL49222" s="5"/>
      <c r="AM49222" s="5"/>
      <c r="AW49222" s="5"/>
    </row>
    <row r="49223" spans="38:49">
      <c r="AL49223" s="5"/>
      <c r="AM49223" s="5"/>
      <c r="AW49223" s="5"/>
    </row>
    <row r="49224" spans="38:49">
      <c r="AL49224" s="5"/>
      <c r="AM49224" s="5"/>
      <c r="AW49224" s="5"/>
    </row>
    <row r="49225" spans="38:49">
      <c r="AL49225" s="5"/>
      <c r="AM49225" s="5"/>
      <c r="AW49225" s="5"/>
    </row>
    <row r="49226" spans="38:49">
      <c r="AL49226" s="5"/>
      <c r="AM49226" s="5"/>
      <c r="AW49226" s="5"/>
    </row>
    <row r="49227" spans="38:49">
      <c r="AL49227" s="5"/>
      <c r="AM49227" s="5"/>
      <c r="AW49227" s="5"/>
    </row>
    <row r="49228" spans="38:49">
      <c r="AL49228" s="5"/>
      <c r="AM49228" s="5"/>
      <c r="AW49228" s="5"/>
    </row>
    <row r="49229" spans="38:49">
      <c r="AL49229" s="5"/>
      <c r="AM49229" s="5"/>
      <c r="AW49229" s="5"/>
    </row>
    <row r="49230" spans="38:49">
      <c r="AL49230" s="5"/>
      <c r="AM49230" s="5"/>
      <c r="AW49230" s="5"/>
    </row>
    <row r="49231" spans="38:49">
      <c r="AL49231" s="5"/>
      <c r="AM49231" s="5"/>
      <c r="AW49231" s="5"/>
    </row>
    <row r="49232" spans="38:49">
      <c r="AL49232" s="5"/>
      <c r="AM49232" s="5"/>
      <c r="AW49232" s="5"/>
    </row>
    <row r="49233" spans="38:49">
      <c r="AL49233" s="5"/>
      <c r="AM49233" s="5"/>
      <c r="AW49233" s="5"/>
    </row>
    <row r="49234" spans="38:49">
      <c r="AL49234" s="5"/>
      <c r="AM49234" s="5"/>
      <c r="AW49234" s="5"/>
    </row>
    <row r="49235" spans="38:49">
      <c r="AL49235" s="5"/>
      <c r="AM49235" s="5"/>
      <c r="AW49235" s="5"/>
    </row>
    <row r="49236" spans="38:49">
      <c r="AL49236" s="5"/>
      <c r="AM49236" s="5"/>
      <c r="AW49236" s="5"/>
    </row>
    <row r="49237" spans="38:49">
      <c r="AL49237" s="5"/>
      <c r="AM49237" s="5"/>
      <c r="AW49237" s="5"/>
    </row>
    <row r="49238" spans="38:49">
      <c r="AL49238" s="5"/>
      <c r="AM49238" s="5"/>
      <c r="AW49238" s="5"/>
    </row>
    <row r="49239" spans="38:49">
      <c r="AL49239" s="5"/>
      <c r="AM49239" s="5"/>
      <c r="AW49239" s="5"/>
    </row>
    <row r="49240" spans="38:49">
      <c r="AL49240" s="5"/>
      <c r="AM49240" s="5"/>
      <c r="AW49240" s="5"/>
    </row>
    <row r="49241" spans="38:49">
      <c r="AL49241" s="5"/>
      <c r="AM49241" s="5"/>
      <c r="AW49241" s="5"/>
    </row>
    <row r="49242" spans="38:49">
      <c r="AL49242" s="5"/>
      <c r="AM49242" s="5"/>
      <c r="AW49242" s="5"/>
    </row>
    <row r="49243" spans="38:49">
      <c r="AL49243" s="5"/>
      <c r="AM49243" s="5"/>
      <c r="AW49243" s="5"/>
    </row>
    <row r="49244" spans="38:49">
      <c r="AL49244" s="5"/>
      <c r="AM49244" s="5"/>
      <c r="AW49244" s="5"/>
    </row>
    <row r="49245" spans="38:49">
      <c r="AL49245" s="5"/>
      <c r="AM49245" s="5"/>
      <c r="AW49245" s="5"/>
    </row>
    <row r="49246" spans="38:49">
      <c r="AL49246" s="5"/>
      <c r="AM49246" s="5"/>
      <c r="AW49246" s="5"/>
    </row>
    <row r="49247" spans="38:49">
      <c r="AL49247" s="5"/>
      <c r="AM49247" s="5"/>
      <c r="AW49247" s="5"/>
    </row>
    <row r="49248" spans="38:49">
      <c r="AL49248" s="5"/>
      <c r="AM49248" s="5"/>
      <c r="AW49248" s="5"/>
    </row>
    <row r="49249" spans="38:49">
      <c r="AL49249" s="5"/>
      <c r="AM49249" s="5"/>
      <c r="AW49249" s="5"/>
    </row>
    <row r="49250" spans="38:49">
      <c r="AL49250" s="5"/>
      <c r="AM49250" s="5"/>
      <c r="AW49250" s="5"/>
    </row>
    <row r="49251" spans="38:49">
      <c r="AL49251" s="5"/>
      <c r="AM49251" s="5"/>
      <c r="AW49251" s="5"/>
    </row>
    <row r="49252" spans="38:49">
      <c r="AL49252" s="5"/>
      <c r="AM49252" s="5"/>
      <c r="AW49252" s="5"/>
    </row>
    <row r="49253" spans="38:49">
      <c r="AL49253" s="5"/>
      <c r="AM49253" s="5"/>
      <c r="AW49253" s="5"/>
    </row>
    <row r="49254" spans="38:49">
      <c r="AL49254" s="5"/>
      <c r="AM49254" s="5"/>
      <c r="AW49254" s="5"/>
    </row>
    <row r="49255" spans="38:49">
      <c r="AL49255" s="5"/>
      <c r="AM49255" s="5"/>
      <c r="AW49255" s="5"/>
    </row>
    <row r="49256" spans="38:49">
      <c r="AL49256" s="5"/>
      <c r="AM49256" s="5"/>
      <c r="AW49256" s="5"/>
    </row>
    <row r="49257" spans="38:49">
      <c r="AL49257" s="5"/>
      <c r="AM49257" s="5"/>
      <c r="AW49257" s="5"/>
    </row>
    <row r="49258" spans="38:49">
      <c r="AL49258" s="5"/>
      <c r="AM49258" s="5"/>
      <c r="AW49258" s="5"/>
    </row>
    <row r="49259" spans="38:49">
      <c r="AL49259" s="5"/>
      <c r="AM49259" s="5"/>
      <c r="AW49259" s="5"/>
    </row>
    <row r="49260" spans="38:49">
      <c r="AL49260" s="5"/>
      <c r="AM49260" s="5"/>
      <c r="AW49260" s="5"/>
    </row>
    <row r="49261" spans="38:49">
      <c r="AL49261" s="5"/>
      <c r="AM49261" s="5"/>
      <c r="AW49261" s="5"/>
    </row>
    <row r="49262" spans="38:49">
      <c r="AL49262" s="5"/>
      <c r="AM49262" s="5"/>
      <c r="AW49262" s="5"/>
    </row>
    <row r="49263" spans="38:49">
      <c r="AL49263" s="5"/>
      <c r="AM49263" s="5"/>
      <c r="AW49263" s="5"/>
    </row>
    <row r="49264" spans="38:49">
      <c r="AL49264" s="5"/>
      <c r="AM49264" s="5"/>
      <c r="AW49264" s="5"/>
    </row>
    <row r="49265" spans="38:49">
      <c r="AL49265" s="5"/>
      <c r="AM49265" s="5"/>
      <c r="AW49265" s="5"/>
    </row>
    <row r="49266" spans="38:49">
      <c r="AL49266" s="5"/>
      <c r="AM49266" s="5"/>
      <c r="AW49266" s="5"/>
    </row>
    <row r="49267" spans="38:49">
      <c r="AL49267" s="5"/>
      <c r="AM49267" s="5"/>
      <c r="AW49267" s="5"/>
    </row>
    <row r="49268" spans="38:49">
      <c r="AL49268" s="5"/>
      <c r="AM49268" s="5"/>
      <c r="AW49268" s="5"/>
    </row>
    <row r="49269" spans="38:49">
      <c r="AL49269" s="5"/>
      <c r="AM49269" s="5"/>
      <c r="AW49269" s="5"/>
    </row>
    <row r="49270" spans="38:49">
      <c r="AL49270" s="5"/>
      <c r="AM49270" s="5"/>
      <c r="AW49270" s="5"/>
    </row>
    <row r="49271" spans="38:49">
      <c r="AL49271" s="5"/>
      <c r="AM49271" s="5"/>
      <c r="AW49271" s="5"/>
    </row>
    <row r="49272" spans="38:49">
      <c r="AL49272" s="5"/>
      <c r="AM49272" s="5"/>
      <c r="AW49272" s="5"/>
    </row>
    <row r="49273" spans="38:49">
      <c r="AL49273" s="5"/>
      <c r="AM49273" s="5"/>
      <c r="AW49273" s="5"/>
    </row>
    <row r="49274" spans="38:49">
      <c r="AL49274" s="5"/>
      <c r="AM49274" s="5"/>
      <c r="AW49274" s="5"/>
    </row>
    <row r="49275" spans="38:49">
      <c r="AL49275" s="5"/>
      <c r="AM49275" s="5"/>
      <c r="AW49275" s="5"/>
    </row>
    <row r="49276" spans="38:49">
      <c r="AL49276" s="5"/>
      <c r="AM49276" s="5"/>
      <c r="AW49276" s="5"/>
    </row>
    <row r="49277" spans="38:49">
      <c r="AL49277" s="5"/>
      <c r="AM49277" s="5"/>
      <c r="AW49277" s="5"/>
    </row>
    <row r="49278" spans="38:49">
      <c r="AL49278" s="5"/>
      <c r="AM49278" s="5"/>
      <c r="AW49278" s="5"/>
    </row>
    <row r="49279" spans="38:49">
      <c r="AL49279" s="5"/>
      <c r="AM49279" s="5"/>
      <c r="AW49279" s="5"/>
    </row>
    <row r="49280" spans="38:49">
      <c r="AL49280" s="5"/>
      <c r="AM49280" s="5"/>
      <c r="AW49280" s="5"/>
    </row>
    <row r="49281" spans="38:49">
      <c r="AL49281" s="5"/>
      <c r="AM49281" s="5"/>
      <c r="AW49281" s="5"/>
    </row>
    <row r="49282" spans="38:49">
      <c r="AL49282" s="5"/>
      <c r="AM49282" s="5"/>
      <c r="AW49282" s="5"/>
    </row>
    <row r="49283" spans="38:49">
      <c r="AL49283" s="5"/>
      <c r="AM49283" s="5"/>
      <c r="AW49283" s="5"/>
    </row>
    <row r="49284" spans="38:49">
      <c r="AL49284" s="5"/>
      <c r="AM49284" s="5"/>
      <c r="AW49284" s="5"/>
    </row>
    <row r="49285" spans="38:49">
      <c r="AL49285" s="5"/>
      <c r="AM49285" s="5"/>
      <c r="AW49285" s="5"/>
    </row>
    <row r="49286" spans="38:49">
      <c r="AL49286" s="5"/>
      <c r="AM49286" s="5"/>
      <c r="AW49286" s="5"/>
    </row>
    <row r="49287" spans="38:49">
      <c r="AL49287" s="5"/>
      <c r="AM49287" s="5"/>
      <c r="AW49287" s="5"/>
    </row>
    <row r="49288" spans="38:49">
      <c r="AL49288" s="5"/>
      <c r="AM49288" s="5"/>
      <c r="AW49288" s="5"/>
    </row>
    <row r="49289" spans="38:49">
      <c r="AL49289" s="5"/>
      <c r="AM49289" s="5"/>
      <c r="AW49289" s="5"/>
    </row>
    <row r="49290" spans="38:49">
      <c r="AL49290" s="5"/>
      <c r="AM49290" s="5"/>
      <c r="AW49290" s="5"/>
    </row>
    <row r="49291" spans="38:49">
      <c r="AL49291" s="5"/>
      <c r="AM49291" s="5"/>
      <c r="AW49291" s="5"/>
    </row>
    <row r="49292" spans="38:49">
      <c r="AL49292" s="5"/>
      <c r="AM49292" s="5"/>
      <c r="AW49292" s="5"/>
    </row>
    <row r="49293" spans="38:49">
      <c r="AL49293" s="5"/>
      <c r="AM49293" s="5"/>
      <c r="AW49293" s="5"/>
    </row>
    <row r="49294" spans="38:49">
      <c r="AL49294" s="5"/>
      <c r="AM49294" s="5"/>
      <c r="AW49294" s="5"/>
    </row>
    <row r="49295" spans="38:49">
      <c r="AL49295" s="5"/>
      <c r="AM49295" s="5"/>
      <c r="AW49295" s="5"/>
    </row>
    <row r="49296" spans="38:49">
      <c r="AL49296" s="5"/>
      <c r="AM49296" s="5"/>
      <c r="AW49296" s="5"/>
    </row>
    <row r="49297" spans="38:49">
      <c r="AL49297" s="5"/>
      <c r="AM49297" s="5"/>
      <c r="AW49297" s="5"/>
    </row>
    <row r="49298" spans="38:49">
      <c r="AL49298" s="5"/>
      <c r="AM49298" s="5"/>
      <c r="AW49298" s="5"/>
    </row>
    <row r="49299" spans="38:49">
      <c r="AL49299" s="5"/>
      <c r="AM49299" s="5"/>
      <c r="AW49299" s="5"/>
    </row>
    <row r="49300" spans="38:49">
      <c r="AL49300" s="5"/>
      <c r="AM49300" s="5"/>
      <c r="AW49300" s="5"/>
    </row>
    <row r="49301" spans="38:49">
      <c r="AL49301" s="5"/>
      <c r="AM49301" s="5"/>
      <c r="AW49301" s="5"/>
    </row>
    <row r="49302" spans="38:49">
      <c r="AL49302" s="5"/>
      <c r="AM49302" s="5"/>
      <c r="AW49302" s="5"/>
    </row>
    <row r="49303" spans="38:49">
      <c r="AL49303" s="5"/>
      <c r="AM49303" s="5"/>
      <c r="AW49303" s="5"/>
    </row>
    <row r="49304" spans="38:49">
      <c r="AL49304" s="5"/>
      <c r="AM49304" s="5"/>
      <c r="AW49304" s="5"/>
    </row>
    <row r="49305" spans="38:49">
      <c r="AL49305" s="5"/>
      <c r="AM49305" s="5"/>
      <c r="AW49305" s="5"/>
    </row>
    <row r="49306" spans="38:49">
      <c r="AL49306" s="5"/>
      <c r="AM49306" s="5"/>
      <c r="AW49306" s="5"/>
    </row>
    <row r="49307" spans="38:49">
      <c r="AL49307" s="5"/>
      <c r="AM49307" s="5"/>
      <c r="AW49307" s="5"/>
    </row>
    <row r="49308" spans="38:49">
      <c r="AL49308" s="5"/>
      <c r="AM49308" s="5"/>
      <c r="AW49308" s="5"/>
    </row>
    <row r="49309" spans="38:49">
      <c r="AL49309" s="5"/>
      <c r="AM49309" s="5"/>
      <c r="AW49309" s="5"/>
    </row>
    <row r="49310" spans="38:49">
      <c r="AL49310" s="5"/>
      <c r="AM49310" s="5"/>
      <c r="AW49310" s="5"/>
    </row>
    <row r="49311" spans="38:49">
      <c r="AL49311" s="5"/>
      <c r="AM49311" s="5"/>
      <c r="AW49311" s="5"/>
    </row>
    <row r="49312" spans="38:49">
      <c r="AL49312" s="5"/>
      <c r="AM49312" s="5"/>
      <c r="AW49312" s="5"/>
    </row>
    <row r="49313" spans="38:49">
      <c r="AL49313" s="5"/>
      <c r="AM49313" s="5"/>
      <c r="AW49313" s="5"/>
    </row>
    <row r="49314" spans="38:49">
      <c r="AL49314" s="5"/>
      <c r="AM49314" s="5"/>
      <c r="AW49314" s="5"/>
    </row>
    <row r="49315" spans="38:49">
      <c r="AL49315" s="5"/>
      <c r="AM49315" s="5"/>
      <c r="AW49315" s="5"/>
    </row>
    <row r="49316" spans="38:49">
      <c r="AL49316" s="5"/>
      <c r="AM49316" s="5"/>
      <c r="AW49316" s="5"/>
    </row>
    <row r="49317" spans="38:49">
      <c r="AL49317" s="5"/>
      <c r="AM49317" s="5"/>
      <c r="AW49317" s="5"/>
    </row>
    <row r="49318" spans="38:49">
      <c r="AL49318" s="5"/>
      <c r="AM49318" s="5"/>
      <c r="AW49318" s="5"/>
    </row>
    <row r="49319" spans="38:49">
      <c r="AL49319" s="5"/>
      <c r="AM49319" s="5"/>
      <c r="AW49319" s="5"/>
    </row>
    <row r="49320" spans="38:49">
      <c r="AL49320" s="5"/>
      <c r="AM49320" s="5"/>
      <c r="AW49320" s="5"/>
    </row>
    <row r="49321" spans="38:49">
      <c r="AL49321" s="5"/>
      <c r="AM49321" s="5"/>
      <c r="AW49321" s="5"/>
    </row>
    <row r="49322" spans="38:49">
      <c r="AL49322" s="5"/>
      <c r="AM49322" s="5"/>
      <c r="AW49322" s="5"/>
    </row>
    <row r="49323" spans="38:49">
      <c r="AL49323" s="5"/>
      <c r="AM49323" s="5"/>
      <c r="AW49323" s="5"/>
    </row>
    <row r="49324" spans="38:49">
      <c r="AL49324" s="5"/>
      <c r="AM49324" s="5"/>
      <c r="AW49324" s="5"/>
    </row>
    <row r="49325" spans="38:49">
      <c r="AL49325" s="5"/>
      <c r="AM49325" s="5"/>
      <c r="AW49325" s="5"/>
    </row>
    <row r="49326" spans="38:49">
      <c r="AL49326" s="5"/>
      <c r="AM49326" s="5"/>
      <c r="AW49326" s="5"/>
    </row>
    <row r="49327" spans="38:49">
      <c r="AL49327" s="5"/>
      <c r="AM49327" s="5"/>
      <c r="AW49327" s="5"/>
    </row>
    <row r="49328" spans="38:49">
      <c r="AL49328" s="5"/>
      <c r="AM49328" s="5"/>
      <c r="AW49328" s="5"/>
    </row>
    <row r="49329" spans="38:49">
      <c r="AL49329" s="5"/>
      <c r="AM49329" s="5"/>
      <c r="AW49329" s="5"/>
    </row>
    <row r="49330" spans="38:49">
      <c r="AL49330" s="5"/>
      <c r="AM49330" s="5"/>
      <c r="AW49330" s="5"/>
    </row>
    <row r="49331" spans="38:49">
      <c r="AL49331" s="5"/>
      <c r="AM49331" s="5"/>
      <c r="AW49331" s="5"/>
    </row>
    <row r="49332" spans="38:49">
      <c r="AL49332" s="5"/>
      <c r="AM49332" s="5"/>
      <c r="AW49332" s="5"/>
    </row>
    <row r="49333" spans="38:49">
      <c r="AL49333" s="5"/>
      <c r="AM49333" s="5"/>
      <c r="AW49333" s="5"/>
    </row>
    <row r="49334" spans="38:49">
      <c r="AL49334" s="5"/>
      <c r="AM49334" s="5"/>
      <c r="AW49334" s="5"/>
    </row>
    <row r="49335" spans="38:49">
      <c r="AL49335" s="5"/>
      <c r="AM49335" s="5"/>
      <c r="AW49335" s="5"/>
    </row>
    <row r="49336" spans="38:49">
      <c r="AL49336" s="5"/>
      <c r="AM49336" s="5"/>
      <c r="AW49336" s="5"/>
    </row>
    <row r="49337" spans="38:49">
      <c r="AL49337" s="5"/>
      <c r="AM49337" s="5"/>
      <c r="AW49337" s="5"/>
    </row>
    <row r="49338" spans="38:49">
      <c r="AL49338" s="5"/>
      <c r="AM49338" s="5"/>
      <c r="AW49338" s="5"/>
    </row>
    <row r="49339" spans="38:49">
      <c r="AL49339" s="5"/>
      <c r="AM49339" s="5"/>
      <c r="AW49339" s="5"/>
    </row>
    <row r="49340" spans="38:49">
      <c r="AL49340" s="5"/>
      <c r="AM49340" s="5"/>
      <c r="AW49340" s="5"/>
    </row>
    <row r="49341" spans="38:49">
      <c r="AL49341" s="5"/>
      <c r="AM49341" s="5"/>
      <c r="AW49341" s="5"/>
    </row>
    <row r="49342" spans="38:49">
      <c r="AL49342" s="5"/>
      <c r="AM49342" s="5"/>
      <c r="AW49342" s="5"/>
    </row>
    <row r="49343" spans="38:49">
      <c r="AL49343" s="5"/>
      <c r="AM49343" s="5"/>
      <c r="AW49343" s="5"/>
    </row>
    <row r="49344" spans="38:49">
      <c r="AL49344" s="5"/>
      <c r="AM49344" s="5"/>
      <c r="AW49344" s="5"/>
    </row>
    <row r="49345" spans="38:49">
      <c r="AL49345" s="5"/>
      <c r="AM49345" s="5"/>
      <c r="AW49345" s="5"/>
    </row>
    <row r="49346" spans="38:49">
      <c r="AL49346" s="5"/>
      <c r="AM49346" s="5"/>
      <c r="AW49346" s="5"/>
    </row>
    <row r="49347" spans="38:49">
      <c r="AL49347" s="5"/>
      <c r="AM49347" s="5"/>
      <c r="AW49347" s="5"/>
    </row>
    <row r="49348" spans="38:49">
      <c r="AL49348" s="5"/>
      <c r="AM49348" s="5"/>
      <c r="AW49348" s="5"/>
    </row>
    <row r="49349" spans="38:49">
      <c r="AL49349" s="5"/>
      <c r="AM49349" s="5"/>
      <c r="AW49349" s="5"/>
    </row>
    <row r="49350" spans="38:49">
      <c r="AL49350" s="5"/>
      <c r="AM49350" s="5"/>
      <c r="AW49350" s="5"/>
    </row>
    <row r="49351" spans="38:49">
      <c r="AL49351" s="5"/>
      <c r="AM49351" s="5"/>
      <c r="AW49351" s="5"/>
    </row>
    <row r="49352" spans="38:49">
      <c r="AL49352" s="5"/>
      <c r="AM49352" s="5"/>
      <c r="AW49352" s="5"/>
    </row>
    <row r="49353" spans="38:49">
      <c r="AL49353" s="5"/>
      <c r="AM49353" s="5"/>
      <c r="AW49353" s="5"/>
    </row>
    <row r="49354" spans="38:49">
      <c r="AL49354" s="5"/>
      <c r="AM49354" s="5"/>
      <c r="AW49354" s="5"/>
    </row>
    <row r="49355" spans="38:49">
      <c r="AL49355" s="5"/>
      <c r="AM49355" s="5"/>
      <c r="AW49355" s="5"/>
    </row>
    <row r="49356" spans="38:49">
      <c r="AL49356" s="5"/>
      <c r="AM49356" s="5"/>
      <c r="AW49356" s="5"/>
    </row>
    <row r="49357" spans="38:49">
      <c r="AL49357" s="5"/>
      <c r="AM49357" s="5"/>
      <c r="AW49357" s="5"/>
    </row>
    <row r="49358" spans="38:49">
      <c r="AL49358" s="5"/>
      <c r="AM49358" s="5"/>
      <c r="AW49358" s="5"/>
    </row>
    <row r="49359" spans="38:49">
      <c r="AL49359" s="5"/>
      <c r="AM49359" s="5"/>
      <c r="AW49359" s="5"/>
    </row>
    <row r="49360" spans="38:49">
      <c r="AL49360" s="5"/>
      <c r="AM49360" s="5"/>
      <c r="AW49360" s="5"/>
    </row>
    <row r="49361" spans="38:49">
      <c r="AL49361" s="5"/>
      <c r="AM49361" s="5"/>
      <c r="AW49361" s="5"/>
    </row>
    <row r="49362" spans="38:49">
      <c r="AL49362" s="5"/>
      <c r="AM49362" s="5"/>
      <c r="AW49362" s="5"/>
    </row>
    <row r="49363" spans="38:49">
      <c r="AL49363" s="5"/>
      <c r="AM49363" s="5"/>
      <c r="AW49363" s="5"/>
    </row>
    <row r="49364" spans="38:49">
      <c r="AL49364" s="5"/>
      <c r="AM49364" s="5"/>
      <c r="AW49364" s="5"/>
    </row>
    <row r="49365" spans="38:49">
      <c r="AL49365" s="5"/>
      <c r="AM49365" s="5"/>
      <c r="AW49365" s="5"/>
    </row>
    <row r="49366" spans="38:49">
      <c r="AL49366" s="5"/>
      <c r="AM49366" s="5"/>
      <c r="AW49366" s="5"/>
    </row>
    <row r="49367" spans="38:49">
      <c r="AL49367" s="5"/>
      <c r="AM49367" s="5"/>
      <c r="AW49367" s="5"/>
    </row>
    <row r="49368" spans="38:49">
      <c r="AL49368" s="5"/>
      <c r="AM49368" s="5"/>
      <c r="AW49368" s="5"/>
    </row>
    <row r="49369" spans="38:49">
      <c r="AL49369" s="5"/>
      <c r="AM49369" s="5"/>
      <c r="AW49369" s="5"/>
    </row>
    <row r="49370" spans="38:49">
      <c r="AL49370" s="5"/>
      <c r="AM49370" s="5"/>
      <c r="AW49370" s="5"/>
    </row>
    <row r="49371" spans="38:49">
      <c r="AL49371" s="5"/>
      <c r="AM49371" s="5"/>
      <c r="AW49371" s="5"/>
    </row>
    <row r="49372" spans="38:49">
      <c r="AL49372" s="5"/>
      <c r="AM49372" s="5"/>
      <c r="AW49372" s="5"/>
    </row>
    <row r="49373" spans="38:49">
      <c r="AL49373" s="5"/>
      <c r="AM49373" s="5"/>
      <c r="AW49373" s="5"/>
    </row>
    <row r="49374" spans="38:49">
      <c r="AL49374" s="5"/>
      <c r="AM49374" s="5"/>
      <c r="AW49374" s="5"/>
    </row>
    <row r="49375" spans="38:49">
      <c r="AL49375" s="5"/>
      <c r="AM49375" s="5"/>
      <c r="AW49375" s="5"/>
    </row>
    <row r="49376" spans="38:49">
      <c r="AL49376" s="5"/>
      <c r="AM49376" s="5"/>
      <c r="AW49376" s="5"/>
    </row>
    <row r="49377" spans="38:49">
      <c r="AL49377" s="5"/>
      <c r="AM49377" s="5"/>
      <c r="AW49377" s="5"/>
    </row>
    <row r="49378" spans="38:49">
      <c r="AL49378" s="5"/>
      <c r="AM49378" s="5"/>
      <c r="AW49378" s="5"/>
    </row>
    <row r="49379" spans="38:49">
      <c r="AL49379" s="5"/>
      <c r="AM49379" s="5"/>
      <c r="AW49379" s="5"/>
    </row>
    <row r="49380" spans="38:49">
      <c r="AL49380" s="5"/>
      <c r="AM49380" s="5"/>
      <c r="AW49380" s="5"/>
    </row>
    <row r="49381" spans="38:49">
      <c r="AL49381" s="5"/>
      <c r="AM49381" s="5"/>
      <c r="AW49381" s="5"/>
    </row>
    <row r="49382" spans="38:49">
      <c r="AL49382" s="5"/>
      <c r="AM49382" s="5"/>
      <c r="AW49382" s="5"/>
    </row>
    <row r="49383" spans="38:49">
      <c r="AL49383" s="5"/>
      <c r="AM49383" s="5"/>
      <c r="AW49383" s="5"/>
    </row>
    <row r="49384" spans="38:49">
      <c r="AL49384" s="5"/>
      <c r="AM49384" s="5"/>
      <c r="AW49384" s="5"/>
    </row>
    <row r="49385" spans="38:49">
      <c r="AL49385" s="5"/>
      <c r="AM49385" s="5"/>
      <c r="AW49385" s="5"/>
    </row>
    <row r="49386" spans="38:49">
      <c r="AL49386" s="5"/>
      <c r="AM49386" s="5"/>
      <c r="AW49386" s="5"/>
    </row>
    <row r="49387" spans="38:49">
      <c r="AL49387" s="5"/>
      <c r="AM49387" s="5"/>
      <c r="AW49387" s="5"/>
    </row>
    <row r="49388" spans="38:49">
      <c r="AL49388" s="5"/>
      <c r="AM49388" s="5"/>
      <c r="AW49388" s="5"/>
    </row>
    <row r="49389" spans="38:49">
      <c r="AL49389" s="5"/>
      <c r="AM49389" s="5"/>
      <c r="AW49389" s="5"/>
    </row>
    <row r="49390" spans="38:49">
      <c r="AL49390" s="5"/>
      <c r="AM49390" s="5"/>
      <c r="AW49390" s="5"/>
    </row>
    <row r="49391" spans="38:49">
      <c r="AL49391" s="5"/>
      <c r="AM49391" s="5"/>
      <c r="AW49391" s="5"/>
    </row>
    <row r="49392" spans="38:49">
      <c r="AL49392" s="5"/>
      <c r="AM49392" s="5"/>
      <c r="AW49392" s="5"/>
    </row>
    <row r="49393" spans="38:49">
      <c r="AL49393" s="5"/>
      <c r="AM49393" s="5"/>
      <c r="AW49393" s="5"/>
    </row>
    <row r="49394" spans="38:49">
      <c r="AL49394" s="5"/>
      <c r="AM49394" s="5"/>
      <c r="AW49394" s="5"/>
    </row>
    <row r="49395" spans="38:49">
      <c r="AL49395" s="5"/>
      <c r="AM49395" s="5"/>
      <c r="AW49395" s="5"/>
    </row>
    <row r="49396" spans="38:49">
      <c r="AL49396" s="5"/>
      <c r="AM49396" s="5"/>
      <c r="AW49396" s="5"/>
    </row>
    <row r="49397" spans="38:49">
      <c r="AL49397" s="5"/>
      <c r="AM49397" s="5"/>
      <c r="AW49397" s="5"/>
    </row>
    <row r="49398" spans="38:49">
      <c r="AL49398" s="5"/>
      <c r="AM49398" s="5"/>
      <c r="AW49398" s="5"/>
    </row>
    <row r="49399" spans="38:49">
      <c r="AL49399" s="5"/>
      <c r="AM49399" s="5"/>
      <c r="AW49399" s="5"/>
    </row>
    <row r="49400" spans="38:49">
      <c r="AL49400" s="5"/>
      <c r="AM49400" s="5"/>
      <c r="AW49400" s="5"/>
    </row>
    <row r="49401" spans="38:49">
      <c r="AL49401" s="5"/>
      <c r="AM49401" s="5"/>
      <c r="AW49401" s="5"/>
    </row>
    <row r="49402" spans="38:49">
      <c r="AL49402" s="5"/>
      <c r="AM49402" s="5"/>
      <c r="AW49402" s="5"/>
    </row>
    <row r="49403" spans="38:49">
      <c r="AL49403" s="5"/>
      <c r="AM49403" s="5"/>
      <c r="AW49403" s="5"/>
    </row>
    <row r="49404" spans="38:49">
      <c r="AL49404" s="5"/>
      <c r="AM49404" s="5"/>
      <c r="AW49404" s="5"/>
    </row>
    <row r="49405" spans="38:49">
      <c r="AL49405" s="5"/>
      <c r="AM49405" s="5"/>
      <c r="AW49405" s="5"/>
    </row>
    <row r="49406" spans="38:49">
      <c r="AL49406" s="5"/>
      <c r="AM49406" s="5"/>
      <c r="AW49406" s="5"/>
    </row>
    <row r="49407" spans="38:49">
      <c r="AL49407" s="5"/>
      <c r="AM49407" s="5"/>
      <c r="AW49407" s="5"/>
    </row>
    <row r="49408" spans="38:49">
      <c r="AL49408" s="5"/>
      <c r="AM49408" s="5"/>
      <c r="AW49408" s="5"/>
    </row>
    <row r="49409" spans="38:49">
      <c r="AL49409" s="5"/>
      <c r="AM49409" s="5"/>
      <c r="AW49409" s="5"/>
    </row>
    <row r="49410" spans="38:49">
      <c r="AL49410" s="5"/>
      <c r="AM49410" s="5"/>
      <c r="AW49410" s="5"/>
    </row>
    <row r="49411" spans="38:49">
      <c r="AL49411" s="5"/>
      <c r="AM49411" s="5"/>
      <c r="AW49411" s="5"/>
    </row>
    <row r="49412" spans="38:49">
      <c r="AL49412" s="5"/>
      <c r="AM49412" s="5"/>
      <c r="AW49412" s="5"/>
    </row>
    <row r="49413" spans="38:49">
      <c r="AL49413" s="5"/>
      <c r="AM49413" s="5"/>
      <c r="AW49413" s="5"/>
    </row>
    <row r="49414" spans="38:49">
      <c r="AL49414" s="5"/>
      <c r="AM49414" s="5"/>
      <c r="AW49414" s="5"/>
    </row>
    <row r="49415" spans="38:49">
      <c r="AL49415" s="5"/>
      <c r="AM49415" s="5"/>
      <c r="AW49415" s="5"/>
    </row>
    <row r="49416" spans="38:49">
      <c r="AL49416" s="5"/>
      <c r="AM49416" s="5"/>
      <c r="AW49416" s="5"/>
    </row>
    <row r="49417" spans="38:49">
      <c r="AL49417" s="5"/>
      <c r="AM49417" s="5"/>
      <c r="AW49417" s="5"/>
    </row>
    <row r="49418" spans="38:49">
      <c r="AL49418" s="5"/>
      <c r="AM49418" s="5"/>
      <c r="AW49418" s="5"/>
    </row>
    <row r="49419" spans="38:49">
      <c r="AL49419" s="5"/>
      <c r="AM49419" s="5"/>
      <c r="AW49419" s="5"/>
    </row>
    <row r="49420" spans="38:49">
      <c r="AL49420" s="5"/>
      <c r="AM49420" s="5"/>
      <c r="AW49420" s="5"/>
    </row>
    <row r="49421" spans="38:49">
      <c r="AL49421" s="5"/>
      <c r="AM49421" s="5"/>
      <c r="AW49421" s="5"/>
    </row>
    <row r="49422" spans="38:49">
      <c r="AL49422" s="5"/>
      <c r="AM49422" s="5"/>
      <c r="AW49422" s="5"/>
    </row>
    <row r="49423" spans="38:49">
      <c r="AL49423" s="5"/>
      <c r="AM49423" s="5"/>
      <c r="AW49423" s="5"/>
    </row>
    <row r="49424" spans="38:49">
      <c r="AL49424" s="5"/>
      <c r="AM49424" s="5"/>
      <c r="AW49424" s="5"/>
    </row>
    <row r="49425" spans="38:49">
      <c r="AL49425" s="5"/>
      <c r="AM49425" s="5"/>
      <c r="AW49425" s="5"/>
    </row>
    <row r="49426" spans="38:49">
      <c r="AL49426" s="5"/>
      <c r="AM49426" s="5"/>
      <c r="AW49426" s="5"/>
    </row>
    <row r="49427" spans="38:49">
      <c r="AL49427" s="5"/>
      <c r="AM49427" s="5"/>
      <c r="AW49427" s="5"/>
    </row>
    <row r="49428" spans="38:49">
      <c r="AL49428" s="5"/>
      <c r="AM49428" s="5"/>
      <c r="AW49428" s="5"/>
    </row>
    <row r="49429" spans="38:49">
      <c r="AL49429" s="5"/>
      <c r="AM49429" s="5"/>
      <c r="AW49429" s="5"/>
    </row>
    <row r="49430" spans="38:49">
      <c r="AL49430" s="5"/>
      <c r="AM49430" s="5"/>
      <c r="AW49430" s="5"/>
    </row>
    <row r="49431" spans="38:49">
      <c r="AL49431" s="5"/>
      <c r="AM49431" s="5"/>
      <c r="AW49431" s="5"/>
    </row>
    <row r="49432" spans="38:49">
      <c r="AL49432" s="5"/>
      <c r="AM49432" s="5"/>
      <c r="AW49432" s="5"/>
    </row>
    <row r="49433" spans="38:49">
      <c r="AL49433" s="5"/>
      <c r="AM49433" s="5"/>
      <c r="AW49433" s="5"/>
    </row>
    <row r="49434" spans="38:49">
      <c r="AL49434" s="5"/>
      <c r="AM49434" s="5"/>
      <c r="AW49434" s="5"/>
    </row>
    <row r="49435" spans="38:49">
      <c r="AL49435" s="5"/>
      <c r="AM49435" s="5"/>
      <c r="AW49435" s="5"/>
    </row>
    <row r="49436" spans="38:49">
      <c r="AL49436" s="5"/>
      <c r="AM49436" s="5"/>
      <c r="AW49436" s="5"/>
    </row>
    <row r="49437" spans="38:49">
      <c r="AL49437" s="5"/>
      <c r="AM49437" s="5"/>
      <c r="AW49437" s="5"/>
    </row>
    <row r="49438" spans="38:49">
      <c r="AL49438" s="5"/>
      <c r="AM49438" s="5"/>
      <c r="AW49438" s="5"/>
    </row>
    <row r="49439" spans="38:49">
      <c r="AL49439" s="5"/>
      <c r="AM49439" s="5"/>
      <c r="AW49439" s="5"/>
    </row>
    <row r="49440" spans="38:49">
      <c r="AL49440" s="5"/>
      <c r="AM49440" s="5"/>
      <c r="AW49440" s="5"/>
    </row>
    <row r="49441" spans="38:49">
      <c r="AL49441" s="5"/>
      <c r="AM49441" s="5"/>
      <c r="AW49441" s="5"/>
    </row>
    <row r="49442" spans="38:49">
      <c r="AL49442" s="5"/>
      <c r="AM49442" s="5"/>
      <c r="AW49442" s="5"/>
    </row>
    <row r="49443" spans="38:49">
      <c r="AL49443" s="5"/>
      <c r="AM49443" s="5"/>
      <c r="AW49443" s="5"/>
    </row>
    <row r="49444" spans="38:49">
      <c r="AL49444" s="5"/>
      <c r="AM49444" s="5"/>
      <c r="AW49444" s="5"/>
    </row>
    <row r="49445" spans="38:49">
      <c r="AL49445" s="5"/>
      <c r="AM49445" s="5"/>
      <c r="AW49445" s="5"/>
    </row>
    <row r="49446" spans="38:49">
      <c r="AL49446" s="5"/>
      <c r="AM49446" s="5"/>
      <c r="AW49446" s="5"/>
    </row>
    <row r="49447" spans="38:49">
      <c r="AL49447" s="5"/>
      <c r="AM49447" s="5"/>
      <c r="AW49447" s="5"/>
    </row>
    <row r="49448" spans="38:49">
      <c r="AL49448" s="5"/>
      <c r="AM49448" s="5"/>
      <c r="AW49448" s="5"/>
    </row>
    <row r="49449" spans="38:49">
      <c r="AL49449" s="5"/>
      <c r="AM49449" s="5"/>
      <c r="AW49449" s="5"/>
    </row>
    <row r="49450" spans="38:49">
      <c r="AL49450" s="5"/>
      <c r="AM49450" s="5"/>
      <c r="AW49450" s="5"/>
    </row>
    <row r="49451" spans="38:49">
      <c r="AL49451" s="5"/>
      <c r="AM49451" s="5"/>
      <c r="AW49451" s="5"/>
    </row>
    <row r="49452" spans="38:49">
      <c r="AL49452" s="5"/>
      <c r="AM49452" s="5"/>
      <c r="AW49452" s="5"/>
    </row>
    <row r="49453" spans="38:49">
      <c r="AL49453" s="5"/>
      <c r="AM49453" s="5"/>
      <c r="AW49453" s="5"/>
    </row>
    <row r="49454" spans="38:49">
      <c r="AL49454" s="5"/>
      <c r="AM49454" s="5"/>
      <c r="AW49454" s="5"/>
    </row>
    <row r="49455" spans="38:49">
      <c r="AL49455" s="5"/>
      <c r="AM49455" s="5"/>
      <c r="AW49455" s="5"/>
    </row>
    <row r="49456" spans="38:49">
      <c r="AL49456" s="5"/>
      <c r="AM49456" s="5"/>
      <c r="AW49456" s="5"/>
    </row>
    <row r="49457" spans="38:49">
      <c r="AL49457" s="5"/>
      <c r="AM49457" s="5"/>
      <c r="AW49457" s="5"/>
    </row>
    <row r="49458" spans="38:49">
      <c r="AL49458" s="5"/>
      <c r="AM49458" s="5"/>
      <c r="AW49458" s="5"/>
    </row>
    <row r="49459" spans="38:49">
      <c r="AL49459" s="5"/>
      <c r="AM49459" s="5"/>
      <c r="AW49459" s="5"/>
    </row>
    <row r="49460" spans="38:49">
      <c r="AL49460" s="5"/>
      <c r="AM49460" s="5"/>
      <c r="AW49460" s="5"/>
    </row>
    <row r="49461" spans="38:49">
      <c r="AL49461" s="5"/>
      <c r="AM49461" s="5"/>
      <c r="AW49461" s="5"/>
    </row>
    <row r="49462" spans="38:49">
      <c r="AL49462" s="5"/>
      <c r="AM49462" s="5"/>
      <c r="AW49462" s="5"/>
    </row>
    <row r="49463" spans="38:49">
      <c r="AL49463" s="5"/>
      <c r="AM49463" s="5"/>
      <c r="AW49463" s="5"/>
    </row>
    <row r="49464" spans="38:49">
      <c r="AL49464" s="5"/>
      <c r="AM49464" s="5"/>
      <c r="AW49464" s="5"/>
    </row>
    <row r="49465" spans="38:49">
      <c r="AL49465" s="5"/>
      <c r="AM49465" s="5"/>
      <c r="AW49465" s="5"/>
    </row>
    <row r="49466" spans="38:49">
      <c r="AL49466" s="5"/>
      <c r="AM49466" s="5"/>
      <c r="AW49466" s="5"/>
    </row>
    <row r="49467" spans="38:49">
      <c r="AL49467" s="5"/>
      <c r="AM49467" s="5"/>
      <c r="AW49467" s="5"/>
    </row>
    <row r="49468" spans="38:49">
      <c r="AL49468" s="5"/>
      <c r="AM49468" s="5"/>
      <c r="AW49468" s="5"/>
    </row>
    <row r="49469" spans="38:49">
      <c r="AL49469" s="5"/>
      <c r="AM49469" s="5"/>
      <c r="AW49469" s="5"/>
    </row>
    <row r="49470" spans="38:49">
      <c r="AL49470" s="5"/>
      <c r="AM49470" s="5"/>
      <c r="AW49470" s="5"/>
    </row>
    <row r="49471" spans="38:49">
      <c r="AL49471" s="5"/>
      <c r="AM49471" s="5"/>
      <c r="AW49471" s="5"/>
    </row>
    <row r="49472" spans="38:49">
      <c r="AL49472" s="5"/>
      <c r="AM49472" s="5"/>
      <c r="AW49472" s="5"/>
    </row>
    <row r="49473" spans="38:49">
      <c r="AL49473" s="5"/>
      <c r="AM49473" s="5"/>
      <c r="AW49473" s="5"/>
    </row>
    <row r="49474" spans="38:49">
      <c r="AL49474" s="5"/>
      <c r="AM49474" s="5"/>
      <c r="AW49474" s="5"/>
    </row>
    <row r="49475" spans="38:49">
      <c r="AL49475" s="5"/>
      <c r="AM49475" s="5"/>
      <c r="AW49475" s="5"/>
    </row>
    <row r="49476" spans="38:49">
      <c r="AL49476" s="5"/>
      <c r="AM49476" s="5"/>
      <c r="AW49476" s="5"/>
    </row>
    <row r="49477" spans="38:49">
      <c r="AL49477" s="5"/>
      <c r="AM49477" s="5"/>
      <c r="AW49477" s="5"/>
    </row>
    <row r="49478" spans="38:49">
      <c r="AL49478" s="5"/>
      <c r="AM49478" s="5"/>
      <c r="AW49478" s="5"/>
    </row>
    <row r="49479" spans="38:49">
      <c r="AL49479" s="5"/>
      <c r="AM49479" s="5"/>
      <c r="AW49479" s="5"/>
    </row>
    <row r="49480" spans="38:49">
      <c r="AL49480" s="5"/>
      <c r="AM49480" s="5"/>
      <c r="AW49480" s="5"/>
    </row>
    <row r="49481" spans="38:49">
      <c r="AL49481" s="5"/>
      <c r="AM49481" s="5"/>
      <c r="AW49481" s="5"/>
    </row>
    <row r="49482" spans="38:49">
      <c r="AL49482" s="5"/>
      <c r="AM49482" s="5"/>
      <c r="AW49482" s="5"/>
    </row>
    <row r="49483" spans="38:49">
      <c r="AL49483" s="5"/>
      <c r="AM49483" s="5"/>
      <c r="AW49483" s="5"/>
    </row>
    <row r="49484" spans="38:49">
      <c r="AL49484" s="5"/>
      <c r="AM49484" s="5"/>
      <c r="AW49484" s="5"/>
    </row>
    <row r="49485" spans="38:49">
      <c r="AL49485" s="5"/>
      <c r="AM49485" s="5"/>
      <c r="AW49485" s="5"/>
    </row>
    <row r="49486" spans="38:49">
      <c r="AL49486" s="5"/>
      <c r="AM49486" s="5"/>
      <c r="AW49486" s="5"/>
    </row>
    <row r="49487" spans="38:49">
      <c r="AL49487" s="5"/>
      <c r="AM49487" s="5"/>
      <c r="AW49487" s="5"/>
    </row>
    <row r="49488" spans="38:49">
      <c r="AL49488" s="5"/>
      <c r="AM49488" s="5"/>
      <c r="AW49488" s="5"/>
    </row>
    <row r="49489" spans="38:49">
      <c r="AL49489" s="5"/>
      <c r="AM49489" s="5"/>
      <c r="AW49489" s="5"/>
    </row>
    <row r="49490" spans="38:49">
      <c r="AL49490" s="5"/>
      <c r="AM49490" s="5"/>
      <c r="AW49490" s="5"/>
    </row>
    <row r="49491" spans="38:49">
      <c r="AL49491" s="5"/>
      <c r="AM49491" s="5"/>
      <c r="AW49491" s="5"/>
    </row>
    <row r="49492" spans="38:49">
      <c r="AL49492" s="5"/>
      <c r="AM49492" s="5"/>
      <c r="AW49492" s="5"/>
    </row>
    <row r="49493" spans="38:49">
      <c r="AL49493" s="5"/>
      <c r="AM49493" s="5"/>
      <c r="AW49493" s="5"/>
    </row>
    <row r="49494" spans="38:49">
      <c r="AL49494" s="5"/>
      <c r="AM49494" s="5"/>
      <c r="AW49494" s="5"/>
    </row>
    <row r="49495" spans="38:49">
      <c r="AL49495" s="5"/>
      <c r="AM49495" s="5"/>
      <c r="AW49495" s="5"/>
    </row>
    <row r="49496" spans="38:49">
      <c r="AL49496" s="5"/>
      <c r="AM49496" s="5"/>
      <c r="AW49496" s="5"/>
    </row>
    <row r="49497" spans="38:49">
      <c r="AL49497" s="5"/>
      <c r="AM49497" s="5"/>
      <c r="AW49497" s="5"/>
    </row>
    <row r="49498" spans="38:49">
      <c r="AL49498" s="5"/>
      <c r="AM49498" s="5"/>
      <c r="AW49498" s="5"/>
    </row>
    <row r="49499" spans="38:49">
      <c r="AL49499" s="5"/>
      <c r="AM49499" s="5"/>
      <c r="AW49499" s="5"/>
    </row>
    <row r="49500" spans="38:49">
      <c r="AL49500" s="5"/>
      <c r="AM49500" s="5"/>
      <c r="AW49500" s="5"/>
    </row>
    <row r="49501" spans="38:49">
      <c r="AL49501" s="5"/>
      <c r="AM49501" s="5"/>
      <c r="AW49501" s="5"/>
    </row>
    <row r="49502" spans="38:49">
      <c r="AL49502" s="5"/>
      <c r="AM49502" s="5"/>
      <c r="AW49502" s="5"/>
    </row>
    <row r="49503" spans="38:49">
      <c r="AL49503" s="5"/>
      <c r="AM49503" s="5"/>
      <c r="AW49503" s="5"/>
    </row>
    <row r="49504" spans="38:49">
      <c r="AL49504" s="5"/>
      <c r="AM49504" s="5"/>
      <c r="AW49504" s="5"/>
    </row>
    <row r="49505" spans="38:49">
      <c r="AL49505" s="5"/>
      <c r="AM49505" s="5"/>
      <c r="AW49505" s="5"/>
    </row>
    <row r="49506" spans="38:49">
      <c r="AL49506" s="5"/>
      <c r="AM49506" s="5"/>
      <c r="AW49506" s="5"/>
    </row>
    <row r="49507" spans="38:49">
      <c r="AL49507" s="5"/>
      <c r="AM49507" s="5"/>
      <c r="AW49507" s="5"/>
    </row>
    <row r="49508" spans="38:49">
      <c r="AL49508" s="5"/>
      <c r="AM49508" s="5"/>
      <c r="AW49508" s="5"/>
    </row>
    <row r="49509" spans="38:49">
      <c r="AL49509" s="5"/>
      <c r="AM49509" s="5"/>
      <c r="AW49509" s="5"/>
    </row>
    <row r="49510" spans="38:49">
      <c r="AL49510" s="5"/>
      <c r="AM49510" s="5"/>
      <c r="AW49510" s="5"/>
    </row>
    <row r="49511" spans="38:49">
      <c r="AL49511" s="5"/>
      <c r="AM49511" s="5"/>
      <c r="AW49511" s="5"/>
    </row>
    <row r="49512" spans="38:49">
      <c r="AL49512" s="5"/>
      <c r="AM49512" s="5"/>
      <c r="AW49512" s="5"/>
    </row>
    <row r="49513" spans="38:49">
      <c r="AL49513" s="5"/>
      <c r="AM49513" s="5"/>
      <c r="AW49513" s="5"/>
    </row>
    <row r="49514" spans="38:49">
      <c r="AL49514" s="5"/>
      <c r="AM49514" s="5"/>
      <c r="AW49514" s="5"/>
    </row>
    <row r="49515" spans="38:49">
      <c r="AL49515" s="5"/>
      <c r="AM49515" s="5"/>
      <c r="AW49515" s="5"/>
    </row>
    <row r="49516" spans="38:49">
      <c r="AL49516" s="5"/>
      <c r="AM49516" s="5"/>
      <c r="AW49516" s="5"/>
    </row>
    <row r="49517" spans="38:49">
      <c r="AL49517" s="5"/>
      <c r="AM49517" s="5"/>
      <c r="AW49517" s="5"/>
    </row>
    <row r="49518" spans="38:49">
      <c r="AL49518" s="5"/>
      <c r="AM49518" s="5"/>
      <c r="AW49518" s="5"/>
    </row>
    <row r="49519" spans="38:49">
      <c r="AL49519" s="5"/>
      <c r="AM49519" s="5"/>
      <c r="AW49519" s="5"/>
    </row>
    <row r="49520" spans="38:49">
      <c r="AL49520" s="5"/>
      <c r="AM49520" s="5"/>
      <c r="AW49520" s="5"/>
    </row>
    <row r="49521" spans="38:49">
      <c r="AL49521" s="5"/>
      <c r="AM49521" s="5"/>
      <c r="AW49521" s="5"/>
    </row>
    <row r="49522" spans="38:49">
      <c r="AL49522" s="5"/>
      <c r="AM49522" s="5"/>
      <c r="AW49522" s="5"/>
    </row>
    <row r="49523" spans="38:49">
      <c r="AL49523" s="5"/>
      <c r="AM49523" s="5"/>
      <c r="AW49523" s="5"/>
    </row>
    <row r="49524" spans="38:49">
      <c r="AL49524" s="5"/>
      <c r="AM49524" s="5"/>
      <c r="AW49524" s="5"/>
    </row>
    <row r="49525" spans="38:49">
      <c r="AL49525" s="5"/>
      <c r="AM49525" s="5"/>
      <c r="AW49525" s="5"/>
    </row>
    <row r="49526" spans="38:49">
      <c r="AL49526" s="5"/>
      <c r="AM49526" s="5"/>
      <c r="AW49526" s="5"/>
    </row>
    <row r="49527" spans="38:49">
      <c r="AL49527" s="5"/>
      <c r="AM49527" s="5"/>
      <c r="AW49527" s="5"/>
    </row>
    <row r="49528" spans="38:49">
      <c r="AL49528" s="5"/>
      <c r="AM49528" s="5"/>
      <c r="AW49528" s="5"/>
    </row>
    <row r="49529" spans="38:49">
      <c r="AL49529" s="5"/>
      <c r="AM49529" s="5"/>
      <c r="AW49529" s="5"/>
    </row>
    <row r="49530" spans="38:49">
      <c r="AL49530" s="5"/>
      <c r="AM49530" s="5"/>
      <c r="AW49530" s="5"/>
    </row>
    <row r="49531" spans="38:49">
      <c r="AL49531" s="5"/>
      <c r="AM49531" s="5"/>
      <c r="AW49531" s="5"/>
    </row>
    <row r="49532" spans="38:49">
      <c r="AL49532" s="5"/>
      <c r="AM49532" s="5"/>
      <c r="AW49532" s="5"/>
    </row>
    <row r="49533" spans="38:49">
      <c r="AL49533" s="5"/>
      <c r="AM49533" s="5"/>
      <c r="AW49533" s="5"/>
    </row>
    <row r="49534" spans="38:49">
      <c r="AL49534" s="5"/>
      <c r="AM49534" s="5"/>
      <c r="AW49534" s="5"/>
    </row>
    <row r="49535" spans="38:49">
      <c r="AL49535" s="5"/>
      <c r="AM49535" s="5"/>
      <c r="AW49535" s="5"/>
    </row>
    <row r="49536" spans="38:49">
      <c r="AL49536" s="5"/>
      <c r="AM49536" s="5"/>
      <c r="AW49536" s="5"/>
    </row>
    <row r="49537" spans="38:49">
      <c r="AL49537" s="5"/>
      <c r="AM49537" s="5"/>
      <c r="AW49537" s="5"/>
    </row>
    <row r="49538" spans="38:49">
      <c r="AL49538" s="5"/>
      <c r="AM49538" s="5"/>
      <c r="AW49538" s="5"/>
    </row>
    <row r="49539" spans="38:49">
      <c r="AL49539" s="5"/>
      <c r="AM49539" s="5"/>
      <c r="AW49539" s="5"/>
    </row>
    <row r="49540" spans="38:49">
      <c r="AL49540" s="5"/>
      <c r="AM49540" s="5"/>
      <c r="AW49540" s="5"/>
    </row>
    <row r="49541" spans="38:49">
      <c r="AL49541" s="5"/>
      <c r="AM49541" s="5"/>
      <c r="AW49541" s="5"/>
    </row>
    <row r="49542" spans="38:49">
      <c r="AL49542" s="5"/>
      <c r="AM49542" s="5"/>
      <c r="AW49542" s="5"/>
    </row>
    <row r="49543" spans="38:49">
      <c r="AL49543" s="5"/>
      <c r="AM49543" s="5"/>
      <c r="AW49543" s="5"/>
    </row>
    <row r="49544" spans="38:49">
      <c r="AL49544" s="5"/>
      <c r="AM49544" s="5"/>
      <c r="AW49544" s="5"/>
    </row>
    <row r="49545" spans="38:49">
      <c r="AL49545" s="5"/>
      <c r="AM49545" s="5"/>
      <c r="AW49545" s="5"/>
    </row>
    <row r="49546" spans="38:49">
      <c r="AL49546" s="5"/>
      <c r="AM49546" s="5"/>
      <c r="AW49546" s="5"/>
    </row>
    <row r="49547" spans="38:49">
      <c r="AL49547" s="5"/>
      <c r="AM49547" s="5"/>
      <c r="AW49547" s="5"/>
    </row>
    <row r="49548" spans="38:49">
      <c r="AL49548" s="5"/>
      <c r="AM49548" s="5"/>
      <c r="AW49548" s="5"/>
    </row>
    <row r="49549" spans="38:49">
      <c r="AL49549" s="5"/>
      <c r="AM49549" s="5"/>
      <c r="AW49549" s="5"/>
    </row>
    <row r="49550" spans="38:49">
      <c r="AL49550" s="5"/>
      <c r="AM49550" s="5"/>
      <c r="AW49550" s="5"/>
    </row>
    <row r="49551" spans="38:49">
      <c r="AL49551" s="5"/>
      <c r="AM49551" s="5"/>
      <c r="AW49551" s="5"/>
    </row>
    <row r="49552" spans="38:49">
      <c r="AL49552" s="5"/>
      <c r="AM49552" s="5"/>
      <c r="AW49552" s="5"/>
    </row>
    <row r="49553" spans="38:49">
      <c r="AL49553" s="5"/>
      <c r="AM49553" s="5"/>
      <c r="AW49553" s="5"/>
    </row>
    <row r="49554" spans="38:49">
      <c r="AL49554" s="5"/>
      <c r="AM49554" s="5"/>
      <c r="AW49554" s="5"/>
    </row>
    <row r="49555" spans="38:49">
      <c r="AL49555" s="5"/>
      <c r="AM49555" s="5"/>
      <c r="AW49555" s="5"/>
    </row>
    <row r="49556" spans="38:49">
      <c r="AL49556" s="5"/>
      <c r="AM49556" s="5"/>
      <c r="AW49556" s="5"/>
    </row>
    <row r="49557" spans="38:49">
      <c r="AL49557" s="5"/>
      <c r="AM49557" s="5"/>
      <c r="AW49557" s="5"/>
    </row>
    <row r="49558" spans="38:49">
      <c r="AL49558" s="5"/>
      <c r="AM49558" s="5"/>
      <c r="AW49558" s="5"/>
    </row>
    <row r="49559" spans="38:49">
      <c r="AL49559" s="5"/>
      <c r="AM49559" s="5"/>
      <c r="AW49559" s="5"/>
    </row>
    <row r="49560" spans="38:49">
      <c r="AL49560" s="5"/>
      <c r="AM49560" s="5"/>
      <c r="AW49560" s="5"/>
    </row>
    <row r="49561" spans="38:49">
      <c r="AL49561" s="5"/>
      <c r="AM49561" s="5"/>
      <c r="AW49561" s="5"/>
    </row>
    <row r="49562" spans="38:49">
      <c r="AL49562" s="5"/>
      <c r="AM49562" s="5"/>
      <c r="AW49562" s="5"/>
    </row>
    <row r="49563" spans="38:49">
      <c r="AL49563" s="5"/>
      <c r="AM49563" s="5"/>
      <c r="AW49563" s="5"/>
    </row>
    <row r="49564" spans="38:49">
      <c r="AL49564" s="5"/>
      <c r="AM49564" s="5"/>
      <c r="AW49564" s="5"/>
    </row>
    <row r="49565" spans="38:49">
      <c r="AL49565" s="5"/>
      <c r="AM49565" s="5"/>
      <c r="AW49565" s="5"/>
    </row>
    <row r="49566" spans="38:49">
      <c r="AL49566" s="5"/>
      <c r="AM49566" s="5"/>
      <c r="AW49566" s="5"/>
    </row>
    <row r="49567" spans="38:49">
      <c r="AL49567" s="5"/>
      <c r="AM49567" s="5"/>
      <c r="AW49567" s="5"/>
    </row>
    <row r="49568" spans="38:49">
      <c r="AL49568" s="5"/>
      <c r="AM49568" s="5"/>
      <c r="AW49568" s="5"/>
    </row>
    <row r="49569" spans="38:49">
      <c r="AL49569" s="5"/>
      <c r="AM49569" s="5"/>
      <c r="AW49569" s="5"/>
    </row>
    <row r="49570" spans="38:49">
      <c r="AL49570" s="5"/>
      <c r="AM49570" s="5"/>
      <c r="AW49570" s="5"/>
    </row>
    <row r="49571" spans="38:49">
      <c r="AL49571" s="5"/>
      <c r="AM49571" s="5"/>
      <c r="AW49571" s="5"/>
    </row>
    <row r="49572" spans="38:49">
      <c r="AL49572" s="5"/>
      <c r="AM49572" s="5"/>
      <c r="AW49572" s="5"/>
    </row>
    <row r="49573" spans="38:49">
      <c r="AL49573" s="5"/>
      <c r="AM49573" s="5"/>
      <c r="AW49573" s="5"/>
    </row>
    <row r="49574" spans="38:49">
      <c r="AL49574" s="5"/>
      <c r="AM49574" s="5"/>
      <c r="AW49574" s="5"/>
    </row>
    <row r="49575" spans="38:49">
      <c r="AL49575" s="5"/>
      <c r="AM49575" s="5"/>
      <c r="AW49575" s="5"/>
    </row>
    <row r="49576" spans="38:49">
      <c r="AL49576" s="5"/>
      <c r="AM49576" s="5"/>
      <c r="AW49576" s="5"/>
    </row>
    <row r="49577" spans="38:49">
      <c r="AL49577" s="5"/>
      <c r="AM49577" s="5"/>
      <c r="AW49577" s="5"/>
    </row>
    <row r="49578" spans="38:49">
      <c r="AL49578" s="5"/>
      <c r="AM49578" s="5"/>
      <c r="AW49578" s="5"/>
    </row>
    <row r="49579" spans="38:49">
      <c r="AL49579" s="5"/>
      <c r="AM49579" s="5"/>
      <c r="AW49579" s="5"/>
    </row>
    <row r="49580" spans="38:49">
      <c r="AL49580" s="5"/>
      <c r="AM49580" s="5"/>
      <c r="AW49580" s="5"/>
    </row>
    <row r="49581" spans="38:49">
      <c r="AL49581" s="5"/>
      <c r="AM49581" s="5"/>
      <c r="AW49581" s="5"/>
    </row>
    <row r="49582" spans="38:49">
      <c r="AL49582" s="5"/>
      <c r="AM49582" s="5"/>
      <c r="AW49582" s="5"/>
    </row>
    <row r="49583" spans="38:49">
      <c r="AL49583" s="5"/>
      <c r="AM49583" s="5"/>
      <c r="AW49583" s="5"/>
    </row>
    <row r="49584" spans="38:49">
      <c r="AL49584" s="5"/>
      <c r="AM49584" s="5"/>
      <c r="AW49584" s="5"/>
    </row>
    <row r="49585" spans="38:49">
      <c r="AL49585" s="5"/>
      <c r="AM49585" s="5"/>
      <c r="AW49585" s="5"/>
    </row>
    <row r="49586" spans="38:49">
      <c r="AL49586" s="5"/>
      <c r="AM49586" s="5"/>
      <c r="AW49586" s="5"/>
    </row>
    <row r="49587" spans="38:49">
      <c r="AL49587" s="5"/>
      <c r="AM49587" s="5"/>
      <c r="AW49587" s="5"/>
    </row>
    <row r="49588" spans="38:49">
      <c r="AL49588" s="5"/>
      <c r="AM49588" s="5"/>
      <c r="AW49588" s="5"/>
    </row>
    <row r="49589" spans="38:49">
      <c r="AL49589" s="5"/>
      <c r="AM49589" s="5"/>
      <c r="AW49589" s="5"/>
    </row>
    <row r="49590" spans="38:49">
      <c r="AL49590" s="5"/>
      <c r="AM49590" s="5"/>
      <c r="AW49590" s="5"/>
    </row>
    <row r="49591" spans="38:49">
      <c r="AL49591" s="5"/>
      <c r="AM49591" s="5"/>
      <c r="AW49591" s="5"/>
    </row>
    <row r="49592" spans="38:49">
      <c r="AL49592" s="5"/>
      <c r="AM49592" s="5"/>
      <c r="AW49592" s="5"/>
    </row>
    <row r="49593" spans="38:49">
      <c r="AL49593" s="5"/>
      <c r="AM49593" s="5"/>
      <c r="AW49593" s="5"/>
    </row>
    <row r="49594" spans="38:49">
      <c r="AL49594" s="5"/>
      <c r="AM49594" s="5"/>
      <c r="AW49594" s="5"/>
    </row>
    <row r="49595" spans="38:49">
      <c r="AL49595" s="5"/>
      <c r="AM49595" s="5"/>
      <c r="AW49595" s="5"/>
    </row>
    <row r="49596" spans="38:49">
      <c r="AL49596" s="5"/>
      <c r="AM49596" s="5"/>
      <c r="AW49596" s="5"/>
    </row>
    <row r="49597" spans="38:49">
      <c r="AL49597" s="5"/>
      <c r="AM49597" s="5"/>
      <c r="AW49597" s="5"/>
    </row>
    <row r="49598" spans="38:49">
      <c r="AL49598" s="5"/>
      <c r="AM49598" s="5"/>
      <c r="AW49598" s="5"/>
    </row>
    <row r="49599" spans="38:49">
      <c r="AL49599" s="5"/>
      <c r="AM49599" s="5"/>
      <c r="AW49599" s="5"/>
    </row>
    <row r="49600" spans="38:49">
      <c r="AL49600" s="5"/>
      <c r="AM49600" s="5"/>
      <c r="AW49600" s="5"/>
    </row>
    <row r="49601" spans="38:49">
      <c r="AL49601" s="5"/>
      <c r="AM49601" s="5"/>
      <c r="AW49601" s="5"/>
    </row>
    <row r="49602" spans="38:49">
      <c r="AL49602" s="5"/>
      <c r="AM49602" s="5"/>
      <c r="AW49602" s="5"/>
    </row>
    <row r="49603" spans="38:49">
      <c r="AL49603" s="5"/>
      <c r="AM49603" s="5"/>
      <c r="AW49603" s="5"/>
    </row>
    <row r="49604" spans="38:49">
      <c r="AL49604" s="5"/>
      <c r="AM49604" s="5"/>
      <c r="AW49604" s="5"/>
    </row>
    <row r="49605" spans="38:49">
      <c r="AL49605" s="5"/>
      <c r="AM49605" s="5"/>
      <c r="AW49605" s="5"/>
    </row>
    <row r="49606" spans="38:49">
      <c r="AL49606" s="5"/>
      <c r="AM49606" s="5"/>
      <c r="AW49606" s="5"/>
    </row>
    <row r="49607" spans="38:49">
      <c r="AL49607" s="5"/>
      <c r="AM49607" s="5"/>
      <c r="AW49607" s="5"/>
    </row>
    <row r="49608" spans="38:49">
      <c r="AL49608" s="5"/>
      <c r="AM49608" s="5"/>
      <c r="AW49608" s="5"/>
    </row>
    <row r="49609" spans="38:49">
      <c r="AL49609" s="5"/>
      <c r="AM49609" s="5"/>
      <c r="AW49609" s="5"/>
    </row>
    <row r="49610" spans="38:49">
      <c r="AL49610" s="5"/>
      <c r="AM49610" s="5"/>
      <c r="AW49610" s="5"/>
    </row>
    <row r="49611" spans="38:49">
      <c r="AL49611" s="5"/>
      <c r="AM49611" s="5"/>
      <c r="AW49611" s="5"/>
    </row>
    <row r="49612" spans="38:49">
      <c r="AL49612" s="5"/>
      <c r="AM49612" s="5"/>
      <c r="AW49612" s="5"/>
    </row>
    <row r="49613" spans="38:49">
      <c r="AL49613" s="5"/>
      <c r="AM49613" s="5"/>
      <c r="AW49613" s="5"/>
    </row>
    <row r="49614" spans="38:49">
      <c r="AL49614" s="5"/>
      <c r="AM49614" s="5"/>
      <c r="AW49614" s="5"/>
    </row>
    <row r="49615" spans="38:49">
      <c r="AL49615" s="5"/>
      <c r="AM49615" s="5"/>
      <c r="AW49615" s="5"/>
    </row>
    <row r="49616" spans="38:49">
      <c r="AL49616" s="5"/>
      <c r="AM49616" s="5"/>
      <c r="AW49616" s="5"/>
    </row>
    <row r="49617" spans="38:49">
      <c r="AL49617" s="5"/>
      <c r="AM49617" s="5"/>
      <c r="AW49617" s="5"/>
    </row>
    <row r="49618" spans="38:49">
      <c r="AL49618" s="5"/>
      <c r="AM49618" s="5"/>
      <c r="AW49618" s="5"/>
    </row>
    <row r="49619" spans="38:49">
      <c r="AL49619" s="5"/>
      <c r="AM49619" s="5"/>
      <c r="AW49619" s="5"/>
    </row>
    <row r="49620" spans="38:49">
      <c r="AL49620" s="5"/>
      <c r="AM49620" s="5"/>
      <c r="AW49620" s="5"/>
    </row>
    <row r="49621" spans="38:49">
      <c r="AL49621" s="5"/>
      <c r="AM49621" s="5"/>
      <c r="AW49621" s="5"/>
    </row>
    <row r="49622" spans="38:49">
      <c r="AL49622" s="5"/>
      <c r="AM49622" s="5"/>
      <c r="AW49622" s="5"/>
    </row>
    <row r="49623" spans="38:49">
      <c r="AL49623" s="5"/>
      <c r="AM49623" s="5"/>
      <c r="AW49623" s="5"/>
    </row>
    <row r="49624" spans="38:49">
      <c r="AL49624" s="5"/>
      <c r="AM49624" s="5"/>
      <c r="AW49624" s="5"/>
    </row>
    <row r="49625" spans="38:49">
      <c r="AL49625" s="5"/>
      <c r="AM49625" s="5"/>
      <c r="AW49625" s="5"/>
    </row>
    <row r="49626" spans="38:49">
      <c r="AL49626" s="5"/>
      <c r="AM49626" s="5"/>
      <c r="AW49626" s="5"/>
    </row>
    <row r="49627" spans="38:49">
      <c r="AL49627" s="5"/>
      <c r="AM49627" s="5"/>
      <c r="AW49627" s="5"/>
    </row>
    <row r="49628" spans="38:49">
      <c r="AL49628" s="5"/>
      <c r="AM49628" s="5"/>
      <c r="AW49628" s="5"/>
    </row>
    <row r="49629" spans="38:49">
      <c r="AL49629" s="5"/>
      <c r="AM49629" s="5"/>
      <c r="AW49629" s="5"/>
    </row>
    <row r="49630" spans="38:49">
      <c r="AL49630" s="5"/>
      <c r="AM49630" s="5"/>
      <c r="AW49630" s="5"/>
    </row>
    <row r="49631" spans="38:49">
      <c r="AL49631" s="5"/>
      <c r="AM49631" s="5"/>
      <c r="AW49631" s="5"/>
    </row>
    <row r="49632" spans="38:49">
      <c r="AL49632" s="5"/>
      <c r="AM49632" s="5"/>
      <c r="AW49632" s="5"/>
    </row>
    <row r="49633" spans="38:49">
      <c r="AL49633" s="5"/>
      <c r="AM49633" s="5"/>
      <c r="AW49633" s="5"/>
    </row>
    <row r="49634" spans="38:49">
      <c r="AL49634" s="5"/>
      <c r="AM49634" s="5"/>
      <c r="AW49634" s="5"/>
    </row>
    <row r="49635" spans="38:49">
      <c r="AL49635" s="5"/>
      <c r="AM49635" s="5"/>
      <c r="AW49635" s="5"/>
    </row>
    <row r="49636" spans="38:49">
      <c r="AL49636" s="5"/>
      <c r="AM49636" s="5"/>
      <c r="AW49636" s="5"/>
    </row>
    <row r="49637" spans="38:49">
      <c r="AL49637" s="5"/>
      <c r="AM49637" s="5"/>
      <c r="AW49637" s="5"/>
    </row>
    <row r="49638" spans="38:49">
      <c r="AL49638" s="5"/>
      <c r="AM49638" s="5"/>
      <c r="AW49638" s="5"/>
    </row>
    <row r="49639" spans="38:49">
      <c r="AL49639" s="5"/>
      <c r="AM49639" s="5"/>
      <c r="AW49639" s="5"/>
    </row>
    <row r="49640" spans="38:49">
      <c r="AL49640" s="5"/>
      <c r="AM49640" s="5"/>
      <c r="AW49640" s="5"/>
    </row>
    <row r="49641" spans="38:49">
      <c r="AL49641" s="5"/>
      <c r="AM49641" s="5"/>
      <c r="AW49641" s="5"/>
    </row>
    <row r="49642" spans="38:49">
      <c r="AL49642" s="5"/>
      <c r="AM49642" s="5"/>
      <c r="AW49642" s="5"/>
    </row>
    <row r="49643" spans="38:49">
      <c r="AL49643" s="5"/>
      <c r="AM49643" s="5"/>
      <c r="AW49643" s="5"/>
    </row>
    <row r="49644" spans="38:49">
      <c r="AL49644" s="5"/>
      <c r="AM49644" s="5"/>
      <c r="AW49644" s="5"/>
    </row>
    <row r="49645" spans="38:49">
      <c r="AL49645" s="5"/>
      <c r="AM49645" s="5"/>
      <c r="AW49645" s="5"/>
    </row>
    <row r="49646" spans="38:49">
      <c r="AL49646" s="5"/>
      <c r="AM49646" s="5"/>
      <c r="AW49646" s="5"/>
    </row>
    <row r="49647" spans="38:49">
      <c r="AL49647" s="5"/>
      <c r="AM49647" s="5"/>
      <c r="AW49647" s="5"/>
    </row>
    <row r="49648" spans="38:49">
      <c r="AL49648" s="5"/>
      <c r="AM49648" s="5"/>
      <c r="AW49648" s="5"/>
    </row>
    <row r="49649" spans="38:49">
      <c r="AL49649" s="5"/>
      <c r="AM49649" s="5"/>
      <c r="AW49649" s="5"/>
    </row>
    <row r="49650" spans="38:49">
      <c r="AL49650" s="5"/>
      <c r="AM49650" s="5"/>
      <c r="AW49650" s="5"/>
    </row>
    <row r="49651" spans="38:49">
      <c r="AL49651" s="5"/>
      <c r="AM49651" s="5"/>
      <c r="AW49651" s="5"/>
    </row>
    <row r="49652" spans="38:49">
      <c r="AL49652" s="5"/>
      <c r="AM49652" s="5"/>
      <c r="AW49652" s="5"/>
    </row>
    <row r="49653" spans="38:49">
      <c r="AL49653" s="5"/>
      <c r="AM49653" s="5"/>
      <c r="AW49653" s="5"/>
    </row>
    <row r="49654" spans="38:49">
      <c r="AL49654" s="5"/>
      <c r="AM49654" s="5"/>
      <c r="AW49654" s="5"/>
    </row>
    <row r="49655" spans="38:49">
      <c r="AL49655" s="5"/>
      <c r="AM49655" s="5"/>
      <c r="AW49655" s="5"/>
    </row>
    <row r="49656" spans="38:49">
      <c r="AL49656" s="5"/>
      <c r="AM49656" s="5"/>
      <c r="AW49656" s="5"/>
    </row>
    <row r="49657" spans="38:49">
      <c r="AL49657" s="5"/>
      <c r="AM49657" s="5"/>
      <c r="AW49657" s="5"/>
    </row>
    <row r="49658" spans="38:49">
      <c r="AL49658" s="5"/>
      <c r="AM49658" s="5"/>
      <c r="AW49658" s="5"/>
    </row>
    <row r="49659" spans="38:49">
      <c r="AL49659" s="5"/>
      <c r="AM49659" s="5"/>
      <c r="AW49659" s="5"/>
    </row>
    <row r="49660" spans="38:49">
      <c r="AL49660" s="5"/>
      <c r="AM49660" s="5"/>
      <c r="AW49660" s="5"/>
    </row>
    <row r="49661" spans="38:49">
      <c r="AL49661" s="5"/>
      <c r="AM49661" s="5"/>
      <c r="AW49661" s="5"/>
    </row>
    <row r="49662" spans="38:49">
      <c r="AL49662" s="5"/>
      <c r="AM49662" s="5"/>
      <c r="AW49662" s="5"/>
    </row>
    <row r="49663" spans="38:49">
      <c r="AL49663" s="5"/>
      <c r="AM49663" s="5"/>
      <c r="AW49663" s="5"/>
    </row>
    <row r="49664" spans="38:49">
      <c r="AL49664" s="5"/>
      <c r="AM49664" s="5"/>
      <c r="AW49664" s="5"/>
    </row>
    <row r="49665" spans="38:49">
      <c r="AL49665" s="5"/>
      <c r="AM49665" s="5"/>
      <c r="AW49665" s="5"/>
    </row>
    <row r="49666" spans="38:49">
      <c r="AL49666" s="5"/>
      <c r="AM49666" s="5"/>
      <c r="AW49666" s="5"/>
    </row>
    <row r="49667" spans="38:49">
      <c r="AL49667" s="5"/>
      <c r="AM49667" s="5"/>
      <c r="AW49667" s="5"/>
    </row>
    <row r="49668" spans="38:49">
      <c r="AL49668" s="5"/>
      <c r="AM49668" s="5"/>
      <c r="AW49668" s="5"/>
    </row>
    <row r="49669" spans="38:49">
      <c r="AL49669" s="5"/>
      <c r="AM49669" s="5"/>
      <c r="AW49669" s="5"/>
    </row>
    <row r="49670" spans="38:49">
      <c r="AL49670" s="5"/>
      <c r="AM49670" s="5"/>
      <c r="AW49670" s="5"/>
    </row>
    <row r="49671" spans="38:49">
      <c r="AL49671" s="5"/>
      <c r="AM49671" s="5"/>
      <c r="AW49671" s="5"/>
    </row>
    <row r="49672" spans="38:49">
      <c r="AL49672" s="5"/>
      <c r="AM49672" s="5"/>
      <c r="AW49672" s="5"/>
    </row>
    <row r="49673" spans="38:49">
      <c r="AL49673" s="5"/>
      <c r="AM49673" s="5"/>
      <c r="AW49673" s="5"/>
    </row>
    <row r="49674" spans="38:49">
      <c r="AL49674" s="5"/>
      <c r="AM49674" s="5"/>
      <c r="AW49674" s="5"/>
    </row>
    <row r="49675" spans="38:49">
      <c r="AL49675" s="5"/>
      <c r="AM49675" s="5"/>
      <c r="AW49675" s="5"/>
    </row>
    <row r="49676" spans="38:49">
      <c r="AL49676" s="5"/>
      <c r="AM49676" s="5"/>
      <c r="AW49676" s="5"/>
    </row>
    <row r="49677" spans="38:49">
      <c r="AL49677" s="5"/>
      <c r="AM49677" s="5"/>
      <c r="AW49677" s="5"/>
    </row>
    <row r="49678" spans="38:49">
      <c r="AL49678" s="5"/>
      <c r="AM49678" s="5"/>
      <c r="AW49678" s="5"/>
    </row>
    <row r="49679" spans="38:49">
      <c r="AL49679" s="5"/>
      <c r="AM49679" s="5"/>
      <c r="AW49679" s="5"/>
    </row>
    <row r="49680" spans="38:49">
      <c r="AL49680" s="5"/>
      <c r="AM49680" s="5"/>
      <c r="AW49680" s="5"/>
    </row>
    <row r="49681" spans="38:49">
      <c r="AL49681" s="5"/>
      <c r="AM49681" s="5"/>
      <c r="AW49681" s="5"/>
    </row>
    <row r="49682" spans="38:49">
      <c r="AL49682" s="5"/>
      <c r="AM49682" s="5"/>
      <c r="AW49682" s="5"/>
    </row>
    <row r="49683" spans="38:49">
      <c r="AL49683" s="5"/>
      <c r="AM49683" s="5"/>
      <c r="AW49683" s="5"/>
    </row>
    <row r="49684" spans="38:49">
      <c r="AL49684" s="5"/>
      <c r="AM49684" s="5"/>
      <c r="AW49684" s="5"/>
    </row>
    <row r="49685" spans="38:49">
      <c r="AL49685" s="5"/>
      <c r="AM49685" s="5"/>
      <c r="AW49685" s="5"/>
    </row>
    <row r="49686" spans="38:49">
      <c r="AL49686" s="5"/>
      <c r="AM49686" s="5"/>
      <c r="AW49686" s="5"/>
    </row>
    <row r="49687" spans="38:49">
      <c r="AL49687" s="5"/>
      <c r="AM49687" s="5"/>
      <c r="AW49687" s="5"/>
    </row>
    <row r="49688" spans="38:49">
      <c r="AL49688" s="5"/>
      <c r="AM49688" s="5"/>
      <c r="AW49688" s="5"/>
    </row>
    <row r="49689" spans="38:49">
      <c r="AL49689" s="5"/>
      <c r="AM49689" s="5"/>
      <c r="AW49689" s="5"/>
    </row>
    <row r="49690" spans="38:49">
      <c r="AL49690" s="5"/>
      <c r="AM49690" s="5"/>
      <c r="AW49690" s="5"/>
    </row>
    <row r="49691" spans="38:49">
      <c r="AL49691" s="5"/>
      <c r="AM49691" s="5"/>
      <c r="AW49691" s="5"/>
    </row>
    <row r="49692" spans="38:49">
      <c r="AL49692" s="5"/>
      <c r="AM49692" s="5"/>
      <c r="AW49692" s="5"/>
    </row>
    <row r="49693" spans="38:49">
      <c r="AL49693" s="5"/>
      <c r="AM49693" s="5"/>
      <c r="AW49693" s="5"/>
    </row>
    <row r="49694" spans="38:49">
      <c r="AL49694" s="5"/>
      <c r="AM49694" s="5"/>
      <c r="AW49694" s="5"/>
    </row>
    <row r="49695" spans="38:49">
      <c r="AL49695" s="5"/>
      <c r="AM49695" s="5"/>
      <c r="AW49695" s="5"/>
    </row>
    <row r="49696" spans="38:49">
      <c r="AL49696" s="5"/>
      <c r="AM49696" s="5"/>
      <c r="AW49696" s="5"/>
    </row>
    <row r="49697" spans="38:49">
      <c r="AL49697" s="5"/>
      <c r="AM49697" s="5"/>
      <c r="AW49697" s="5"/>
    </row>
    <row r="49698" spans="38:49">
      <c r="AL49698" s="5"/>
      <c r="AM49698" s="5"/>
      <c r="AW49698" s="5"/>
    </row>
    <row r="49699" spans="38:49">
      <c r="AL49699" s="5"/>
      <c r="AM49699" s="5"/>
      <c r="AW49699" s="5"/>
    </row>
    <row r="49700" spans="38:49">
      <c r="AL49700" s="5"/>
      <c r="AM49700" s="5"/>
      <c r="AW49700" s="5"/>
    </row>
    <row r="49701" spans="38:49">
      <c r="AL49701" s="5"/>
      <c r="AM49701" s="5"/>
      <c r="AW49701" s="5"/>
    </row>
    <row r="49702" spans="38:49">
      <c r="AL49702" s="5"/>
      <c r="AM49702" s="5"/>
      <c r="AW49702" s="5"/>
    </row>
    <row r="49703" spans="38:49">
      <c r="AL49703" s="5"/>
      <c r="AM49703" s="5"/>
      <c r="AW49703" s="5"/>
    </row>
    <row r="49704" spans="38:49">
      <c r="AL49704" s="5"/>
      <c r="AM49704" s="5"/>
      <c r="AW49704" s="5"/>
    </row>
    <row r="49705" spans="38:49">
      <c r="AL49705" s="5"/>
      <c r="AM49705" s="5"/>
      <c r="AW49705" s="5"/>
    </row>
    <row r="49706" spans="38:49">
      <c r="AL49706" s="5"/>
      <c r="AM49706" s="5"/>
      <c r="AW49706" s="5"/>
    </row>
    <row r="49707" spans="38:49">
      <c r="AL49707" s="5"/>
      <c r="AM49707" s="5"/>
      <c r="AW49707" s="5"/>
    </row>
    <row r="49708" spans="38:49">
      <c r="AL49708" s="5"/>
      <c r="AM49708" s="5"/>
      <c r="AW49708" s="5"/>
    </row>
    <row r="49709" spans="38:49">
      <c r="AL49709" s="5"/>
      <c r="AM49709" s="5"/>
      <c r="AW49709" s="5"/>
    </row>
    <row r="49710" spans="38:49">
      <c r="AL49710" s="5"/>
      <c r="AM49710" s="5"/>
      <c r="AW49710" s="5"/>
    </row>
    <row r="49711" spans="38:49">
      <c r="AL49711" s="5"/>
      <c r="AM49711" s="5"/>
      <c r="AW49711" s="5"/>
    </row>
    <row r="49712" spans="38:49">
      <c r="AL49712" s="5"/>
      <c r="AM49712" s="5"/>
      <c r="AW49712" s="5"/>
    </row>
    <row r="49713" spans="38:49">
      <c r="AL49713" s="5"/>
      <c r="AM49713" s="5"/>
      <c r="AW49713" s="5"/>
    </row>
    <row r="49714" spans="38:49">
      <c r="AL49714" s="5"/>
      <c r="AM49714" s="5"/>
      <c r="AW49714" s="5"/>
    </row>
    <row r="49715" spans="38:49">
      <c r="AL49715" s="5"/>
      <c r="AM49715" s="5"/>
      <c r="AW49715" s="5"/>
    </row>
    <row r="49716" spans="38:49">
      <c r="AL49716" s="5"/>
      <c r="AM49716" s="5"/>
      <c r="AW49716" s="5"/>
    </row>
    <row r="49717" spans="38:49">
      <c r="AL49717" s="5"/>
      <c r="AM49717" s="5"/>
      <c r="AW49717" s="5"/>
    </row>
    <row r="49718" spans="38:49">
      <c r="AL49718" s="5"/>
      <c r="AM49718" s="5"/>
      <c r="AW49718" s="5"/>
    </row>
    <row r="49719" spans="38:49">
      <c r="AL49719" s="5"/>
      <c r="AM49719" s="5"/>
      <c r="AW49719" s="5"/>
    </row>
    <row r="49720" spans="38:49">
      <c r="AL49720" s="5"/>
      <c r="AM49720" s="5"/>
      <c r="AW49720" s="5"/>
    </row>
    <row r="49721" spans="38:49">
      <c r="AL49721" s="5"/>
      <c r="AM49721" s="5"/>
      <c r="AW49721" s="5"/>
    </row>
    <row r="49722" spans="38:49">
      <c r="AL49722" s="5"/>
      <c r="AM49722" s="5"/>
      <c r="AW49722" s="5"/>
    </row>
    <row r="49723" spans="38:49">
      <c r="AL49723" s="5"/>
      <c r="AM49723" s="5"/>
      <c r="AW49723" s="5"/>
    </row>
    <row r="49724" spans="38:49">
      <c r="AL49724" s="5"/>
      <c r="AM49724" s="5"/>
      <c r="AW49724" s="5"/>
    </row>
    <row r="49725" spans="38:49">
      <c r="AL49725" s="5"/>
      <c r="AM49725" s="5"/>
      <c r="AW49725" s="5"/>
    </row>
    <row r="49726" spans="38:49">
      <c r="AL49726" s="5"/>
      <c r="AM49726" s="5"/>
      <c r="AW49726" s="5"/>
    </row>
    <row r="49727" spans="38:49">
      <c r="AL49727" s="5"/>
      <c r="AM49727" s="5"/>
      <c r="AW49727" s="5"/>
    </row>
    <row r="49728" spans="38:49">
      <c r="AL49728" s="5"/>
      <c r="AM49728" s="5"/>
      <c r="AW49728" s="5"/>
    </row>
    <row r="49729" spans="38:49">
      <c r="AL49729" s="5"/>
      <c r="AM49729" s="5"/>
      <c r="AW49729" s="5"/>
    </row>
    <row r="49730" spans="38:49">
      <c r="AL49730" s="5"/>
      <c r="AM49730" s="5"/>
      <c r="AW49730" s="5"/>
    </row>
    <row r="49731" spans="38:49">
      <c r="AL49731" s="5"/>
      <c r="AM49731" s="5"/>
      <c r="AW49731" s="5"/>
    </row>
    <row r="49732" spans="38:49">
      <c r="AL49732" s="5"/>
      <c r="AM49732" s="5"/>
      <c r="AW49732" s="5"/>
    </row>
    <row r="49733" spans="38:49">
      <c r="AL49733" s="5"/>
      <c r="AM49733" s="5"/>
      <c r="AW49733" s="5"/>
    </row>
    <row r="49734" spans="38:49">
      <c r="AL49734" s="5"/>
      <c r="AM49734" s="5"/>
      <c r="AW49734" s="5"/>
    </row>
    <row r="49735" spans="38:49">
      <c r="AL49735" s="5"/>
      <c r="AM49735" s="5"/>
      <c r="AW49735" s="5"/>
    </row>
    <row r="49736" spans="38:49">
      <c r="AL49736" s="5"/>
      <c r="AM49736" s="5"/>
      <c r="AW49736" s="5"/>
    </row>
    <row r="49737" spans="38:49">
      <c r="AL49737" s="5"/>
      <c r="AM49737" s="5"/>
      <c r="AW49737" s="5"/>
    </row>
    <row r="49738" spans="38:49">
      <c r="AL49738" s="5"/>
      <c r="AM49738" s="5"/>
      <c r="AW49738" s="5"/>
    </row>
    <row r="49739" spans="38:49">
      <c r="AL49739" s="5"/>
      <c r="AM49739" s="5"/>
      <c r="AW49739" s="5"/>
    </row>
    <row r="49740" spans="38:49">
      <c r="AL49740" s="5"/>
      <c r="AM49740" s="5"/>
      <c r="AW49740" s="5"/>
    </row>
    <row r="49741" spans="38:49">
      <c r="AL49741" s="5"/>
      <c r="AM49741" s="5"/>
      <c r="AW49741" s="5"/>
    </row>
    <row r="49742" spans="38:49">
      <c r="AL49742" s="5"/>
      <c r="AM49742" s="5"/>
      <c r="AW49742" s="5"/>
    </row>
    <row r="49743" spans="38:49">
      <c r="AL49743" s="5"/>
      <c r="AM49743" s="5"/>
      <c r="AW49743" s="5"/>
    </row>
    <row r="49744" spans="38:49">
      <c r="AL49744" s="5"/>
      <c r="AM49744" s="5"/>
      <c r="AW49744" s="5"/>
    </row>
    <row r="49745" spans="38:49">
      <c r="AL49745" s="5"/>
      <c r="AM49745" s="5"/>
      <c r="AW49745" s="5"/>
    </row>
    <row r="49746" spans="38:49">
      <c r="AL49746" s="5"/>
      <c r="AM49746" s="5"/>
      <c r="AW49746" s="5"/>
    </row>
    <row r="49747" spans="38:49">
      <c r="AL49747" s="5"/>
      <c r="AM49747" s="5"/>
      <c r="AW49747" s="5"/>
    </row>
    <row r="49748" spans="38:49">
      <c r="AL49748" s="5"/>
      <c r="AM49748" s="5"/>
      <c r="AW49748" s="5"/>
    </row>
    <row r="49749" spans="38:49">
      <c r="AL49749" s="5"/>
      <c r="AM49749" s="5"/>
      <c r="AW49749" s="5"/>
    </row>
    <row r="49750" spans="38:49">
      <c r="AL49750" s="5"/>
      <c r="AM49750" s="5"/>
      <c r="AW49750" s="5"/>
    </row>
    <row r="49751" spans="38:49">
      <c r="AL49751" s="5"/>
      <c r="AM49751" s="5"/>
      <c r="AW49751" s="5"/>
    </row>
    <row r="49752" spans="38:49">
      <c r="AL49752" s="5"/>
      <c r="AM49752" s="5"/>
      <c r="AW49752" s="5"/>
    </row>
    <row r="49753" spans="38:49">
      <c r="AL49753" s="5"/>
      <c r="AM49753" s="5"/>
      <c r="AW49753" s="5"/>
    </row>
    <row r="49754" spans="38:49">
      <c r="AL49754" s="5"/>
      <c r="AM49754" s="5"/>
      <c r="AW49754" s="5"/>
    </row>
    <row r="49755" spans="38:49">
      <c r="AL49755" s="5"/>
      <c r="AM49755" s="5"/>
      <c r="AW49755" s="5"/>
    </row>
    <row r="49756" spans="38:49">
      <c r="AL49756" s="5"/>
      <c r="AM49756" s="5"/>
      <c r="AW49756" s="5"/>
    </row>
    <row r="49757" spans="38:49">
      <c r="AL49757" s="5"/>
      <c r="AM49757" s="5"/>
      <c r="AW49757" s="5"/>
    </row>
    <row r="49758" spans="38:49">
      <c r="AL49758" s="5"/>
      <c r="AM49758" s="5"/>
      <c r="AW49758" s="5"/>
    </row>
    <row r="49759" spans="38:49">
      <c r="AL49759" s="5"/>
      <c r="AM49759" s="5"/>
      <c r="AW49759" s="5"/>
    </row>
    <row r="49760" spans="38:49">
      <c r="AL49760" s="5"/>
      <c r="AM49760" s="5"/>
      <c r="AW49760" s="5"/>
    </row>
    <row r="49761" spans="38:49">
      <c r="AL49761" s="5"/>
      <c r="AM49761" s="5"/>
      <c r="AW49761" s="5"/>
    </row>
    <row r="49762" spans="38:49">
      <c r="AL49762" s="5"/>
      <c r="AM49762" s="5"/>
      <c r="AW49762" s="5"/>
    </row>
    <row r="49763" spans="38:49">
      <c r="AL49763" s="5"/>
      <c r="AM49763" s="5"/>
      <c r="AW49763" s="5"/>
    </row>
    <row r="49764" spans="38:49">
      <c r="AL49764" s="5"/>
      <c r="AM49764" s="5"/>
      <c r="AW49764" s="5"/>
    </row>
    <row r="49765" spans="38:49">
      <c r="AL49765" s="5"/>
      <c r="AM49765" s="5"/>
      <c r="AW49765" s="5"/>
    </row>
    <row r="49766" spans="38:49">
      <c r="AL49766" s="5"/>
      <c r="AM49766" s="5"/>
      <c r="AW49766" s="5"/>
    </row>
    <row r="49767" spans="38:49">
      <c r="AL49767" s="5"/>
      <c r="AM49767" s="5"/>
      <c r="AW49767" s="5"/>
    </row>
    <row r="49768" spans="38:49">
      <c r="AL49768" s="5"/>
      <c r="AM49768" s="5"/>
      <c r="AW49768" s="5"/>
    </row>
    <row r="49769" spans="38:49">
      <c r="AL49769" s="5"/>
      <c r="AM49769" s="5"/>
      <c r="AW49769" s="5"/>
    </row>
    <row r="49770" spans="38:49">
      <c r="AL49770" s="5"/>
      <c r="AM49770" s="5"/>
      <c r="AW49770" s="5"/>
    </row>
    <row r="49771" spans="38:49">
      <c r="AL49771" s="5"/>
      <c r="AM49771" s="5"/>
      <c r="AW49771" s="5"/>
    </row>
    <row r="49772" spans="38:49">
      <c r="AL49772" s="5"/>
      <c r="AM49772" s="5"/>
      <c r="AW49772" s="5"/>
    </row>
    <row r="49773" spans="38:49">
      <c r="AL49773" s="5"/>
      <c r="AM49773" s="5"/>
      <c r="AW49773" s="5"/>
    </row>
    <row r="49774" spans="38:49">
      <c r="AL49774" s="5"/>
      <c r="AM49774" s="5"/>
      <c r="AW49774" s="5"/>
    </row>
    <row r="49775" spans="38:49">
      <c r="AL49775" s="5"/>
      <c r="AM49775" s="5"/>
      <c r="AW49775" s="5"/>
    </row>
    <row r="49776" spans="38:49">
      <c r="AL49776" s="5"/>
      <c r="AM49776" s="5"/>
      <c r="AW49776" s="5"/>
    </row>
    <row r="49777" spans="38:49">
      <c r="AL49777" s="5"/>
      <c r="AM49777" s="5"/>
      <c r="AW49777" s="5"/>
    </row>
    <row r="49778" spans="38:49">
      <c r="AL49778" s="5"/>
      <c r="AM49778" s="5"/>
      <c r="AW49778" s="5"/>
    </row>
    <row r="49779" spans="38:49">
      <c r="AL49779" s="5"/>
      <c r="AM49779" s="5"/>
      <c r="AW49779" s="5"/>
    </row>
    <row r="49780" spans="38:49">
      <c r="AL49780" s="5"/>
      <c r="AM49780" s="5"/>
      <c r="AW49780" s="5"/>
    </row>
    <row r="49781" spans="38:49">
      <c r="AL49781" s="5"/>
      <c r="AM49781" s="5"/>
      <c r="AW49781" s="5"/>
    </row>
    <row r="49782" spans="38:49">
      <c r="AL49782" s="5"/>
      <c r="AM49782" s="5"/>
      <c r="AW49782" s="5"/>
    </row>
    <row r="49783" spans="38:49">
      <c r="AL49783" s="5"/>
      <c r="AM49783" s="5"/>
      <c r="AW49783" s="5"/>
    </row>
    <row r="49784" spans="38:49">
      <c r="AL49784" s="5"/>
      <c r="AM49784" s="5"/>
      <c r="AW49784" s="5"/>
    </row>
    <row r="49785" spans="38:49">
      <c r="AL49785" s="5"/>
      <c r="AM49785" s="5"/>
      <c r="AW49785" s="5"/>
    </row>
    <row r="49786" spans="38:49">
      <c r="AL49786" s="5"/>
      <c r="AM49786" s="5"/>
      <c r="AW49786" s="5"/>
    </row>
    <row r="49787" spans="38:49">
      <c r="AL49787" s="5"/>
      <c r="AM49787" s="5"/>
      <c r="AW49787" s="5"/>
    </row>
    <row r="49788" spans="38:49">
      <c r="AL49788" s="5"/>
      <c r="AM49788" s="5"/>
      <c r="AW49788" s="5"/>
    </row>
    <row r="49789" spans="38:49">
      <c r="AL49789" s="5"/>
      <c r="AM49789" s="5"/>
      <c r="AW49789" s="5"/>
    </row>
    <row r="49790" spans="38:49">
      <c r="AL49790" s="5"/>
      <c r="AM49790" s="5"/>
      <c r="AW49790" s="5"/>
    </row>
    <row r="49791" spans="38:49">
      <c r="AL49791" s="5"/>
      <c r="AM49791" s="5"/>
      <c r="AW49791" s="5"/>
    </row>
    <row r="49792" spans="38:49">
      <c r="AL49792" s="5"/>
      <c r="AM49792" s="5"/>
      <c r="AW49792" s="5"/>
    </row>
    <row r="49793" spans="38:49">
      <c r="AL49793" s="5"/>
      <c r="AM49793" s="5"/>
      <c r="AW49793" s="5"/>
    </row>
    <row r="49794" spans="38:49">
      <c r="AL49794" s="5"/>
      <c r="AM49794" s="5"/>
      <c r="AW49794" s="5"/>
    </row>
    <row r="49795" spans="38:49">
      <c r="AL49795" s="5"/>
      <c r="AM49795" s="5"/>
      <c r="AW49795" s="5"/>
    </row>
    <row r="49796" spans="38:49">
      <c r="AL49796" s="5"/>
      <c r="AM49796" s="5"/>
      <c r="AW49796" s="5"/>
    </row>
    <row r="49797" spans="38:49">
      <c r="AL49797" s="5"/>
      <c r="AM49797" s="5"/>
      <c r="AW49797" s="5"/>
    </row>
    <row r="49798" spans="38:49">
      <c r="AL49798" s="5"/>
      <c r="AM49798" s="5"/>
      <c r="AW49798" s="5"/>
    </row>
    <row r="49799" spans="38:49">
      <c r="AL49799" s="5"/>
      <c r="AM49799" s="5"/>
      <c r="AW49799" s="5"/>
    </row>
    <row r="49800" spans="38:49">
      <c r="AL49800" s="5"/>
      <c r="AM49800" s="5"/>
      <c r="AW49800" s="5"/>
    </row>
    <row r="49801" spans="38:49">
      <c r="AL49801" s="5"/>
      <c r="AM49801" s="5"/>
      <c r="AW49801" s="5"/>
    </row>
    <row r="49802" spans="38:49">
      <c r="AL49802" s="5"/>
      <c r="AM49802" s="5"/>
      <c r="AW49802" s="5"/>
    </row>
    <row r="49803" spans="38:49">
      <c r="AL49803" s="5"/>
      <c r="AM49803" s="5"/>
      <c r="AW49803" s="5"/>
    </row>
    <row r="49804" spans="38:49">
      <c r="AL49804" s="5"/>
      <c r="AM49804" s="5"/>
      <c r="AW49804" s="5"/>
    </row>
    <row r="49805" spans="38:49">
      <c r="AL49805" s="5"/>
      <c r="AM49805" s="5"/>
      <c r="AW49805" s="5"/>
    </row>
    <row r="49806" spans="38:49">
      <c r="AL49806" s="5"/>
      <c r="AM49806" s="5"/>
      <c r="AW49806" s="5"/>
    </row>
    <row r="49807" spans="38:49">
      <c r="AL49807" s="5"/>
      <c r="AM49807" s="5"/>
      <c r="AW49807" s="5"/>
    </row>
    <row r="49808" spans="38:49">
      <c r="AL49808" s="5"/>
      <c r="AM49808" s="5"/>
      <c r="AW49808" s="5"/>
    </row>
    <row r="49809" spans="38:49">
      <c r="AL49809" s="5"/>
      <c r="AM49809" s="5"/>
      <c r="AW49809" s="5"/>
    </row>
    <row r="49810" spans="38:49">
      <c r="AL49810" s="5"/>
      <c r="AM49810" s="5"/>
      <c r="AW49810" s="5"/>
    </row>
    <row r="49811" spans="38:49">
      <c r="AL49811" s="5"/>
      <c r="AM49811" s="5"/>
      <c r="AW49811" s="5"/>
    </row>
    <row r="49812" spans="38:49">
      <c r="AL49812" s="5"/>
      <c r="AM49812" s="5"/>
      <c r="AW49812" s="5"/>
    </row>
    <row r="49813" spans="38:49">
      <c r="AL49813" s="5"/>
      <c r="AM49813" s="5"/>
      <c r="AW49813" s="5"/>
    </row>
    <row r="49814" spans="38:49">
      <c r="AL49814" s="5"/>
      <c r="AM49814" s="5"/>
      <c r="AW49814" s="5"/>
    </row>
    <row r="49815" spans="38:49">
      <c r="AL49815" s="5"/>
      <c r="AM49815" s="5"/>
      <c r="AW49815" s="5"/>
    </row>
    <row r="49816" spans="38:49">
      <c r="AL49816" s="5"/>
      <c r="AM49816" s="5"/>
      <c r="AW49816" s="5"/>
    </row>
    <row r="49817" spans="38:49">
      <c r="AL49817" s="5"/>
      <c r="AM49817" s="5"/>
      <c r="AW49817" s="5"/>
    </row>
    <row r="49818" spans="38:49">
      <c r="AL49818" s="5"/>
      <c r="AM49818" s="5"/>
      <c r="AW49818" s="5"/>
    </row>
    <row r="49819" spans="38:49">
      <c r="AL49819" s="5"/>
      <c r="AM49819" s="5"/>
      <c r="AW49819" s="5"/>
    </row>
    <row r="49820" spans="38:49">
      <c r="AL49820" s="5"/>
      <c r="AM49820" s="5"/>
      <c r="AW49820" s="5"/>
    </row>
    <row r="49821" spans="38:49">
      <c r="AL49821" s="5"/>
      <c r="AM49821" s="5"/>
      <c r="AW49821" s="5"/>
    </row>
    <row r="49822" spans="38:49">
      <c r="AL49822" s="5"/>
      <c r="AM49822" s="5"/>
      <c r="AW49822" s="5"/>
    </row>
    <row r="49823" spans="38:49">
      <c r="AL49823" s="5"/>
      <c r="AM49823" s="5"/>
      <c r="AW49823" s="5"/>
    </row>
    <row r="49824" spans="38:49">
      <c r="AL49824" s="5"/>
      <c r="AM49824" s="5"/>
      <c r="AW49824" s="5"/>
    </row>
    <row r="49825" spans="38:49">
      <c r="AL49825" s="5"/>
      <c r="AM49825" s="5"/>
      <c r="AW49825" s="5"/>
    </row>
    <row r="49826" spans="38:49">
      <c r="AL49826" s="5"/>
      <c r="AM49826" s="5"/>
      <c r="AW49826" s="5"/>
    </row>
    <row r="49827" spans="38:49">
      <c r="AL49827" s="5"/>
      <c r="AM49827" s="5"/>
      <c r="AW49827" s="5"/>
    </row>
    <row r="49828" spans="38:49">
      <c r="AL49828" s="5"/>
      <c r="AM49828" s="5"/>
      <c r="AW49828" s="5"/>
    </row>
    <row r="49829" spans="38:49">
      <c r="AL49829" s="5"/>
      <c r="AM49829" s="5"/>
      <c r="AW49829" s="5"/>
    </row>
    <row r="49830" spans="38:49">
      <c r="AL49830" s="5"/>
      <c r="AM49830" s="5"/>
      <c r="AW49830" s="5"/>
    </row>
    <row r="49831" spans="38:49">
      <c r="AL49831" s="5"/>
      <c r="AM49831" s="5"/>
      <c r="AW49831" s="5"/>
    </row>
    <row r="49832" spans="38:49">
      <c r="AL49832" s="5"/>
      <c r="AM49832" s="5"/>
      <c r="AW49832" s="5"/>
    </row>
    <row r="49833" spans="38:49">
      <c r="AL49833" s="5"/>
      <c r="AM49833" s="5"/>
      <c r="AW49833" s="5"/>
    </row>
    <row r="49834" spans="38:49">
      <c r="AL49834" s="5"/>
      <c r="AM49834" s="5"/>
      <c r="AW49834" s="5"/>
    </row>
    <row r="49835" spans="38:49">
      <c r="AL49835" s="5"/>
      <c r="AM49835" s="5"/>
      <c r="AW49835" s="5"/>
    </row>
    <row r="49836" spans="38:49">
      <c r="AL49836" s="5"/>
      <c r="AM49836" s="5"/>
      <c r="AW49836" s="5"/>
    </row>
    <row r="49837" spans="38:49">
      <c r="AL49837" s="5"/>
      <c r="AM49837" s="5"/>
      <c r="AW49837" s="5"/>
    </row>
    <row r="49838" spans="38:49">
      <c r="AL49838" s="5"/>
      <c r="AM49838" s="5"/>
      <c r="AW49838" s="5"/>
    </row>
    <row r="49839" spans="38:49">
      <c r="AL49839" s="5"/>
      <c r="AM49839" s="5"/>
      <c r="AW49839" s="5"/>
    </row>
    <row r="49840" spans="38:49">
      <c r="AL49840" s="5"/>
      <c r="AM49840" s="5"/>
      <c r="AW49840" s="5"/>
    </row>
    <row r="49841" spans="38:49">
      <c r="AL49841" s="5"/>
      <c r="AM49841" s="5"/>
      <c r="AW49841" s="5"/>
    </row>
    <row r="49842" spans="38:49">
      <c r="AL49842" s="5"/>
      <c r="AM49842" s="5"/>
      <c r="AW49842" s="5"/>
    </row>
    <row r="49843" spans="38:49">
      <c r="AL49843" s="5"/>
      <c r="AM49843" s="5"/>
      <c r="AW49843" s="5"/>
    </row>
    <row r="49844" spans="38:49">
      <c r="AL49844" s="5"/>
      <c r="AM49844" s="5"/>
      <c r="AW49844" s="5"/>
    </row>
    <row r="49845" spans="38:49">
      <c r="AL49845" s="5"/>
      <c r="AM49845" s="5"/>
      <c r="AW49845" s="5"/>
    </row>
    <row r="49846" spans="38:49">
      <c r="AL49846" s="5"/>
      <c r="AM49846" s="5"/>
      <c r="AW49846" s="5"/>
    </row>
    <row r="49847" spans="38:49">
      <c r="AL49847" s="5"/>
      <c r="AM49847" s="5"/>
      <c r="AW49847" s="5"/>
    </row>
    <row r="49848" spans="38:49">
      <c r="AL49848" s="5"/>
      <c r="AM49848" s="5"/>
      <c r="AW49848" s="5"/>
    </row>
    <row r="49849" spans="38:49">
      <c r="AL49849" s="5"/>
      <c r="AM49849" s="5"/>
      <c r="AW49849" s="5"/>
    </row>
    <row r="49850" spans="38:49">
      <c r="AL49850" s="5"/>
      <c r="AM49850" s="5"/>
      <c r="AW49850" s="5"/>
    </row>
    <row r="49851" spans="38:49">
      <c r="AL49851" s="5"/>
      <c r="AM49851" s="5"/>
      <c r="AW49851" s="5"/>
    </row>
    <row r="49852" spans="38:49">
      <c r="AL49852" s="5"/>
      <c r="AM49852" s="5"/>
      <c r="AW49852" s="5"/>
    </row>
    <row r="49853" spans="38:49">
      <c r="AL49853" s="5"/>
      <c r="AM49853" s="5"/>
      <c r="AW49853" s="5"/>
    </row>
    <row r="49854" spans="38:49">
      <c r="AL49854" s="5"/>
      <c r="AM49854" s="5"/>
      <c r="AW49854" s="5"/>
    </row>
    <row r="49855" spans="38:49">
      <c r="AL49855" s="5"/>
      <c r="AM49855" s="5"/>
      <c r="AW49855" s="5"/>
    </row>
    <row r="49856" spans="38:49">
      <c r="AL49856" s="5"/>
      <c r="AM49856" s="5"/>
      <c r="AW49856" s="5"/>
    </row>
    <row r="49857" spans="38:49">
      <c r="AL49857" s="5"/>
      <c r="AM49857" s="5"/>
      <c r="AW49857" s="5"/>
    </row>
    <row r="49858" spans="38:49">
      <c r="AL49858" s="5"/>
      <c r="AM49858" s="5"/>
      <c r="AW49858" s="5"/>
    </row>
    <row r="49859" spans="38:49">
      <c r="AL49859" s="5"/>
      <c r="AM49859" s="5"/>
      <c r="AW49859" s="5"/>
    </row>
    <row r="49860" spans="38:49">
      <c r="AL49860" s="5"/>
      <c r="AM49860" s="5"/>
      <c r="AW49860" s="5"/>
    </row>
    <row r="49861" spans="38:49">
      <c r="AL49861" s="5"/>
      <c r="AM49861" s="5"/>
      <c r="AW49861" s="5"/>
    </row>
    <row r="49862" spans="38:49">
      <c r="AL49862" s="5"/>
      <c r="AM49862" s="5"/>
      <c r="AW49862" s="5"/>
    </row>
    <row r="49863" spans="38:49">
      <c r="AL49863" s="5"/>
      <c r="AM49863" s="5"/>
      <c r="AW49863" s="5"/>
    </row>
    <row r="49864" spans="38:49">
      <c r="AL49864" s="5"/>
      <c r="AM49864" s="5"/>
      <c r="AW49864" s="5"/>
    </row>
    <row r="49865" spans="38:49">
      <c r="AL49865" s="5"/>
      <c r="AM49865" s="5"/>
      <c r="AW49865" s="5"/>
    </row>
    <row r="49866" spans="38:49">
      <c r="AL49866" s="5"/>
      <c r="AM49866" s="5"/>
      <c r="AW49866" s="5"/>
    </row>
    <row r="49867" spans="38:49">
      <c r="AL49867" s="5"/>
      <c r="AM49867" s="5"/>
      <c r="AW49867" s="5"/>
    </row>
    <row r="49868" spans="38:49">
      <c r="AL49868" s="5"/>
      <c r="AM49868" s="5"/>
      <c r="AW49868" s="5"/>
    </row>
    <row r="49869" spans="38:49">
      <c r="AL49869" s="5"/>
      <c r="AM49869" s="5"/>
      <c r="AW49869" s="5"/>
    </row>
    <row r="49870" spans="38:49">
      <c r="AL49870" s="5"/>
      <c r="AM49870" s="5"/>
      <c r="AW49870" s="5"/>
    </row>
    <row r="49871" spans="38:49">
      <c r="AL49871" s="5"/>
      <c r="AM49871" s="5"/>
      <c r="AW49871" s="5"/>
    </row>
    <row r="49872" spans="38:49">
      <c r="AL49872" s="5"/>
      <c r="AM49872" s="5"/>
      <c r="AW49872" s="5"/>
    </row>
    <row r="49873" spans="38:49">
      <c r="AL49873" s="5"/>
      <c r="AM49873" s="5"/>
      <c r="AW49873" s="5"/>
    </row>
    <row r="49874" spans="38:49">
      <c r="AL49874" s="5"/>
      <c r="AM49874" s="5"/>
      <c r="AW49874" s="5"/>
    </row>
    <row r="49875" spans="38:49">
      <c r="AL49875" s="5"/>
      <c r="AM49875" s="5"/>
      <c r="AW49875" s="5"/>
    </row>
    <row r="49876" spans="38:49">
      <c r="AL49876" s="5"/>
      <c r="AM49876" s="5"/>
      <c r="AW49876" s="5"/>
    </row>
    <row r="49877" spans="38:49">
      <c r="AL49877" s="5"/>
      <c r="AM49877" s="5"/>
      <c r="AW49877" s="5"/>
    </row>
    <row r="49878" spans="38:49">
      <c r="AL49878" s="5"/>
      <c r="AM49878" s="5"/>
      <c r="AW49878" s="5"/>
    </row>
    <row r="49879" spans="38:49">
      <c r="AL49879" s="5"/>
      <c r="AM49879" s="5"/>
      <c r="AW49879" s="5"/>
    </row>
    <row r="49880" spans="38:49">
      <c r="AL49880" s="5"/>
      <c r="AM49880" s="5"/>
      <c r="AW49880" s="5"/>
    </row>
    <row r="49881" spans="38:49">
      <c r="AL49881" s="5"/>
      <c r="AM49881" s="5"/>
      <c r="AW49881" s="5"/>
    </row>
    <row r="49882" spans="38:49">
      <c r="AL49882" s="5"/>
      <c r="AM49882" s="5"/>
      <c r="AW49882" s="5"/>
    </row>
    <row r="49883" spans="38:49">
      <c r="AL49883" s="5"/>
      <c r="AM49883" s="5"/>
      <c r="AW49883" s="5"/>
    </row>
    <row r="49884" spans="38:49">
      <c r="AL49884" s="5"/>
      <c r="AM49884" s="5"/>
      <c r="AW49884" s="5"/>
    </row>
    <row r="49885" spans="38:49">
      <c r="AL49885" s="5"/>
      <c r="AM49885" s="5"/>
      <c r="AW49885" s="5"/>
    </row>
    <row r="49886" spans="38:49">
      <c r="AL49886" s="5"/>
      <c r="AM49886" s="5"/>
      <c r="AW49886" s="5"/>
    </row>
    <row r="49887" spans="38:49">
      <c r="AL49887" s="5"/>
      <c r="AM49887" s="5"/>
      <c r="AW49887" s="5"/>
    </row>
    <row r="49888" spans="38:49">
      <c r="AL49888" s="5"/>
      <c r="AM49888" s="5"/>
      <c r="AW49888" s="5"/>
    </row>
    <row r="49889" spans="38:49">
      <c r="AL49889" s="5"/>
      <c r="AM49889" s="5"/>
      <c r="AW49889" s="5"/>
    </row>
    <row r="49890" spans="38:49">
      <c r="AL49890" s="5"/>
      <c r="AM49890" s="5"/>
      <c r="AW49890" s="5"/>
    </row>
    <row r="49891" spans="38:49">
      <c r="AL49891" s="5"/>
      <c r="AM49891" s="5"/>
      <c r="AW49891" s="5"/>
    </row>
    <row r="49892" spans="38:49">
      <c r="AL49892" s="5"/>
      <c r="AM49892" s="5"/>
      <c r="AW49892" s="5"/>
    </row>
    <row r="49893" spans="38:49">
      <c r="AL49893" s="5"/>
      <c r="AM49893" s="5"/>
      <c r="AW49893" s="5"/>
    </row>
    <row r="49894" spans="38:49">
      <c r="AL49894" s="5"/>
      <c r="AM49894" s="5"/>
      <c r="AW49894" s="5"/>
    </row>
    <row r="49895" spans="38:49">
      <c r="AL49895" s="5"/>
      <c r="AM49895" s="5"/>
      <c r="AW49895" s="5"/>
    </row>
    <row r="49896" spans="38:49">
      <c r="AL49896" s="5"/>
      <c r="AM49896" s="5"/>
      <c r="AW49896" s="5"/>
    </row>
    <row r="49897" spans="38:49">
      <c r="AL49897" s="5"/>
      <c r="AM49897" s="5"/>
      <c r="AW49897" s="5"/>
    </row>
    <row r="49898" spans="38:49">
      <c r="AL49898" s="5"/>
      <c r="AM49898" s="5"/>
      <c r="AW49898" s="5"/>
    </row>
    <row r="49899" spans="38:49">
      <c r="AL49899" s="5"/>
      <c r="AM49899" s="5"/>
      <c r="AW49899" s="5"/>
    </row>
    <row r="49900" spans="38:49">
      <c r="AL49900" s="5"/>
      <c r="AM49900" s="5"/>
      <c r="AW49900" s="5"/>
    </row>
    <row r="49901" spans="38:49">
      <c r="AL49901" s="5"/>
      <c r="AM49901" s="5"/>
      <c r="AW49901" s="5"/>
    </row>
    <row r="49902" spans="38:49">
      <c r="AL49902" s="5"/>
      <c r="AM49902" s="5"/>
      <c r="AW49902" s="5"/>
    </row>
    <row r="49903" spans="38:49">
      <c r="AL49903" s="5"/>
      <c r="AM49903" s="5"/>
      <c r="AW49903" s="5"/>
    </row>
    <row r="49904" spans="38:49">
      <c r="AL49904" s="5"/>
      <c r="AM49904" s="5"/>
      <c r="AW49904" s="5"/>
    </row>
    <row r="49905" spans="38:49">
      <c r="AL49905" s="5"/>
      <c r="AM49905" s="5"/>
      <c r="AW49905" s="5"/>
    </row>
    <row r="49906" spans="38:49">
      <c r="AL49906" s="5"/>
      <c r="AM49906" s="5"/>
      <c r="AW49906" s="5"/>
    </row>
    <row r="49907" spans="38:49">
      <c r="AL49907" s="5"/>
      <c r="AM49907" s="5"/>
      <c r="AW49907" s="5"/>
    </row>
    <row r="49908" spans="38:49">
      <c r="AL49908" s="5"/>
      <c r="AM49908" s="5"/>
      <c r="AW49908" s="5"/>
    </row>
    <row r="49909" spans="38:49">
      <c r="AL49909" s="5"/>
      <c r="AM49909" s="5"/>
      <c r="AW49909" s="5"/>
    </row>
    <row r="49910" spans="38:49">
      <c r="AL49910" s="5"/>
      <c r="AM49910" s="5"/>
      <c r="AW49910" s="5"/>
    </row>
    <row r="49911" spans="38:49">
      <c r="AL49911" s="5"/>
      <c r="AM49911" s="5"/>
      <c r="AW49911" s="5"/>
    </row>
    <row r="49912" spans="38:49">
      <c r="AL49912" s="5"/>
      <c r="AM49912" s="5"/>
      <c r="AW49912" s="5"/>
    </row>
    <row r="49913" spans="38:49">
      <c r="AL49913" s="5"/>
      <c r="AM49913" s="5"/>
      <c r="AW49913" s="5"/>
    </row>
    <row r="49914" spans="38:49">
      <c r="AL49914" s="5"/>
      <c r="AM49914" s="5"/>
      <c r="AW49914" s="5"/>
    </row>
    <row r="49915" spans="38:49">
      <c r="AL49915" s="5"/>
      <c r="AM49915" s="5"/>
      <c r="AW49915" s="5"/>
    </row>
    <row r="49916" spans="38:49">
      <c r="AL49916" s="5"/>
      <c r="AM49916" s="5"/>
      <c r="AW49916" s="5"/>
    </row>
    <row r="49917" spans="38:49">
      <c r="AL49917" s="5"/>
      <c r="AM49917" s="5"/>
      <c r="AW49917" s="5"/>
    </row>
    <row r="49918" spans="38:49">
      <c r="AL49918" s="5"/>
      <c r="AM49918" s="5"/>
      <c r="AW49918" s="5"/>
    </row>
    <row r="49919" spans="38:49">
      <c r="AL49919" s="5"/>
      <c r="AM49919" s="5"/>
      <c r="AW49919" s="5"/>
    </row>
    <row r="49920" spans="38:49">
      <c r="AL49920" s="5"/>
      <c r="AM49920" s="5"/>
      <c r="AW49920" s="5"/>
    </row>
    <row r="49921" spans="38:49">
      <c r="AL49921" s="5"/>
      <c r="AM49921" s="5"/>
      <c r="AW49921" s="5"/>
    </row>
    <row r="49922" spans="38:49">
      <c r="AL49922" s="5"/>
      <c r="AM49922" s="5"/>
      <c r="AW49922" s="5"/>
    </row>
    <row r="49923" spans="38:49">
      <c r="AL49923" s="5"/>
      <c r="AM49923" s="5"/>
      <c r="AW49923" s="5"/>
    </row>
    <row r="49924" spans="38:49">
      <c r="AL49924" s="5"/>
      <c r="AM49924" s="5"/>
      <c r="AW49924" s="5"/>
    </row>
    <row r="49925" spans="38:49">
      <c r="AL49925" s="5"/>
      <c r="AM49925" s="5"/>
      <c r="AW49925" s="5"/>
    </row>
    <row r="49926" spans="38:49">
      <c r="AL49926" s="5"/>
      <c r="AM49926" s="5"/>
      <c r="AW49926" s="5"/>
    </row>
    <row r="49927" spans="38:49">
      <c r="AL49927" s="5"/>
      <c r="AM49927" s="5"/>
      <c r="AW49927" s="5"/>
    </row>
    <row r="49928" spans="38:49">
      <c r="AL49928" s="5"/>
      <c r="AM49928" s="5"/>
      <c r="AW49928" s="5"/>
    </row>
    <row r="49929" spans="38:49">
      <c r="AL49929" s="5"/>
      <c r="AM49929" s="5"/>
      <c r="AW49929" s="5"/>
    </row>
    <row r="49930" spans="38:49">
      <c r="AL49930" s="5"/>
      <c r="AM49930" s="5"/>
      <c r="AW49930" s="5"/>
    </row>
    <row r="49931" spans="38:49">
      <c r="AL49931" s="5"/>
      <c r="AM49931" s="5"/>
      <c r="AW49931" s="5"/>
    </row>
    <row r="49932" spans="38:49">
      <c r="AL49932" s="5"/>
      <c r="AM49932" s="5"/>
      <c r="AW49932" s="5"/>
    </row>
    <row r="49933" spans="38:49">
      <c r="AL49933" s="5"/>
      <c r="AM49933" s="5"/>
      <c r="AW49933" s="5"/>
    </row>
    <row r="49934" spans="38:49">
      <c r="AL49934" s="5"/>
      <c r="AM49934" s="5"/>
      <c r="AW49934" s="5"/>
    </row>
    <row r="49935" spans="38:49">
      <c r="AL49935" s="5"/>
      <c r="AM49935" s="5"/>
      <c r="AW49935" s="5"/>
    </row>
    <row r="49936" spans="38:49">
      <c r="AL49936" s="5"/>
      <c r="AM49936" s="5"/>
      <c r="AW49936" s="5"/>
    </row>
    <row r="49937" spans="38:49">
      <c r="AL49937" s="5"/>
      <c r="AM49937" s="5"/>
      <c r="AW49937" s="5"/>
    </row>
    <row r="49938" spans="38:49">
      <c r="AL49938" s="5"/>
      <c r="AM49938" s="5"/>
      <c r="AW49938" s="5"/>
    </row>
    <row r="49939" spans="38:49">
      <c r="AL49939" s="5"/>
      <c r="AM49939" s="5"/>
      <c r="AW49939" s="5"/>
    </row>
    <row r="49940" spans="38:49">
      <c r="AL49940" s="5"/>
      <c r="AM49940" s="5"/>
      <c r="AW49940" s="5"/>
    </row>
    <row r="49941" spans="38:49">
      <c r="AL49941" s="5"/>
      <c r="AM49941" s="5"/>
      <c r="AW49941" s="5"/>
    </row>
    <row r="49942" spans="38:49">
      <c r="AL49942" s="5"/>
      <c r="AM49942" s="5"/>
      <c r="AW49942" s="5"/>
    </row>
    <row r="49943" spans="38:49">
      <c r="AL49943" s="5"/>
      <c r="AM49943" s="5"/>
      <c r="AW49943" s="5"/>
    </row>
    <row r="49944" spans="38:49">
      <c r="AL49944" s="5"/>
      <c r="AM49944" s="5"/>
      <c r="AW49944" s="5"/>
    </row>
    <row r="49945" spans="38:49">
      <c r="AL49945" s="5"/>
      <c r="AM49945" s="5"/>
      <c r="AW49945" s="5"/>
    </row>
    <row r="49946" spans="38:49">
      <c r="AL49946" s="5"/>
      <c r="AM49946" s="5"/>
      <c r="AW49946" s="5"/>
    </row>
    <row r="49947" spans="38:49">
      <c r="AL49947" s="5"/>
      <c r="AM49947" s="5"/>
      <c r="AW49947" s="5"/>
    </row>
    <row r="49948" spans="38:49">
      <c r="AL49948" s="5"/>
      <c r="AM49948" s="5"/>
      <c r="AW49948" s="5"/>
    </row>
    <row r="49949" spans="38:49">
      <c r="AL49949" s="5"/>
      <c r="AM49949" s="5"/>
      <c r="AW49949" s="5"/>
    </row>
    <row r="49950" spans="38:49">
      <c r="AL49950" s="5"/>
      <c r="AM49950" s="5"/>
      <c r="AW49950" s="5"/>
    </row>
    <row r="49951" spans="38:49">
      <c r="AL49951" s="5"/>
      <c r="AM49951" s="5"/>
      <c r="AW49951" s="5"/>
    </row>
    <row r="49952" spans="38:49">
      <c r="AL49952" s="5"/>
      <c r="AM49952" s="5"/>
      <c r="AW49952" s="5"/>
    </row>
    <row r="49953" spans="38:49">
      <c r="AL49953" s="5"/>
      <c r="AM49953" s="5"/>
      <c r="AW49953" s="5"/>
    </row>
    <row r="49954" spans="38:49">
      <c r="AL49954" s="5"/>
      <c r="AM49954" s="5"/>
      <c r="AW49954" s="5"/>
    </row>
    <row r="49955" spans="38:49">
      <c r="AL49955" s="5"/>
      <c r="AM49955" s="5"/>
      <c r="AW49955" s="5"/>
    </row>
    <row r="49956" spans="38:49">
      <c r="AL49956" s="5"/>
      <c r="AM49956" s="5"/>
      <c r="AW49956" s="5"/>
    </row>
    <row r="49957" spans="38:49">
      <c r="AL49957" s="5"/>
      <c r="AM49957" s="5"/>
      <c r="AW49957" s="5"/>
    </row>
    <row r="49958" spans="38:49">
      <c r="AL49958" s="5"/>
      <c r="AM49958" s="5"/>
      <c r="AW49958" s="5"/>
    </row>
    <row r="49959" spans="38:49">
      <c r="AL49959" s="5"/>
      <c r="AM49959" s="5"/>
      <c r="AW49959" s="5"/>
    </row>
    <row r="49960" spans="38:49">
      <c r="AL49960" s="5"/>
      <c r="AM49960" s="5"/>
      <c r="AW49960" s="5"/>
    </row>
    <row r="49961" spans="38:49">
      <c r="AL49961" s="5"/>
      <c r="AM49961" s="5"/>
      <c r="AW49961" s="5"/>
    </row>
    <row r="49962" spans="38:49">
      <c r="AL49962" s="5"/>
      <c r="AM49962" s="5"/>
      <c r="AW49962" s="5"/>
    </row>
    <row r="49963" spans="38:49">
      <c r="AL49963" s="5"/>
      <c r="AM49963" s="5"/>
      <c r="AW49963" s="5"/>
    </row>
    <row r="49964" spans="38:49">
      <c r="AL49964" s="5"/>
      <c r="AM49964" s="5"/>
      <c r="AW49964" s="5"/>
    </row>
    <row r="49965" spans="38:49">
      <c r="AL49965" s="5"/>
      <c r="AM49965" s="5"/>
      <c r="AW49965" s="5"/>
    </row>
    <row r="49966" spans="38:49">
      <c r="AL49966" s="5"/>
      <c r="AM49966" s="5"/>
      <c r="AW49966" s="5"/>
    </row>
    <row r="49967" spans="38:49">
      <c r="AL49967" s="5"/>
      <c r="AM49967" s="5"/>
      <c r="AW49967" s="5"/>
    </row>
    <row r="49968" spans="38:49">
      <c r="AL49968" s="5"/>
      <c r="AM49968" s="5"/>
      <c r="AW49968" s="5"/>
    </row>
    <row r="49969" spans="38:49">
      <c r="AL49969" s="5"/>
      <c r="AM49969" s="5"/>
      <c r="AW49969" s="5"/>
    </row>
    <row r="49970" spans="38:49">
      <c r="AL49970" s="5"/>
      <c r="AM49970" s="5"/>
      <c r="AW49970" s="5"/>
    </row>
    <row r="49971" spans="38:49">
      <c r="AL49971" s="5"/>
      <c r="AM49971" s="5"/>
      <c r="AW49971" s="5"/>
    </row>
    <row r="49972" spans="38:49">
      <c r="AL49972" s="5"/>
      <c r="AM49972" s="5"/>
      <c r="AW49972" s="5"/>
    </row>
    <row r="49973" spans="38:49">
      <c r="AL49973" s="5"/>
      <c r="AM49973" s="5"/>
      <c r="AW49973" s="5"/>
    </row>
    <row r="49974" spans="38:49">
      <c r="AL49974" s="5"/>
      <c r="AM49974" s="5"/>
      <c r="AW49974" s="5"/>
    </row>
    <row r="49975" spans="38:49">
      <c r="AL49975" s="5"/>
      <c r="AM49975" s="5"/>
      <c r="AW49975" s="5"/>
    </row>
    <row r="49976" spans="38:49">
      <c r="AL49976" s="5"/>
      <c r="AM49976" s="5"/>
      <c r="AW49976" s="5"/>
    </row>
    <row r="49977" spans="38:49">
      <c r="AL49977" s="5"/>
      <c r="AM49977" s="5"/>
      <c r="AW49977" s="5"/>
    </row>
    <row r="49978" spans="38:49">
      <c r="AL49978" s="5"/>
      <c r="AM49978" s="5"/>
      <c r="AW49978" s="5"/>
    </row>
    <row r="49979" spans="38:49">
      <c r="AL49979" s="5"/>
      <c r="AM49979" s="5"/>
      <c r="AW49979" s="5"/>
    </row>
    <row r="49980" spans="38:49">
      <c r="AL49980" s="5"/>
      <c r="AM49980" s="5"/>
      <c r="AW49980" s="5"/>
    </row>
    <row r="49981" spans="38:49">
      <c r="AL49981" s="5"/>
      <c r="AM49981" s="5"/>
      <c r="AW49981" s="5"/>
    </row>
    <row r="49982" spans="38:49">
      <c r="AL49982" s="5"/>
      <c r="AM49982" s="5"/>
      <c r="AW49982" s="5"/>
    </row>
    <row r="49983" spans="38:49">
      <c r="AL49983" s="5"/>
      <c r="AM49983" s="5"/>
      <c r="AW49983" s="5"/>
    </row>
    <row r="49984" spans="38:49">
      <c r="AL49984" s="5"/>
      <c r="AM49984" s="5"/>
      <c r="AW49984" s="5"/>
    </row>
    <row r="49985" spans="38:49">
      <c r="AL49985" s="5"/>
      <c r="AM49985" s="5"/>
      <c r="AW49985" s="5"/>
    </row>
    <row r="49986" spans="38:49">
      <c r="AL49986" s="5"/>
      <c r="AM49986" s="5"/>
      <c r="AW49986" s="5"/>
    </row>
    <row r="49987" spans="38:49">
      <c r="AL49987" s="5"/>
      <c r="AM49987" s="5"/>
      <c r="AW49987" s="5"/>
    </row>
    <row r="49988" spans="38:49">
      <c r="AL49988" s="5"/>
      <c r="AM49988" s="5"/>
      <c r="AW49988" s="5"/>
    </row>
    <row r="49989" spans="38:49">
      <c r="AL49989" s="5"/>
      <c r="AM49989" s="5"/>
      <c r="AW49989" s="5"/>
    </row>
    <row r="49990" spans="38:49">
      <c r="AL49990" s="5"/>
      <c r="AM49990" s="5"/>
      <c r="AW49990" s="5"/>
    </row>
    <row r="49991" spans="38:49">
      <c r="AL49991" s="5"/>
      <c r="AM49991" s="5"/>
      <c r="AW49991" s="5"/>
    </row>
    <row r="49992" spans="38:49">
      <c r="AL49992" s="5"/>
      <c r="AM49992" s="5"/>
      <c r="AW49992" s="5"/>
    </row>
    <row r="49993" spans="38:49">
      <c r="AL49993" s="5"/>
      <c r="AM49993" s="5"/>
      <c r="AW49993" s="5"/>
    </row>
    <row r="49994" spans="38:49">
      <c r="AL49994" s="5"/>
      <c r="AM49994" s="5"/>
      <c r="AW49994" s="5"/>
    </row>
    <row r="49995" spans="38:49">
      <c r="AL49995" s="5"/>
      <c r="AM49995" s="5"/>
      <c r="AW49995" s="5"/>
    </row>
    <row r="49996" spans="38:49">
      <c r="AL49996" s="5"/>
      <c r="AM49996" s="5"/>
      <c r="AW49996" s="5"/>
    </row>
    <row r="49997" spans="38:49">
      <c r="AL49997" s="5"/>
      <c r="AM49997" s="5"/>
      <c r="AW49997" s="5"/>
    </row>
    <row r="49998" spans="38:49">
      <c r="AL49998" s="5"/>
      <c r="AM49998" s="5"/>
      <c r="AW49998" s="5"/>
    </row>
    <row r="49999" spans="38:49">
      <c r="AL49999" s="5"/>
      <c r="AM49999" s="5"/>
      <c r="AW49999" s="5"/>
    </row>
    <row r="50000" spans="38:49">
      <c r="AL50000" s="5"/>
      <c r="AM50000" s="5"/>
      <c r="AW50000" s="5"/>
    </row>
    <row r="50001" spans="38:49">
      <c r="AL50001" s="5"/>
      <c r="AM50001" s="5"/>
      <c r="AW50001" s="5"/>
    </row>
    <row r="50002" spans="38:49">
      <c r="AL50002" s="5"/>
      <c r="AM50002" s="5"/>
      <c r="AW50002" s="5"/>
    </row>
    <row r="50003" spans="38:49">
      <c r="AL50003" s="5"/>
      <c r="AM50003" s="5"/>
      <c r="AW50003" s="5"/>
    </row>
    <row r="50004" spans="38:49">
      <c r="AL50004" s="5"/>
      <c r="AM50004" s="5"/>
      <c r="AW50004" s="5"/>
    </row>
    <row r="50005" spans="38:49">
      <c r="AL50005" s="5"/>
      <c r="AM50005" s="5"/>
      <c r="AW50005" s="5"/>
    </row>
    <row r="50006" spans="38:49">
      <c r="AL50006" s="5"/>
      <c r="AM50006" s="5"/>
      <c r="AW50006" s="5"/>
    </row>
    <row r="50007" spans="38:49">
      <c r="AL50007" s="5"/>
      <c r="AM50007" s="5"/>
      <c r="AW50007" s="5"/>
    </row>
    <row r="50008" spans="38:49">
      <c r="AL50008" s="5"/>
      <c r="AM50008" s="5"/>
      <c r="AW50008" s="5"/>
    </row>
    <row r="50009" spans="38:49">
      <c r="AL50009" s="5"/>
      <c r="AM50009" s="5"/>
      <c r="AW50009" s="5"/>
    </row>
    <row r="50010" spans="38:49">
      <c r="AL50010" s="5"/>
      <c r="AM50010" s="5"/>
      <c r="AW50010" s="5"/>
    </row>
    <row r="50011" spans="38:49">
      <c r="AL50011" s="5"/>
      <c r="AM50011" s="5"/>
      <c r="AW50011" s="5"/>
    </row>
    <row r="50012" spans="38:49">
      <c r="AL50012" s="5"/>
      <c r="AM50012" s="5"/>
      <c r="AW50012" s="5"/>
    </row>
    <row r="50013" spans="38:49">
      <c r="AL50013" s="5"/>
      <c r="AM50013" s="5"/>
      <c r="AW50013" s="5"/>
    </row>
    <row r="50014" spans="38:49">
      <c r="AL50014" s="5"/>
      <c r="AM50014" s="5"/>
      <c r="AW50014" s="5"/>
    </row>
    <row r="50015" spans="38:49">
      <c r="AL50015" s="5"/>
      <c r="AM50015" s="5"/>
      <c r="AW50015" s="5"/>
    </row>
    <row r="50016" spans="38:49">
      <c r="AL50016" s="5"/>
      <c r="AM50016" s="5"/>
      <c r="AW50016" s="5"/>
    </row>
    <row r="50017" spans="38:49">
      <c r="AL50017" s="5"/>
      <c r="AM50017" s="5"/>
      <c r="AW50017" s="5"/>
    </row>
    <row r="50018" spans="38:49">
      <c r="AL50018" s="5"/>
      <c r="AM50018" s="5"/>
      <c r="AW50018" s="5"/>
    </row>
    <row r="50019" spans="38:49">
      <c r="AL50019" s="5"/>
      <c r="AM50019" s="5"/>
      <c r="AW50019" s="5"/>
    </row>
    <row r="50020" spans="38:49">
      <c r="AL50020" s="5"/>
      <c r="AM50020" s="5"/>
      <c r="AW50020" s="5"/>
    </row>
    <row r="50021" spans="38:49">
      <c r="AL50021" s="5"/>
      <c r="AM50021" s="5"/>
      <c r="AW50021" s="5"/>
    </row>
    <row r="50022" spans="38:49">
      <c r="AL50022" s="5"/>
      <c r="AM50022" s="5"/>
      <c r="AW50022" s="5"/>
    </row>
    <row r="50023" spans="38:49">
      <c r="AL50023" s="5"/>
      <c r="AM50023" s="5"/>
      <c r="AW50023" s="5"/>
    </row>
    <row r="50024" spans="38:49">
      <c r="AL50024" s="5"/>
      <c r="AM50024" s="5"/>
      <c r="AW50024" s="5"/>
    </row>
    <row r="50025" spans="38:49">
      <c r="AL50025" s="5"/>
      <c r="AM50025" s="5"/>
      <c r="AW50025" s="5"/>
    </row>
    <row r="50026" spans="38:49">
      <c r="AL50026" s="5"/>
      <c r="AM50026" s="5"/>
      <c r="AW50026" s="5"/>
    </row>
    <row r="50027" spans="38:49">
      <c r="AL50027" s="5"/>
      <c r="AM50027" s="5"/>
      <c r="AW50027" s="5"/>
    </row>
    <row r="50028" spans="38:49">
      <c r="AL50028" s="5"/>
      <c r="AM50028" s="5"/>
      <c r="AW50028" s="5"/>
    </row>
    <row r="50029" spans="38:49">
      <c r="AL50029" s="5"/>
      <c r="AM50029" s="5"/>
      <c r="AW50029" s="5"/>
    </row>
    <row r="50030" spans="38:49">
      <c r="AL50030" s="5"/>
      <c r="AM50030" s="5"/>
      <c r="AW50030" s="5"/>
    </row>
    <row r="50031" spans="38:49">
      <c r="AL50031" s="5"/>
      <c r="AM50031" s="5"/>
      <c r="AW50031" s="5"/>
    </row>
    <row r="50032" spans="38:49">
      <c r="AL50032" s="5"/>
      <c r="AM50032" s="5"/>
      <c r="AW50032" s="5"/>
    </row>
    <row r="50033" spans="38:49">
      <c r="AL50033" s="5"/>
      <c r="AM50033" s="5"/>
      <c r="AW50033" s="5"/>
    </row>
    <row r="50034" spans="38:49">
      <c r="AL50034" s="5"/>
      <c r="AM50034" s="5"/>
      <c r="AW50034" s="5"/>
    </row>
    <row r="50035" spans="38:49">
      <c r="AL50035" s="5"/>
      <c r="AM50035" s="5"/>
      <c r="AW50035" s="5"/>
    </row>
    <row r="50036" spans="38:49">
      <c r="AL50036" s="5"/>
      <c r="AM50036" s="5"/>
      <c r="AW50036" s="5"/>
    </row>
    <row r="50037" spans="38:49">
      <c r="AL50037" s="5"/>
      <c r="AM50037" s="5"/>
      <c r="AW50037" s="5"/>
    </row>
    <row r="50038" spans="38:49">
      <c r="AL50038" s="5"/>
      <c r="AM50038" s="5"/>
      <c r="AW50038" s="5"/>
    </row>
    <row r="50039" spans="38:49">
      <c r="AL50039" s="5"/>
      <c r="AM50039" s="5"/>
      <c r="AW50039" s="5"/>
    </row>
    <row r="50040" spans="38:49">
      <c r="AL50040" s="5"/>
      <c r="AM50040" s="5"/>
      <c r="AW50040" s="5"/>
    </row>
    <row r="50041" spans="38:49">
      <c r="AL50041" s="5"/>
      <c r="AM50041" s="5"/>
      <c r="AW50041" s="5"/>
    </row>
    <row r="50042" spans="38:49">
      <c r="AL50042" s="5"/>
      <c r="AM50042" s="5"/>
      <c r="AW50042" s="5"/>
    </row>
    <row r="50043" spans="38:49">
      <c r="AL50043" s="5"/>
      <c r="AM50043" s="5"/>
      <c r="AW50043" s="5"/>
    </row>
    <row r="50044" spans="38:49">
      <c r="AL50044" s="5"/>
      <c r="AM50044" s="5"/>
      <c r="AW50044" s="5"/>
    </row>
    <row r="50045" spans="38:49">
      <c r="AL50045" s="5"/>
      <c r="AM50045" s="5"/>
      <c r="AW50045" s="5"/>
    </row>
    <row r="50046" spans="38:49">
      <c r="AL50046" s="5"/>
      <c r="AM50046" s="5"/>
      <c r="AW50046" s="5"/>
    </row>
    <row r="50047" spans="38:49">
      <c r="AL50047" s="5"/>
      <c r="AM50047" s="5"/>
      <c r="AW50047" s="5"/>
    </row>
    <row r="50048" spans="38:49">
      <c r="AL50048" s="5"/>
      <c r="AM50048" s="5"/>
      <c r="AW50048" s="5"/>
    </row>
    <row r="50049" spans="38:49">
      <c r="AL50049" s="5"/>
      <c r="AM50049" s="5"/>
      <c r="AW50049" s="5"/>
    </row>
    <row r="50050" spans="38:49">
      <c r="AL50050" s="5"/>
      <c r="AM50050" s="5"/>
      <c r="AW50050" s="5"/>
    </row>
    <row r="50051" spans="38:49">
      <c r="AL50051" s="5"/>
      <c r="AM50051" s="5"/>
      <c r="AW50051" s="5"/>
    </row>
    <row r="50052" spans="38:49">
      <c r="AL50052" s="5"/>
      <c r="AM50052" s="5"/>
      <c r="AW50052" s="5"/>
    </row>
    <row r="50053" spans="38:49">
      <c r="AL50053" s="5"/>
      <c r="AM50053" s="5"/>
      <c r="AW50053" s="5"/>
    </row>
    <row r="50054" spans="38:49">
      <c r="AL50054" s="5"/>
      <c r="AM50054" s="5"/>
      <c r="AW50054" s="5"/>
    </row>
    <row r="50055" spans="38:49">
      <c r="AL50055" s="5"/>
      <c r="AM50055" s="5"/>
      <c r="AW50055" s="5"/>
    </row>
    <row r="50056" spans="38:49">
      <c r="AL50056" s="5"/>
      <c r="AM50056" s="5"/>
      <c r="AW50056" s="5"/>
    </row>
    <row r="50057" spans="38:49">
      <c r="AL50057" s="5"/>
      <c r="AM50057" s="5"/>
      <c r="AW50057" s="5"/>
    </row>
    <row r="50058" spans="38:49">
      <c r="AL50058" s="5"/>
      <c r="AM50058" s="5"/>
      <c r="AW50058" s="5"/>
    </row>
    <row r="50059" spans="38:49">
      <c r="AL50059" s="5"/>
      <c r="AM50059" s="5"/>
      <c r="AW50059" s="5"/>
    </row>
    <row r="50060" spans="38:49">
      <c r="AL50060" s="5"/>
      <c r="AM50060" s="5"/>
      <c r="AW50060" s="5"/>
    </row>
    <row r="50061" spans="38:49">
      <c r="AL50061" s="5"/>
      <c r="AM50061" s="5"/>
      <c r="AW50061" s="5"/>
    </row>
    <row r="50062" spans="38:49">
      <c r="AL50062" s="5"/>
      <c r="AM50062" s="5"/>
      <c r="AW50062" s="5"/>
    </row>
    <row r="50063" spans="38:49">
      <c r="AL50063" s="5"/>
      <c r="AM50063" s="5"/>
      <c r="AW50063" s="5"/>
    </row>
    <row r="50064" spans="38:49">
      <c r="AL50064" s="5"/>
      <c r="AM50064" s="5"/>
      <c r="AW50064" s="5"/>
    </row>
    <row r="50065" spans="38:49">
      <c r="AL50065" s="5"/>
      <c r="AM50065" s="5"/>
      <c r="AW50065" s="5"/>
    </row>
    <row r="50066" spans="38:49">
      <c r="AL50066" s="5"/>
      <c r="AM50066" s="5"/>
      <c r="AW50066" s="5"/>
    </row>
    <row r="50067" spans="38:49">
      <c r="AL50067" s="5"/>
      <c r="AM50067" s="5"/>
      <c r="AW50067" s="5"/>
    </row>
    <row r="50068" spans="38:49">
      <c r="AL50068" s="5"/>
      <c r="AM50068" s="5"/>
      <c r="AW50068" s="5"/>
    </row>
    <row r="50069" spans="38:49">
      <c r="AL50069" s="5"/>
      <c r="AM50069" s="5"/>
      <c r="AW50069" s="5"/>
    </row>
    <row r="50070" spans="38:49">
      <c r="AL50070" s="5"/>
      <c r="AM50070" s="5"/>
      <c r="AW50070" s="5"/>
    </row>
    <row r="50071" spans="38:49">
      <c r="AL50071" s="5"/>
      <c r="AM50071" s="5"/>
      <c r="AW50071" s="5"/>
    </row>
    <row r="50072" spans="38:49">
      <c r="AL50072" s="5"/>
      <c r="AM50072" s="5"/>
      <c r="AW50072" s="5"/>
    </row>
    <row r="50073" spans="38:49">
      <c r="AL50073" s="5"/>
      <c r="AM50073" s="5"/>
      <c r="AW50073" s="5"/>
    </row>
    <row r="50074" spans="38:49">
      <c r="AL50074" s="5"/>
      <c r="AM50074" s="5"/>
      <c r="AW50074" s="5"/>
    </row>
    <row r="50075" spans="38:49">
      <c r="AL50075" s="5"/>
      <c r="AM50075" s="5"/>
      <c r="AW50075" s="5"/>
    </row>
    <row r="50076" spans="38:49">
      <c r="AL50076" s="5"/>
      <c r="AM50076" s="5"/>
      <c r="AW50076" s="5"/>
    </row>
    <row r="50077" spans="38:49">
      <c r="AL50077" s="5"/>
      <c r="AM50077" s="5"/>
      <c r="AW50077" s="5"/>
    </row>
    <row r="50078" spans="38:49">
      <c r="AL50078" s="5"/>
      <c r="AM50078" s="5"/>
      <c r="AW50078" s="5"/>
    </row>
    <row r="50079" spans="38:49">
      <c r="AL50079" s="5"/>
      <c r="AM50079" s="5"/>
      <c r="AW50079" s="5"/>
    </row>
    <row r="50080" spans="38:49">
      <c r="AL50080" s="5"/>
      <c r="AM50080" s="5"/>
      <c r="AW50080" s="5"/>
    </row>
    <row r="50081" spans="38:49">
      <c r="AL50081" s="5"/>
      <c r="AM50081" s="5"/>
      <c r="AW50081" s="5"/>
    </row>
    <row r="50082" spans="38:49">
      <c r="AL50082" s="5"/>
      <c r="AM50082" s="5"/>
      <c r="AW50082" s="5"/>
    </row>
    <row r="50083" spans="38:49">
      <c r="AL50083" s="5"/>
      <c r="AM50083" s="5"/>
      <c r="AW50083" s="5"/>
    </row>
    <row r="50084" spans="38:49">
      <c r="AL50084" s="5"/>
      <c r="AM50084" s="5"/>
      <c r="AW50084" s="5"/>
    </row>
    <row r="50085" spans="38:49">
      <c r="AL50085" s="5"/>
      <c r="AM50085" s="5"/>
      <c r="AW50085" s="5"/>
    </row>
    <row r="50086" spans="38:49">
      <c r="AL50086" s="5"/>
      <c r="AM50086" s="5"/>
      <c r="AW50086" s="5"/>
    </row>
    <row r="50087" spans="38:49">
      <c r="AL50087" s="5"/>
      <c r="AM50087" s="5"/>
      <c r="AW50087" s="5"/>
    </row>
    <row r="50088" spans="38:49">
      <c r="AL50088" s="5"/>
      <c r="AM50088" s="5"/>
      <c r="AW50088" s="5"/>
    </row>
    <row r="50089" spans="38:49">
      <c r="AL50089" s="5"/>
      <c r="AM50089" s="5"/>
      <c r="AW50089" s="5"/>
    </row>
    <row r="50090" spans="38:49">
      <c r="AL50090" s="5"/>
      <c r="AM50090" s="5"/>
      <c r="AW50090" s="5"/>
    </row>
    <row r="50091" spans="38:49">
      <c r="AL50091" s="5"/>
      <c r="AM50091" s="5"/>
      <c r="AW50091" s="5"/>
    </row>
    <row r="50092" spans="38:49">
      <c r="AL50092" s="5"/>
      <c r="AM50092" s="5"/>
      <c r="AW50092" s="5"/>
    </row>
    <row r="50093" spans="38:49">
      <c r="AL50093" s="5"/>
      <c r="AM50093" s="5"/>
      <c r="AW50093" s="5"/>
    </row>
    <row r="50094" spans="38:49">
      <c r="AL50094" s="5"/>
      <c r="AM50094" s="5"/>
      <c r="AW50094" s="5"/>
    </row>
    <row r="50095" spans="38:49">
      <c r="AL50095" s="5"/>
      <c r="AM50095" s="5"/>
      <c r="AW50095" s="5"/>
    </row>
    <row r="50096" spans="38:49">
      <c r="AL50096" s="5"/>
      <c r="AM50096" s="5"/>
      <c r="AW50096" s="5"/>
    </row>
    <row r="50097" spans="38:49">
      <c r="AL50097" s="5"/>
      <c r="AM50097" s="5"/>
      <c r="AW50097" s="5"/>
    </row>
    <row r="50098" spans="38:49">
      <c r="AL50098" s="5"/>
      <c r="AM50098" s="5"/>
      <c r="AW50098" s="5"/>
    </row>
    <row r="50099" spans="38:49">
      <c r="AL50099" s="5"/>
      <c r="AM50099" s="5"/>
      <c r="AW50099" s="5"/>
    </row>
    <row r="50100" spans="38:49">
      <c r="AL50100" s="5"/>
      <c r="AM50100" s="5"/>
      <c r="AW50100" s="5"/>
    </row>
    <row r="50101" spans="38:49">
      <c r="AL50101" s="5"/>
      <c r="AM50101" s="5"/>
      <c r="AW50101" s="5"/>
    </row>
    <row r="50102" spans="38:49">
      <c r="AL50102" s="5"/>
      <c r="AM50102" s="5"/>
      <c r="AW50102" s="5"/>
    </row>
    <row r="50103" spans="38:49">
      <c r="AL50103" s="5"/>
      <c r="AM50103" s="5"/>
      <c r="AW50103" s="5"/>
    </row>
    <row r="50104" spans="38:49">
      <c r="AL50104" s="5"/>
      <c r="AM50104" s="5"/>
      <c r="AW50104" s="5"/>
    </row>
    <row r="50105" spans="38:49">
      <c r="AL50105" s="5"/>
      <c r="AM50105" s="5"/>
      <c r="AW50105" s="5"/>
    </row>
    <row r="50106" spans="38:49">
      <c r="AL50106" s="5"/>
      <c r="AM50106" s="5"/>
      <c r="AW50106" s="5"/>
    </row>
    <row r="50107" spans="38:49">
      <c r="AL50107" s="5"/>
      <c r="AM50107" s="5"/>
      <c r="AW50107" s="5"/>
    </row>
    <row r="50108" spans="38:49">
      <c r="AL50108" s="5"/>
      <c r="AM50108" s="5"/>
      <c r="AW50108" s="5"/>
    </row>
    <row r="50109" spans="38:49">
      <c r="AL50109" s="5"/>
      <c r="AM50109" s="5"/>
      <c r="AW50109" s="5"/>
    </row>
    <row r="50110" spans="38:49">
      <c r="AL50110" s="5"/>
      <c r="AM50110" s="5"/>
      <c r="AW50110" s="5"/>
    </row>
    <row r="50111" spans="38:49">
      <c r="AL50111" s="5"/>
      <c r="AM50111" s="5"/>
      <c r="AW50111" s="5"/>
    </row>
    <row r="50112" spans="38:49">
      <c r="AL50112" s="5"/>
      <c r="AM50112" s="5"/>
      <c r="AW50112" s="5"/>
    </row>
    <row r="50113" spans="38:49">
      <c r="AL50113" s="5"/>
      <c r="AM50113" s="5"/>
      <c r="AW50113" s="5"/>
    </row>
    <row r="50114" spans="38:49">
      <c r="AL50114" s="5"/>
      <c r="AM50114" s="5"/>
      <c r="AW50114" s="5"/>
    </row>
    <row r="50115" spans="38:49">
      <c r="AL50115" s="5"/>
      <c r="AM50115" s="5"/>
      <c r="AW50115" s="5"/>
    </row>
    <row r="50116" spans="38:49">
      <c r="AL50116" s="5"/>
      <c r="AM50116" s="5"/>
      <c r="AW50116" s="5"/>
    </row>
    <row r="50117" spans="38:49">
      <c r="AL50117" s="5"/>
      <c r="AM50117" s="5"/>
      <c r="AW50117" s="5"/>
    </row>
    <row r="50118" spans="38:49">
      <c r="AL50118" s="5"/>
      <c r="AM50118" s="5"/>
      <c r="AW50118" s="5"/>
    </row>
    <row r="50119" spans="38:49">
      <c r="AL50119" s="5"/>
      <c r="AM50119" s="5"/>
      <c r="AW50119" s="5"/>
    </row>
    <row r="50120" spans="38:49">
      <c r="AL50120" s="5"/>
      <c r="AM50120" s="5"/>
      <c r="AW50120" s="5"/>
    </row>
    <row r="50121" spans="38:49">
      <c r="AL50121" s="5"/>
      <c r="AM50121" s="5"/>
      <c r="AW50121" s="5"/>
    </row>
    <row r="50122" spans="38:49">
      <c r="AL50122" s="5"/>
      <c r="AM50122" s="5"/>
      <c r="AW50122" s="5"/>
    </row>
    <row r="50123" spans="38:49">
      <c r="AL50123" s="5"/>
      <c r="AM50123" s="5"/>
      <c r="AW50123" s="5"/>
    </row>
    <row r="50124" spans="38:49">
      <c r="AL50124" s="5"/>
      <c r="AM50124" s="5"/>
      <c r="AW50124" s="5"/>
    </row>
    <row r="50125" spans="38:49">
      <c r="AL50125" s="5"/>
      <c r="AM50125" s="5"/>
      <c r="AW50125" s="5"/>
    </row>
    <row r="50126" spans="38:49">
      <c r="AL50126" s="5"/>
      <c r="AM50126" s="5"/>
      <c r="AW50126" s="5"/>
    </row>
    <row r="50127" spans="38:49">
      <c r="AL50127" s="5"/>
      <c r="AM50127" s="5"/>
      <c r="AW50127" s="5"/>
    </row>
    <row r="50128" spans="38:49">
      <c r="AL50128" s="5"/>
      <c r="AM50128" s="5"/>
      <c r="AW50128" s="5"/>
    </row>
    <row r="50129" spans="38:49">
      <c r="AL50129" s="5"/>
      <c r="AM50129" s="5"/>
      <c r="AW50129" s="5"/>
    </row>
    <row r="50130" spans="38:49">
      <c r="AL50130" s="5"/>
      <c r="AM50130" s="5"/>
      <c r="AW50130" s="5"/>
    </row>
    <row r="50131" spans="38:49">
      <c r="AL50131" s="5"/>
      <c r="AM50131" s="5"/>
      <c r="AW50131" s="5"/>
    </row>
    <row r="50132" spans="38:49">
      <c r="AL50132" s="5"/>
      <c r="AM50132" s="5"/>
      <c r="AW50132" s="5"/>
    </row>
    <row r="50133" spans="38:49">
      <c r="AL50133" s="5"/>
      <c r="AM50133" s="5"/>
      <c r="AW50133" s="5"/>
    </row>
    <row r="50134" spans="38:49">
      <c r="AL50134" s="5"/>
      <c r="AM50134" s="5"/>
      <c r="AW50134" s="5"/>
    </row>
    <row r="50135" spans="38:49">
      <c r="AL50135" s="5"/>
      <c r="AM50135" s="5"/>
      <c r="AW50135" s="5"/>
    </row>
    <row r="50136" spans="38:49">
      <c r="AL50136" s="5"/>
      <c r="AM50136" s="5"/>
      <c r="AW50136" s="5"/>
    </row>
    <row r="50137" spans="38:49">
      <c r="AL50137" s="5"/>
      <c r="AM50137" s="5"/>
      <c r="AW50137" s="5"/>
    </row>
    <row r="50138" spans="38:49">
      <c r="AL50138" s="5"/>
      <c r="AM50138" s="5"/>
      <c r="AW50138" s="5"/>
    </row>
    <row r="50139" spans="38:49">
      <c r="AL50139" s="5"/>
      <c r="AM50139" s="5"/>
      <c r="AW50139" s="5"/>
    </row>
    <row r="50140" spans="38:49">
      <c r="AL50140" s="5"/>
      <c r="AM50140" s="5"/>
      <c r="AW50140" s="5"/>
    </row>
    <row r="50141" spans="38:49">
      <c r="AL50141" s="5"/>
      <c r="AM50141" s="5"/>
      <c r="AW50141" s="5"/>
    </row>
    <row r="50142" spans="38:49">
      <c r="AL50142" s="5"/>
      <c r="AM50142" s="5"/>
      <c r="AW50142" s="5"/>
    </row>
    <row r="50143" spans="38:49">
      <c r="AL50143" s="5"/>
      <c r="AM50143" s="5"/>
      <c r="AW50143" s="5"/>
    </row>
    <row r="50144" spans="38:49">
      <c r="AL50144" s="5"/>
      <c r="AM50144" s="5"/>
      <c r="AW50144" s="5"/>
    </row>
    <row r="50145" spans="38:49">
      <c r="AL50145" s="5"/>
      <c r="AM50145" s="5"/>
      <c r="AW50145" s="5"/>
    </row>
    <row r="50146" spans="38:49">
      <c r="AL50146" s="5"/>
      <c r="AM50146" s="5"/>
      <c r="AW50146" s="5"/>
    </row>
    <row r="50147" spans="38:49">
      <c r="AL50147" s="5"/>
      <c r="AM50147" s="5"/>
      <c r="AW50147" s="5"/>
    </row>
    <row r="50148" spans="38:49">
      <c r="AL50148" s="5"/>
      <c r="AM50148" s="5"/>
      <c r="AW50148" s="5"/>
    </row>
    <row r="50149" spans="38:49">
      <c r="AL50149" s="5"/>
      <c r="AM50149" s="5"/>
      <c r="AW50149" s="5"/>
    </row>
    <row r="50150" spans="38:49">
      <c r="AL50150" s="5"/>
      <c r="AM50150" s="5"/>
      <c r="AW50150" s="5"/>
    </row>
    <row r="50151" spans="38:49">
      <c r="AL50151" s="5"/>
      <c r="AM50151" s="5"/>
      <c r="AW50151" s="5"/>
    </row>
    <row r="50152" spans="38:49">
      <c r="AL50152" s="5"/>
      <c r="AM50152" s="5"/>
      <c r="AW50152" s="5"/>
    </row>
    <row r="50153" spans="38:49">
      <c r="AL50153" s="5"/>
      <c r="AM50153" s="5"/>
      <c r="AW50153" s="5"/>
    </row>
    <row r="50154" spans="38:49">
      <c r="AL50154" s="5"/>
      <c r="AM50154" s="5"/>
      <c r="AW50154" s="5"/>
    </row>
    <row r="50155" spans="38:49">
      <c r="AL50155" s="5"/>
      <c r="AM50155" s="5"/>
      <c r="AW50155" s="5"/>
    </row>
    <row r="50156" spans="38:49">
      <c r="AL50156" s="5"/>
      <c r="AM50156" s="5"/>
      <c r="AW50156" s="5"/>
    </row>
    <row r="50157" spans="38:49">
      <c r="AL50157" s="5"/>
      <c r="AM50157" s="5"/>
      <c r="AW50157" s="5"/>
    </row>
    <row r="50158" spans="38:49">
      <c r="AL50158" s="5"/>
      <c r="AM50158" s="5"/>
      <c r="AW50158" s="5"/>
    </row>
    <row r="50159" spans="38:49">
      <c r="AL50159" s="5"/>
      <c r="AM50159" s="5"/>
      <c r="AW50159" s="5"/>
    </row>
    <row r="50160" spans="38:49">
      <c r="AL50160" s="5"/>
      <c r="AM50160" s="5"/>
      <c r="AW50160" s="5"/>
    </row>
    <row r="50161" spans="38:49">
      <c r="AL50161" s="5"/>
      <c r="AM50161" s="5"/>
      <c r="AW50161" s="5"/>
    </row>
    <row r="50162" spans="38:49">
      <c r="AL50162" s="5"/>
      <c r="AM50162" s="5"/>
      <c r="AW50162" s="5"/>
    </row>
    <row r="50163" spans="38:49">
      <c r="AL50163" s="5"/>
      <c r="AM50163" s="5"/>
      <c r="AW50163" s="5"/>
    </row>
    <row r="50164" spans="38:49">
      <c r="AL50164" s="5"/>
      <c r="AM50164" s="5"/>
      <c r="AW50164" s="5"/>
    </row>
    <row r="50165" spans="38:49">
      <c r="AL50165" s="5"/>
      <c r="AM50165" s="5"/>
      <c r="AW50165" s="5"/>
    </row>
    <row r="50166" spans="38:49">
      <c r="AL50166" s="5"/>
      <c r="AM50166" s="5"/>
      <c r="AW50166" s="5"/>
    </row>
    <row r="50167" spans="38:49">
      <c r="AL50167" s="5"/>
      <c r="AM50167" s="5"/>
      <c r="AW50167" s="5"/>
    </row>
    <row r="50168" spans="38:49">
      <c r="AL50168" s="5"/>
      <c r="AM50168" s="5"/>
      <c r="AW50168" s="5"/>
    </row>
    <row r="50169" spans="38:49">
      <c r="AL50169" s="5"/>
      <c r="AM50169" s="5"/>
      <c r="AW50169" s="5"/>
    </row>
    <row r="50170" spans="38:49">
      <c r="AL50170" s="5"/>
      <c r="AM50170" s="5"/>
      <c r="AW50170" s="5"/>
    </row>
    <row r="50171" spans="38:49">
      <c r="AL50171" s="5"/>
      <c r="AM50171" s="5"/>
      <c r="AW50171" s="5"/>
    </row>
    <row r="50172" spans="38:49">
      <c r="AL50172" s="5"/>
      <c r="AM50172" s="5"/>
      <c r="AW50172" s="5"/>
    </row>
    <row r="50173" spans="38:49">
      <c r="AL50173" s="5"/>
      <c r="AM50173" s="5"/>
      <c r="AW50173" s="5"/>
    </row>
    <row r="50174" spans="38:49">
      <c r="AL50174" s="5"/>
      <c r="AM50174" s="5"/>
      <c r="AW50174" s="5"/>
    </row>
    <row r="50175" spans="38:49">
      <c r="AL50175" s="5"/>
      <c r="AM50175" s="5"/>
      <c r="AW50175" s="5"/>
    </row>
    <row r="50176" spans="38:49">
      <c r="AL50176" s="5"/>
      <c r="AM50176" s="5"/>
      <c r="AW50176" s="5"/>
    </row>
    <row r="50177" spans="38:49">
      <c r="AL50177" s="5"/>
      <c r="AM50177" s="5"/>
      <c r="AW50177" s="5"/>
    </row>
    <row r="50178" spans="38:49">
      <c r="AL50178" s="5"/>
      <c r="AM50178" s="5"/>
      <c r="AW50178" s="5"/>
    </row>
    <row r="50179" spans="38:49">
      <c r="AL50179" s="5"/>
      <c r="AM50179" s="5"/>
      <c r="AW50179" s="5"/>
    </row>
    <row r="50180" spans="38:49">
      <c r="AL50180" s="5"/>
      <c r="AM50180" s="5"/>
      <c r="AW50180" s="5"/>
    </row>
    <row r="50181" spans="38:49">
      <c r="AL50181" s="5"/>
      <c r="AM50181" s="5"/>
      <c r="AW50181" s="5"/>
    </row>
    <row r="50182" spans="38:49">
      <c r="AL50182" s="5"/>
      <c r="AM50182" s="5"/>
      <c r="AW50182" s="5"/>
    </row>
    <row r="50183" spans="38:49">
      <c r="AL50183" s="5"/>
      <c r="AM50183" s="5"/>
      <c r="AW50183" s="5"/>
    </row>
    <row r="50184" spans="38:49">
      <c r="AL50184" s="5"/>
      <c r="AM50184" s="5"/>
      <c r="AW50184" s="5"/>
    </row>
    <row r="50185" spans="38:49">
      <c r="AL50185" s="5"/>
      <c r="AM50185" s="5"/>
      <c r="AW50185" s="5"/>
    </row>
    <row r="50186" spans="38:49">
      <c r="AL50186" s="5"/>
      <c r="AM50186" s="5"/>
      <c r="AW50186" s="5"/>
    </row>
    <row r="50187" spans="38:49">
      <c r="AL50187" s="5"/>
      <c r="AM50187" s="5"/>
      <c r="AW50187" s="5"/>
    </row>
    <row r="50188" spans="38:49">
      <c r="AL50188" s="5"/>
      <c r="AM50188" s="5"/>
      <c r="AW50188" s="5"/>
    </row>
    <row r="50189" spans="38:49">
      <c r="AL50189" s="5"/>
      <c r="AM50189" s="5"/>
      <c r="AW50189" s="5"/>
    </row>
    <row r="50190" spans="38:49">
      <c r="AL50190" s="5"/>
      <c r="AM50190" s="5"/>
      <c r="AW50190" s="5"/>
    </row>
    <row r="50191" spans="38:49">
      <c r="AL50191" s="5"/>
      <c r="AM50191" s="5"/>
      <c r="AW50191" s="5"/>
    </row>
    <row r="50192" spans="38:49">
      <c r="AL50192" s="5"/>
      <c r="AM50192" s="5"/>
      <c r="AW50192" s="5"/>
    </row>
    <row r="50193" spans="38:49">
      <c r="AL50193" s="5"/>
      <c r="AM50193" s="5"/>
      <c r="AW50193" s="5"/>
    </row>
    <row r="50194" spans="38:49">
      <c r="AL50194" s="5"/>
      <c r="AM50194" s="5"/>
      <c r="AW50194" s="5"/>
    </row>
    <row r="50195" spans="38:49">
      <c r="AL50195" s="5"/>
      <c r="AM50195" s="5"/>
      <c r="AW50195" s="5"/>
    </row>
    <row r="50196" spans="38:49">
      <c r="AL50196" s="5"/>
      <c r="AM50196" s="5"/>
      <c r="AW50196" s="5"/>
    </row>
    <row r="50197" spans="38:49">
      <c r="AL50197" s="5"/>
      <c r="AM50197" s="5"/>
      <c r="AW50197" s="5"/>
    </row>
    <row r="50198" spans="38:49">
      <c r="AL50198" s="5"/>
      <c r="AM50198" s="5"/>
      <c r="AW50198" s="5"/>
    </row>
    <row r="50199" spans="38:49">
      <c r="AL50199" s="5"/>
      <c r="AM50199" s="5"/>
      <c r="AW50199" s="5"/>
    </row>
    <row r="50200" spans="38:49">
      <c r="AL50200" s="5"/>
      <c r="AM50200" s="5"/>
      <c r="AW50200" s="5"/>
    </row>
    <row r="50201" spans="38:49">
      <c r="AL50201" s="5"/>
      <c r="AM50201" s="5"/>
      <c r="AW50201" s="5"/>
    </row>
    <row r="50202" spans="38:49">
      <c r="AL50202" s="5"/>
      <c r="AM50202" s="5"/>
      <c r="AW50202" s="5"/>
    </row>
    <row r="50203" spans="38:49">
      <c r="AL50203" s="5"/>
      <c r="AM50203" s="5"/>
      <c r="AW50203" s="5"/>
    </row>
    <row r="50204" spans="38:49">
      <c r="AL50204" s="5"/>
      <c r="AM50204" s="5"/>
      <c r="AW50204" s="5"/>
    </row>
    <row r="50205" spans="38:49">
      <c r="AL50205" s="5"/>
      <c r="AM50205" s="5"/>
      <c r="AW50205" s="5"/>
    </row>
    <row r="50206" spans="38:49">
      <c r="AL50206" s="5"/>
      <c r="AM50206" s="5"/>
      <c r="AW50206" s="5"/>
    </row>
    <row r="50207" spans="38:49">
      <c r="AL50207" s="5"/>
      <c r="AM50207" s="5"/>
      <c r="AW50207" s="5"/>
    </row>
    <row r="50208" spans="38:49">
      <c r="AL50208" s="5"/>
      <c r="AM50208" s="5"/>
      <c r="AW50208" s="5"/>
    </row>
    <row r="50209" spans="38:49">
      <c r="AL50209" s="5"/>
      <c r="AM50209" s="5"/>
      <c r="AW50209" s="5"/>
    </row>
    <row r="50210" spans="38:49">
      <c r="AL50210" s="5"/>
      <c r="AM50210" s="5"/>
      <c r="AW50210" s="5"/>
    </row>
    <row r="50211" spans="38:49">
      <c r="AL50211" s="5"/>
      <c r="AM50211" s="5"/>
      <c r="AW50211" s="5"/>
    </row>
    <row r="50212" spans="38:49">
      <c r="AL50212" s="5"/>
      <c r="AM50212" s="5"/>
      <c r="AW50212" s="5"/>
    </row>
    <row r="50213" spans="38:49">
      <c r="AL50213" s="5"/>
      <c r="AM50213" s="5"/>
      <c r="AW50213" s="5"/>
    </row>
    <row r="50214" spans="38:49">
      <c r="AL50214" s="5"/>
      <c r="AM50214" s="5"/>
      <c r="AW50214" s="5"/>
    </row>
    <row r="50215" spans="38:49">
      <c r="AL50215" s="5"/>
      <c r="AM50215" s="5"/>
      <c r="AW50215" s="5"/>
    </row>
    <row r="50216" spans="38:49">
      <c r="AL50216" s="5"/>
      <c r="AM50216" s="5"/>
      <c r="AW50216" s="5"/>
    </row>
    <row r="50217" spans="38:49">
      <c r="AL50217" s="5"/>
      <c r="AM50217" s="5"/>
      <c r="AW50217" s="5"/>
    </row>
    <row r="50218" spans="38:49">
      <c r="AL50218" s="5"/>
      <c r="AM50218" s="5"/>
      <c r="AW50218" s="5"/>
    </row>
    <row r="50219" spans="38:49">
      <c r="AL50219" s="5"/>
      <c r="AM50219" s="5"/>
      <c r="AW50219" s="5"/>
    </row>
    <row r="50220" spans="38:49">
      <c r="AL50220" s="5"/>
      <c r="AM50220" s="5"/>
      <c r="AW50220" s="5"/>
    </row>
    <row r="50221" spans="38:49">
      <c r="AL50221" s="5"/>
      <c r="AM50221" s="5"/>
      <c r="AW50221" s="5"/>
    </row>
    <row r="50222" spans="38:49">
      <c r="AL50222" s="5"/>
      <c r="AM50222" s="5"/>
      <c r="AW50222" s="5"/>
    </row>
    <row r="50223" spans="38:49">
      <c r="AL50223" s="5"/>
      <c r="AM50223" s="5"/>
      <c r="AW50223" s="5"/>
    </row>
    <row r="50224" spans="38:49">
      <c r="AL50224" s="5"/>
      <c r="AM50224" s="5"/>
      <c r="AW50224" s="5"/>
    </row>
    <row r="50225" spans="38:49">
      <c r="AL50225" s="5"/>
      <c r="AM50225" s="5"/>
      <c r="AW50225" s="5"/>
    </row>
    <row r="50226" spans="38:49">
      <c r="AL50226" s="5"/>
      <c r="AM50226" s="5"/>
      <c r="AW50226" s="5"/>
    </row>
    <row r="50227" spans="38:49">
      <c r="AL50227" s="5"/>
      <c r="AM50227" s="5"/>
      <c r="AW50227" s="5"/>
    </row>
    <row r="50228" spans="38:49">
      <c r="AL50228" s="5"/>
      <c r="AM50228" s="5"/>
      <c r="AW50228" s="5"/>
    </row>
    <row r="50229" spans="38:49">
      <c r="AL50229" s="5"/>
      <c r="AM50229" s="5"/>
      <c r="AW50229" s="5"/>
    </row>
    <row r="50230" spans="38:49">
      <c r="AL50230" s="5"/>
      <c r="AM50230" s="5"/>
      <c r="AW50230" s="5"/>
    </row>
    <row r="50231" spans="38:49">
      <c r="AL50231" s="5"/>
      <c r="AM50231" s="5"/>
      <c r="AW50231" s="5"/>
    </row>
    <row r="50232" spans="38:49">
      <c r="AL50232" s="5"/>
      <c r="AM50232" s="5"/>
      <c r="AW50232" s="5"/>
    </row>
    <row r="50233" spans="38:49">
      <c r="AL50233" s="5"/>
      <c r="AM50233" s="5"/>
      <c r="AW50233" s="5"/>
    </row>
    <row r="50234" spans="38:49">
      <c r="AL50234" s="5"/>
      <c r="AM50234" s="5"/>
      <c r="AW50234" s="5"/>
    </row>
    <row r="50235" spans="38:49">
      <c r="AL50235" s="5"/>
      <c r="AM50235" s="5"/>
      <c r="AW50235" s="5"/>
    </row>
    <row r="50236" spans="38:49">
      <c r="AL50236" s="5"/>
      <c r="AM50236" s="5"/>
      <c r="AW50236" s="5"/>
    </row>
    <row r="50237" spans="38:49">
      <c r="AL50237" s="5"/>
      <c r="AM50237" s="5"/>
      <c r="AW50237" s="5"/>
    </row>
    <row r="50238" spans="38:49">
      <c r="AL50238" s="5"/>
      <c r="AM50238" s="5"/>
      <c r="AW50238" s="5"/>
    </row>
    <row r="50239" spans="38:49">
      <c r="AL50239" s="5"/>
      <c r="AM50239" s="5"/>
      <c r="AW50239" s="5"/>
    </row>
    <row r="50240" spans="38:49">
      <c r="AL50240" s="5"/>
      <c r="AM50240" s="5"/>
      <c r="AW50240" s="5"/>
    </row>
    <row r="50241" spans="38:49">
      <c r="AL50241" s="5"/>
      <c r="AM50241" s="5"/>
      <c r="AW50241" s="5"/>
    </row>
    <row r="50242" spans="38:49">
      <c r="AL50242" s="5"/>
      <c r="AM50242" s="5"/>
      <c r="AW50242" s="5"/>
    </row>
    <row r="50243" spans="38:49">
      <c r="AL50243" s="5"/>
      <c r="AM50243" s="5"/>
      <c r="AW50243" s="5"/>
    </row>
    <row r="50244" spans="38:49">
      <c r="AL50244" s="5"/>
      <c r="AM50244" s="5"/>
      <c r="AW50244" s="5"/>
    </row>
    <row r="50245" spans="38:49">
      <c r="AL50245" s="5"/>
      <c r="AM50245" s="5"/>
      <c r="AW50245" s="5"/>
    </row>
    <row r="50246" spans="38:49">
      <c r="AL50246" s="5"/>
      <c r="AM50246" s="5"/>
      <c r="AW50246" s="5"/>
    </row>
    <row r="50247" spans="38:49">
      <c r="AL50247" s="5"/>
      <c r="AM50247" s="5"/>
      <c r="AW50247" s="5"/>
    </row>
    <row r="50248" spans="38:49">
      <c r="AL50248" s="5"/>
      <c r="AM50248" s="5"/>
      <c r="AW50248" s="5"/>
    </row>
    <row r="50249" spans="38:49">
      <c r="AL50249" s="5"/>
      <c r="AM50249" s="5"/>
      <c r="AW50249" s="5"/>
    </row>
    <row r="50250" spans="38:49">
      <c r="AL50250" s="5"/>
      <c r="AM50250" s="5"/>
      <c r="AW50250" s="5"/>
    </row>
    <row r="50251" spans="38:49">
      <c r="AL50251" s="5"/>
      <c r="AM50251" s="5"/>
      <c r="AW50251" s="5"/>
    </row>
    <row r="50252" spans="38:49">
      <c r="AL50252" s="5"/>
      <c r="AM50252" s="5"/>
      <c r="AW50252" s="5"/>
    </row>
    <row r="50253" spans="38:49">
      <c r="AL50253" s="5"/>
      <c r="AM50253" s="5"/>
      <c r="AW50253" s="5"/>
    </row>
    <row r="50254" spans="38:49">
      <c r="AL50254" s="5"/>
      <c r="AM50254" s="5"/>
      <c r="AW50254" s="5"/>
    </row>
    <row r="50255" spans="38:49">
      <c r="AL50255" s="5"/>
      <c r="AM50255" s="5"/>
      <c r="AW50255" s="5"/>
    </row>
    <row r="50256" spans="38:49">
      <c r="AL50256" s="5"/>
      <c r="AM50256" s="5"/>
      <c r="AW50256" s="5"/>
    </row>
    <row r="50257" spans="38:49">
      <c r="AL50257" s="5"/>
      <c r="AM50257" s="5"/>
      <c r="AW50257" s="5"/>
    </row>
    <row r="50258" spans="38:49">
      <c r="AL50258" s="5"/>
      <c r="AM50258" s="5"/>
      <c r="AW50258" s="5"/>
    </row>
    <row r="50259" spans="38:49">
      <c r="AL50259" s="5"/>
      <c r="AM50259" s="5"/>
      <c r="AW50259" s="5"/>
    </row>
    <row r="50260" spans="38:49">
      <c r="AL50260" s="5"/>
      <c r="AM50260" s="5"/>
      <c r="AW50260" s="5"/>
    </row>
    <row r="50261" spans="38:49">
      <c r="AL50261" s="5"/>
      <c r="AM50261" s="5"/>
      <c r="AW50261" s="5"/>
    </row>
    <row r="50262" spans="38:49">
      <c r="AL50262" s="5"/>
      <c r="AM50262" s="5"/>
      <c r="AW50262" s="5"/>
    </row>
    <row r="50263" spans="38:49">
      <c r="AL50263" s="5"/>
      <c r="AM50263" s="5"/>
      <c r="AW50263" s="5"/>
    </row>
    <row r="50264" spans="38:49">
      <c r="AL50264" s="5"/>
      <c r="AM50264" s="5"/>
      <c r="AW50264" s="5"/>
    </row>
    <row r="50265" spans="38:49">
      <c r="AL50265" s="5"/>
      <c r="AM50265" s="5"/>
      <c r="AW50265" s="5"/>
    </row>
    <row r="50266" spans="38:49">
      <c r="AL50266" s="5"/>
      <c r="AM50266" s="5"/>
      <c r="AW50266" s="5"/>
    </row>
    <row r="50267" spans="38:49">
      <c r="AL50267" s="5"/>
      <c r="AM50267" s="5"/>
      <c r="AW50267" s="5"/>
    </row>
    <row r="50268" spans="38:49">
      <c r="AL50268" s="5"/>
      <c r="AM50268" s="5"/>
      <c r="AW50268" s="5"/>
    </row>
    <row r="50269" spans="38:49">
      <c r="AL50269" s="5"/>
      <c r="AM50269" s="5"/>
      <c r="AW50269" s="5"/>
    </row>
    <row r="50270" spans="38:49">
      <c r="AL50270" s="5"/>
      <c r="AM50270" s="5"/>
      <c r="AW50270" s="5"/>
    </row>
    <row r="50271" spans="38:49">
      <c r="AL50271" s="5"/>
      <c r="AM50271" s="5"/>
      <c r="AW50271" s="5"/>
    </row>
    <row r="50272" spans="38:49">
      <c r="AL50272" s="5"/>
      <c r="AM50272" s="5"/>
      <c r="AW50272" s="5"/>
    </row>
    <row r="50273" spans="38:49">
      <c r="AL50273" s="5"/>
      <c r="AM50273" s="5"/>
      <c r="AW50273" s="5"/>
    </row>
    <row r="50274" spans="38:49">
      <c r="AL50274" s="5"/>
      <c r="AM50274" s="5"/>
      <c r="AW50274" s="5"/>
    </row>
    <row r="50275" spans="38:49">
      <c r="AL50275" s="5"/>
      <c r="AM50275" s="5"/>
      <c r="AW50275" s="5"/>
    </row>
    <row r="50276" spans="38:49">
      <c r="AL50276" s="5"/>
      <c r="AM50276" s="5"/>
      <c r="AW50276" s="5"/>
    </row>
    <row r="50277" spans="38:49">
      <c r="AL50277" s="5"/>
      <c r="AM50277" s="5"/>
      <c r="AW50277" s="5"/>
    </row>
    <row r="50278" spans="38:49">
      <c r="AL50278" s="5"/>
      <c r="AM50278" s="5"/>
      <c r="AW50278" s="5"/>
    </row>
    <row r="50279" spans="38:49">
      <c r="AL50279" s="5"/>
      <c r="AM50279" s="5"/>
      <c r="AW50279" s="5"/>
    </row>
    <row r="50280" spans="38:49">
      <c r="AL50280" s="5"/>
      <c r="AM50280" s="5"/>
      <c r="AW50280" s="5"/>
    </row>
    <row r="50281" spans="38:49">
      <c r="AL50281" s="5"/>
      <c r="AM50281" s="5"/>
      <c r="AW50281" s="5"/>
    </row>
    <row r="50282" spans="38:49">
      <c r="AL50282" s="5"/>
      <c r="AM50282" s="5"/>
      <c r="AW50282" s="5"/>
    </row>
    <row r="50283" spans="38:49">
      <c r="AL50283" s="5"/>
      <c r="AM50283" s="5"/>
      <c r="AW50283" s="5"/>
    </row>
    <row r="50284" spans="38:49">
      <c r="AL50284" s="5"/>
      <c r="AM50284" s="5"/>
      <c r="AW50284" s="5"/>
    </row>
    <row r="50285" spans="38:49">
      <c r="AL50285" s="5"/>
      <c r="AM50285" s="5"/>
      <c r="AW50285" s="5"/>
    </row>
    <row r="50286" spans="38:49">
      <c r="AL50286" s="5"/>
      <c r="AM50286" s="5"/>
      <c r="AW50286" s="5"/>
    </row>
    <row r="50287" spans="38:49">
      <c r="AL50287" s="5"/>
      <c r="AM50287" s="5"/>
      <c r="AW50287" s="5"/>
    </row>
    <row r="50288" spans="38:49">
      <c r="AL50288" s="5"/>
      <c r="AM50288" s="5"/>
      <c r="AW50288" s="5"/>
    </row>
    <row r="50289" spans="38:49">
      <c r="AL50289" s="5"/>
      <c r="AM50289" s="5"/>
      <c r="AW50289" s="5"/>
    </row>
    <row r="50290" spans="38:49">
      <c r="AL50290" s="5"/>
      <c r="AM50290" s="5"/>
      <c r="AW50290" s="5"/>
    </row>
    <row r="50291" spans="38:49">
      <c r="AL50291" s="5"/>
      <c r="AM50291" s="5"/>
      <c r="AW50291" s="5"/>
    </row>
    <row r="50292" spans="38:49">
      <c r="AL50292" s="5"/>
      <c r="AM50292" s="5"/>
      <c r="AW50292" s="5"/>
    </row>
    <row r="50293" spans="38:49">
      <c r="AL50293" s="5"/>
      <c r="AM50293" s="5"/>
      <c r="AW50293" s="5"/>
    </row>
    <row r="50294" spans="38:49">
      <c r="AL50294" s="5"/>
      <c r="AM50294" s="5"/>
      <c r="AW50294" s="5"/>
    </row>
    <row r="50295" spans="38:49">
      <c r="AL50295" s="5"/>
      <c r="AM50295" s="5"/>
      <c r="AW50295" s="5"/>
    </row>
    <row r="50296" spans="38:49">
      <c r="AL50296" s="5"/>
      <c r="AM50296" s="5"/>
      <c r="AW50296" s="5"/>
    </row>
    <row r="50297" spans="38:49">
      <c r="AL50297" s="5"/>
      <c r="AM50297" s="5"/>
      <c r="AW50297" s="5"/>
    </row>
    <row r="50298" spans="38:49">
      <c r="AL50298" s="5"/>
      <c r="AM50298" s="5"/>
      <c r="AW50298" s="5"/>
    </row>
    <row r="50299" spans="38:49">
      <c r="AL50299" s="5"/>
      <c r="AM50299" s="5"/>
      <c r="AW50299" s="5"/>
    </row>
    <row r="50300" spans="38:49">
      <c r="AL50300" s="5"/>
      <c r="AM50300" s="5"/>
      <c r="AW50300" s="5"/>
    </row>
    <row r="50301" spans="38:49">
      <c r="AL50301" s="5"/>
      <c r="AM50301" s="5"/>
      <c r="AW50301" s="5"/>
    </row>
    <row r="50302" spans="38:49">
      <c r="AL50302" s="5"/>
      <c r="AM50302" s="5"/>
      <c r="AW50302" s="5"/>
    </row>
    <row r="50303" spans="38:49">
      <c r="AL50303" s="5"/>
      <c r="AM50303" s="5"/>
      <c r="AW50303" s="5"/>
    </row>
    <row r="50304" spans="38:49">
      <c r="AL50304" s="5"/>
      <c r="AM50304" s="5"/>
      <c r="AW50304" s="5"/>
    </row>
    <row r="50305" spans="38:49">
      <c r="AL50305" s="5"/>
      <c r="AM50305" s="5"/>
      <c r="AW50305" s="5"/>
    </row>
    <row r="50306" spans="38:49">
      <c r="AL50306" s="5"/>
      <c r="AM50306" s="5"/>
      <c r="AW50306" s="5"/>
    </row>
    <row r="50307" spans="38:49">
      <c r="AL50307" s="5"/>
      <c r="AM50307" s="5"/>
      <c r="AW50307" s="5"/>
    </row>
    <row r="50308" spans="38:49">
      <c r="AL50308" s="5"/>
      <c r="AM50308" s="5"/>
      <c r="AW50308" s="5"/>
    </row>
    <row r="50309" spans="38:49">
      <c r="AL50309" s="5"/>
      <c r="AM50309" s="5"/>
      <c r="AW50309" s="5"/>
    </row>
    <row r="50310" spans="38:49">
      <c r="AL50310" s="5"/>
      <c r="AM50310" s="5"/>
      <c r="AW50310" s="5"/>
    </row>
    <row r="50311" spans="38:49">
      <c r="AL50311" s="5"/>
      <c r="AM50311" s="5"/>
      <c r="AW50311" s="5"/>
    </row>
    <row r="50312" spans="38:49">
      <c r="AL50312" s="5"/>
      <c r="AM50312" s="5"/>
      <c r="AW50312" s="5"/>
    </row>
    <row r="50313" spans="38:49">
      <c r="AL50313" s="5"/>
      <c r="AM50313" s="5"/>
      <c r="AW50313" s="5"/>
    </row>
    <row r="50314" spans="38:49">
      <c r="AL50314" s="5"/>
      <c r="AM50314" s="5"/>
      <c r="AW50314" s="5"/>
    </row>
    <row r="50315" spans="38:49">
      <c r="AL50315" s="5"/>
      <c r="AM50315" s="5"/>
      <c r="AW50315" s="5"/>
    </row>
    <row r="50316" spans="38:49">
      <c r="AL50316" s="5"/>
      <c r="AM50316" s="5"/>
      <c r="AW50316" s="5"/>
    </row>
    <row r="50317" spans="38:49">
      <c r="AL50317" s="5"/>
      <c r="AM50317" s="5"/>
      <c r="AW50317" s="5"/>
    </row>
    <row r="50318" spans="38:49">
      <c r="AL50318" s="5"/>
      <c r="AM50318" s="5"/>
      <c r="AW50318" s="5"/>
    </row>
    <row r="50319" spans="38:49">
      <c r="AL50319" s="5"/>
      <c r="AM50319" s="5"/>
      <c r="AW50319" s="5"/>
    </row>
    <row r="50320" spans="38:49">
      <c r="AL50320" s="5"/>
      <c r="AM50320" s="5"/>
      <c r="AW50320" s="5"/>
    </row>
    <row r="50321" spans="38:49">
      <c r="AL50321" s="5"/>
      <c r="AM50321" s="5"/>
      <c r="AW50321" s="5"/>
    </row>
    <row r="50322" spans="38:49">
      <c r="AL50322" s="5"/>
      <c r="AM50322" s="5"/>
      <c r="AW50322" s="5"/>
    </row>
    <row r="50323" spans="38:49">
      <c r="AL50323" s="5"/>
      <c r="AM50323" s="5"/>
      <c r="AW50323" s="5"/>
    </row>
    <row r="50324" spans="38:49">
      <c r="AL50324" s="5"/>
      <c r="AM50324" s="5"/>
      <c r="AW50324" s="5"/>
    </row>
    <row r="50325" spans="38:49">
      <c r="AL50325" s="5"/>
      <c r="AM50325" s="5"/>
      <c r="AW50325" s="5"/>
    </row>
    <row r="50326" spans="38:49">
      <c r="AL50326" s="5"/>
      <c r="AM50326" s="5"/>
      <c r="AW50326" s="5"/>
    </row>
    <row r="50327" spans="38:49">
      <c r="AL50327" s="5"/>
      <c r="AM50327" s="5"/>
      <c r="AW50327" s="5"/>
    </row>
    <row r="50328" spans="38:49">
      <c r="AL50328" s="5"/>
      <c r="AM50328" s="5"/>
      <c r="AW50328" s="5"/>
    </row>
    <row r="50329" spans="38:49">
      <c r="AL50329" s="5"/>
      <c r="AM50329" s="5"/>
      <c r="AW50329" s="5"/>
    </row>
    <row r="50330" spans="38:49">
      <c r="AL50330" s="5"/>
      <c r="AM50330" s="5"/>
      <c r="AW50330" s="5"/>
    </row>
    <row r="50331" spans="38:49">
      <c r="AL50331" s="5"/>
      <c r="AM50331" s="5"/>
      <c r="AW50331" s="5"/>
    </row>
    <row r="50332" spans="38:49">
      <c r="AL50332" s="5"/>
      <c r="AM50332" s="5"/>
      <c r="AW50332" s="5"/>
    </row>
    <row r="50333" spans="38:49">
      <c r="AL50333" s="5"/>
      <c r="AM50333" s="5"/>
      <c r="AW50333" s="5"/>
    </row>
    <row r="50334" spans="38:49">
      <c r="AL50334" s="5"/>
      <c r="AM50334" s="5"/>
      <c r="AW50334" s="5"/>
    </row>
    <row r="50335" spans="38:49">
      <c r="AL50335" s="5"/>
      <c r="AM50335" s="5"/>
      <c r="AW50335" s="5"/>
    </row>
    <row r="50336" spans="38:49">
      <c r="AL50336" s="5"/>
      <c r="AM50336" s="5"/>
      <c r="AW50336" s="5"/>
    </row>
    <row r="50337" spans="38:49">
      <c r="AL50337" s="5"/>
      <c r="AM50337" s="5"/>
      <c r="AW50337" s="5"/>
    </row>
    <row r="50338" spans="38:49">
      <c r="AL50338" s="5"/>
      <c r="AM50338" s="5"/>
      <c r="AW50338" s="5"/>
    </row>
    <row r="50339" spans="38:49">
      <c r="AL50339" s="5"/>
      <c r="AM50339" s="5"/>
      <c r="AW50339" s="5"/>
    </row>
    <row r="50340" spans="38:49">
      <c r="AL50340" s="5"/>
      <c r="AM50340" s="5"/>
      <c r="AW50340" s="5"/>
    </row>
    <row r="50341" spans="38:49">
      <c r="AL50341" s="5"/>
      <c r="AM50341" s="5"/>
      <c r="AW50341" s="5"/>
    </row>
    <row r="50342" spans="38:49">
      <c r="AL50342" s="5"/>
      <c r="AM50342" s="5"/>
      <c r="AW50342" s="5"/>
    </row>
    <row r="50343" spans="38:49">
      <c r="AL50343" s="5"/>
      <c r="AM50343" s="5"/>
      <c r="AW50343" s="5"/>
    </row>
    <row r="50344" spans="38:49">
      <c r="AL50344" s="5"/>
      <c r="AM50344" s="5"/>
      <c r="AW50344" s="5"/>
    </row>
    <row r="50345" spans="38:49">
      <c r="AL50345" s="5"/>
      <c r="AM50345" s="5"/>
      <c r="AW50345" s="5"/>
    </row>
    <row r="50346" spans="38:49">
      <c r="AL50346" s="5"/>
      <c r="AM50346" s="5"/>
      <c r="AW50346" s="5"/>
    </row>
    <row r="50347" spans="38:49">
      <c r="AL50347" s="5"/>
      <c r="AM50347" s="5"/>
      <c r="AW50347" s="5"/>
    </row>
    <row r="50348" spans="38:49">
      <c r="AL50348" s="5"/>
      <c r="AM50348" s="5"/>
      <c r="AW50348" s="5"/>
    </row>
    <row r="50349" spans="38:49">
      <c r="AL50349" s="5"/>
      <c r="AM50349" s="5"/>
      <c r="AW50349" s="5"/>
    </row>
    <row r="50350" spans="38:49">
      <c r="AL50350" s="5"/>
      <c r="AM50350" s="5"/>
      <c r="AW50350" s="5"/>
    </row>
    <row r="50351" spans="38:49">
      <c r="AL50351" s="5"/>
      <c r="AM50351" s="5"/>
      <c r="AW50351" s="5"/>
    </row>
    <row r="50352" spans="38:49">
      <c r="AL50352" s="5"/>
      <c r="AM50352" s="5"/>
      <c r="AW50352" s="5"/>
    </row>
    <row r="50353" spans="38:49">
      <c r="AL50353" s="5"/>
      <c r="AM50353" s="5"/>
      <c r="AW50353" s="5"/>
    </row>
    <row r="50354" spans="38:49">
      <c r="AL50354" s="5"/>
      <c r="AM50354" s="5"/>
      <c r="AW50354" s="5"/>
    </row>
    <row r="50355" spans="38:49">
      <c r="AL50355" s="5"/>
      <c r="AM50355" s="5"/>
      <c r="AW50355" s="5"/>
    </row>
    <row r="50356" spans="38:49">
      <c r="AL50356" s="5"/>
      <c r="AM50356" s="5"/>
      <c r="AW50356" s="5"/>
    </row>
    <row r="50357" spans="38:49">
      <c r="AL50357" s="5"/>
      <c r="AM50357" s="5"/>
      <c r="AW50357" s="5"/>
    </row>
    <row r="50358" spans="38:49">
      <c r="AL50358" s="5"/>
      <c r="AM50358" s="5"/>
      <c r="AW50358" s="5"/>
    </row>
    <row r="50359" spans="38:49">
      <c r="AL50359" s="5"/>
      <c r="AM50359" s="5"/>
      <c r="AW50359" s="5"/>
    </row>
    <row r="50360" spans="38:49">
      <c r="AL50360" s="5"/>
      <c r="AM50360" s="5"/>
      <c r="AW50360" s="5"/>
    </row>
    <row r="50361" spans="38:49">
      <c r="AL50361" s="5"/>
      <c r="AM50361" s="5"/>
      <c r="AW50361" s="5"/>
    </row>
    <row r="50362" spans="38:49">
      <c r="AL50362" s="5"/>
      <c r="AM50362" s="5"/>
      <c r="AW50362" s="5"/>
    </row>
    <row r="50363" spans="38:49">
      <c r="AL50363" s="5"/>
      <c r="AM50363" s="5"/>
      <c r="AW50363" s="5"/>
    </row>
    <row r="50364" spans="38:49">
      <c r="AL50364" s="5"/>
      <c r="AM50364" s="5"/>
      <c r="AW50364" s="5"/>
    </row>
    <row r="50365" spans="38:49">
      <c r="AL50365" s="5"/>
      <c r="AM50365" s="5"/>
      <c r="AW50365" s="5"/>
    </row>
    <row r="50366" spans="38:49">
      <c r="AL50366" s="5"/>
      <c r="AM50366" s="5"/>
      <c r="AW50366" s="5"/>
    </row>
    <row r="50367" spans="38:49">
      <c r="AL50367" s="5"/>
      <c r="AM50367" s="5"/>
      <c r="AW50367" s="5"/>
    </row>
    <row r="50368" spans="38:49">
      <c r="AL50368" s="5"/>
      <c r="AM50368" s="5"/>
      <c r="AW50368" s="5"/>
    </row>
    <row r="50369" spans="38:49">
      <c r="AL50369" s="5"/>
      <c r="AM50369" s="5"/>
      <c r="AW50369" s="5"/>
    </row>
    <row r="50370" spans="38:49">
      <c r="AL50370" s="5"/>
      <c r="AM50370" s="5"/>
      <c r="AW50370" s="5"/>
    </row>
    <row r="50371" spans="38:49">
      <c r="AL50371" s="5"/>
      <c r="AM50371" s="5"/>
      <c r="AW50371" s="5"/>
    </row>
    <row r="50372" spans="38:49">
      <c r="AL50372" s="5"/>
      <c r="AM50372" s="5"/>
      <c r="AW50372" s="5"/>
    </row>
    <row r="50373" spans="38:49">
      <c r="AL50373" s="5"/>
      <c r="AM50373" s="5"/>
      <c r="AW50373" s="5"/>
    </row>
    <row r="50374" spans="38:49">
      <c r="AL50374" s="5"/>
      <c r="AM50374" s="5"/>
      <c r="AW50374" s="5"/>
    </row>
    <row r="50375" spans="38:49">
      <c r="AL50375" s="5"/>
      <c r="AM50375" s="5"/>
      <c r="AW50375" s="5"/>
    </row>
    <row r="50376" spans="38:49">
      <c r="AL50376" s="5"/>
      <c r="AM50376" s="5"/>
      <c r="AW50376" s="5"/>
    </row>
    <row r="50377" spans="38:49">
      <c r="AL50377" s="5"/>
      <c r="AM50377" s="5"/>
      <c r="AW50377" s="5"/>
    </row>
    <row r="50378" spans="38:49">
      <c r="AL50378" s="5"/>
      <c r="AM50378" s="5"/>
      <c r="AW50378" s="5"/>
    </row>
    <row r="50379" spans="38:49">
      <c r="AL50379" s="5"/>
      <c r="AM50379" s="5"/>
      <c r="AW50379" s="5"/>
    </row>
    <row r="50380" spans="38:49">
      <c r="AL50380" s="5"/>
      <c r="AM50380" s="5"/>
      <c r="AW50380" s="5"/>
    </row>
    <row r="50381" spans="38:49">
      <c r="AL50381" s="5"/>
      <c r="AM50381" s="5"/>
      <c r="AW50381" s="5"/>
    </row>
    <row r="50382" spans="38:49">
      <c r="AL50382" s="5"/>
      <c r="AM50382" s="5"/>
      <c r="AW50382" s="5"/>
    </row>
    <row r="50383" spans="38:49">
      <c r="AL50383" s="5"/>
      <c r="AM50383" s="5"/>
      <c r="AW50383" s="5"/>
    </row>
    <row r="50384" spans="38:49">
      <c r="AL50384" s="5"/>
      <c r="AM50384" s="5"/>
      <c r="AW50384" s="5"/>
    </row>
    <row r="50385" spans="38:49">
      <c r="AL50385" s="5"/>
      <c r="AM50385" s="5"/>
      <c r="AW50385" s="5"/>
    </row>
    <row r="50386" spans="38:49">
      <c r="AL50386" s="5"/>
      <c r="AM50386" s="5"/>
      <c r="AW50386" s="5"/>
    </row>
    <row r="50387" spans="38:49">
      <c r="AL50387" s="5"/>
      <c r="AM50387" s="5"/>
      <c r="AW50387" s="5"/>
    </row>
    <row r="50388" spans="38:49">
      <c r="AL50388" s="5"/>
      <c r="AM50388" s="5"/>
      <c r="AW50388" s="5"/>
    </row>
    <row r="50389" spans="38:49">
      <c r="AL50389" s="5"/>
      <c r="AM50389" s="5"/>
      <c r="AW50389" s="5"/>
    </row>
    <row r="50390" spans="38:49">
      <c r="AL50390" s="5"/>
      <c r="AM50390" s="5"/>
      <c r="AW50390" s="5"/>
    </row>
    <row r="50391" spans="38:49">
      <c r="AL50391" s="5"/>
      <c r="AM50391" s="5"/>
      <c r="AW50391" s="5"/>
    </row>
    <row r="50392" spans="38:49">
      <c r="AL50392" s="5"/>
      <c r="AM50392" s="5"/>
      <c r="AW50392" s="5"/>
    </row>
    <row r="50393" spans="38:49">
      <c r="AL50393" s="5"/>
      <c r="AM50393" s="5"/>
      <c r="AW50393" s="5"/>
    </row>
    <row r="50394" spans="38:49">
      <c r="AL50394" s="5"/>
      <c r="AM50394" s="5"/>
      <c r="AW50394" s="5"/>
    </row>
    <row r="50395" spans="38:49">
      <c r="AL50395" s="5"/>
      <c r="AM50395" s="5"/>
      <c r="AW50395" s="5"/>
    </row>
    <row r="50396" spans="38:49">
      <c r="AL50396" s="5"/>
      <c r="AM50396" s="5"/>
      <c r="AW50396" s="5"/>
    </row>
    <row r="50397" spans="38:49">
      <c r="AL50397" s="5"/>
      <c r="AM50397" s="5"/>
      <c r="AW50397" s="5"/>
    </row>
    <row r="50398" spans="38:49">
      <c r="AL50398" s="5"/>
      <c r="AM50398" s="5"/>
      <c r="AW50398" s="5"/>
    </row>
    <row r="50399" spans="38:49">
      <c r="AL50399" s="5"/>
      <c r="AM50399" s="5"/>
      <c r="AW50399" s="5"/>
    </row>
    <row r="50400" spans="38:49">
      <c r="AL50400" s="5"/>
      <c r="AM50400" s="5"/>
      <c r="AW50400" s="5"/>
    </row>
    <row r="50401" spans="38:49">
      <c r="AL50401" s="5"/>
      <c r="AM50401" s="5"/>
      <c r="AW50401" s="5"/>
    </row>
    <row r="50402" spans="38:49">
      <c r="AL50402" s="5"/>
      <c r="AM50402" s="5"/>
      <c r="AW50402" s="5"/>
    </row>
    <row r="50403" spans="38:49">
      <c r="AL50403" s="5"/>
      <c r="AM50403" s="5"/>
      <c r="AW50403" s="5"/>
    </row>
    <row r="50404" spans="38:49">
      <c r="AL50404" s="5"/>
      <c r="AM50404" s="5"/>
      <c r="AW50404" s="5"/>
    </row>
    <row r="50405" spans="38:49">
      <c r="AL50405" s="5"/>
      <c r="AM50405" s="5"/>
      <c r="AW50405" s="5"/>
    </row>
    <row r="50406" spans="38:49">
      <c r="AL50406" s="5"/>
      <c r="AM50406" s="5"/>
      <c r="AW50406" s="5"/>
    </row>
    <row r="50407" spans="38:49">
      <c r="AL50407" s="5"/>
      <c r="AM50407" s="5"/>
      <c r="AW50407" s="5"/>
    </row>
    <row r="50408" spans="38:49">
      <c r="AL50408" s="5"/>
      <c r="AM50408" s="5"/>
      <c r="AW50408" s="5"/>
    </row>
    <row r="50409" spans="38:49">
      <c r="AL50409" s="5"/>
      <c r="AM50409" s="5"/>
      <c r="AW50409" s="5"/>
    </row>
    <row r="50410" spans="38:49">
      <c r="AL50410" s="5"/>
      <c r="AM50410" s="5"/>
      <c r="AW50410" s="5"/>
    </row>
    <row r="50411" spans="38:49">
      <c r="AL50411" s="5"/>
      <c r="AM50411" s="5"/>
      <c r="AW50411" s="5"/>
    </row>
    <row r="50412" spans="38:49">
      <c r="AL50412" s="5"/>
      <c r="AM50412" s="5"/>
      <c r="AW50412" s="5"/>
    </row>
    <row r="50413" spans="38:49">
      <c r="AL50413" s="5"/>
      <c r="AM50413" s="5"/>
      <c r="AW50413" s="5"/>
    </row>
    <row r="50414" spans="38:49">
      <c r="AL50414" s="5"/>
      <c r="AM50414" s="5"/>
      <c r="AW50414" s="5"/>
    </row>
    <row r="50415" spans="38:49">
      <c r="AL50415" s="5"/>
      <c r="AM50415" s="5"/>
      <c r="AW50415" s="5"/>
    </row>
    <row r="50416" spans="38:49">
      <c r="AL50416" s="5"/>
      <c r="AM50416" s="5"/>
      <c r="AW50416" s="5"/>
    </row>
    <row r="50417" spans="38:49">
      <c r="AL50417" s="5"/>
      <c r="AM50417" s="5"/>
      <c r="AW50417" s="5"/>
    </row>
    <row r="50418" spans="38:49">
      <c r="AL50418" s="5"/>
      <c r="AM50418" s="5"/>
      <c r="AW50418" s="5"/>
    </row>
    <row r="50419" spans="38:49">
      <c r="AL50419" s="5"/>
      <c r="AM50419" s="5"/>
      <c r="AW50419" s="5"/>
    </row>
    <row r="50420" spans="38:49">
      <c r="AL50420" s="5"/>
      <c r="AM50420" s="5"/>
      <c r="AW50420" s="5"/>
    </row>
    <row r="50421" spans="38:49">
      <c r="AL50421" s="5"/>
      <c r="AM50421" s="5"/>
      <c r="AW50421" s="5"/>
    </row>
    <row r="50422" spans="38:49">
      <c r="AL50422" s="5"/>
      <c r="AM50422" s="5"/>
      <c r="AW50422" s="5"/>
    </row>
    <row r="50423" spans="38:49">
      <c r="AL50423" s="5"/>
      <c r="AM50423" s="5"/>
      <c r="AW50423" s="5"/>
    </row>
    <row r="50424" spans="38:49">
      <c r="AL50424" s="5"/>
      <c r="AM50424" s="5"/>
      <c r="AW50424" s="5"/>
    </row>
    <row r="50425" spans="38:49">
      <c r="AL50425" s="5"/>
      <c r="AM50425" s="5"/>
      <c r="AW50425" s="5"/>
    </row>
    <row r="50426" spans="38:49">
      <c r="AL50426" s="5"/>
      <c r="AM50426" s="5"/>
      <c r="AW50426" s="5"/>
    </row>
    <row r="50427" spans="38:49">
      <c r="AL50427" s="5"/>
      <c r="AM50427" s="5"/>
      <c r="AW50427" s="5"/>
    </row>
    <row r="50428" spans="38:49">
      <c r="AL50428" s="5"/>
      <c r="AM50428" s="5"/>
      <c r="AW50428" s="5"/>
    </row>
    <row r="50429" spans="38:49">
      <c r="AL50429" s="5"/>
      <c r="AM50429" s="5"/>
      <c r="AW50429" s="5"/>
    </row>
    <row r="50430" spans="38:49">
      <c r="AL50430" s="5"/>
      <c r="AM50430" s="5"/>
      <c r="AW50430" s="5"/>
    </row>
    <row r="50431" spans="38:49">
      <c r="AL50431" s="5"/>
      <c r="AM50431" s="5"/>
      <c r="AW50431" s="5"/>
    </row>
    <row r="50432" spans="38:49">
      <c r="AL50432" s="5"/>
      <c r="AM50432" s="5"/>
      <c r="AW50432" s="5"/>
    </row>
    <row r="50433" spans="38:49">
      <c r="AL50433" s="5"/>
      <c r="AM50433" s="5"/>
      <c r="AW50433" s="5"/>
    </row>
    <row r="50434" spans="38:49">
      <c r="AL50434" s="5"/>
      <c r="AM50434" s="5"/>
      <c r="AW50434" s="5"/>
    </row>
    <row r="50435" spans="38:49">
      <c r="AL50435" s="5"/>
      <c r="AM50435" s="5"/>
      <c r="AW50435" s="5"/>
    </row>
    <row r="50436" spans="38:49">
      <c r="AL50436" s="5"/>
      <c r="AM50436" s="5"/>
      <c r="AW50436" s="5"/>
    </row>
    <row r="50437" spans="38:49">
      <c r="AL50437" s="5"/>
      <c r="AM50437" s="5"/>
      <c r="AW50437" s="5"/>
    </row>
    <row r="50438" spans="38:49">
      <c r="AL50438" s="5"/>
      <c r="AM50438" s="5"/>
      <c r="AW50438" s="5"/>
    </row>
    <row r="50439" spans="38:49">
      <c r="AL50439" s="5"/>
      <c r="AM50439" s="5"/>
      <c r="AW50439" s="5"/>
    </row>
    <row r="50440" spans="38:49">
      <c r="AL50440" s="5"/>
      <c r="AM50440" s="5"/>
      <c r="AW50440" s="5"/>
    </row>
    <row r="50441" spans="38:49">
      <c r="AL50441" s="5"/>
      <c r="AM50441" s="5"/>
      <c r="AW50441" s="5"/>
    </row>
    <row r="50442" spans="38:49">
      <c r="AL50442" s="5"/>
      <c r="AM50442" s="5"/>
      <c r="AW50442" s="5"/>
    </row>
    <row r="50443" spans="38:49">
      <c r="AL50443" s="5"/>
      <c r="AM50443" s="5"/>
      <c r="AW50443" s="5"/>
    </row>
    <row r="50444" spans="38:49">
      <c r="AL50444" s="5"/>
      <c r="AM50444" s="5"/>
      <c r="AW50444" s="5"/>
    </row>
    <row r="50445" spans="38:49">
      <c r="AL50445" s="5"/>
      <c r="AM50445" s="5"/>
      <c r="AW50445" s="5"/>
    </row>
    <row r="50446" spans="38:49">
      <c r="AL50446" s="5"/>
      <c r="AM50446" s="5"/>
      <c r="AW50446" s="5"/>
    </row>
    <row r="50447" spans="38:49">
      <c r="AL50447" s="5"/>
      <c r="AM50447" s="5"/>
      <c r="AW50447" s="5"/>
    </row>
    <row r="50448" spans="38:49">
      <c r="AL50448" s="5"/>
      <c r="AM50448" s="5"/>
      <c r="AW50448" s="5"/>
    </row>
    <row r="50449" spans="38:49">
      <c r="AL50449" s="5"/>
      <c r="AM50449" s="5"/>
      <c r="AW50449" s="5"/>
    </row>
    <row r="50450" spans="38:49">
      <c r="AL50450" s="5"/>
      <c r="AM50450" s="5"/>
      <c r="AW50450" s="5"/>
    </row>
    <row r="50451" spans="38:49">
      <c r="AL50451" s="5"/>
      <c r="AM50451" s="5"/>
      <c r="AW50451" s="5"/>
    </row>
    <row r="50452" spans="38:49">
      <c r="AL50452" s="5"/>
      <c r="AM50452" s="5"/>
      <c r="AW50452" s="5"/>
    </row>
    <row r="50453" spans="38:49">
      <c r="AL50453" s="5"/>
      <c r="AM50453" s="5"/>
      <c r="AW50453" s="5"/>
    </row>
    <row r="50454" spans="38:49">
      <c r="AL50454" s="5"/>
      <c r="AM50454" s="5"/>
      <c r="AW50454" s="5"/>
    </row>
    <row r="50455" spans="38:49">
      <c r="AL50455" s="5"/>
      <c r="AM50455" s="5"/>
      <c r="AW50455" s="5"/>
    </row>
    <row r="50456" spans="38:49">
      <c r="AL50456" s="5"/>
      <c r="AM50456" s="5"/>
      <c r="AW50456" s="5"/>
    </row>
    <row r="50457" spans="38:49">
      <c r="AL50457" s="5"/>
      <c r="AM50457" s="5"/>
      <c r="AW50457" s="5"/>
    </row>
    <row r="50458" spans="38:49">
      <c r="AL50458" s="5"/>
      <c r="AM50458" s="5"/>
      <c r="AW50458" s="5"/>
    </row>
    <row r="50459" spans="38:49">
      <c r="AL50459" s="5"/>
      <c r="AM50459" s="5"/>
      <c r="AW50459" s="5"/>
    </row>
    <row r="50460" spans="38:49">
      <c r="AL50460" s="5"/>
      <c r="AM50460" s="5"/>
      <c r="AW50460" s="5"/>
    </row>
    <row r="50461" spans="38:49">
      <c r="AL50461" s="5"/>
      <c r="AM50461" s="5"/>
      <c r="AW50461" s="5"/>
    </row>
    <row r="50462" spans="38:49">
      <c r="AL50462" s="5"/>
      <c r="AM50462" s="5"/>
      <c r="AW50462" s="5"/>
    </row>
    <row r="50463" spans="38:49">
      <c r="AL50463" s="5"/>
      <c r="AM50463" s="5"/>
      <c r="AW50463" s="5"/>
    </row>
    <row r="50464" spans="38:49">
      <c r="AL50464" s="5"/>
      <c r="AM50464" s="5"/>
      <c r="AW50464" s="5"/>
    </row>
    <row r="50465" spans="38:49">
      <c r="AL50465" s="5"/>
      <c r="AM50465" s="5"/>
      <c r="AW50465" s="5"/>
    </row>
    <row r="50466" spans="38:49">
      <c r="AL50466" s="5"/>
      <c r="AM50466" s="5"/>
      <c r="AW50466" s="5"/>
    </row>
    <row r="50467" spans="38:49">
      <c r="AL50467" s="5"/>
      <c r="AM50467" s="5"/>
      <c r="AW50467" s="5"/>
    </row>
    <row r="50468" spans="38:49">
      <c r="AL50468" s="5"/>
      <c r="AM50468" s="5"/>
      <c r="AW50468" s="5"/>
    </row>
    <row r="50469" spans="38:49">
      <c r="AL50469" s="5"/>
      <c r="AM50469" s="5"/>
      <c r="AW50469" s="5"/>
    </row>
    <row r="50470" spans="38:49">
      <c r="AL50470" s="5"/>
      <c r="AM50470" s="5"/>
      <c r="AW50470" s="5"/>
    </row>
    <row r="50471" spans="38:49">
      <c r="AL50471" s="5"/>
      <c r="AM50471" s="5"/>
      <c r="AW50471" s="5"/>
    </row>
    <row r="50472" spans="38:49">
      <c r="AL50472" s="5"/>
      <c r="AM50472" s="5"/>
      <c r="AW50472" s="5"/>
    </row>
    <row r="50473" spans="38:49">
      <c r="AL50473" s="5"/>
      <c r="AM50473" s="5"/>
      <c r="AW50473" s="5"/>
    </row>
    <row r="50474" spans="38:49">
      <c r="AL50474" s="5"/>
      <c r="AM50474" s="5"/>
      <c r="AW50474" s="5"/>
    </row>
    <row r="50475" spans="38:49">
      <c r="AL50475" s="5"/>
      <c r="AM50475" s="5"/>
      <c r="AW50475" s="5"/>
    </row>
    <row r="50476" spans="38:49">
      <c r="AL50476" s="5"/>
      <c r="AM50476" s="5"/>
      <c r="AW50476" s="5"/>
    </row>
    <row r="50477" spans="38:49">
      <c r="AL50477" s="5"/>
      <c r="AM50477" s="5"/>
      <c r="AW50477" s="5"/>
    </row>
    <row r="50478" spans="38:49">
      <c r="AL50478" s="5"/>
      <c r="AM50478" s="5"/>
      <c r="AW50478" s="5"/>
    </row>
    <row r="50479" spans="38:49">
      <c r="AL50479" s="5"/>
      <c r="AM50479" s="5"/>
      <c r="AW50479" s="5"/>
    </row>
    <row r="50480" spans="38:49">
      <c r="AL50480" s="5"/>
      <c r="AM50480" s="5"/>
      <c r="AW50480" s="5"/>
    </row>
    <row r="50481" spans="38:49">
      <c r="AL50481" s="5"/>
      <c r="AM50481" s="5"/>
      <c r="AW50481" s="5"/>
    </row>
    <row r="50482" spans="38:49">
      <c r="AL50482" s="5"/>
      <c r="AM50482" s="5"/>
      <c r="AW50482" s="5"/>
    </row>
    <row r="50483" spans="38:49">
      <c r="AL50483" s="5"/>
      <c r="AM50483" s="5"/>
      <c r="AW50483" s="5"/>
    </row>
    <row r="50484" spans="38:49">
      <c r="AL50484" s="5"/>
      <c r="AM50484" s="5"/>
      <c r="AW50484" s="5"/>
    </row>
    <row r="50485" spans="38:49">
      <c r="AL50485" s="5"/>
      <c r="AM50485" s="5"/>
      <c r="AW50485" s="5"/>
    </row>
    <row r="50486" spans="38:49">
      <c r="AL50486" s="5"/>
      <c r="AM50486" s="5"/>
      <c r="AW50486" s="5"/>
    </row>
    <row r="50487" spans="38:49">
      <c r="AL50487" s="5"/>
      <c r="AM50487" s="5"/>
      <c r="AW50487" s="5"/>
    </row>
    <row r="50488" spans="38:49">
      <c r="AL50488" s="5"/>
      <c r="AM50488" s="5"/>
      <c r="AW50488" s="5"/>
    </row>
    <row r="50489" spans="38:49">
      <c r="AL50489" s="5"/>
      <c r="AM50489" s="5"/>
      <c r="AW50489" s="5"/>
    </row>
    <row r="50490" spans="38:49">
      <c r="AL50490" s="5"/>
      <c r="AM50490" s="5"/>
      <c r="AW50490" s="5"/>
    </row>
    <row r="50491" spans="38:49">
      <c r="AL50491" s="5"/>
      <c r="AM50491" s="5"/>
      <c r="AW50491" s="5"/>
    </row>
    <row r="50492" spans="38:49">
      <c r="AL50492" s="5"/>
      <c r="AM50492" s="5"/>
      <c r="AW50492" s="5"/>
    </row>
    <row r="50493" spans="38:49">
      <c r="AL50493" s="5"/>
      <c r="AM50493" s="5"/>
      <c r="AW50493" s="5"/>
    </row>
    <row r="50494" spans="38:49">
      <c r="AL50494" s="5"/>
      <c r="AM50494" s="5"/>
      <c r="AW50494" s="5"/>
    </row>
    <row r="50495" spans="38:49">
      <c r="AL50495" s="5"/>
      <c r="AM50495" s="5"/>
      <c r="AW50495" s="5"/>
    </row>
    <row r="50496" spans="38:49">
      <c r="AL50496" s="5"/>
      <c r="AM50496" s="5"/>
      <c r="AW50496" s="5"/>
    </row>
    <row r="50497" spans="38:49">
      <c r="AL50497" s="5"/>
      <c r="AM50497" s="5"/>
      <c r="AW50497" s="5"/>
    </row>
    <row r="50498" spans="38:49">
      <c r="AL50498" s="5"/>
      <c r="AM50498" s="5"/>
      <c r="AW50498" s="5"/>
    </row>
    <row r="50499" spans="38:49">
      <c r="AL50499" s="5"/>
      <c r="AM50499" s="5"/>
      <c r="AW50499" s="5"/>
    </row>
    <row r="50500" spans="38:49">
      <c r="AL50500" s="5"/>
      <c r="AM50500" s="5"/>
      <c r="AW50500" s="5"/>
    </row>
    <row r="50501" spans="38:49">
      <c r="AL50501" s="5"/>
      <c r="AM50501" s="5"/>
      <c r="AW50501" s="5"/>
    </row>
    <row r="50502" spans="38:49">
      <c r="AL50502" s="5"/>
      <c r="AM50502" s="5"/>
      <c r="AW50502" s="5"/>
    </row>
    <row r="50503" spans="38:49">
      <c r="AL50503" s="5"/>
      <c r="AM50503" s="5"/>
      <c r="AW50503" s="5"/>
    </row>
    <row r="50504" spans="38:49">
      <c r="AL50504" s="5"/>
      <c r="AM50504" s="5"/>
      <c r="AW50504" s="5"/>
    </row>
    <row r="50505" spans="38:49">
      <c r="AL50505" s="5"/>
      <c r="AM50505" s="5"/>
      <c r="AW50505" s="5"/>
    </row>
    <row r="50506" spans="38:49">
      <c r="AL50506" s="5"/>
      <c r="AM50506" s="5"/>
      <c r="AW50506" s="5"/>
    </row>
    <row r="50507" spans="38:49">
      <c r="AL50507" s="5"/>
      <c r="AM50507" s="5"/>
      <c r="AW50507" s="5"/>
    </row>
    <row r="50508" spans="38:49">
      <c r="AL50508" s="5"/>
      <c r="AM50508" s="5"/>
      <c r="AW50508" s="5"/>
    </row>
    <row r="50509" spans="38:49">
      <c r="AL50509" s="5"/>
      <c r="AM50509" s="5"/>
      <c r="AW50509" s="5"/>
    </row>
    <row r="50510" spans="38:49">
      <c r="AL50510" s="5"/>
      <c r="AM50510" s="5"/>
      <c r="AW50510" s="5"/>
    </row>
    <row r="50511" spans="38:49">
      <c r="AL50511" s="5"/>
      <c r="AM50511" s="5"/>
      <c r="AW50511" s="5"/>
    </row>
    <row r="50512" spans="38:49">
      <c r="AL50512" s="5"/>
      <c r="AM50512" s="5"/>
      <c r="AW50512" s="5"/>
    </row>
    <row r="50513" spans="38:49">
      <c r="AL50513" s="5"/>
      <c r="AM50513" s="5"/>
      <c r="AW50513" s="5"/>
    </row>
    <row r="50514" spans="38:49">
      <c r="AL50514" s="5"/>
      <c r="AM50514" s="5"/>
      <c r="AW50514" s="5"/>
    </row>
    <row r="50515" spans="38:49">
      <c r="AL50515" s="5"/>
      <c r="AM50515" s="5"/>
      <c r="AW50515" s="5"/>
    </row>
    <row r="50516" spans="38:49">
      <c r="AL50516" s="5"/>
      <c r="AM50516" s="5"/>
      <c r="AW50516" s="5"/>
    </row>
    <row r="50517" spans="38:49">
      <c r="AL50517" s="5"/>
      <c r="AM50517" s="5"/>
      <c r="AW50517" s="5"/>
    </row>
    <row r="50518" spans="38:49">
      <c r="AL50518" s="5"/>
      <c r="AM50518" s="5"/>
      <c r="AW50518" s="5"/>
    </row>
    <row r="50519" spans="38:49">
      <c r="AL50519" s="5"/>
      <c r="AM50519" s="5"/>
      <c r="AW50519" s="5"/>
    </row>
    <row r="50520" spans="38:49">
      <c r="AL50520" s="5"/>
      <c r="AM50520" s="5"/>
      <c r="AW50520" s="5"/>
    </row>
    <row r="50521" spans="38:49">
      <c r="AL50521" s="5"/>
      <c r="AM50521" s="5"/>
      <c r="AW50521" s="5"/>
    </row>
    <row r="50522" spans="38:49">
      <c r="AL50522" s="5"/>
      <c r="AM50522" s="5"/>
      <c r="AW50522" s="5"/>
    </row>
    <row r="50523" spans="38:49">
      <c r="AL50523" s="5"/>
      <c r="AM50523" s="5"/>
      <c r="AW50523" s="5"/>
    </row>
    <row r="50524" spans="38:49">
      <c r="AL50524" s="5"/>
      <c r="AM50524" s="5"/>
      <c r="AW50524" s="5"/>
    </row>
    <row r="50525" spans="38:49">
      <c r="AL50525" s="5"/>
      <c r="AM50525" s="5"/>
      <c r="AW50525" s="5"/>
    </row>
    <row r="50526" spans="38:49">
      <c r="AL50526" s="5"/>
      <c r="AM50526" s="5"/>
      <c r="AW50526" s="5"/>
    </row>
    <row r="50527" spans="38:49">
      <c r="AL50527" s="5"/>
      <c r="AM50527" s="5"/>
      <c r="AW50527" s="5"/>
    </row>
    <row r="50528" spans="38:49">
      <c r="AL50528" s="5"/>
      <c r="AM50528" s="5"/>
      <c r="AW50528" s="5"/>
    </row>
    <row r="50529" spans="38:49">
      <c r="AL50529" s="5"/>
      <c r="AM50529" s="5"/>
      <c r="AW50529" s="5"/>
    </row>
    <row r="50530" spans="38:49">
      <c r="AL50530" s="5"/>
      <c r="AM50530" s="5"/>
      <c r="AW50530" s="5"/>
    </row>
    <row r="50531" spans="38:49">
      <c r="AL50531" s="5"/>
      <c r="AM50531" s="5"/>
      <c r="AW50531" s="5"/>
    </row>
    <row r="50532" spans="38:49">
      <c r="AL50532" s="5"/>
      <c r="AM50532" s="5"/>
      <c r="AW50532" s="5"/>
    </row>
    <row r="50533" spans="38:49">
      <c r="AL50533" s="5"/>
      <c r="AM50533" s="5"/>
      <c r="AW50533" s="5"/>
    </row>
    <row r="50534" spans="38:49">
      <c r="AL50534" s="5"/>
      <c r="AM50534" s="5"/>
      <c r="AW50534" s="5"/>
    </row>
    <row r="50535" spans="38:49">
      <c r="AL50535" s="5"/>
      <c r="AM50535" s="5"/>
      <c r="AW50535" s="5"/>
    </row>
    <row r="50536" spans="38:49">
      <c r="AL50536" s="5"/>
      <c r="AM50536" s="5"/>
      <c r="AW50536" s="5"/>
    </row>
    <row r="50537" spans="38:49">
      <c r="AL50537" s="5"/>
      <c r="AM50537" s="5"/>
      <c r="AW50537" s="5"/>
    </row>
    <row r="50538" spans="38:49">
      <c r="AL50538" s="5"/>
      <c r="AM50538" s="5"/>
      <c r="AW50538" s="5"/>
    </row>
    <row r="50539" spans="38:49">
      <c r="AL50539" s="5"/>
      <c r="AM50539" s="5"/>
      <c r="AW50539" s="5"/>
    </row>
    <row r="50540" spans="38:49">
      <c r="AL50540" s="5"/>
      <c r="AM50540" s="5"/>
      <c r="AW50540" s="5"/>
    </row>
    <row r="50541" spans="38:49">
      <c r="AL50541" s="5"/>
      <c r="AM50541" s="5"/>
      <c r="AW50541" s="5"/>
    </row>
    <row r="50542" spans="38:49">
      <c r="AL50542" s="5"/>
      <c r="AM50542" s="5"/>
      <c r="AW50542" s="5"/>
    </row>
    <row r="50543" spans="38:49">
      <c r="AL50543" s="5"/>
      <c r="AM50543" s="5"/>
      <c r="AW50543" s="5"/>
    </row>
    <row r="50544" spans="38:49">
      <c r="AL50544" s="5"/>
      <c r="AM50544" s="5"/>
      <c r="AW50544" s="5"/>
    </row>
    <row r="50545" spans="38:49">
      <c r="AL50545" s="5"/>
      <c r="AM50545" s="5"/>
      <c r="AW50545" s="5"/>
    </row>
    <row r="50546" spans="38:49">
      <c r="AL50546" s="5"/>
      <c r="AM50546" s="5"/>
      <c r="AW50546" s="5"/>
    </row>
    <row r="50547" spans="38:49">
      <c r="AL50547" s="5"/>
      <c r="AM50547" s="5"/>
      <c r="AW50547" s="5"/>
    </row>
    <row r="50548" spans="38:49">
      <c r="AL50548" s="5"/>
      <c r="AM50548" s="5"/>
      <c r="AW50548" s="5"/>
    </row>
    <row r="50549" spans="38:49">
      <c r="AL50549" s="5"/>
      <c r="AM50549" s="5"/>
      <c r="AW50549" s="5"/>
    </row>
    <row r="50550" spans="38:49">
      <c r="AL50550" s="5"/>
      <c r="AM50550" s="5"/>
      <c r="AW50550" s="5"/>
    </row>
    <row r="50551" spans="38:49">
      <c r="AL50551" s="5"/>
      <c r="AM50551" s="5"/>
      <c r="AW50551" s="5"/>
    </row>
    <row r="50552" spans="38:49">
      <c r="AL50552" s="5"/>
      <c r="AM50552" s="5"/>
      <c r="AW50552" s="5"/>
    </row>
    <row r="50553" spans="38:49">
      <c r="AL50553" s="5"/>
      <c r="AM50553" s="5"/>
      <c r="AW50553" s="5"/>
    </row>
    <row r="50554" spans="38:49">
      <c r="AL50554" s="5"/>
      <c r="AM50554" s="5"/>
      <c r="AW50554" s="5"/>
    </row>
    <row r="50555" spans="38:49">
      <c r="AL50555" s="5"/>
      <c r="AM50555" s="5"/>
      <c r="AW50555" s="5"/>
    </row>
    <row r="50556" spans="38:49">
      <c r="AL50556" s="5"/>
      <c r="AM50556" s="5"/>
      <c r="AW50556" s="5"/>
    </row>
    <row r="50557" spans="38:49">
      <c r="AL50557" s="5"/>
      <c r="AM50557" s="5"/>
      <c r="AW50557" s="5"/>
    </row>
    <row r="50558" spans="38:49">
      <c r="AL50558" s="5"/>
      <c r="AM50558" s="5"/>
      <c r="AW50558" s="5"/>
    </row>
    <row r="50559" spans="38:49">
      <c r="AL50559" s="5"/>
      <c r="AM50559" s="5"/>
      <c r="AW50559" s="5"/>
    </row>
    <row r="50560" spans="38:49">
      <c r="AL50560" s="5"/>
      <c r="AM50560" s="5"/>
      <c r="AW50560" s="5"/>
    </row>
    <row r="50561" spans="38:49">
      <c r="AL50561" s="5"/>
      <c r="AM50561" s="5"/>
      <c r="AW50561" s="5"/>
    </row>
    <row r="50562" spans="38:49">
      <c r="AL50562" s="5"/>
      <c r="AM50562" s="5"/>
      <c r="AW50562" s="5"/>
    </row>
    <row r="50563" spans="38:49">
      <c r="AL50563" s="5"/>
      <c r="AM50563" s="5"/>
      <c r="AW50563" s="5"/>
    </row>
    <row r="50564" spans="38:49">
      <c r="AL50564" s="5"/>
      <c r="AM50564" s="5"/>
      <c r="AW50564" s="5"/>
    </row>
    <row r="50565" spans="38:49">
      <c r="AL50565" s="5"/>
      <c r="AM50565" s="5"/>
      <c r="AW50565" s="5"/>
    </row>
    <row r="50566" spans="38:49">
      <c r="AL50566" s="5"/>
      <c r="AM50566" s="5"/>
      <c r="AW50566" s="5"/>
    </row>
    <row r="50567" spans="38:49">
      <c r="AL50567" s="5"/>
      <c r="AM50567" s="5"/>
      <c r="AW50567" s="5"/>
    </row>
    <row r="50568" spans="38:49">
      <c r="AL50568" s="5"/>
      <c r="AM50568" s="5"/>
      <c r="AW50568" s="5"/>
    </row>
    <row r="50569" spans="38:49">
      <c r="AL50569" s="5"/>
      <c r="AM50569" s="5"/>
      <c r="AW50569" s="5"/>
    </row>
    <row r="50570" spans="38:49">
      <c r="AL50570" s="5"/>
      <c r="AM50570" s="5"/>
      <c r="AW50570" s="5"/>
    </row>
    <row r="50571" spans="38:49">
      <c r="AL50571" s="5"/>
      <c r="AM50571" s="5"/>
      <c r="AW50571" s="5"/>
    </row>
    <row r="50572" spans="38:49">
      <c r="AL50572" s="5"/>
      <c r="AM50572" s="5"/>
      <c r="AW50572" s="5"/>
    </row>
    <row r="50573" spans="38:49">
      <c r="AL50573" s="5"/>
      <c r="AM50573" s="5"/>
      <c r="AW50573" s="5"/>
    </row>
    <row r="50574" spans="38:49">
      <c r="AL50574" s="5"/>
      <c r="AM50574" s="5"/>
      <c r="AW50574" s="5"/>
    </row>
    <row r="50575" spans="38:49">
      <c r="AL50575" s="5"/>
      <c r="AM50575" s="5"/>
      <c r="AW50575" s="5"/>
    </row>
    <row r="50576" spans="38:49">
      <c r="AL50576" s="5"/>
      <c r="AM50576" s="5"/>
      <c r="AW50576" s="5"/>
    </row>
    <row r="50577" spans="38:49">
      <c r="AL50577" s="5"/>
      <c r="AM50577" s="5"/>
      <c r="AW50577" s="5"/>
    </row>
    <row r="50578" spans="38:49">
      <c r="AL50578" s="5"/>
      <c r="AM50578" s="5"/>
      <c r="AW50578" s="5"/>
    </row>
    <row r="50579" spans="38:49">
      <c r="AL50579" s="5"/>
      <c r="AM50579" s="5"/>
      <c r="AW50579" s="5"/>
    </row>
    <row r="50580" spans="38:49">
      <c r="AL50580" s="5"/>
      <c r="AM50580" s="5"/>
      <c r="AW50580" s="5"/>
    </row>
    <row r="50581" spans="38:49">
      <c r="AL50581" s="5"/>
      <c r="AM50581" s="5"/>
      <c r="AW50581" s="5"/>
    </row>
    <row r="50582" spans="38:49">
      <c r="AL50582" s="5"/>
      <c r="AM50582" s="5"/>
      <c r="AW50582" s="5"/>
    </row>
    <row r="50583" spans="38:49">
      <c r="AL50583" s="5"/>
      <c r="AM50583" s="5"/>
      <c r="AW50583" s="5"/>
    </row>
    <row r="50584" spans="38:49">
      <c r="AL50584" s="5"/>
      <c r="AM50584" s="5"/>
      <c r="AW50584" s="5"/>
    </row>
    <row r="50585" spans="38:49">
      <c r="AL50585" s="5"/>
      <c r="AM50585" s="5"/>
      <c r="AW50585" s="5"/>
    </row>
    <row r="50586" spans="38:49">
      <c r="AL50586" s="5"/>
      <c r="AM50586" s="5"/>
      <c r="AW50586" s="5"/>
    </row>
    <row r="50587" spans="38:49">
      <c r="AL50587" s="5"/>
      <c r="AM50587" s="5"/>
      <c r="AW50587" s="5"/>
    </row>
    <row r="50588" spans="38:49">
      <c r="AL50588" s="5"/>
      <c r="AM50588" s="5"/>
      <c r="AW50588" s="5"/>
    </row>
    <row r="50589" spans="38:49">
      <c r="AL50589" s="5"/>
      <c r="AM50589" s="5"/>
      <c r="AW50589" s="5"/>
    </row>
    <row r="50590" spans="38:49">
      <c r="AL50590" s="5"/>
      <c r="AM50590" s="5"/>
      <c r="AW50590" s="5"/>
    </row>
    <row r="50591" spans="38:49">
      <c r="AL50591" s="5"/>
      <c r="AM50591" s="5"/>
      <c r="AW50591" s="5"/>
    </row>
    <row r="50592" spans="38:49">
      <c r="AL50592" s="5"/>
      <c r="AM50592" s="5"/>
      <c r="AW50592" s="5"/>
    </row>
    <row r="50593" spans="38:49">
      <c r="AL50593" s="5"/>
      <c r="AM50593" s="5"/>
      <c r="AW50593" s="5"/>
    </row>
    <row r="50594" spans="38:49">
      <c r="AL50594" s="5"/>
      <c r="AM50594" s="5"/>
      <c r="AW50594" s="5"/>
    </row>
    <row r="50595" spans="38:49">
      <c r="AL50595" s="5"/>
      <c r="AM50595" s="5"/>
      <c r="AW50595" s="5"/>
    </row>
    <row r="50596" spans="38:49">
      <c r="AL50596" s="5"/>
      <c r="AM50596" s="5"/>
      <c r="AW50596" s="5"/>
    </row>
    <row r="50597" spans="38:49">
      <c r="AL50597" s="5"/>
      <c r="AM50597" s="5"/>
      <c r="AW50597" s="5"/>
    </row>
    <row r="50598" spans="38:49">
      <c r="AL50598" s="5"/>
      <c r="AM50598" s="5"/>
      <c r="AW50598" s="5"/>
    </row>
    <row r="50599" spans="38:49">
      <c r="AL50599" s="5"/>
      <c r="AM50599" s="5"/>
      <c r="AW50599" s="5"/>
    </row>
    <row r="50600" spans="38:49">
      <c r="AL50600" s="5"/>
      <c r="AM50600" s="5"/>
      <c r="AW50600" s="5"/>
    </row>
    <row r="50601" spans="38:49">
      <c r="AL50601" s="5"/>
      <c r="AM50601" s="5"/>
      <c r="AW50601" s="5"/>
    </row>
    <row r="50602" spans="38:49">
      <c r="AL50602" s="5"/>
      <c r="AM50602" s="5"/>
      <c r="AW50602" s="5"/>
    </row>
    <row r="50603" spans="38:49">
      <c r="AL50603" s="5"/>
      <c r="AM50603" s="5"/>
      <c r="AW50603" s="5"/>
    </row>
    <row r="50604" spans="38:49">
      <c r="AL50604" s="5"/>
      <c r="AM50604" s="5"/>
      <c r="AW50604" s="5"/>
    </row>
    <row r="50605" spans="38:49">
      <c r="AL50605" s="5"/>
      <c r="AM50605" s="5"/>
      <c r="AW50605" s="5"/>
    </row>
    <row r="50606" spans="38:49">
      <c r="AL50606" s="5"/>
      <c r="AM50606" s="5"/>
      <c r="AW50606" s="5"/>
    </row>
    <row r="50607" spans="38:49">
      <c r="AL50607" s="5"/>
      <c r="AM50607" s="5"/>
      <c r="AW50607" s="5"/>
    </row>
    <row r="50608" spans="38:49">
      <c r="AL50608" s="5"/>
      <c r="AM50608" s="5"/>
      <c r="AW50608" s="5"/>
    </row>
    <row r="50609" spans="38:49">
      <c r="AL50609" s="5"/>
      <c r="AM50609" s="5"/>
      <c r="AW50609" s="5"/>
    </row>
    <row r="50610" spans="38:49">
      <c r="AL50610" s="5"/>
      <c r="AM50610" s="5"/>
      <c r="AW50610" s="5"/>
    </row>
    <row r="50611" spans="38:49">
      <c r="AL50611" s="5"/>
      <c r="AM50611" s="5"/>
      <c r="AW50611" s="5"/>
    </row>
    <row r="50612" spans="38:49">
      <c r="AL50612" s="5"/>
      <c r="AM50612" s="5"/>
      <c r="AW50612" s="5"/>
    </row>
    <row r="50613" spans="38:49">
      <c r="AL50613" s="5"/>
      <c r="AM50613" s="5"/>
      <c r="AW50613" s="5"/>
    </row>
    <row r="50614" spans="38:49">
      <c r="AL50614" s="5"/>
      <c r="AM50614" s="5"/>
      <c r="AW50614" s="5"/>
    </row>
    <row r="50615" spans="38:49">
      <c r="AL50615" s="5"/>
      <c r="AM50615" s="5"/>
      <c r="AW50615" s="5"/>
    </row>
    <row r="50616" spans="38:49">
      <c r="AL50616" s="5"/>
      <c r="AM50616" s="5"/>
      <c r="AW50616" s="5"/>
    </row>
    <row r="50617" spans="38:49">
      <c r="AL50617" s="5"/>
      <c r="AM50617" s="5"/>
      <c r="AW50617" s="5"/>
    </row>
    <row r="50618" spans="38:49">
      <c r="AL50618" s="5"/>
      <c r="AM50618" s="5"/>
      <c r="AW50618" s="5"/>
    </row>
    <row r="50619" spans="38:49">
      <c r="AL50619" s="5"/>
      <c r="AM50619" s="5"/>
      <c r="AW50619" s="5"/>
    </row>
    <row r="50620" spans="38:49">
      <c r="AL50620" s="5"/>
      <c r="AM50620" s="5"/>
      <c r="AW50620" s="5"/>
    </row>
    <row r="50621" spans="38:49">
      <c r="AL50621" s="5"/>
      <c r="AM50621" s="5"/>
      <c r="AW50621" s="5"/>
    </row>
    <row r="50622" spans="38:49">
      <c r="AL50622" s="5"/>
      <c r="AM50622" s="5"/>
      <c r="AW50622" s="5"/>
    </row>
    <row r="50623" spans="38:49">
      <c r="AL50623" s="5"/>
      <c r="AM50623" s="5"/>
      <c r="AW50623" s="5"/>
    </row>
    <row r="50624" spans="38:49">
      <c r="AL50624" s="5"/>
      <c r="AM50624" s="5"/>
      <c r="AW50624" s="5"/>
    </row>
    <row r="50625" spans="38:49">
      <c r="AL50625" s="5"/>
      <c r="AM50625" s="5"/>
      <c r="AW50625" s="5"/>
    </row>
    <row r="50626" spans="38:49">
      <c r="AL50626" s="5"/>
      <c r="AM50626" s="5"/>
      <c r="AW50626" s="5"/>
    </row>
    <row r="50627" spans="38:49">
      <c r="AL50627" s="5"/>
      <c r="AM50627" s="5"/>
      <c r="AW50627" s="5"/>
    </row>
    <row r="50628" spans="38:49">
      <c r="AL50628" s="5"/>
      <c r="AM50628" s="5"/>
      <c r="AW50628" s="5"/>
    </row>
    <row r="50629" spans="38:49">
      <c r="AL50629" s="5"/>
      <c r="AM50629" s="5"/>
      <c r="AW50629" s="5"/>
    </row>
    <row r="50630" spans="38:49">
      <c r="AL50630" s="5"/>
      <c r="AM50630" s="5"/>
      <c r="AW50630" s="5"/>
    </row>
    <row r="50631" spans="38:49">
      <c r="AL50631" s="5"/>
      <c r="AM50631" s="5"/>
      <c r="AW50631" s="5"/>
    </row>
    <row r="50632" spans="38:49">
      <c r="AL50632" s="5"/>
      <c r="AM50632" s="5"/>
      <c r="AW50632" s="5"/>
    </row>
    <row r="50633" spans="38:49">
      <c r="AL50633" s="5"/>
      <c r="AM50633" s="5"/>
      <c r="AW50633" s="5"/>
    </row>
    <row r="50634" spans="38:49">
      <c r="AL50634" s="5"/>
      <c r="AM50634" s="5"/>
      <c r="AW50634" s="5"/>
    </row>
    <row r="50635" spans="38:49">
      <c r="AL50635" s="5"/>
      <c r="AM50635" s="5"/>
      <c r="AW50635" s="5"/>
    </row>
    <row r="50636" spans="38:49">
      <c r="AL50636" s="5"/>
      <c r="AM50636" s="5"/>
      <c r="AW50636" s="5"/>
    </row>
    <row r="50637" spans="38:49">
      <c r="AL50637" s="5"/>
      <c r="AM50637" s="5"/>
      <c r="AW50637" s="5"/>
    </row>
    <row r="50638" spans="38:49">
      <c r="AL50638" s="5"/>
      <c r="AM50638" s="5"/>
      <c r="AW50638" s="5"/>
    </row>
    <row r="50639" spans="38:49">
      <c r="AL50639" s="5"/>
      <c r="AM50639" s="5"/>
      <c r="AW50639" s="5"/>
    </row>
    <row r="50640" spans="38:49">
      <c r="AL50640" s="5"/>
      <c r="AM50640" s="5"/>
      <c r="AW50640" s="5"/>
    </row>
    <row r="50641" spans="38:49">
      <c r="AL50641" s="5"/>
      <c r="AM50641" s="5"/>
      <c r="AW50641" s="5"/>
    </row>
    <row r="50642" spans="38:49">
      <c r="AL50642" s="5"/>
      <c r="AM50642" s="5"/>
      <c r="AW50642" s="5"/>
    </row>
    <row r="50643" spans="38:49">
      <c r="AL50643" s="5"/>
      <c r="AM50643" s="5"/>
      <c r="AW50643" s="5"/>
    </row>
    <row r="50644" spans="38:49">
      <c r="AL50644" s="5"/>
      <c r="AM50644" s="5"/>
      <c r="AW50644" s="5"/>
    </row>
    <row r="50645" spans="38:49">
      <c r="AL50645" s="5"/>
      <c r="AM50645" s="5"/>
      <c r="AW50645" s="5"/>
    </row>
    <row r="50646" spans="38:49">
      <c r="AL50646" s="5"/>
      <c r="AM50646" s="5"/>
      <c r="AW50646" s="5"/>
    </row>
    <row r="50647" spans="38:49">
      <c r="AL50647" s="5"/>
      <c r="AM50647" s="5"/>
      <c r="AW50647" s="5"/>
    </row>
    <row r="50648" spans="38:49">
      <c r="AL50648" s="5"/>
      <c r="AM50648" s="5"/>
      <c r="AW50648" s="5"/>
    </row>
    <row r="50649" spans="38:49">
      <c r="AL50649" s="5"/>
      <c r="AM50649" s="5"/>
      <c r="AW50649" s="5"/>
    </row>
    <row r="50650" spans="38:49">
      <c r="AL50650" s="5"/>
      <c r="AM50650" s="5"/>
      <c r="AW50650" s="5"/>
    </row>
    <row r="50651" spans="38:49">
      <c r="AL50651" s="5"/>
      <c r="AM50651" s="5"/>
      <c r="AW50651" s="5"/>
    </row>
    <row r="50652" spans="38:49">
      <c r="AL50652" s="5"/>
      <c r="AM50652" s="5"/>
      <c r="AW50652" s="5"/>
    </row>
    <row r="50653" spans="38:49">
      <c r="AL50653" s="5"/>
      <c r="AM50653" s="5"/>
      <c r="AW50653" s="5"/>
    </row>
    <row r="50654" spans="38:49">
      <c r="AL50654" s="5"/>
      <c r="AM50654" s="5"/>
      <c r="AW50654" s="5"/>
    </row>
    <row r="50655" spans="38:49">
      <c r="AL50655" s="5"/>
      <c r="AM50655" s="5"/>
      <c r="AW50655" s="5"/>
    </row>
    <row r="50656" spans="38:49">
      <c r="AL50656" s="5"/>
      <c r="AM50656" s="5"/>
      <c r="AW50656" s="5"/>
    </row>
    <row r="50657" spans="38:49">
      <c r="AL50657" s="5"/>
      <c r="AM50657" s="5"/>
      <c r="AW50657" s="5"/>
    </row>
    <row r="50658" spans="38:49">
      <c r="AL50658" s="5"/>
      <c r="AM50658" s="5"/>
      <c r="AW50658" s="5"/>
    </row>
    <row r="50659" spans="38:49">
      <c r="AL50659" s="5"/>
      <c r="AM50659" s="5"/>
      <c r="AW50659" s="5"/>
    </row>
    <row r="50660" spans="38:49">
      <c r="AL50660" s="5"/>
      <c r="AM50660" s="5"/>
      <c r="AW50660" s="5"/>
    </row>
    <row r="50661" spans="38:49">
      <c r="AL50661" s="5"/>
      <c r="AM50661" s="5"/>
      <c r="AW50661" s="5"/>
    </row>
    <row r="50662" spans="38:49">
      <c r="AL50662" s="5"/>
      <c r="AM50662" s="5"/>
      <c r="AW50662" s="5"/>
    </row>
    <row r="50663" spans="38:49">
      <c r="AL50663" s="5"/>
      <c r="AM50663" s="5"/>
      <c r="AW50663" s="5"/>
    </row>
    <row r="50664" spans="38:49">
      <c r="AL50664" s="5"/>
      <c r="AM50664" s="5"/>
      <c r="AW50664" s="5"/>
    </row>
    <row r="50665" spans="38:49">
      <c r="AL50665" s="5"/>
      <c r="AM50665" s="5"/>
      <c r="AW50665" s="5"/>
    </row>
    <row r="50666" spans="38:49">
      <c r="AL50666" s="5"/>
      <c r="AM50666" s="5"/>
      <c r="AW50666" s="5"/>
    </row>
    <row r="50667" spans="38:49">
      <c r="AL50667" s="5"/>
      <c r="AM50667" s="5"/>
      <c r="AW50667" s="5"/>
    </row>
    <row r="50668" spans="38:49">
      <c r="AL50668" s="5"/>
      <c r="AM50668" s="5"/>
      <c r="AW50668" s="5"/>
    </row>
    <row r="50669" spans="38:49">
      <c r="AL50669" s="5"/>
      <c r="AM50669" s="5"/>
      <c r="AW50669" s="5"/>
    </row>
    <row r="50670" spans="38:49">
      <c r="AL50670" s="5"/>
      <c r="AM50670" s="5"/>
      <c r="AW50670" s="5"/>
    </row>
    <row r="50671" spans="38:49">
      <c r="AL50671" s="5"/>
      <c r="AM50671" s="5"/>
      <c r="AW50671" s="5"/>
    </row>
    <row r="50672" spans="38:49">
      <c r="AL50672" s="5"/>
      <c r="AM50672" s="5"/>
      <c r="AW50672" s="5"/>
    </row>
    <row r="50673" spans="38:49">
      <c r="AL50673" s="5"/>
      <c r="AM50673" s="5"/>
      <c r="AW50673" s="5"/>
    </row>
    <row r="50674" spans="38:49">
      <c r="AL50674" s="5"/>
      <c r="AM50674" s="5"/>
      <c r="AW50674" s="5"/>
    </row>
    <row r="50675" spans="38:49">
      <c r="AL50675" s="5"/>
      <c r="AM50675" s="5"/>
      <c r="AW50675" s="5"/>
    </row>
    <row r="50676" spans="38:49">
      <c r="AL50676" s="5"/>
      <c r="AM50676" s="5"/>
      <c r="AW50676" s="5"/>
    </row>
    <row r="50677" spans="38:49">
      <c r="AL50677" s="5"/>
      <c r="AM50677" s="5"/>
      <c r="AW50677" s="5"/>
    </row>
    <row r="50678" spans="38:49">
      <c r="AL50678" s="5"/>
      <c r="AM50678" s="5"/>
      <c r="AW50678" s="5"/>
    </row>
    <row r="50679" spans="38:49">
      <c r="AL50679" s="5"/>
      <c r="AM50679" s="5"/>
      <c r="AW50679" s="5"/>
    </row>
    <row r="50680" spans="38:49">
      <c r="AL50680" s="5"/>
      <c r="AM50680" s="5"/>
      <c r="AW50680" s="5"/>
    </row>
    <row r="50681" spans="38:49">
      <c r="AL50681" s="5"/>
      <c r="AM50681" s="5"/>
      <c r="AW50681" s="5"/>
    </row>
    <row r="50682" spans="38:49">
      <c r="AL50682" s="5"/>
      <c r="AM50682" s="5"/>
      <c r="AW50682" s="5"/>
    </row>
    <row r="50683" spans="38:49">
      <c r="AL50683" s="5"/>
      <c r="AM50683" s="5"/>
      <c r="AW50683" s="5"/>
    </row>
    <row r="50684" spans="38:49">
      <c r="AL50684" s="5"/>
      <c r="AM50684" s="5"/>
      <c r="AW50684" s="5"/>
    </row>
    <row r="50685" spans="38:49">
      <c r="AL50685" s="5"/>
      <c r="AM50685" s="5"/>
      <c r="AW50685" s="5"/>
    </row>
    <row r="50686" spans="38:49">
      <c r="AL50686" s="5"/>
      <c r="AM50686" s="5"/>
      <c r="AW50686" s="5"/>
    </row>
    <row r="50687" spans="38:49">
      <c r="AL50687" s="5"/>
      <c r="AM50687" s="5"/>
      <c r="AW50687" s="5"/>
    </row>
    <row r="50688" spans="38:49">
      <c r="AL50688" s="5"/>
      <c r="AM50688" s="5"/>
      <c r="AW50688" s="5"/>
    </row>
    <row r="50689" spans="38:49">
      <c r="AL50689" s="5"/>
      <c r="AM50689" s="5"/>
      <c r="AW50689" s="5"/>
    </row>
    <row r="50690" spans="38:49">
      <c r="AL50690" s="5"/>
      <c r="AM50690" s="5"/>
      <c r="AW50690" s="5"/>
    </row>
    <row r="50691" spans="38:49">
      <c r="AL50691" s="5"/>
      <c r="AM50691" s="5"/>
      <c r="AW50691" s="5"/>
    </row>
    <row r="50692" spans="38:49">
      <c r="AL50692" s="5"/>
      <c r="AM50692" s="5"/>
      <c r="AW50692" s="5"/>
    </row>
    <row r="50693" spans="38:49">
      <c r="AL50693" s="5"/>
      <c r="AM50693" s="5"/>
      <c r="AW50693" s="5"/>
    </row>
    <row r="50694" spans="38:49">
      <c r="AL50694" s="5"/>
      <c r="AM50694" s="5"/>
      <c r="AW50694" s="5"/>
    </row>
    <row r="50695" spans="38:49">
      <c r="AL50695" s="5"/>
      <c r="AM50695" s="5"/>
      <c r="AW50695" s="5"/>
    </row>
    <row r="50696" spans="38:49">
      <c r="AL50696" s="5"/>
      <c r="AM50696" s="5"/>
      <c r="AW50696" s="5"/>
    </row>
    <row r="50697" spans="38:49">
      <c r="AL50697" s="5"/>
      <c r="AM50697" s="5"/>
      <c r="AW50697" s="5"/>
    </row>
    <row r="50698" spans="38:49">
      <c r="AL50698" s="5"/>
      <c r="AM50698" s="5"/>
      <c r="AW50698" s="5"/>
    </row>
    <row r="50699" spans="38:49">
      <c r="AL50699" s="5"/>
      <c r="AM50699" s="5"/>
      <c r="AW50699" s="5"/>
    </row>
    <row r="50700" spans="38:49">
      <c r="AL50700" s="5"/>
      <c r="AM50700" s="5"/>
      <c r="AW50700" s="5"/>
    </row>
    <row r="50701" spans="38:49">
      <c r="AL50701" s="5"/>
      <c r="AM50701" s="5"/>
      <c r="AW50701" s="5"/>
    </row>
    <row r="50702" spans="38:49">
      <c r="AL50702" s="5"/>
      <c r="AM50702" s="5"/>
      <c r="AW50702" s="5"/>
    </row>
    <row r="50703" spans="38:49">
      <c r="AL50703" s="5"/>
      <c r="AM50703" s="5"/>
      <c r="AW50703" s="5"/>
    </row>
    <row r="50704" spans="38:49">
      <c r="AL50704" s="5"/>
      <c r="AM50704" s="5"/>
      <c r="AW50704" s="5"/>
    </row>
    <row r="50705" spans="38:49">
      <c r="AL50705" s="5"/>
      <c r="AM50705" s="5"/>
      <c r="AW50705" s="5"/>
    </row>
    <row r="50706" spans="38:49">
      <c r="AL50706" s="5"/>
      <c r="AM50706" s="5"/>
      <c r="AW50706" s="5"/>
    </row>
    <row r="50707" spans="38:49">
      <c r="AL50707" s="5"/>
      <c r="AM50707" s="5"/>
      <c r="AW50707" s="5"/>
    </row>
    <row r="50708" spans="38:49">
      <c r="AL50708" s="5"/>
      <c r="AM50708" s="5"/>
      <c r="AW50708" s="5"/>
    </row>
    <row r="50709" spans="38:49">
      <c r="AL50709" s="5"/>
      <c r="AM50709" s="5"/>
      <c r="AW50709" s="5"/>
    </row>
    <row r="50710" spans="38:49">
      <c r="AL50710" s="5"/>
      <c r="AM50710" s="5"/>
      <c r="AW50710" s="5"/>
    </row>
    <row r="50711" spans="38:49">
      <c r="AL50711" s="5"/>
      <c r="AM50711" s="5"/>
      <c r="AW50711" s="5"/>
    </row>
    <row r="50712" spans="38:49">
      <c r="AL50712" s="5"/>
      <c r="AM50712" s="5"/>
      <c r="AW50712" s="5"/>
    </row>
    <row r="50713" spans="38:49">
      <c r="AL50713" s="5"/>
      <c r="AM50713" s="5"/>
      <c r="AW50713" s="5"/>
    </row>
    <row r="50714" spans="38:49">
      <c r="AL50714" s="5"/>
      <c r="AM50714" s="5"/>
      <c r="AW50714" s="5"/>
    </row>
    <row r="50715" spans="38:49">
      <c r="AL50715" s="5"/>
      <c r="AM50715" s="5"/>
      <c r="AW50715" s="5"/>
    </row>
    <row r="50716" spans="38:49">
      <c r="AL50716" s="5"/>
      <c r="AM50716" s="5"/>
      <c r="AW50716" s="5"/>
    </row>
    <row r="50717" spans="38:49">
      <c r="AL50717" s="5"/>
      <c r="AM50717" s="5"/>
      <c r="AW50717" s="5"/>
    </row>
    <row r="50718" spans="38:49">
      <c r="AL50718" s="5"/>
      <c r="AM50718" s="5"/>
      <c r="AW50718" s="5"/>
    </row>
    <row r="50719" spans="38:49">
      <c r="AL50719" s="5"/>
      <c r="AM50719" s="5"/>
      <c r="AW50719" s="5"/>
    </row>
    <row r="50720" spans="38:49">
      <c r="AL50720" s="5"/>
      <c r="AM50720" s="5"/>
      <c r="AW50720" s="5"/>
    </row>
    <row r="50721" spans="38:49">
      <c r="AL50721" s="5"/>
      <c r="AM50721" s="5"/>
      <c r="AW50721" s="5"/>
    </row>
    <row r="50722" spans="38:49">
      <c r="AL50722" s="5"/>
      <c r="AM50722" s="5"/>
      <c r="AW50722" s="5"/>
    </row>
    <row r="50723" spans="38:49">
      <c r="AL50723" s="5"/>
      <c r="AM50723" s="5"/>
      <c r="AW50723" s="5"/>
    </row>
    <row r="50724" spans="38:49">
      <c r="AL50724" s="5"/>
      <c r="AM50724" s="5"/>
      <c r="AW50724" s="5"/>
    </row>
    <row r="50725" spans="38:49">
      <c r="AL50725" s="5"/>
      <c r="AM50725" s="5"/>
      <c r="AW50725" s="5"/>
    </row>
    <row r="50726" spans="38:49">
      <c r="AL50726" s="5"/>
      <c r="AM50726" s="5"/>
      <c r="AW50726" s="5"/>
    </row>
    <row r="50727" spans="38:49">
      <c r="AL50727" s="5"/>
      <c r="AM50727" s="5"/>
      <c r="AW50727" s="5"/>
    </row>
    <row r="50728" spans="38:49">
      <c r="AL50728" s="5"/>
      <c r="AM50728" s="5"/>
      <c r="AW50728" s="5"/>
    </row>
    <row r="50729" spans="38:49">
      <c r="AL50729" s="5"/>
      <c r="AM50729" s="5"/>
      <c r="AW50729" s="5"/>
    </row>
    <row r="50730" spans="38:49">
      <c r="AL50730" s="5"/>
      <c r="AM50730" s="5"/>
      <c r="AW50730" s="5"/>
    </row>
    <row r="50731" spans="38:49">
      <c r="AL50731" s="5"/>
      <c r="AM50731" s="5"/>
      <c r="AW50731" s="5"/>
    </row>
    <row r="50732" spans="38:49">
      <c r="AL50732" s="5"/>
      <c r="AM50732" s="5"/>
      <c r="AW50732" s="5"/>
    </row>
    <row r="50733" spans="38:49">
      <c r="AL50733" s="5"/>
      <c r="AM50733" s="5"/>
      <c r="AW50733" s="5"/>
    </row>
    <row r="50734" spans="38:49">
      <c r="AL50734" s="5"/>
      <c r="AM50734" s="5"/>
      <c r="AW50734" s="5"/>
    </row>
    <row r="50735" spans="38:49">
      <c r="AL50735" s="5"/>
      <c r="AM50735" s="5"/>
      <c r="AW50735" s="5"/>
    </row>
    <row r="50736" spans="38:49">
      <c r="AL50736" s="5"/>
      <c r="AM50736" s="5"/>
      <c r="AW50736" s="5"/>
    </row>
    <row r="50737" spans="38:49">
      <c r="AL50737" s="5"/>
      <c r="AM50737" s="5"/>
      <c r="AW50737" s="5"/>
    </row>
    <row r="50738" spans="38:49">
      <c r="AL50738" s="5"/>
      <c r="AM50738" s="5"/>
      <c r="AW50738" s="5"/>
    </row>
    <row r="50739" spans="38:49">
      <c r="AL50739" s="5"/>
      <c r="AM50739" s="5"/>
      <c r="AW50739" s="5"/>
    </row>
    <row r="50740" spans="38:49">
      <c r="AL50740" s="5"/>
      <c r="AM50740" s="5"/>
      <c r="AW50740" s="5"/>
    </row>
    <row r="50741" spans="38:49">
      <c r="AL50741" s="5"/>
      <c r="AM50741" s="5"/>
      <c r="AW50741" s="5"/>
    </row>
    <row r="50742" spans="38:49">
      <c r="AL50742" s="5"/>
      <c r="AM50742" s="5"/>
      <c r="AW50742" s="5"/>
    </row>
    <row r="50743" spans="38:49">
      <c r="AL50743" s="5"/>
      <c r="AM50743" s="5"/>
      <c r="AW50743" s="5"/>
    </row>
    <row r="50744" spans="38:49">
      <c r="AL50744" s="5"/>
      <c r="AM50744" s="5"/>
      <c r="AW50744" s="5"/>
    </row>
    <row r="50745" spans="38:49">
      <c r="AL50745" s="5"/>
      <c r="AM50745" s="5"/>
      <c r="AW50745" s="5"/>
    </row>
    <row r="50746" spans="38:49">
      <c r="AL50746" s="5"/>
      <c r="AM50746" s="5"/>
      <c r="AW50746" s="5"/>
    </row>
    <row r="50747" spans="38:49">
      <c r="AL50747" s="5"/>
      <c r="AM50747" s="5"/>
      <c r="AW50747" s="5"/>
    </row>
    <row r="50748" spans="38:49">
      <c r="AL50748" s="5"/>
      <c r="AM50748" s="5"/>
      <c r="AW50748" s="5"/>
    </row>
    <row r="50749" spans="38:49">
      <c r="AL50749" s="5"/>
      <c r="AM50749" s="5"/>
      <c r="AW50749" s="5"/>
    </row>
    <row r="50750" spans="38:49">
      <c r="AL50750" s="5"/>
      <c r="AM50750" s="5"/>
      <c r="AW50750" s="5"/>
    </row>
    <row r="50751" spans="38:49">
      <c r="AL50751" s="5"/>
      <c r="AM50751" s="5"/>
      <c r="AW50751" s="5"/>
    </row>
    <row r="50752" spans="38:49">
      <c r="AL50752" s="5"/>
      <c r="AM50752" s="5"/>
      <c r="AW50752" s="5"/>
    </row>
    <row r="50753" spans="38:49">
      <c r="AL50753" s="5"/>
      <c r="AM50753" s="5"/>
      <c r="AW50753" s="5"/>
    </row>
    <row r="50754" spans="38:49">
      <c r="AL50754" s="5"/>
      <c r="AM50754" s="5"/>
      <c r="AW50754" s="5"/>
    </row>
    <row r="50755" spans="38:49">
      <c r="AL50755" s="5"/>
      <c r="AM50755" s="5"/>
      <c r="AW50755" s="5"/>
    </row>
    <row r="50756" spans="38:49">
      <c r="AL50756" s="5"/>
      <c r="AM50756" s="5"/>
      <c r="AW50756" s="5"/>
    </row>
    <row r="50757" spans="38:49">
      <c r="AL50757" s="5"/>
      <c r="AM50757" s="5"/>
      <c r="AW50757" s="5"/>
    </row>
    <row r="50758" spans="38:49">
      <c r="AL50758" s="5"/>
      <c r="AM50758" s="5"/>
      <c r="AW50758" s="5"/>
    </row>
    <row r="50759" spans="38:49">
      <c r="AL50759" s="5"/>
      <c r="AM50759" s="5"/>
      <c r="AW50759" s="5"/>
    </row>
    <row r="50760" spans="38:49">
      <c r="AL50760" s="5"/>
      <c r="AM50760" s="5"/>
      <c r="AW50760" s="5"/>
    </row>
    <row r="50761" spans="38:49">
      <c r="AL50761" s="5"/>
      <c r="AM50761" s="5"/>
      <c r="AW50761" s="5"/>
    </row>
    <row r="50762" spans="38:49">
      <c r="AL50762" s="5"/>
      <c r="AM50762" s="5"/>
      <c r="AW50762" s="5"/>
    </row>
    <row r="50763" spans="38:49">
      <c r="AL50763" s="5"/>
      <c r="AM50763" s="5"/>
      <c r="AW50763" s="5"/>
    </row>
    <row r="50764" spans="38:49">
      <c r="AL50764" s="5"/>
      <c r="AM50764" s="5"/>
      <c r="AW50764" s="5"/>
    </row>
    <row r="50765" spans="38:49">
      <c r="AL50765" s="5"/>
      <c r="AM50765" s="5"/>
      <c r="AW50765" s="5"/>
    </row>
    <row r="50766" spans="38:49">
      <c r="AL50766" s="5"/>
      <c r="AM50766" s="5"/>
      <c r="AW50766" s="5"/>
    </row>
    <row r="50767" spans="38:49">
      <c r="AL50767" s="5"/>
      <c r="AM50767" s="5"/>
      <c r="AW50767" s="5"/>
    </row>
    <row r="50768" spans="38:49">
      <c r="AL50768" s="5"/>
      <c r="AM50768" s="5"/>
      <c r="AW50768" s="5"/>
    </row>
    <row r="50769" spans="38:49">
      <c r="AL50769" s="5"/>
      <c r="AM50769" s="5"/>
      <c r="AW50769" s="5"/>
    </row>
    <row r="50770" spans="38:49">
      <c r="AL50770" s="5"/>
      <c r="AM50770" s="5"/>
      <c r="AW50770" s="5"/>
    </row>
    <row r="50771" spans="38:49">
      <c r="AL50771" s="5"/>
      <c r="AM50771" s="5"/>
      <c r="AW50771" s="5"/>
    </row>
    <row r="50772" spans="38:49">
      <c r="AL50772" s="5"/>
      <c r="AM50772" s="5"/>
      <c r="AW50772" s="5"/>
    </row>
    <row r="50773" spans="38:49">
      <c r="AL50773" s="5"/>
      <c r="AM50773" s="5"/>
      <c r="AW50773" s="5"/>
    </row>
    <row r="50774" spans="38:49">
      <c r="AL50774" s="5"/>
      <c r="AM50774" s="5"/>
      <c r="AW50774" s="5"/>
    </row>
    <row r="50775" spans="38:49">
      <c r="AL50775" s="5"/>
      <c r="AM50775" s="5"/>
      <c r="AW50775" s="5"/>
    </row>
    <row r="50776" spans="38:49">
      <c r="AL50776" s="5"/>
      <c r="AM50776" s="5"/>
      <c r="AW50776" s="5"/>
    </row>
    <row r="50777" spans="38:49">
      <c r="AL50777" s="5"/>
      <c r="AM50777" s="5"/>
      <c r="AW50777" s="5"/>
    </row>
    <row r="50778" spans="38:49">
      <c r="AL50778" s="5"/>
      <c r="AM50778" s="5"/>
      <c r="AW50778" s="5"/>
    </row>
    <row r="50779" spans="38:49">
      <c r="AL50779" s="5"/>
      <c r="AM50779" s="5"/>
      <c r="AW50779" s="5"/>
    </row>
    <row r="50780" spans="38:49">
      <c r="AL50780" s="5"/>
      <c r="AM50780" s="5"/>
      <c r="AW50780" s="5"/>
    </row>
    <row r="50781" spans="38:49">
      <c r="AL50781" s="5"/>
      <c r="AM50781" s="5"/>
      <c r="AW50781" s="5"/>
    </row>
    <row r="50782" spans="38:49">
      <c r="AL50782" s="5"/>
      <c r="AM50782" s="5"/>
      <c r="AW50782" s="5"/>
    </row>
    <row r="50783" spans="38:49">
      <c r="AL50783" s="5"/>
      <c r="AM50783" s="5"/>
      <c r="AW50783" s="5"/>
    </row>
    <row r="50784" spans="38:49">
      <c r="AL50784" s="5"/>
      <c r="AM50784" s="5"/>
      <c r="AW50784" s="5"/>
    </row>
    <row r="50785" spans="38:49">
      <c r="AL50785" s="5"/>
      <c r="AM50785" s="5"/>
      <c r="AW50785" s="5"/>
    </row>
    <row r="50786" spans="38:49">
      <c r="AL50786" s="5"/>
      <c r="AM50786" s="5"/>
      <c r="AW50786" s="5"/>
    </row>
    <row r="50787" spans="38:49">
      <c r="AL50787" s="5"/>
      <c r="AM50787" s="5"/>
      <c r="AW50787" s="5"/>
    </row>
    <row r="50788" spans="38:49">
      <c r="AL50788" s="5"/>
      <c r="AM50788" s="5"/>
      <c r="AW50788" s="5"/>
    </row>
    <row r="50789" spans="38:49">
      <c r="AL50789" s="5"/>
      <c r="AM50789" s="5"/>
      <c r="AW50789" s="5"/>
    </row>
    <row r="50790" spans="38:49">
      <c r="AL50790" s="5"/>
      <c r="AM50790" s="5"/>
      <c r="AW50790" s="5"/>
    </row>
    <row r="50791" spans="38:49">
      <c r="AL50791" s="5"/>
      <c r="AM50791" s="5"/>
      <c r="AW50791" s="5"/>
    </row>
    <row r="50792" spans="38:49">
      <c r="AL50792" s="5"/>
      <c r="AM50792" s="5"/>
      <c r="AW50792" s="5"/>
    </row>
    <row r="50793" spans="38:49">
      <c r="AL50793" s="5"/>
      <c r="AM50793" s="5"/>
      <c r="AW50793" s="5"/>
    </row>
    <row r="50794" spans="38:49">
      <c r="AL50794" s="5"/>
      <c r="AM50794" s="5"/>
      <c r="AW50794" s="5"/>
    </row>
    <row r="50795" spans="38:49">
      <c r="AL50795" s="5"/>
      <c r="AM50795" s="5"/>
      <c r="AW50795" s="5"/>
    </row>
    <row r="50796" spans="38:49">
      <c r="AL50796" s="5"/>
      <c r="AM50796" s="5"/>
      <c r="AW50796" s="5"/>
    </row>
    <row r="50797" spans="38:49">
      <c r="AL50797" s="5"/>
      <c r="AM50797" s="5"/>
      <c r="AW50797" s="5"/>
    </row>
    <row r="50798" spans="38:49">
      <c r="AL50798" s="5"/>
      <c r="AM50798" s="5"/>
      <c r="AW50798" s="5"/>
    </row>
    <row r="50799" spans="38:49">
      <c r="AL50799" s="5"/>
      <c r="AM50799" s="5"/>
      <c r="AW50799" s="5"/>
    </row>
    <row r="50800" spans="38:49">
      <c r="AL50800" s="5"/>
      <c r="AM50800" s="5"/>
      <c r="AW50800" s="5"/>
    </row>
    <row r="50801" spans="38:49">
      <c r="AL50801" s="5"/>
      <c r="AM50801" s="5"/>
      <c r="AW50801" s="5"/>
    </row>
    <row r="50802" spans="38:49">
      <c r="AL50802" s="5"/>
      <c r="AM50802" s="5"/>
      <c r="AW50802" s="5"/>
    </row>
    <row r="50803" spans="38:49">
      <c r="AL50803" s="5"/>
      <c r="AM50803" s="5"/>
      <c r="AW50803" s="5"/>
    </row>
    <row r="50804" spans="38:49">
      <c r="AL50804" s="5"/>
      <c r="AM50804" s="5"/>
      <c r="AW50804" s="5"/>
    </row>
    <row r="50805" spans="38:49">
      <c r="AL50805" s="5"/>
      <c r="AM50805" s="5"/>
      <c r="AW50805" s="5"/>
    </row>
    <row r="50806" spans="38:49">
      <c r="AL50806" s="5"/>
      <c r="AM50806" s="5"/>
      <c r="AW50806" s="5"/>
    </row>
    <row r="50807" spans="38:49">
      <c r="AL50807" s="5"/>
      <c r="AM50807" s="5"/>
      <c r="AW50807" s="5"/>
    </row>
    <row r="50808" spans="38:49">
      <c r="AL50808" s="5"/>
      <c r="AM50808" s="5"/>
      <c r="AW50808" s="5"/>
    </row>
    <row r="50809" spans="38:49">
      <c r="AL50809" s="5"/>
      <c r="AM50809" s="5"/>
      <c r="AW50809" s="5"/>
    </row>
    <row r="50810" spans="38:49">
      <c r="AL50810" s="5"/>
      <c r="AM50810" s="5"/>
      <c r="AW50810" s="5"/>
    </row>
    <row r="50811" spans="38:49">
      <c r="AL50811" s="5"/>
      <c r="AM50811" s="5"/>
      <c r="AW50811" s="5"/>
    </row>
    <row r="50812" spans="38:49">
      <c r="AL50812" s="5"/>
      <c r="AM50812" s="5"/>
      <c r="AW50812" s="5"/>
    </row>
    <row r="50813" spans="38:49">
      <c r="AL50813" s="5"/>
      <c r="AM50813" s="5"/>
      <c r="AW50813" s="5"/>
    </row>
    <row r="50814" spans="38:49">
      <c r="AL50814" s="5"/>
      <c r="AM50814" s="5"/>
      <c r="AW50814" s="5"/>
    </row>
    <row r="50815" spans="38:49">
      <c r="AL50815" s="5"/>
      <c r="AM50815" s="5"/>
      <c r="AW50815" s="5"/>
    </row>
    <row r="50816" spans="38:49">
      <c r="AL50816" s="5"/>
      <c r="AM50816" s="5"/>
      <c r="AW50816" s="5"/>
    </row>
    <row r="50817" spans="38:49">
      <c r="AL50817" s="5"/>
      <c r="AM50817" s="5"/>
      <c r="AW50817" s="5"/>
    </row>
    <row r="50818" spans="38:49">
      <c r="AL50818" s="5"/>
      <c r="AM50818" s="5"/>
      <c r="AW50818" s="5"/>
    </row>
    <row r="50819" spans="38:49">
      <c r="AL50819" s="5"/>
      <c r="AM50819" s="5"/>
      <c r="AW50819" s="5"/>
    </row>
    <row r="50820" spans="38:49">
      <c r="AL50820" s="5"/>
      <c r="AM50820" s="5"/>
      <c r="AW50820" s="5"/>
    </row>
    <row r="50821" spans="38:49">
      <c r="AL50821" s="5"/>
      <c r="AM50821" s="5"/>
      <c r="AW50821" s="5"/>
    </row>
    <row r="50822" spans="38:49">
      <c r="AL50822" s="5"/>
      <c r="AM50822" s="5"/>
      <c r="AW50822" s="5"/>
    </row>
    <row r="50823" spans="38:49">
      <c r="AL50823" s="5"/>
      <c r="AM50823" s="5"/>
      <c r="AW50823" s="5"/>
    </row>
    <row r="50824" spans="38:49">
      <c r="AL50824" s="5"/>
      <c r="AM50824" s="5"/>
      <c r="AW50824" s="5"/>
    </row>
    <row r="50825" spans="38:49">
      <c r="AL50825" s="5"/>
      <c r="AM50825" s="5"/>
      <c r="AW50825" s="5"/>
    </row>
    <row r="50826" spans="38:49">
      <c r="AL50826" s="5"/>
      <c r="AM50826" s="5"/>
      <c r="AW50826" s="5"/>
    </row>
    <row r="50827" spans="38:49">
      <c r="AL50827" s="5"/>
      <c r="AM50827" s="5"/>
      <c r="AW50827" s="5"/>
    </row>
    <row r="50828" spans="38:49">
      <c r="AL50828" s="5"/>
      <c r="AM50828" s="5"/>
      <c r="AW50828" s="5"/>
    </row>
    <row r="50829" spans="38:49">
      <c r="AL50829" s="5"/>
      <c r="AM50829" s="5"/>
      <c r="AW50829" s="5"/>
    </row>
    <row r="50830" spans="38:49">
      <c r="AL50830" s="5"/>
      <c r="AM50830" s="5"/>
      <c r="AW50830" s="5"/>
    </row>
    <row r="50831" spans="38:49">
      <c r="AL50831" s="5"/>
      <c r="AM50831" s="5"/>
      <c r="AW50831" s="5"/>
    </row>
    <row r="50832" spans="38:49">
      <c r="AL50832" s="5"/>
      <c r="AM50832" s="5"/>
      <c r="AW50832" s="5"/>
    </row>
    <row r="50833" spans="38:49">
      <c r="AL50833" s="5"/>
      <c r="AM50833" s="5"/>
      <c r="AW50833" s="5"/>
    </row>
    <row r="50834" spans="38:49">
      <c r="AL50834" s="5"/>
      <c r="AM50834" s="5"/>
      <c r="AW50834" s="5"/>
    </row>
    <row r="50835" spans="38:49">
      <c r="AL50835" s="5"/>
      <c r="AM50835" s="5"/>
      <c r="AW50835" s="5"/>
    </row>
    <row r="50836" spans="38:49">
      <c r="AL50836" s="5"/>
      <c r="AM50836" s="5"/>
      <c r="AW50836" s="5"/>
    </row>
    <row r="50837" spans="38:49">
      <c r="AL50837" s="5"/>
      <c r="AM50837" s="5"/>
      <c r="AW50837" s="5"/>
    </row>
    <row r="50838" spans="38:49">
      <c r="AL50838" s="5"/>
      <c r="AM50838" s="5"/>
      <c r="AW50838" s="5"/>
    </row>
    <row r="50839" spans="38:49">
      <c r="AL50839" s="5"/>
      <c r="AM50839" s="5"/>
      <c r="AW50839" s="5"/>
    </row>
    <row r="50840" spans="38:49">
      <c r="AL50840" s="5"/>
      <c r="AM50840" s="5"/>
      <c r="AW50840" s="5"/>
    </row>
    <row r="50841" spans="38:49">
      <c r="AL50841" s="5"/>
      <c r="AM50841" s="5"/>
      <c r="AW50841" s="5"/>
    </row>
    <row r="50842" spans="38:49">
      <c r="AL50842" s="5"/>
      <c r="AM50842" s="5"/>
      <c r="AW50842" s="5"/>
    </row>
    <row r="50843" spans="38:49">
      <c r="AL50843" s="5"/>
      <c r="AM50843" s="5"/>
      <c r="AW50843" s="5"/>
    </row>
    <row r="50844" spans="38:49">
      <c r="AL50844" s="5"/>
      <c r="AM50844" s="5"/>
      <c r="AW50844" s="5"/>
    </row>
    <row r="50845" spans="38:49">
      <c r="AL50845" s="5"/>
      <c r="AM50845" s="5"/>
      <c r="AW50845" s="5"/>
    </row>
    <row r="50846" spans="38:49">
      <c r="AL50846" s="5"/>
      <c r="AM50846" s="5"/>
      <c r="AW50846" s="5"/>
    </row>
    <row r="50847" spans="38:49">
      <c r="AL50847" s="5"/>
      <c r="AM50847" s="5"/>
      <c r="AW50847" s="5"/>
    </row>
    <row r="50848" spans="38:49">
      <c r="AL50848" s="5"/>
      <c r="AM50848" s="5"/>
      <c r="AW50848" s="5"/>
    </row>
    <row r="50849" spans="38:49">
      <c r="AL50849" s="5"/>
      <c r="AM50849" s="5"/>
      <c r="AW50849" s="5"/>
    </row>
    <row r="50850" spans="38:49">
      <c r="AL50850" s="5"/>
      <c r="AM50850" s="5"/>
      <c r="AW50850" s="5"/>
    </row>
    <row r="50851" spans="38:49">
      <c r="AL50851" s="5"/>
      <c r="AM50851" s="5"/>
      <c r="AW50851" s="5"/>
    </row>
    <row r="50852" spans="38:49">
      <c r="AL50852" s="5"/>
      <c r="AM50852" s="5"/>
      <c r="AW50852" s="5"/>
    </row>
    <row r="50853" spans="38:49">
      <c r="AL50853" s="5"/>
      <c r="AM50853" s="5"/>
      <c r="AW50853" s="5"/>
    </row>
    <row r="50854" spans="38:49">
      <c r="AL50854" s="5"/>
      <c r="AM50854" s="5"/>
      <c r="AW50854" s="5"/>
    </row>
    <row r="50855" spans="38:49">
      <c r="AL50855" s="5"/>
      <c r="AM50855" s="5"/>
      <c r="AW50855" s="5"/>
    </row>
    <row r="50856" spans="38:49">
      <c r="AL50856" s="5"/>
      <c r="AM50856" s="5"/>
      <c r="AW50856" s="5"/>
    </row>
    <row r="50857" spans="38:49">
      <c r="AL50857" s="5"/>
      <c r="AM50857" s="5"/>
      <c r="AW50857" s="5"/>
    </row>
    <row r="50858" spans="38:49">
      <c r="AL50858" s="5"/>
      <c r="AM50858" s="5"/>
      <c r="AW50858" s="5"/>
    </row>
    <row r="50859" spans="38:49">
      <c r="AL50859" s="5"/>
      <c r="AM50859" s="5"/>
      <c r="AW50859" s="5"/>
    </row>
    <row r="50860" spans="38:49">
      <c r="AL50860" s="5"/>
      <c r="AM50860" s="5"/>
      <c r="AW50860" s="5"/>
    </row>
    <row r="50861" spans="38:49">
      <c r="AL50861" s="5"/>
      <c r="AM50861" s="5"/>
      <c r="AW50861" s="5"/>
    </row>
    <row r="50862" spans="38:49">
      <c r="AL50862" s="5"/>
      <c r="AM50862" s="5"/>
      <c r="AW50862" s="5"/>
    </row>
    <row r="50863" spans="38:49">
      <c r="AL50863" s="5"/>
      <c r="AM50863" s="5"/>
      <c r="AW50863" s="5"/>
    </row>
    <row r="50864" spans="38:49">
      <c r="AL50864" s="5"/>
      <c r="AM50864" s="5"/>
      <c r="AW50864" s="5"/>
    </row>
    <row r="50865" spans="38:49">
      <c r="AL50865" s="5"/>
      <c r="AM50865" s="5"/>
      <c r="AW50865" s="5"/>
    </row>
    <row r="50866" spans="38:49">
      <c r="AL50866" s="5"/>
      <c r="AM50866" s="5"/>
      <c r="AW50866" s="5"/>
    </row>
    <row r="50867" spans="38:49">
      <c r="AL50867" s="5"/>
      <c r="AM50867" s="5"/>
      <c r="AW50867" s="5"/>
    </row>
    <row r="50868" spans="38:49">
      <c r="AL50868" s="5"/>
      <c r="AM50868" s="5"/>
      <c r="AW50868" s="5"/>
    </row>
    <row r="50869" spans="38:49">
      <c r="AL50869" s="5"/>
      <c r="AM50869" s="5"/>
      <c r="AW50869" s="5"/>
    </row>
    <row r="50870" spans="38:49">
      <c r="AL50870" s="5"/>
      <c r="AM50870" s="5"/>
      <c r="AW50870" s="5"/>
    </row>
    <row r="50871" spans="38:49">
      <c r="AL50871" s="5"/>
      <c r="AM50871" s="5"/>
      <c r="AW50871" s="5"/>
    </row>
    <row r="50872" spans="38:49">
      <c r="AL50872" s="5"/>
      <c r="AM50872" s="5"/>
      <c r="AW50872" s="5"/>
    </row>
    <row r="50873" spans="38:49">
      <c r="AL50873" s="5"/>
      <c r="AM50873" s="5"/>
      <c r="AW50873" s="5"/>
    </row>
    <row r="50874" spans="38:49">
      <c r="AL50874" s="5"/>
      <c r="AM50874" s="5"/>
      <c r="AW50874" s="5"/>
    </row>
    <row r="50875" spans="38:49">
      <c r="AL50875" s="5"/>
      <c r="AM50875" s="5"/>
      <c r="AW50875" s="5"/>
    </row>
    <row r="50876" spans="38:49">
      <c r="AL50876" s="5"/>
      <c r="AM50876" s="5"/>
      <c r="AW50876" s="5"/>
    </row>
    <row r="50877" spans="38:49">
      <c r="AL50877" s="5"/>
      <c r="AM50877" s="5"/>
      <c r="AW50877" s="5"/>
    </row>
    <row r="50878" spans="38:49">
      <c r="AL50878" s="5"/>
      <c r="AM50878" s="5"/>
      <c r="AW50878" s="5"/>
    </row>
    <row r="50879" spans="38:49">
      <c r="AL50879" s="5"/>
      <c r="AM50879" s="5"/>
      <c r="AW50879" s="5"/>
    </row>
    <row r="50880" spans="38:49">
      <c r="AL50880" s="5"/>
      <c r="AM50880" s="5"/>
      <c r="AW50880" s="5"/>
    </row>
    <row r="50881" spans="38:49">
      <c r="AL50881" s="5"/>
      <c r="AM50881" s="5"/>
      <c r="AW50881" s="5"/>
    </row>
    <row r="50882" spans="38:49">
      <c r="AL50882" s="5"/>
      <c r="AM50882" s="5"/>
      <c r="AW50882" s="5"/>
    </row>
    <row r="50883" spans="38:49">
      <c r="AL50883" s="5"/>
      <c r="AM50883" s="5"/>
      <c r="AW50883" s="5"/>
    </row>
    <row r="50884" spans="38:49">
      <c r="AL50884" s="5"/>
      <c r="AM50884" s="5"/>
      <c r="AW50884" s="5"/>
    </row>
    <row r="50885" spans="38:49">
      <c r="AL50885" s="5"/>
      <c r="AM50885" s="5"/>
      <c r="AW50885" s="5"/>
    </row>
    <row r="50886" spans="38:49">
      <c r="AL50886" s="5"/>
      <c r="AM50886" s="5"/>
      <c r="AW50886" s="5"/>
    </row>
    <row r="50887" spans="38:49">
      <c r="AL50887" s="5"/>
      <c r="AM50887" s="5"/>
      <c r="AW50887" s="5"/>
    </row>
    <row r="50888" spans="38:49">
      <c r="AL50888" s="5"/>
      <c r="AM50888" s="5"/>
      <c r="AW50888" s="5"/>
    </row>
    <row r="50889" spans="38:49">
      <c r="AL50889" s="5"/>
      <c r="AM50889" s="5"/>
      <c r="AW50889" s="5"/>
    </row>
    <row r="50890" spans="38:49">
      <c r="AL50890" s="5"/>
      <c r="AM50890" s="5"/>
      <c r="AW50890" s="5"/>
    </row>
    <row r="50891" spans="38:49">
      <c r="AL50891" s="5"/>
      <c r="AM50891" s="5"/>
      <c r="AW50891" s="5"/>
    </row>
    <row r="50892" spans="38:49">
      <c r="AL50892" s="5"/>
      <c r="AM50892" s="5"/>
      <c r="AW50892" s="5"/>
    </row>
    <row r="50893" spans="38:49">
      <c r="AL50893" s="5"/>
      <c r="AM50893" s="5"/>
      <c r="AW50893" s="5"/>
    </row>
    <row r="50894" spans="38:49">
      <c r="AL50894" s="5"/>
      <c r="AM50894" s="5"/>
      <c r="AW50894" s="5"/>
    </row>
    <row r="50895" spans="38:49">
      <c r="AL50895" s="5"/>
      <c r="AM50895" s="5"/>
      <c r="AW50895" s="5"/>
    </row>
    <row r="50896" spans="38:49">
      <c r="AL50896" s="5"/>
      <c r="AM50896" s="5"/>
      <c r="AW50896" s="5"/>
    </row>
    <row r="50897" spans="38:49">
      <c r="AL50897" s="5"/>
      <c r="AM50897" s="5"/>
      <c r="AW50897" s="5"/>
    </row>
    <row r="50898" spans="38:49">
      <c r="AL50898" s="5"/>
      <c r="AM50898" s="5"/>
      <c r="AW50898" s="5"/>
    </row>
    <row r="50899" spans="38:49">
      <c r="AL50899" s="5"/>
      <c r="AM50899" s="5"/>
      <c r="AW50899" s="5"/>
    </row>
    <row r="50900" spans="38:49">
      <c r="AL50900" s="5"/>
      <c r="AM50900" s="5"/>
      <c r="AW50900" s="5"/>
    </row>
    <row r="50901" spans="38:49">
      <c r="AL50901" s="5"/>
      <c r="AM50901" s="5"/>
      <c r="AW50901" s="5"/>
    </row>
    <row r="50902" spans="38:49">
      <c r="AL50902" s="5"/>
      <c r="AM50902" s="5"/>
      <c r="AW50902" s="5"/>
    </row>
    <row r="50903" spans="38:49">
      <c r="AL50903" s="5"/>
      <c r="AM50903" s="5"/>
      <c r="AW50903" s="5"/>
    </row>
    <row r="50904" spans="38:49">
      <c r="AL50904" s="5"/>
      <c r="AM50904" s="5"/>
      <c r="AW50904" s="5"/>
    </row>
    <row r="50905" spans="38:49">
      <c r="AL50905" s="5"/>
      <c r="AM50905" s="5"/>
      <c r="AW50905" s="5"/>
    </row>
    <row r="50906" spans="38:49">
      <c r="AL50906" s="5"/>
      <c r="AM50906" s="5"/>
      <c r="AW50906" s="5"/>
    </row>
    <row r="50907" spans="38:49">
      <c r="AL50907" s="5"/>
      <c r="AM50907" s="5"/>
      <c r="AW50907" s="5"/>
    </row>
    <row r="50908" spans="38:49">
      <c r="AL50908" s="5"/>
      <c r="AM50908" s="5"/>
      <c r="AW50908" s="5"/>
    </row>
    <row r="50909" spans="38:49">
      <c r="AL50909" s="5"/>
      <c r="AM50909" s="5"/>
      <c r="AW50909" s="5"/>
    </row>
    <row r="50910" spans="38:49">
      <c r="AL50910" s="5"/>
      <c r="AM50910" s="5"/>
      <c r="AW50910" s="5"/>
    </row>
    <row r="50911" spans="38:49">
      <c r="AL50911" s="5"/>
      <c r="AM50911" s="5"/>
      <c r="AW50911" s="5"/>
    </row>
    <row r="50912" spans="38:49">
      <c r="AL50912" s="5"/>
      <c r="AM50912" s="5"/>
      <c r="AW50912" s="5"/>
    </row>
    <row r="50913" spans="38:49">
      <c r="AL50913" s="5"/>
      <c r="AM50913" s="5"/>
      <c r="AW50913" s="5"/>
    </row>
    <row r="50914" spans="38:49">
      <c r="AL50914" s="5"/>
      <c r="AM50914" s="5"/>
      <c r="AW50914" s="5"/>
    </row>
    <row r="50915" spans="38:49">
      <c r="AL50915" s="5"/>
      <c r="AM50915" s="5"/>
      <c r="AW50915" s="5"/>
    </row>
    <row r="50916" spans="38:49">
      <c r="AL50916" s="5"/>
      <c r="AM50916" s="5"/>
      <c r="AW50916" s="5"/>
    </row>
    <row r="50917" spans="38:49">
      <c r="AL50917" s="5"/>
      <c r="AM50917" s="5"/>
      <c r="AW50917" s="5"/>
    </row>
    <row r="50918" spans="38:49">
      <c r="AL50918" s="5"/>
      <c r="AM50918" s="5"/>
      <c r="AW50918" s="5"/>
    </row>
    <row r="50919" spans="38:49">
      <c r="AL50919" s="5"/>
      <c r="AM50919" s="5"/>
      <c r="AW50919" s="5"/>
    </row>
    <row r="50920" spans="38:49">
      <c r="AL50920" s="5"/>
      <c r="AM50920" s="5"/>
      <c r="AW50920" s="5"/>
    </row>
    <row r="50921" spans="38:49">
      <c r="AL50921" s="5"/>
      <c r="AM50921" s="5"/>
      <c r="AW50921" s="5"/>
    </row>
    <row r="50922" spans="38:49">
      <c r="AL50922" s="5"/>
      <c r="AM50922" s="5"/>
      <c r="AW50922" s="5"/>
    </row>
    <row r="50923" spans="38:49">
      <c r="AL50923" s="5"/>
      <c r="AM50923" s="5"/>
      <c r="AW50923" s="5"/>
    </row>
    <row r="50924" spans="38:49">
      <c r="AL50924" s="5"/>
      <c r="AM50924" s="5"/>
      <c r="AW50924" s="5"/>
    </row>
    <row r="50925" spans="38:49">
      <c r="AL50925" s="5"/>
      <c r="AM50925" s="5"/>
      <c r="AW50925" s="5"/>
    </row>
    <row r="50926" spans="38:49">
      <c r="AL50926" s="5"/>
      <c r="AM50926" s="5"/>
      <c r="AW50926" s="5"/>
    </row>
    <row r="50927" spans="38:49">
      <c r="AL50927" s="5"/>
      <c r="AM50927" s="5"/>
      <c r="AW50927" s="5"/>
    </row>
    <row r="50928" spans="38:49">
      <c r="AL50928" s="5"/>
      <c r="AM50928" s="5"/>
      <c r="AW50928" s="5"/>
    </row>
    <row r="50929" spans="38:49">
      <c r="AL50929" s="5"/>
      <c r="AM50929" s="5"/>
      <c r="AW50929" s="5"/>
    </row>
    <row r="50930" spans="38:49">
      <c r="AL50930" s="5"/>
      <c r="AM50930" s="5"/>
      <c r="AW50930" s="5"/>
    </row>
    <row r="50931" spans="38:49">
      <c r="AL50931" s="5"/>
      <c r="AM50931" s="5"/>
      <c r="AW50931" s="5"/>
    </row>
    <row r="50932" spans="38:49">
      <c r="AL50932" s="5"/>
      <c r="AM50932" s="5"/>
      <c r="AW50932" s="5"/>
    </row>
    <row r="50933" spans="38:49">
      <c r="AL50933" s="5"/>
      <c r="AM50933" s="5"/>
      <c r="AW50933" s="5"/>
    </row>
    <row r="50934" spans="38:49">
      <c r="AL50934" s="5"/>
      <c r="AM50934" s="5"/>
      <c r="AW50934" s="5"/>
    </row>
    <row r="50935" spans="38:49">
      <c r="AL50935" s="5"/>
      <c r="AM50935" s="5"/>
      <c r="AW50935" s="5"/>
    </row>
    <row r="50936" spans="38:49">
      <c r="AL50936" s="5"/>
      <c r="AM50936" s="5"/>
      <c r="AW50936" s="5"/>
    </row>
    <row r="50937" spans="38:49">
      <c r="AL50937" s="5"/>
      <c r="AM50937" s="5"/>
      <c r="AW50937" s="5"/>
    </row>
    <row r="50938" spans="38:49">
      <c r="AL50938" s="5"/>
      <c r="AM50938" s="5"/>
      <c r="AW50938" s="5"/>
    </row>
    <row r="50939" spans="38:49">
      <c r="AL50939" s="5"/>
      <c r="AM50939" s="5"/>
      <c r="AW50939" s="5"/>
    </row>
    <row r="50940" spans="38:49">
      <c r="AL50940" s="5"/>
      <c r="AM50940" s="5"/>
      <c r="AW50940" s="5"/>
    </row>
    <row r="50941" spans="38:49">
      <c r="AL50941" s="5"/>
      <c r="AM50941" s="5"/>
      <c r="AW50941" s="5"/>
    </row>
    <row r="50942" spans="38:49">
      <c r="AL50942" s="5"/>
      <c r="AM50942" s="5"/>
      <c r="AW50942" s="5"/>
    </row>
    <row r="50943" spans="38:49">
      <c r="AL50943" s="5"/>
      <c r="AM50943" s="5"/>
      <c r="AW50943" s="5"/>
    </row>
    <row r="50944" spans="38:49">
      <c r="AL50944" s="5"/>
      <c r="AM50944" s="5"/>
      <c r="AW50944" s="5"/>
    </row>
    <row r="50945" spans="38:49">
      <c r="AL50945" s="5"/>
      <c r="AM50945" s="5"/>
      <c r="AW50945" s="5"/>
    </row>
    <row r="50946" spans="38:49">
      <c r="AL50946" s="5"/>
      <c r="AM50946" s="5"/>
      <c r="AW50946" s="5"/>
    </row>
    <row r="50947" spans="38:49">
      <c r="AL50947" s="5"/>
      <c r="AM50947" s="5"/>
      <c r="AW50947" s="5"/>
    </row>
    <row r="50948" spans="38:49">
      <c r="AL50948" s="5"/>
      <c r="AM50948" s="5"/>
      <c r="AW50948" s="5"/>
    </row>
    <row r="50949" spans="38:49">
      <c r="AL50949" s="5"/>
      <c r="AM50949" s="5"/>
      <c r="AW50949" s="5"/>
    </row>
    <row r="50950" spans="38:49">
      <c r="AL50950" s="5"/>
      <c r="AM50950" s="5"/>
      <c r="AW50950" s="5"/>
    </row>
    <row r="50951" spans="38:49">
      <c r="AL50951" s="5"/>
      <c r="AM50951" s="5"/>
      <c r="AW50951" s="5"/>
    </row>
    <row r="50952" spans="38:49">
      <c r="AL50952" s="5"/>
      <c r="AM50952" s="5"/>
      <c r="AW50952" s="5"/>
    </row>
    <row r="50953" spans="38:49">
      <c r="AL50953" s="5"/>
      <c r="AM50953" s="5"/>
      <c r="AW50953" s="5"/>
    </row>
    <row r="50954" spans="38:49">
      <c r="AL50954" s="5"/>
      <c r="AM50954" s="5"/>
      <c r="AW50954" s="5"/>
    </row>
    <row r="50955" spans="38:49">
      <c r="AL50955" s="5"/>
      <c r="AM50955" s="5"/>
      <c r="AW50955" s="5"/>
    </row>
    <row r="50956" spans="38:49">
      <c r="AL50956" s="5"/>
      <c r="AM50956" s="5"/>
      <c r="AW50956" s="5"/>
    </row>
    <row r="50957" spans="38:49">
      <c r="AL50957" s="5"/>
      <c r="AM50957" s="5"/>
      <c r="AW50957" s="5"/>
    </row>
    <row r="50958" spans="38:49">
      <c r="AL50958" s="5"/>
      <c r="AM50958" s="5"/>
      <c r="AW50958" s="5"/>
    </row>
    <row r="50959" spans="38:49">
      <c r="AL50959" s="5"/>
      <c r="AM50959" s="5"/>
      <c r="AW50959" s="5"/>
    </row>
    <row r="50960" spans="38:49">
      <c r="AL50960" s="5"/>
      <c r="AM50960" s="5"/>
      <c r="AW50960" s="5"/>
    </row>
    <row r="50961" spans="38:49">
      <c r="AL50961" s="5"/>
      <c r="AM50961" s="5"/>
      <c r="AW50961" s="5"/>
    </row>
    <row r="50962" spans="38:49">
      <c r="AL50962" s="5"/>
      <c r="AM50962" s="5"/>
      <c r="AW50962" s="5"/>
    </row>
    <row r="50963" spans="38:49">
      <c r="AL50963" s="5"/>
      <c r="AM50963" s="5"/>
      <c r="AW50963" s="5"/>
    </row>
    <row r="50964" spans="38:49">
      <c r="AL50964" s="5"/>
      <c r="AM50964" s="5"/>
      <c r="AW50964" s="5"/>
    </row>
    <row r="50965" spans="38:49">
      <c r="AL50965" s="5"/>
      <c r="AM50965" s="5"/>
      <c r="AW50965" s="5"/>
    </row>
    <row r="50966" spans="38:49">
      <c r="AL50966" s="5"/>
      <c r="AM50966" s="5"/>
      <c r="AW50966" s="5"/>
    </row>
    <row r="50967" spans="38:49">
      <c r="AL50967" s="5"/>
      <c r="AM50967" s="5"/>
      <c r="AW50967" s="5"/>
    </row>
    <row r="50968" spans="38:49">
      <c r="AL50968" s="5"/>
      <c r="AM50968" s="5"/>
      <c r="AW50968" s="5"/>
    </row>
    <row r="50969" spans="38:49">
      <c r="AL50969" s="5"/>
      <c r="AM50969" s="5"/>
      <c r="AW50969" s="5"/>
    </row>
    <row r="50970" spans="38:49">
      <c r="AL50970" s="5"/>
      <c r="AM50970" s="5"/>
      <c r="AW50970" s="5"/>
    </row>
    <row r="50971" spans="38:49">
      <c r="AL50971" s="5"/>
      <c r="AM50971" s="5"/>
      <c r="AW50971" s="5"/>
    </row>
    <row r="50972" spans="38:49">
      <c r="AL50972" s="5"/>
      <c r="AM50972" s="5"/>
      <c r="AW50972" s="5"/>
    </row>
    <row r="50973" spans="38:49">
      <c r="AL50973" s="5"/>
      <c r="AM50973" s="5"/>
      <c r="AW50973" s="5"/>
    </row>
    <row r="50974" spans="38:49">
      <c r="AL50974" s="5"/>
      <c r="AM50974" s="5"/>
      <c r="AW50974" s="5"/>
    </row>
    <row r="50975" spans="38:49">
      <c r="AL50975" s="5"/>
      <c r="AM50975" s="5"/>
      <c r="AW50975" s="5"/>
    </row>
    <row r="50976" spans="38:49">
      <c r="AL50976" s="5"/>
      <c r="AM50976" s="5"/>
      <c r="AW50976" s="5"/>
    </row>
    <row r="50977" spans="38:49">
      <c r="AL50977" s="5"/>
      <c r="AM50977" s="5"/>
      <c r="AW50977" s="5"/>
    </row>
    <row r="50978" spans="38:49">
      <c r="AL50978" s="5"/>
      <c r="AM50978" s="5"/>
      <c r="AW50978" s="5"/>
    </row>
    <row r="50979" spans="38:49">
      <c r="AL50979" s="5"/>
      <c r="AM50979" s="5"/>
      <c r="AW50979" s="5"/>
    </row>
    <row r="50980" spans="38:49">
      <c r="AL50980" s="5"/>
      <c r="AM50980" s="5"/>
      <c r="AW50980" s="5"/>
    </row>
    <row r="50981" spans="38:49">
      <c r="AL50981" s="5"/>
      <c r="AM50981" s="5"/>
      <c r="AW50981" s="5"/>
    </row>
    <row r="50982" spans="38:49">
      <c r="AL50982" s="5"/>
      <c r="AM50982" s="5"/>
      <c r="AW50982" s="5"/>
    </row>
    <row r="50983" spans="38:49">
      <c r="AL50983" s="5"/>
      <c r="AM50983" s="5"/>
      <c r="AW50983" s="5"/>
    </row>
    <row r="50984" spans="38:49">
      <c r="AL50984" s="5"/>
      <c r="AM50984" s="5"/>
      <c r="AW50984" s="5"/>
    </row>
    <row r="50985" spans="38:49">
      <c r="AL50985" s="5"/>
      <c r="AM50985" s="5"/>
      <c r="AW50985" s="5"/>
    </row>
    <row r="50986" spans="38:49">
      <c r="AL50986" s="5"/>
      <c r="AM50986" s="5"/>
      <c r="AW50986" s="5"/>
    </row>
    <row r="50987" spans="38:49">
      <c r="AL50987" s="5"/>
      <c r="AM50987" s="5"/>
      <c r="AW50987" s="5"/>
    </row>
    <row r="50988" spans="38:49">
      <c r="AL50988" s="5"/>
      <c r="AM50988" s="5"/>
      <c r="AW50988" s="5"/>
    </row>
    <row r="50989" spans="38:49">
      <c r="AL50989" s="5"/>
      <c r="AM50989" s="5"/>
      <c r="AW50989" s="5"/>
    </row>
    <row r="50990" spans="38:49">
      <c r="AL50990" s="5"/>
      <c r="AM50990" s="5"/>
      <c r="AW50990" s="5"/>
    </row>
    <row r="50991" spans="38:49">
      <c r="AL50991" s="5"/>
      <c r="AM50991" s="5"/>
      <c r="AW50991" s="5"/>
    </row>
    <row r="50992" spans="38:49">
      <c r="AL50992" s="5"/>
      <c r="AM50992" s="5"/>
      <c r="AW50992" s="5"/>
    </row>
    <row r="50993" spans="38:49">
      <c r="AL50993" s="5"/>
      <c r="AM50993" s="5"/>
      <c r="AW50993" s="5"/>
    </row>
    <row r="50994" spans="38:49">
      <c r="AL50994" s="5"/>
      <c r="AM50994" s="5"/>
      <c r="AW50994" s="5"/>
    </row>
    <row r="50995" spans="38:49">
      <c r="AL50995" s="5"/>
      <c r="AM50995" s="5"/>
      <c r="AW50995" s="5"/>
    </row>
    <row r="50996" spans="38:49">
      <c r="AL50996" s="5"/>
      <c r="AM50996" s="5"/>
      <c r="AW50996" s="5"/>
    </row>
    <row r="50997" spans="38:49">
      <c r="AL50997" s="5"/>
      <c r="AM50997" s="5"/>
      <c r="AW50997" s="5"/>
    </row>
    <row r="50998" spans="38:49">
      <c r="AL50998" s="5"/>
      <c r="AM50998" s="5"/>
      <c r="AW50998" s="5"/>
    </row>
    <row r="50999" spans="38:49">
      <c r="AL50999" s="5"/>
      <c r="AM50999" s="5"/>
      <c r="AW50999" s="5"/>
    </row>
    <row r="51000" spans="38:49">
      <c r="AL51000" s="5"/>
      <c r="AM51000" s="5"/>
      <c r="AW51000" s="5"/>
    </row>
    <row r="51001" spans="38:49">
      <c r="AL51001" s="5"/>
      <c r="AM51001" s="5"/>
      <c r="AW51001" s="5"/>
    </row>
    <row r="51002" spans="38:49">
      <c r="AL51002" s="5"/>
      <c r="AM51002" s="5"/>
      <c r="AW51002" s="5"/>
    </row>
    <row r="51003" spans="38:49">
      <c r="AL51003" s="5"/>
      <c r="AM51003" s="5"/>
      <c r="AW51003" s="5"/>
    </row>
    <row r="51004" spans="38:49">
      <c r="AL51004" s="5"/>
      <c r="AM51004" s="5"/>
      <c r="AW51004" s="5"/>
    </row>
    <row r="51005" spans="38:49">
      <c r="AL51005" s="5"/>
      <c r="AM51005" s="5"/>
      <c r="AW51005" s="5"/>
    </row>
    <row r="51006" spans="38:49">
      <c r="AL51006" s="5"/>
      <c r="AM51006" s="5"/>
      <c r="AW51006" s="5"/>
    </row>
    <row r="51007" spans="38:49">
      <c r="AL51007" s="5"/>
      <c r="AM51007" s="5"/>
      <c r="AW51007" s="5"/>
    </row>
    <row r="51008" spans="38:49">
      <c r="AL51008" s="5"/>
      <c r="AM51008" s="5"/>
      <c r="AW51008" s="5"/>
    </row>
    <row r="51009" spans="38:49">
      <c r="AL51009" s="5"/>
      <c r="AM51009" s="5"/>
      <c r="AW51009" s="5"/>
    </row>
    <row r="51010" spans="38:49">
      <c r="AL51010" s="5"/>
      <c r="AM51010" s="5"/>
      <c r="AW51010" s="5"/>
    </row>
    <row r="51011" spans="38:49">
      <c r="AL51011" s="5"/>
      <c r="AM51011" s="5"/>
      <c r="AW51011" s="5"/>
    </row>
    <row r="51012" spans="38:49">
      <c r="AL51012" s="5"/>
      <c r="AM51012" s="5"/>
      <c r="AW51012" s="5"/>
    </row>
    <row r="51013" spans="38:49">
      <c r="AL51013" s="5"/>
      <c r="AM51013" s="5"/>
      <c r="AW51013" s="5"/>
    </row>
    <row r="51014" spans="38:49">
      <c r="AL51014" s="5"/>
      <c r="AM51014" s="5"/>
      <c r="AW51014" s="5"/>
    </row>
    <row r="51015" spans="38:49">
      <c r="AL51015" s="5"/>
      <c r="AM51015" s="5"/>
      <c r="AW51015" s="5"/>
    </row>
    <row r="51016" spans="38:49">
      <c r="AL51016" s="5"/>
      <c r="AM51016" s="5"/>
      <c r="AW51016" s="5"/>
    </row>
    <row r="51017" spans="38:49">
      <c r="AL51017" s="5"/>
      <c r="AM51017" s="5"/>
      <c r="AW51017" s="5"/>
    </row>
    <row r="51018" spans="38:49">
      <c r="AL51018" s="5"/>
      <c r="AM51018" s="5"/>
      <c r="AW51018" s="5"/>
    </row>
    <row r="51019" spans="38:49">
      <c r="AL51019" s="5"/>
      <c r="AM51019" s="5"/>
      <c r="AW51019" s="5"/>
    </row>
    <row r="51020" spans="38:49">
      <c r="AL51020" s="5"/>
      <c r="AM51020" s="5"/>
      <c r="AW51020" s="5"/>
    </row>
    <row r="51021" spans="38:49">
      <c r="AL51021" s="5"/>
      <c r="AM51021" s="5"/>
      <c r="AW51021" s="5"/>
    </row>
    <row r="51022" spans="38:49">
      <c r="AL51022" s="5"/>
      <c r="AM51022" s="5"/>
      <c r="AW51022" s="5"/>
    </row>
    <row r="51023" spans="38:49">
      <c r="AL51023" s="5"/>
      <c r="AM51023" s="5"/>
      <c r="AW51023" s="5"/>
    </row>
    <row r="51024" spans="38:49">
      <c r="AL51024" s="5"/>
      <c r="AM51024" s="5"/>
      <c r="AW51024" s="5"/>
    </row>
    <row r="51025" spans="38:49">
      <c r="AL51025" s="5"/>
      <c r="AM51025" s="5"/>
      <c r="AW51025" s="5"/>
    </row>
    <row r="51026" spans="38:49">
      <c r="AL51026" s="5"/>
      <c r="AM51026" s="5"/>
      <c r="AW51026" s="5"/>
    </row>
    <row r="51027" spans="38:49">
      <c r="AL51027" s="5"/>
      <c r="AM51027" s="5"/>
      <c r="AW51027" s="5"/>
    </row>
    <row r="51028" spans="38:49">
      <c r="AL51028" s="5"/>
      <c r="AM51028" s="5"/>
      <c r="AW51028" s="5"/>
    </row>
    <row r="51029" spans="38:49">
      <c r="AL51029" s="5"/>
      <c r="AM51029" s="5"/>
      <c r="AW51029" s="5"/>
    </row>
    <row r="51030" spans="38:49">
      <c r="AL51030" s="5"/>
      <c r="AM51030" s="5"/>
      <c r="AW51030" s="5"/>
    </row>
    <row r="51031" spans="38:49">
      <c r="AL51031" s="5"/>
      <c r="AM51031" s="5"/>
      <c r="AW51031" s="5"/>
    </row>
    <row r="51032" spans="38:49">
      <c r="AL51032" s="5"/>
      <c r="AM51032" s="5"/>
      <c r="AW51032" s="5"/>
    </row>
    <row r="51033" spans="38:49">
      <c r="AL51033" s="5"/>
      <c r="AM51033" s="5"/>
      <c r="AW51033" s="5"/>
    </row>
    <row r="51034" spans="38:49">
      <c r="AL51034" s="5"/>
      <c r="AM51034" s="5"/>
      <c r="AW51034" s="5"/>
    </row>
    <row r="51035" spans="38:49">
      <c r="AL51035" s="5"/>
      <c r="AM51035" s="5"/>
      <c r="AW51035" s="5"/>
    </row>
    <row r="51036" spans="38:49">
      <c r="AL51036" s="5"/>
      <c r="AM51036" s="5"/>
      <c r="AW51036" s="5"/>
    </row>
    <row r="51037" spans="38:49">
      <c r="AL51037" s="5"/>
      <c r="AM51037" s="5"/>
      <c r="AW51037" s="5"/>
    </row>
    <row r="51038" spans="38:49">
      <c r="AL51038" s="5"/>
      <c r="AM51038" s="5"/>
      <c r="AW51038" s="5"/>
    </row>
    <row r="51039" spans="38:49">
      <c r="AL51039" s="5"/>
      <c r="AM51039" s="5"/>
      <c r="AW51039" s="5"/>
    </row>
    <row r="51040" spans="38:49">
      <c r="AL51040" s="5"/>
      <c r="AM51040" s="5"/>
      <c r="AW51040" s="5"/>
    </row>
    <row r="51041" spans="38:49">
      <c r="AL51041" s="5"/>
      <c r="AM51041" s="5"/>
      <c r="AW51041" s="5"/>
    </row>
    <row r="51042" spans="38:49">
      <c r="AL51042" s="5"/>
      <c r="AM51042" s="5"/>
      <c r="AW51042" s="5"/>
    </row>
    <row r="51043" spans="38:49">
      <c r="AL51043" s="5"/>
      <c r="AM51043" s="5"/>
      <c r="AW51043" s="5"/>
    </row>
    <row r="51044" spans="38:49">
      <c r="AL51044" s="5"/>
      <c r="AM51044" s="5"/>
      <c r="AW51044" s="5"/>
    </row>
    <row r="51045" spans="38:49">
      <c r="AL51045" s="5"/>
      <c r="AM51045" s="5"/>
      <c r="AW51045" s="5"/>
    </row>
    <row r="51046" spans="38:49">
      <c r="AL51046" s="5"/>
      <c r="AM51046" s="5"/>
      <c r="AW51046" s="5"/>
    </row>
    <row r="51047" spans="38:49">
      <c r="AL51047" s="5"/>
      <c r="AM51047" s="5"/>
      <c r="AW51047" s="5"/>
    </row>
    <row r="51048" spans="38:49">
      <c r="AL51048" s="5"/>
      <c r="AM51048" s="5"/>
      <c r="AW51048" s="5"/>
    </row>
    <row r="51049" spans="38:49">
      <c r="AL51049" s="5"/>
      <c r="AM51049" s="5"/>
      <c r="AW51049" s="5"/>
    </row>
    <row r="51050" spans="38:49">
      <c r="AL51050" s="5"/>
      <c r="AM51050" s="5"/>
      <c r="AW51050" s="5"/>
    </row>
    <row r="51051" spans="38:49">
      <c r="AL51051" s="5"/>
      <c r="AM51051" s="5"/>
      <c r="AW51051" s="5"/>
    </row>
    <row r="51052" spans="38:49">
      <c r="AL51052" s="5"/>
      <c r="AM51052" s="5"/>
      <c r="AW51052" s="5"/>
    </row>
    <row r="51053" spans="38:49">
      <c r="AL51053" s="5"/>
      <c r="AM51053" s="5"/>
      <c r="AW51053" s="5"/>
    </row>
    <row r="51054" spans="38:49">
      <c r="AL51054" s="5"/>
      <c r="AM51054" s="5"/>
      <c r="AW51054" s="5"/>
    </row>
    <row r="51055" spans="38:49">
      <c r="AL51055" s="5"/>
      <c r="AM51055" s="5"/>
      <c r="AW51055" s="5"/>
    </row>
    <row r="51056" spans="38:49">
      <c r="AL51056" s="5"/>
      <c r="AM51056" s="5"/>
      <c r="AW51056" s="5"/>
    </row>
    <row r="51057" spans="38:49">
      <c r="AL51057" s="5"/>
      <c r="AM51057" s="5"/>
      <c r="AW51057" s="5"/>
    </row>
    <row r="51058" spans="38:49">
      <c r="AL51058" s="5"/>
      <c r="AM51058" s="5"/>
      <c r="AW51058" s="5"/>
    </row>
    <row r="51059" spans="38:49">
      <c r="AL51059" s="5"/>
      <c r="AM51059" s="5"/>
      <c r="AW51059" s="5"/>
    </row>
    <row r="51060" spans="38:49">
      <c r="AL51060" s="5"/>
      <c r="AM51060" s="5"/>
      <c r="AW51060" s="5"/>
    </row>
    <row r="51061" spans="38:49">
      <c r="AL51061" s="5"/>
      <c r="AM51061" s="5"/>
      <c r="AW51061" s="5"/>
    </row>
    <row r="51062" spans="38:49">
      <c r="AL51062" s="5"/>
      <c r="AM51062" s="5"/>
      <c r="AW51062" s="5"/>
    </row>
    <row r="51063" spans="38:49">
      <c r="AL51063" s="5"/>
      <c r="AM51063" s="5"/>
      <c r="AW51063" s="5"/>
    </row>
    <row r="51064" spans="38:49">
      <c r="AL51064" s="5"/>
      <c r="AM51064" s="5"/>
      <c r="AW51064" s="5"/>
    </row>
    <row r="51065" spans="38:49">
      <c r="AL51065" s="5"/>
      <c r="AM51065" s="5"/>
      <c r="AW51065" s="5"/>
    </row>
    <row r="51066" spans="38:49">
      <c r="AL51066" s="5"/>
      <c r="AM51066" s="5"/>
      <c r="AW51066" s="5"/>
    </row>
    <row r="51067" spans="38:49">
      <c r="AL51067" s="5"/>
      <c r="AM51067" s="5"/>
      <c r="AW51067" s="5"/>
    </row>
    <row r="51068" spans="38:49">
      <c r="AL51068" s="5"/>
      <c r="AM51068" s="5"/>
      <c r="AW51068" s="5"/>
    </row>
    <row r="51069" spans="38:49">
      <c r="AL51069" s="5"/>
      <c r="AM51069" s="5"/>
      <c r="AW51069" s="5"/>
    </row>
    <row r="51070" spans="38:49">
      <c r="AL51070" s="5"/>
      <c r="AM51070" s="5"/>
      <c r="AW51070" s="5"/>
    </row>
    <row r="51071" spans="38:49">
      <c r="AL51071" s="5"/>
      <c r="AM51071" s="5"/>
      <c r="AW51071" s="5"/>
    </row>
    <row r="51072" spans="38:49">
      <c r="AL51072" s="5"/>
      <c r="AM51072" s="5"/>
      <c r="AW51072" s="5"/>
    </row>
    <row r="51073" spans="38:49">
      <c r="AL51073" s="5"/>
      <c r="AM51073" s="5"/>
      <c r="AW51073" s="5"/>
    </row>
    <row r="51074" spans="38:49">
      <c r="AL51074" s="5"/>
      <c r="AM51074" s="5"/>
      <c r="AW51074" s="5"/>
    </row>
    <row r="51075" spans="38:49">
      <c r="AL51075" s="5"/>
      <c r="AM51075" s="5"/>
      <c r="AW51075" s="5"/>
    </row>
    <row r="51076" spans="38:49">
      <c r="AL51076" s="5"/>
      <c r="AM51076" s="5"/>
      <c r="AW51076" s="5"/>
    </row>
    <row r="51077" spans="38:49">
      <c r="AL51077" s="5"/>
      <c r="AM51077" s="5"/>
      <c r="AW51077" s="5"/>
    </row>
    <row r="51078" spans="38:49">
      <c r="AL51078" s="5"/>
      <c r="AM51078" s="5"/>
      <c r="AW51078" s="5"/>
    </row>
    <row r="51079" spans="38:49">
      <c r="AL51079" s="5"/>
      <c r="AM51079" s="5"/>
      <c r="AW51079" s="5"/>
    </row>
    <row r="51080" spans="38:49">
      <c r="AL51080" s="5"/>
      <c r="AM51080" s="5"/>
      <c r="AW51080" s="5"/>
    </row>
    <row r="51081" spans="38:49">
      <c r="AL51081" s="5"/>
      <c r="AM51081" s="5"/>
      <c r="AW51081" s="5"/>
    </row>
    <row r="51082" spans="38:49">
      <c r="AL51082" s="5"/>
      <c r="AM51082" s="5"/>
      <c r="AW51082" s="5"/>
    </row>
    <row r="51083" spans="38:49">
      <c r="AL51083" s="5"/>
      <c r="AM51083" s="5"/>
      <c r="AW51083" s="5"/>
    </row>
    <row r="51084" spans="38:49">
      <c r="AL51084" s="5"/>
      <c r="AM51084" s="5"/>
      <c r="AW51084" s="5"/>
    </row>
    <row r="51085" spans="38:49">
      <c r="AL51085" s="5"/>
      <c r="AM51085" s="5"/>
      <c r="AW51085" s="5"/>
    </row>
    <row r="51086" spans="38:49">
      <c r="AL51086" s="5"/>
      <c r="AM51086" s="5"/>
      <c r="AW51086" s="5"/>
    </row>
    <row r="51087" spans="38:49">
      <c r="AL51087" s="5"/>
      <c r="AM51087" s="5"/>
      <c r="AW51087" s="5"/>
    </row>
    <row r="51088" spans="38:49">
      <c r="AL51088" s="5"/>
      <c r="AM51088" s="5"/>
      <c r="AW51088" s="5"/>
    </row>
    <row r="51089" spans="38:49">
      <c r="AL51089" s="5"/>
      <c r="AM51089" s="5"/>
      <c r="AW51089" s="5"/>
    </row>
    <row r="51090" spans="38:49">
      <c r="AL51090" s="5"/>
      <c r="AM51090" s="5"/>
      <c r="AW51090" s="5"/>
    </row>
    <row r="51091" spans="38:49">
      <c r="AL51091" s="5"/>
      <c r="AM51091" s="5"/>
      <c r="AW51091" s="5"/>
    </row>
    <row r="51092" spans="38:49">
      <c r="AL51092" s="5"/>
      <c r="AM51092" s="5"/>
      <c r="AW51092" s="5"/>
    </row>
    <row r="51093" spans="38:49">
      <c r="AL51093" s="5"/>
      <c r="AM51093" s="5"/>
      <c r="AW51093" s="5"/>
    </row>
    <row r="51094" spans="38:49">
      <c r="AL51094" s="5"/>
      <c r="AM51094" s="5"/>
      <c r="AW51094" s="5"/>
    </row>
    <row r="51095" spans="38:49">
      <c r="AL51095" s="5"/>
      <c r="AM51095" s="5"/>
      <c r="AW51095" s="5"/>
    </row>
    <row r="51096" spans="38:49">
      <c r="AL51096" s="5"/>
      <c r="AM51096" s="5"/>
      <c r="AW51096" s="5"/>
    </row>
    <row r="51097" spans="38:49">
      <c r="AL51097" s="5"/>
      <c r="AM51097" s="5"/>
      <c r="AW51097" s="5"/>
    </row>
    <row r="51098" spans="38:49">
      <c r="AL51098" s="5"/>
      <c r="AM51098" s="5"/>
      <c r="AW51098" s="5"/>
    </row>
    <row r="51099" spans="38:49">
      <c r="AL51099" s="5"/>
      <c r="AM51099" s="5"/>
      <c r="AW51099" s="5"/>
    </row>
    <row r="51100" spans="38:49">
      <c r="AL51100" s="5"/>
      <c r="AM51100" s="5"/>
      <c r="AW51100" s="5"/>
    </row>
    <row r="51101" spans="38:49">
      <c r="AL51101" s="5"/>
      <c r="AM51101" s="5"/>
      <c r="AW51101" s="5"/>
    </row>
    <row r="51102" spans="38:49">
      <c r="AL51102" s="5"/>
      <c r="AM51102" s="5"/>
      <c r="AW51102" s="5"/>
    </row>
    <row r="51103" spans="38:49">
      <c r="AL51103" s="5"/>
      <c r="AM51103" s="5"/>
      <c r="AW51103" s="5"/>
    </row>
    <row r="51104" spans="38:49">
      <c r="AL51104" s="5"/>
      <c r="AM51104" s="5"/>
      <c r="AW51104" s="5"/>
    </row>
    <row r="51105" spans="38:49">
      <c r="AL51105" s="5"/>
      <c r="AM51105" s="5"/>
      <c r="AW51105" s="5"/>
    </row>
    <row r="51106" spans="38:49">
      <c r="AL51106" s="5"/>
      <c r="AM51106" s="5"/>
      <c r="AW51106" s="5"/>
    </row>
    <row r="51107" spans="38:49">
      <c r="AL51107" s="5"/>
      <c r="AM51107" s="5"/>
      <c r="AW51107" s="5"/>
    </row>
    <row r="51108" spans="38:49">
      <c r="AL51108" s="5"/>
      <c r="AM51108" s="5"/>
      <c r="AW51108" s="5"/>
    </row>
    <row r="51109" spans="38:49">
      <c r="AL51109" s="5"/>
      <c r="AM51109" s="5"/>
      <c r="AW51109" s="5"/>
    </row>
    <row r="51110" spans="38:49">
      <c r="AL51110" s="5"/>
      <c r="AM51110" s="5"/>
      <c r="AW51110" s="5"/>
    </row>
    <row r="51111" spans="38:49">
      <c r="AL51111" s="5"/>
      <c r="AM51111" s="5"/>
      <c r="AW51111" s="5"/>
    </row>
    <row r="51112" spans="38:49">
      <c r="AL51112" s="5"/>
      <c r="AM51112" s="5"/>
      <c r="AW51112" s="5"/>
    </row>
    <row r="51113" spans="38:49">
      <c r="AL51113" s="5"/>
      <c r="AM51113" s="5"/>
      <c r="AW51113" s="5"/>
    </row>
    <row r="51114" spans="38:49">
      <c r="AL51114" s="5"/>
      <c r="AM51114" s="5"/>
      <c r="AW51114" s="5"/>
    </row>
    <row r="51115" spans="38:49">
      <c r="AL51115" s="5"/>
      <c r="AM51115" s="5"/>
      <c r="AW51115" s="5"/>
    </row>
    <row r="51116" spans="38:49">
      <c r="AL51116" s="5"/>
      <c r="AM51116" s="5"/>
      <c r="AW51116" s="5"/>
    </row>
    <row r="51117" spans="38:49">
      <c r="AL51117" s="5"/>
      <c r="AM51117" s="5"/>
      <c r="AW51117" s="5"/>
    </row>
    <row r="51118" spans="38:49">
      <c r="AL51118" s="5"/>
      <c r="AM51118" s="5"/>
      <c r="AW51118" s="5"/>
    </row>
    <row r="51119" spans="38:49">
      <c r="AL51119" s="5"/>
      <c r="AM51119" s="5"/>
      <c r="AW51119" s="5"/>
    </row>
    <row r="51120" spans="38:49">
      <c r="AL51120" s="5"/>
      <c r="AM51120" s="5"/>
      <c r="AW51120" s="5"/>
    </row>
    <row r="51121" spans="38:49">
      <c r="AL51121" s="5"/>
      <c r="AM51121" s="5"/>
      <c r="AW51121" s="5"/>
    </row>
    <row r="51122" spans="38:49">
      <c r="AL51122" s="5"/>
      <c r="AM51122" s="5"/>
      <c r="AW51122" s="5"/>
    </row>
    <row r="51123" spans="38:49">
      <c r="AL51123" s="5"/>
      <c r="AM51123" s="5"/>
      <c r="AW51123" s="5"/>
    </row>
    <row r="51124" spans="38:49">
      <c r="AL51124" s="5"/>
      <c r="AM51124" s="5"/>
      <c r="AW51124" s="5"/>
    </row>
    <row r="51125" spans="38:49">
      <c r="AL51125" s="5"/>
      <c r="AM51125" s="5"/>
      <c r="AW51125" s="5"/>
    </row>
    <row r="51126" spans="38:49">
      <c r="AL51126" s="5"/>
      <c r="AM51126" s="5"/>
      <c r="AW51126" s="5"/>
    </row>
    <row r="51127" spans="38:49">
      <c r="AL51127" s="5"/>
      <c r="AM51127" s="5"/>
      <c r="AW51127" s="5"/>
    </row>
    <row r="51128" spans="38:49">
      <c r="AL51128" s="5"/>
      <c r="AM51128" s="5"/>
      <c r="AW51128" s="5"/>
    </row>
    <row r="51129" spans="38:49">
      <c r="AL51129" s="5"/>
      <c r="AM51129" s="5"/>
      <c r="AW51129" s="5"/>
    </row>
    <row r="51130" spans="38:49">
      <c r="AL51130" s="5"/>
      <c r="AM51130" s="5"/>
      <c r="AW51130" s="5"/>
    </row>
    <row r="51131" spans="38:49">
      <c r="AL51131" s="5"/>
      <c r="AM51131" s="5"/>
      <c r="AW51131" s="5"/>
    </row>
    <row r="51132" spans="38:49">
      <c r="AL51132" s="5"/>
      <c r="AM51132" s="5"/>
      <c r="AW51132" s="5"/>
    </row>
    <row r="51133" spans="38:49">
      <c r="AL51133" s="5"/>
      <c r="AM51133" s="5"/>
      <c r="AW51133" s="5"/>
    </row>
    <row r="51134" spans="38:49">
      <c r="AL51134" s="5"/>
      <c r="AM51134" s="5"/>
      <c r="AW51134" s="5"/>
    </row>
    <row r="51135" spans="38:49">
      <c r="AL51135" s="5"/>
      <c r="AM51135" s="5"/>
      <c r="AW51135" s="5"/>
    </row>
    <row r="51136" spans="38:49">
      <c r="AL51136" s="5"/>
      <c r="AM51136" s="5"/>
      <c r="AW51136" s="5"/>
    </row>
    <row r="51137" spans="38:49">
      <c r="AL51137" s="5"/>
      <c r="AM51137" s="5"/>
      <c r="AW51137" s="5"/>
    </row>
    <row r="51138" spans="38:49">
      <c r="AL51138" s="5"/>
      <c r="AM51138" s="5"/>
      <c r="AW51138" s="5"/>
    </row>
    <row r="51139" spans="38:49">
      <c r="AL51139" s="5"/>
      <c r="AM51139" s="5"/>
      <c r="AW51139" s="5"/>
    </row>
    <row r="51140" spans="38:49">
      <c r="AL51140" s="5"/>
      <c r="AM51140" s="5"/>
      <c r="AW51140" s="5"/>
    </row>
    <row r="51141" spans="38:49">
      <c r="AL51141" s="5"/>
      <c r="AM51141" s="5"/>
      <c r="AW51141" s="5"/>
    </row>
    <row r="51142" spans="38:49">
      <c r="AL51142" s="5"/>
      <c r="AM51142" s="5"/>
      <c r="AW51142" s="5"/>
    </row>
    <row r="51143" spans="38:49">
      <c r="AL51143" s="5"/>
      <c r="AM51143" s="5"/>
      <c r="AW51143" s="5"/>
    </row>
    <row r="51144" spans="38:49">
      <c r="AL51144" s="5"/>
      <c r="AM51144" s="5"/>
      <c r="AW51144" s="5"/>
    </row>
    <row r="51145" spans="38:49">
      <c r="AL51145" s="5"/>
      <c r="AM51145" s="5"/>
      <c r="AW51145" s="5"/>
    </row>
    <row r="51146" spans="38:49">
      <c r="AL51146" s="5"/>
      <c r="AM51146" s="5"/>
      <c r="AW51146" s="5"/>
    </row>
    <row r="51147" spans="38:49">
      <c r="AL51147" s="5"/>
      <c r="AM51147" s="5"/>
      <c r="AW51147" s="5"/>
    </row>
    <row r="51148" spans="38:49">
      <c r="AL51148" s="5"/>
      <c r="AM51148" s="5"/>
      <c r="AW51148" s="5"/>
    </row>
    <row r="51149" spans="38:49">
      <c r="AL51149" s="5"/>
      <c r="AM51149" s="5"/>
      <c r="AW51149" s="5"/>
    </row>
    <row r="51150" spans="38:49">
      <c r="AL51150" s="5"/>
      <c r="AM51150" s="5"/>
      <c r="AW51150" s="5"/>
    </row>
    <row r="51151" spans="38:49">
      <c r="AL51151" s="5"/>
      <c r="AM51151" s="5"/>
      <c r="AW51151" s="5"/>
    </row>
    <row r="51152" spans="38:49">
      <c r="AL51152" s="5"/>
      <c r="AM51152" s="5"/>
      <c r="AW51152" s="5"/>
    </row>
    <row r="51153" spans="38:49">
      <c r="AL51153" s="5"/>
      <c r="AM51153" s="5"/>
      <c r="AW51153" s="5"/>
    </row>
    <row r="51154" spans="38:49">
      <c r="AL51154" s="5"/>
      <c r="AM51154" s="5"/>
      <c r="AW51154" s="5"/>
    </row>
    <row r="51155" spans="38:49">
      <c r="AL51155" s="5"/>
      <c r="AM51155" s="5"/>
      <c r="AW51155" s="5"/>
    </row>
    <row r="51156" spans="38:49">
      <c r="AL51156" s="5"/>
      <c r="AM51156" s="5"/>
      <c r="AW51156" s="5"/>
    </row>
    <row r="51157" spans="38:49">
      <c r="AL51157" s="5"/>
      <c r="AM51157" s="5"/>
      <c r="AW51157" s="5"/>
    </row>
    <row r="51158" spans="38:49">
      <c r="AL51158" s="5"/>
      <c r="AM51158" s="5"/>
      <c r="AW51158" s="5"/>
    </row>
    <row r="51159" spans="38:49">
      <c r="AL51159" s="5"/>
      <c r="AM51159" s="5"/>
      <c r="AW51159" s="5"/>
    </row>
    <row r="51160" spans="38:49">
      <c r="AL51160" s="5"/>
      <c r="AM51160" s="5"/>
      <c r="AW51160" s="5"/>
    </row>
    <row r="51161" spans="38:49">
      <c r="AL51161" s="5"/>
      <c r="AM51161" s="5"/>
      <c r="AW51161" s="5"/>
    </row>
    <row r="51162" spans="38:49">
      <c r="AL51162" s="5"/>
      <c r="AM51162" s="5"/>
      <c r="AW51162" s="5"/>
    </row>
    <row r="51163" spans="38:49">
      <c r="AL51163" s="5"/>
      <c r="AM51163" s="5"/>
      <c r="AW51163" s="5"/>
    </row>
    <row r="51164" spans="38:49">
      <c r="AL51164" s="5"/>
      <c r="AM51164" s="5"/>
      <c r="AW51164" s="5"/>
    </row>
    <row r="51165" spans="38:49">
      <c r="AL51165" s="5"/>
      <c r="AM51165" s="5"/>
      <c r="AW51165" s="5"/>
    </row>
    <row r="51166" spans="38:49">
      <c r="AL51166" s="5"/>
      <c r="AM51166" s="5"/>
      <c r="AW51166" s="5"/>
    </row>
    <row r="51167" spans="38:49">
      <c r="AL51167" s="5"/>
      <c r="AM51167" s="5"/>
      <c r="AW51167" s="5"/>
    </row>
    <row r="51168" spans="38:49">
      <c r="AL51168" s="5"/>
      <c r="AM51168" s="5"/>
      <c r="AW51168" s="5"/>
    </row>
    <row r="51169" spans="38:49">
      <c r="AL51169" s="5"/>
      <c r="AM51169" s="5"/>
      <c r="AW51169" s="5"/>
    </row>
    <row r="51170" spans="38:49">
      <c r="AL51170" s="5"/>
      <c r="AM51170" s="5"/>
      <c r="AW51170" s="5"/>
    </row>
    <row r="51171" spans="38:49">
      <c r="AL51171" s="5"/>
      <c r="AM51171" s="5"/>
      <c r="AW51171" s="5"/>
    </row>
    <row r="51172" spans="38:49">
      <c r="AL51172" s="5"/>
      <c r="AM51172" s="5"/>
      <c r="AW51172" s="5"/>
    </row>
    <row r="51173" spans="38:49">
      <c r="AL51173" s="5"/>
      <c r="AM51173" s="5"/>
      <c r="AW51173" s="5"/>
    </row>
    <row r="51174" spans="38:49">
      <c r="AL51174" s="5"/>
      <c r="AM51174" s="5"/>
      <c r="AW51174" s="5"/>
    </row>
    <row r="51175" spans="38:49">
      <c r="AL51175" s="5"/>
      <c r="AM51175" s="5"/>
      <c r="AW51175" s="5"/>
    </row>
    <row r="51176" spans="38:49">
      <c r="AL51176" s="5"/>
      <c r="AM51176" s="5"/>
      <c r="AW51176" s="5"/>
    </row>
    <row r="51177" spans="38:49">
      <c r="AL51177" s="5"/>
      <c r="AM51177" s="5"/>
      <c r="AW51177" s="5"/>
    </row>
    <row r="51178" spans="38:49">
      <c r="AL51178" s="5"/>
      <c r="AM51178" s="5"/>
      <c r="AW51178" s="5"/>
    </row>
    <row r="51179" spans="38:49">
      <c r="AL51179" s="5"/>
      <c r="AM51179" s="5"/>
      <c r="AW51179" s="5"/>
    </row>
    <row r="51180" spans="38:49">
      <c r="AL51180" s="5"/>
      <c r="AM51180" s="5"/>
      <c r="AW51180" s="5"/>
    </row>
    <row r="51181" spans="38:49">
      <c r="AL51181" s="5"/>
      <c r="AM51181" s="5"/>
      <c r="AW51181" s="5"/>
    </row>
    <row r="51182" spans="38:49">
      <c r="AL51182" s="5"/>
      <c r="AM51182" s="5"/>
      <c r="AW51182" s="5"/>
    </row>
    <row r="51183" spans="38:49">
      <c r="AL51183" s="5"/>
      <c r="AM51183" s="5"/>
      <c r="AW51183" s="5"/>
    </row>
    <row r="51184" spans="38:49">
      <c r="AL51184" s="5"/>
      <c r="AM51184" s="5"/>
      <c r="AW51184" s="5"/>
    </row>
    <row r="51185" spans="38:49">
      <c r="AL51185" s="5"/>
      <c r="AM51185" s="5"/>
      <c r="AW51185" s="5"/>
    </row>
    <row r="51186" spans="38:49">
      <c r="AL51186" s="5"/>
      <c r="AM51186" s="5"/>
      <c r="AW51186" s="5"/>
    </row>
    <row r="51187" spans="38:49">
      <c r="AL51187" s="5"/>
      <c r="AM51187" s="5"/>
      <c r="AW51187" s="5"/>
    </row>
    <row r="51188" spans="38:49">
      <c r="AL51188" s="5"/>
      <c r="AM51188" s="5"/>
      <c r="AW51188" s="5"/>
    </row>
    <row r="51189" spans="38:49">
      <c r="AL51189" s="5"/>
      <c r="AM51189" s="5"/>
      <c r="AW51189" s="5"/>
    </row>
    <row r="51190" spans="38:49">
      <c r="AL51190" s="5"/>
      <c r="AM51190" s="5"/>
      <c r="AW51190" s="5"/>
    </row>
    <row r="51191" spans="38:49">
      <c r="AL51191" s="5"/>
      <c r="AM51191" s="5"/>
      <c r="AW51191" s="5"/>
    </row>
    <row r="51192" spans="38:49">
      <c r="AL51192" s="5"/>
      <c r="AM51192" s="5"/>
      <c r="AW51192" s="5"/>
    </row>
    <row r="51193" spans="38:49">
      <c r="AL51193" s="5"/>
      <c r="AM51193" s="5"/>
      <c r="AW51193" s="5"/>
    </row>
    <row r="51194" spans="38:49">
      <c r="AL51194" s="5"/>
      <c r="AM51194" s="5"/>
      <c r="AW51194" s="5"/>
    </row>
    <row r="51195" spans="38:49">
      <c r="AL51195" s="5"/>
      <c r="AM51195" s="5"/>
      <c r="AW51195" s="5"/>
    </row>
    <row r="51196" spans="38:49">
      <c r="AL51196" s="5"/>
      <c r="AM51196" s="5"/>
      <c r="AW51196" s="5"/>
    </row>
    <row r="51197" spans="38:49">
      <c r="AL51197" s="5"/>
      <c r="AM51197" s="5"/>
      <c r="AW51197" s="5"/>
    </row>
    <row r="51198" spans="38:49">
      <c r="AL51198" s="5"/>
      <c r="AM51198" s="5"/>
      <c r="AW51198" s="5"/>
    </row>
    <row r="51199" spans="38:49">
      <c r="AL51199" s="5"/>
      <c r="AM51199" s="5"/>
      <c r="AW51199" s="5"/>
    </row>
    <row r="51200" spans="38:49">
      <c r="AL51200" s="5"/>
      <c r="AM51200" s="5"/>
      <c r="AW51200" s="5"/>
    </row>
    <row r="51201" spans="38:49">
      <c r="AL51201" s="5"/>
      <c r="AM51201" s="5"/>
      <c r="AW51201" s="5"/>
    </row>
    <row r="51202" spans="38:49">
      <c r="AL51202" s="5"/>
      <c r="AM51202" s="5"/>
      <c r="AW51202" s="5"/>
    </row>
    <row r="51203" spans="38:49">
      <c r="AL51203" s="5"/>
      <c r="AM51203" s="5"/>
      <c r="AW51203" s="5"/>
    </row>
    <row r="51204" spans="38:49">
      <c r="AL51204" s="5"/>
      <c r="AM51204" s="5"/>
      <c r="AW51204" s="5"/>
    </row>
    <row r="51205" spans="38:49">
      <c r="AL51205" s="5"/>
      <c r="AM51205" s="5"/>
      <c r="AW51205" s="5"/>
    </row>
    <row r="51206" spans="38:49">
      <c r="AL51206" s="5"/>
      <c r="AM51206" s="5"/>
      <c r="AW51206" s="5"/>
    </row>
    <row r="51207" spans="38:49">
      <c r="AL51207" s="5"/>
      <c r="AM51207" s="5"/>
      <c r="AW51207" s="5"/>
    </row>
    <row r="51208" spans="38:49">
      <c r="AL51208" s="5"/>
      <c r="AM51208" s="5"/>
      <c r="AW51208" s="5"/>
    </row>
    <row r="51209" spans="38:49">
      <c r="AL51209" s="5"/>
      <c r="AM51209" s="5"/>
      <c r="AW51209" s="5"/>
    </row>
    <row r="51210" spans="38:49">
      <c r="AL51210" s="5"/>
      <c r="AM51210" s="5"/>
      <c r="AW51210" s="5"/>
    </row>
    <row r="51211" spans="38:49">
      <c r="AL51211" s="5"/>
      <c r="AM51211" s="5"/>
      <c r="AW51211" s="5"/>
    </row>
    <row r="51212" spans="38:49">
      <c r="AL51212" s="5"/>
      <c r="AM51212" s="5"/>
      <c r="AW51212" s="5"/>
    </row>
    <row r="51213" spans="38:49">
      <c r="AL51213" s="5"/>
      <c r="AM51213" s="5"/>
      <c r="AW51213" s="5"/>
    </row>
    <row r="51214" spans="38:49">
      <c r="AL51214" s="5"/>
      <c r="AM51214" s="5"/>
      <c r="AW51214" s="5"/>
    </row>
    <row r="51215" spans="38:49">
      <c r="AL51215" s="5"/>
      <c r="AM51215" s="5"/>
      <c r="AW51215" s="5"/>
    </row>
    <row r="51216" spans="38:49">
      <c r="AL51216" s="5"/>
      <c r="AM51216" s="5"/>
      <c r="AW51216" s="5"/>
    </row>
    <row r="51217" spans="38:49">
      <c r="AL51217" s="5"/>
      <c r="AM51217" s="5"/>
      <c r="AW51217" s="5"/>
    </row>
    <row r="51218" spans="38:49">
      <c r="AL51218" s="5"/>
      <c r="AM51218" s="5"/>
      <c r="AW51218" s="5"/>
    </row>
    <row r="51219" spans="38:49">
      <c r="AL51219" s="5"/>
      <c r="AM51219" s="5"/>
      <c r="AW51219" s="5"/>
    </row>
    <row r="51220" spans="38:49">
      <c r="AL51220" s="5"/>
      <c r="AM51220" s="5"/>
      <c r="AW51220" s="5"/>
    </row>
    <row r="51221" spans="38:49">
      <c r="AL51221" s="5"/>
      <c r="AM51221" s="5"/>
      <c r="AW51221" s="5"/>
    </row>
    <row r="51222" spans="38:49">
      <c r="AL51222" s="5"/>
      <c r="AM51222" s="5"/>
      <c r="AW51222" s="5"/>
    </row>
    <row r="51223" spans="38:49">
      <c r="AL51223" s="5"/>
      <c r="AM51223" s="5"/>
      <c r="AW51223" s="5"/>
    </row>
    <row r="51224" spans="38:49">
      <c r="AL51224" s="5"/>
      <c r="AM51224" s="5"/>
      <c r="AW51224" s="5"/>
    </row>
    <row r="51225" spans="38:49">
      <c r="AL51225" s="5"/>
      <c r="AM51225" s="5"/>
      <c r="AW51225" s="5"/>
    </row>
    <row r="51226" spans="38:49">
      <c r="AL51226" s="5"/>
      <c r="AM51226" s="5"/>
      <c r="AW51226" s="5"/>
    </row>
    <row r="51227" spans="38:49">
      <c r="AL51227" s="5"/>
      <c r="AM51227" s="5"/>
      <c r="AW51227" s="5"/>
    </row>
    <row r="51228" spans="38:49">
      <c r="AL51228" s="5"/>
      <c r="AM51228" s="5"/>
      <c r="AW51228" s="5"/>
    </row>
    <row r="51229" spans="38:49">
      <c r="AL51229" s="5"/>
      <c r="AM51229" s="5"/>
      <c r="AW51229" s="5"/>
    </row>
    <row r="51230" spans="38:49">
      <c r="AL51230" s="5"/>
      <c r="AM51230" s="5"/>
      <c r="AW51230" s="5"/>
    </row>
    <row r="51231" spans="38:49">
      <c r="AL51231" s="5"/>
      <c r="AM51231" s="5"/>
      <c r="AW51231" s="5"/>
    </row>
    <row r="51232" spans="38:49">
      <c r="AL51232" s="5"/>
      <c r="AM51232" s="5"/>
      <c r="AW51232" s="5"/>
    </row>
    <row r="51233" spans="38:49">
      <c r="AL51233" s="5"/>
      <c r="AM51233" s="5"/>
      <c r="AW51233" s="5"/>
    </row>
    <row r="51234" spans="38:49">
      <c r="AL51234" s="5"/>
      <c r="AM51234" s="5"/>
      <c r="AW51234" s="5"/>
    </row>
    <row r="51235" spans="38:49">
      <c r="AL51235" s="5"/>
      <c r="AM51235" s="5"/>
      <c r="AW51235" s="5"/>
    </row>
    <row r="51236" spans="38:49">
      <c r="AL51236" s="5"/>
      <c r="AM51236" s="5"/>
      <c r="AW51236" s="5"/>
    </row>
    <row r="51237" spans="38:49">
      <c r="AL51237" s="5"/>
      <c r="AM51237" s="5"/>
      <c r="AW51237" s="5"/>
    </row>
    <row r="51238" spans="38:49">
      <c r="AL51238" s="5"/>
      <c r="AM51238" s="5"/>
      <c r="AW51238" s="5"/>
    </row>
    <row r="51239" spans="38:49">
      <c r="AL51239" s="5"/>
      <c r="AM51239" s="5"/>
      <c r="AW51239" s="5"/>
    </row>
    <row r="51240" spans="38:49">
      <c r="AL51240" s="5"/>
      <c r="AM51240" s="5"/>
      <c r="AW51240" s="5"/>
    </row>
    <row r="51241" spans="38:49">
      <c r="AL51241" s="5"/>
      <c r="AM51241" s="5"/>
      <c r="AW51241" s="5"/>
    </row>
    <row r="51242" spans="38:49">
      <c r="AL51242" s="5"/>
      <c r="AM51242" s="5"/>
      <c r="AW51242" s="5"/>
    </row>
    <row r="51243" spans="38:49">
      <c r="AL51243" s="5"/>
      <c r="AM51243" s="5"/>
      <c r="AW51243" s="5"/>
    </row>
    <row r="51244" spans="38:49">
      <c r="AL51244" s="5"/>
      <c r="AM51244" s="5"/>
      <c r="AW51244" s="5"/>
    </row>
    <row r="51245" spans="38:49">
      <c r="AL51245" s="5"/>
      <c r="AM51245" s="5"/>
      <c r="AW51245" s="5"/>
    </row>
    <row r="51246" spans="38:49">
      <c r="AL51246" s="5"/>
      <c r="AM51246" s="5"/>
      <c r="AW51246" s="5"/>
    </row>
    <row r="51247" spans="38:49">
      <c r="AL51247" s="5"/>
      <c r="AM51247" s="5"/>
      <c r="AW51247" s="5"/>
    </row>
    <row r="51248" spans="38:49">
      <c r="AL51248" s="5"/>
      <c r="AM51248" s="5"/>
      <c r="AW51248" s="5"/>
    </row>
    <row r="51249" spans="38:49">
      <c r="AL51249" s="5"/>
      <c r="AM51249" s="5"/>
      <c r="AW51249" s="5"/>
    </row>
    <row r="51250" spans="38:49">
      <c r="AL51250" s="5"/>
      <c r="AM51250" s="5"/>
      <c r="AW51250" s="5"/>
    </row>
    <row r="51251" spans="38:49">
      <c r="AL51251" s="5"/>
      <c r="AM51251" s="5"/>
      <c r="AW51251" s="5"/>
    </row>
    <row r="51252" spans="38:49">
      <c r="AL51252" s="5"/>
      <c r="AM51252" s="5"/>
      <c r="AW51252" s="5"/>
    </row>
    <row r="51253" spans="38:49">
      <c r="AL51253" s="5"/>
      <c r="AM51253" s="5"/>
      <c r="AW51253" s="5"/>
    </row>
    <row r="51254" spans="38:49">
      <c r="AL51254" s="5"/>
      <c r="AM51254" s="5"/>
      <c r="AW51254" s="5"/>
    </row>
    <row r="51255" spans="38:49">
      <c r="AL51255" s="5"/>
      <c r="AM51255" s="5"/>
      <c r="AW51255" s="5"/>
    </row>
    <row r="51256" spans="38:49">
      <c r="AL51256" s="5"/>
      <c r="AM51256" s="5"/>
      <c r="AW51256" s="5"/>
    </row>
    <row r="51257" spans="38:49">
      <c r="AL51257" s="5"/>
      <c r="AM51257" s="5"/>
      <c r="AW51257" s="5"/>
    </row>
    <row r="51258" spans="38:49">
      <c r="AL51258" s="5"/>
      <c r="AM51258" s="5"/>
      <c r="AW51258" s="5"/>
    </row>
    <row r="51259" spans="38:49">
      <c r="AL51259" s="5"/>
      <c r="AM51259" s="5"/>
      <c r="AW51259" s="5"/>
    </row>
    <row r="51260" spans="38:49">
      <c r="AL51260" s="5"/>
      <c r="AM51260" s="5"/>
      <c r="AW51260" s="5"/>
    </row>
    <row r="51261" spans="38:49">
      <c r="AL51261" s="5"/>
      <c r="AM51261" s="5"/>
      <c r="AW51261" s="5"/>
    </row>
    <row r="51262" spans="38:49">
      <c r="AL51262" s="5"/>
      <c r="AM51262" s="5"/>
      <c r="AW51262" s="5"/>
    </row>
    <row r="51263" spans="38:49">
      <c r="AL51263" s="5"/>
      <c r="AM51263" s="5"/>
      <c r="AW51263" s="5"/>
    </row>
    <row r="51264" spans="38:49">
      <c r="AL51264" s="5"/>
      <c r="AM51264" s="5"/>
      <c r="AW51264" s="5"/>
    </row>
    <row r="51265" spans="38:49">
      <c r="AL51265" s="5"/>
      <c r="AM51265" s="5"/>
      <c r="AW51265" s="5"/>
    </row>
    <row r="51266" spans="38:49">
      <c r="AL51266" s="5"/>
      <c r="AM51266" s="5"/>
      <c r="AW51266" s="5"/>
    </row>
    <row r="51267" spans="38:49">
      <c r="AL51267" s="5"/>
      <c r="AM51267" s="5"/>
      <c r="AW51267" s="5"/>
    </row>
    <row r="51268" spans="38:49">
      <c r="AL51268" s="5"/>
      <c r="AM51268" s="5"/>
      <c r="AW51268" s="5"/>
    </row>
    <row r="51269" spans="38:49">
      <c r="AL51269" s="5"/>
      <c r="AM51269" s="5"/>
      <c r="AW51269" s="5"/>
    </row>
    <row r="51270" spans="38:49">
      <c r="AL51270" s="5"/>
      <c r="AM51270" s="5"/>
      <c r="AW51270" s="5"/>
    </row>
    <row r="51271" spans="38:49">
      <c r="AL51271" s="5"/>
      <c r="AM51271" s="5"/>
      <c r="AW51271" s="5"/>
    </row>
    <row r="51272" spans="38:49">
      <c r="AL51272" s="5"/>
      <c r="AM51272" s="5"/>
      <c r="AW51272" s="5"/>
    </row>
    <row r="51273" spans="38:49">
      <c r="AL51273" s="5"/>
      <c r="AM51273" s="5"/>
      <c r="AW51273" s="5"/>
    </row>
    <row r="51274" spans="38:49">
      <c r="AL51274" s="5"/>
      <c r="AM51274" s="5"/>
      <c r="AW51274" s="5"/>
    </row>
    <row r="51275" spans="38:49">
      <c r="AL51275" s="5"/>
      <c r="AM51275" s="5"/>
      <c r="AW51275" s="5"/>
    </row>
    <row r="51276" spans="38:49">
      <c r="AL51276" s="5"/>
      <c r="AM51276" s="5"/>
      <c r="AW51276" s="5"/>
    </row>
    <row r="51277" spans="38:49">
      <c r="AL51277" s="5"/>
      <c r="AM51277" s="5"/>
      <c r="AW51277" s="5"/>
    </row>
    <row r="51278" spans="38:49">
      <c r="AL51278" s="5"/>
      <c r="AM51278" s="5"/>
      <c r="AW51278" s="5"/>
    </row>
    <row r="51279" spans="38:49">
      <c r="AL51279" s="5"/>
      <c r="AM51279" s="5"/>
      <c r="AW51279" s="5"/>
    </row>
    <row r="51280" spans="38:49">
      <c r="AL51280" s="5"/>
      <c r="AM51280" s="5"/>
      <c r="AW51280" s="5"/>
    </row>
    <row r="51281" spans="38:49">
      <c r="AL51281" s="5"/>
      <c r="AM51281" s="5"/>
      <c r="AW51281" s="5"/>
    </row>
    <row r="51282" spans="38:49">
      <c r="AL51282" s="5"/>
      <c r="AM51282" s="5"/>
      <c r="AW51282" s="5"/>
    </row>
    <row r="51283" spans="38:49">
      <c r="AL51283" s="5"/>
      <c r="AM51283" s="5"/>
      <c r="AW51283" s="5"/>
    </row>
    <row r="51284" spans="38:49">
      <c r="AL51284" s="5"/>
      <c r="AM51284" s="5"/>
      <c r="AW51284" s="5"/>
    </row>
    <row r="51285" spans="38:49">
      <c r="AL51285" s="5"/>
      <c r="AM51285" s="5"/>
      <c r="AW51285" s="5"/>
    </row>
    <row r="51286" spans="38:49">
      <c r="AL51286" s="5"/>
      <c r="AM51286" s="5"/>
      <c r="AW51286" s="5"/>
    </row>
    <row r="51287" spans="38:49">
      <c r="AL51287" s="5"/>
      <c r="AM51287" s="5"/>
      <c r="AW51287" s="5"/>
    </row>
    <row r="51288" spans="38:49">
      <c r="AL51288" s="5"/>
      <c r="AM51288" s="5"/>
      <c r="AW51288" s="5"/>
    </row>
    <row r="51289" spans="38:49">
      <c r="AL51289" s="5"/>
      <c r="AM51289" s="5"/>
      <c r="AW51289" s="5"/>
    </row>
    <row r="51290" spans="38:49">
      <c r="AL51290" s="5"/>
      <c r="AM51290" s="5"/>
      <c r="AW51290" s="5"/>
    </row>
    <row r="51291" spans="38:49">
      <c r="AL51291" s="5"/>
      <c r="AM51291" s="5"/>
      <c r="AW51291" s="5"/>
    </row>
    <row r="51292" spans="38:49">
      <c r="AL51292" s="5"/>
      <c r="AM51292" s="5"/>
      <c r="AW51292" s="5"/>
    </row>
    <row r="51293" spans="38:49">
      <c r="AL51293" s="5"/>
      <c r="AM51293" s="5"/>
      <c r="AW51293" s="5"/>
    </row>
    <row r="51294" spans="38:49">
      <c r="AL51294" s="5"/>
      <c r="AM51294" s="5"/>
      <c r="AW51294" s="5"/>
    </row>
    <row r="51295" spans="38:49">
      <c r="AL51295" s="5"/>
      <c r="AM51295" s="5"/>
      <c r="AW51295" s="5"/>
    </row>
    <row r="51296" spans="38:49">
      <c r="AL51296" s="5"/>
      <c r="AM51296" s="5"/>
      <c r="AW51296" s="5"/>
    </row>
    <row r="51297" spans="38:49">
      <c r="AL51297" s="5"/>
      <c r="AM51297" s="5"/>
      <c r="AW51297" s="5"/>
    </row>
    <row r="51298" spans="38:49">
      <c r="AL51298" s="5"/>
      <c r="AM51298" s="5"/>
      <c r="AW51298" s="5"/>
    </row>
    <row r="51299" spans="38:49">
      <c r="AL51299" s="5"/>
      <c r="AM51299" s="5"/>
      <c r="AW51299" s="5"/>
    </row>
    <row r="51300" spans="38:49">
      <c r="AL51300" s="5"/>
      <c r="AM51300" s="5"/>
      <c r="AW51300" s="5"/>
    </row>
    <row r="51301" spans="38:49">
      <c r="AL51301" s="5"/>
      <c r="AM51301" s="5"/>
      <c r="AW51301" s="5"/>
    </row>
    <row r="51302" spans="38:49">
      <c r="AL51302" s="5"/>
      <c r="AM51302" s="5"/>
      <c r="AW51302" s="5"/>
    </row>
    <row r="51303" spans="38:49">
      <c r="AL51303" s="5"/>
      <c r="AM51303" s="5"/>
      <c r="AW51303" s="5"/>
    </row>
    <row r="51304" spans="38:49">
      <c r="AL51304" s="5"/>
      <c r="AM51304" s="5"/>
      <c r="AW51304" s="5"/>
    </row>
    <row r="51305" spans="38:49">
      <c r="AL51305" s="5"/>
      <c r="AM51305" s="5"/>
      <c r="AW51305" s="5"/>
    </row>
    <row r="51306" spans="38:49">
      <c r="AL51306" s="5"/>
      <c r="AM51306" s="5"/>
      <c r="AW51306" s="5"/>
    </row>
    <row r="51307" spans="38:49">
      <c r="AL51307" s="5"/>
      <c r="AM51307" s="5"/>
      <c r="AW51307" s="5"/>
    </row>
    <row r="51308" spans="38:49">
      <c r="AL51308" s="5"/>
      <c r="AM51308" s="5"/>
      <c r="AW51308" s="5"/>
    </row>
    <row r="51309" spans="38:49">
      <c r="AL51309" s="5"/>
      <c r="AM51309" s="5"/>
      <c r="AW51309" s="5"/>
    </row>
    <row r="51310" spans="38:49">
      <c r="AL51310" s="5"/>
      <c r="AM51310" s="5"/>
      <c r="AW51310" s="5"/>
    </row>
    <row r="51311" spans="38:49">
      <c r="AL51311" s="5"/>
      <c r="AM51311" s="5"/>
      <c r="AW51311" s="5"/>
    </row>
    <row r="51312" spans="38:49">
      <c r="AL51312" s="5"/>
      <c r="AM51312" s="5"/>
      <c r="AW51312" s="5"/>
    </row>
    <row r="51313" spans="38:49">
      <c r="AL51313" s="5"/>
      <c r="AM51313" s="5"/>
      <c r="AW51313" s="5"/>
    </row>
    <row r="51314" spans="38:49">
      <c r="AL51314" s="5"/>
      <c r="AM51314" s="5"/>
      <c r="AW51314" s="5"/>
    </row>
    <row r="51315" spans="38:49">
      <c r="AL51315" s="5"/>
      <c r="AM51315" s="5"/>
      <c r="AW51315" s="5"/>
    </row>
    <row r="51316" spans="38:49">
      <c r="AL51316" s="5"/>
      <c r="AM51316" s="5"/>
      <c r="AW51316" s="5"/>
    </row>
    <row r="51317" spans="38:49">
      <c r="AL51317" s="5"/>
      <c r="AM51317" s="5"/>
      <c r="AW51317" s="5"/>
    </row>
    <row r="51318" spans="38:49">
      <c r="AL51318" s="5"/>
      <c r="AM51318" s="5"/>
      <c r="AW51318" s="5"/>
    </row>
    <row r="51319" spans="38:49">
      <c r="AL51319" s="5"/>
      <c r="AM51319" s="5"/>
      <c r="AW51319" s="5"/>
    </row>
    <row r="51320" spans="38:49">
      <c r="AL51320" s="5"/>
      <c r="AM51320" s="5"/>
      <c r="AW51320" s="5"/>
    </row>
    <row r="51321" spans="38:49">
      <c r="AL51321" s="5"/>
      <c r="AM51321" s="5"/>
      <c r="AW51321" s="5"/>
    </row>
    <row r="51322" spans="38:49">
      <c r="AL51322" s="5"/>
      <c r="AM51322" s="5"/>
      <c r="AW51322" s="5"/>
    </row>
    <row r="51323" spans="38:49">
      <c r="AL51323" s="5"/>
      <c r="AM51323" s="5"/>
      <c r="AW51323" s="5"/>
    </row>
    <row r="51324" spans="38:49">
      <c r="AL51324" s="5"/>
      <c r="AM51324" s="5"/>
      <c r="AW51324" s="5"/>
    </row>
    <row r="51325" spans="38:49">
      <c r="AL51325" s="5"/>
      <c r="AM51325" s="5"/>
      <c r="AW51325" s="5"/>
    </row>
    <row r="51326" spans="38:49">
      <c r="AL51326" s="5"/>
      <c r="AM51326" s="5"/>
      <c r="AW51326" s="5"/>
    </row>
    <row r="51327" spans="38:49">
      <c r="AL51327" s="5"/>
      <c r="AM51327" s="5"/>
      <c r="AW51327" s="5"/>
    </row>
    <row r="51328" spans="38:49">
      <c r="AL51328" s="5"/>
      <c r="AM51328" s="5"/>
      <c r="AW51328" s="5"/>
    </row>
    <row r="51329" spans="38:49">
      <c r="AL51329" s="5"/>
      <c r="AM51329" s="5"/>
      <c r="AW51329" s="5"/>
    </row>
    <row r="51330" spans="38:49">
      <c r="AL51330" s="5"/>
      <c r="AM51330" s="5"/>
      <c r="AW51330" s="5"/>
    </row>
    <row r="51331" spans="38:49">
      <c r="AL51331" s="5"/>
      <c r="AM51331" s="5"/>
      <c r="AW51331" s="5"/>
    </row>
    <row r="51332" spans="38:49">
      <c r="AL51332" s="5"/>
      <c r="AM51332" s="5"/>
      <c r="AW51332" s="5"/>
    </row>
    <row r="51333" spans="38:49">
      <c r="AL51333" s="5"/>
      <c r="AM51333" s="5"/>
      <c r="AW51333" s="5"/>
    </row>
    <row r="51334" spans="38:49">
      <c r="AL51334" s="5"/>
      <c r="AM51334" s="5"/>
      <c r="AW51334" s="5"/>
    </row>
    <row r="51335" spans="38:49">
      <c r="AL51335" s="5"/>
      <c r="AM51335" s="5"/>
      <c r="AW51335" s="5"/>
    </row>
    <row r="51336" spans="38:49">
      <c r="AL51336" s="5"/>
      <c r="AM51336" s="5"/>
      <c r="AW51336" s="5"/>
    </row>
    <row r="51337" spans="38:49">
      <c r="AL51337" s="5"/>
      <c r="AM51337" s="5"/>
      <c r="AW51337" s="5"/>
    </row>
    <row r="51338" spans="38:49">
      <c r="AL51338" s="5"/>
      <c r="AM51338" s="5"/>
      <c r="AW51338" s="5"/>
    </row>
    <row r="51339" spans="38:49">
      <c r="AL51339" s="5"/>
      <c r="AM51339" s="5"/>
      <c r="AW51339" s="5"/>
    </row>
    <row r="51340" spans="38:49">
      <c r="AL51340" s="5"/>
      <c r="AM51340" s="5"/>
      <c r="AW51340" s="5"/>
    </row>
    <row r="51341" spans="38:49">
      <c r="AL51341" s="5"/>
      <c r="AM51341" s="5"/>
      <c r="AW51341" s="5"/>
    </row>
    <row r="51342" spans="38:49">
      <c r="AL51342" s="5"/>
      <c r="AM51342" s="5"/>
      <c r="AW51342" s="5"/>
    </row>
    <row r="51343" spans="38:49">
      <c r="AL51343" s="5"/>
      <c r="AM51343" s="5"/>
      <c r="AW51343" s="5"/>
    </row>
    <row r="51344" spans="38:49">
      <c r="AL51344" s="5"/>
      <c r="AM51344" s="5"/>
      <c r="AW51344" s="5"/>
    </row>
    <row r="51345" spans="38:49">
      <c r="AL51345" s="5"/>
      <c r="AM51345" s="5"/>
      <c r="AW51345" s="5"/>
    </row>
    <row r="51346" spans="38:49">
      <c r="AL51346" s="5"/>
      <c r="AM51346" s="5"/>
      <c r="AW51346" s="5"/>
    </row>
    <row r="51347" spans="38:49">
      <c r="AL51347" s="5"/>
      <c r="AM51347" s="5"/>
      <c r="AW51347" s="5"/>
    </row>
    <row r="51348" spans="38:49">
      <c r="AL51348" s="5"/>
      <c r="AM51348" s="5"/>
      <c r="AW51348" s="5"/>
    </row>
    <row r="51349" spans="38:49">
      <c r="AL51349" s="5"/>
      <c r="AM51349" s="5"/>
      <c r="AW51349" s="5"/>
    </row>
    <row r="51350" spans="38:49">
      <c r="AL51350" s="5"/>
      <c r="AM51350" s="5"/>
      <c r="AW51350" s="5"/>
    </row>
    <row r="51351" spans="38:49">
      <c r="AL51351" s="5"/>
      <c r="AM51351" s="5"/>
      <c r="AW51351" s="5"/>
    </row>
    <row r="51352" spans="38:49">
      <c r="AL51352" s="5"/>
      <c r="AM51352" s="5"/>
      <c r="AW51352" s="5"/>
    </row>
    <row r="51353" spans="38:49">
      <c r="AL51353" s="5"/>
      <c r="AM51353" s="5"/>
      <c r="AW51353" s="5"/>
    </row>
    <row r="51354" spans="38:49">
      <c r="AL51354" s="5"/>
      <c r="AM51354" s="5"/>
      <c r="AW51354" s="5"/>
    </row>
    <row r="51355" spans="38:49">
      <c r="AL51355" s="5"/>
      <c r="AM51355" s="5"/>
      <c r="AW51355" s="5"/>
    </row>
    <row r="51356" spans="38:49">
      <c r="AL51356" s="5"/>
      <c r="AM51356" s="5"/>
      <c r="AW51356" s="5"/>
    </row>
    <row r="51357" spans="38:49">
      <c r="AL51357" s="5"/>
      <c r="AM51357" s="5"/>
      <c r="AW51357" s="5"/>
    </row>
    <row r="51358" spans="38:49">
      <c r="AL51358" s="5"/>
      <c r="AM51358" s="5"/>
      <c r="AW51358" s="5"/>
    </row>
    <row r="51359" spans="38:49">
      <c r="AL51359" s="5"/>
      <c r="AM51359" s="5"/>
      <c r="AW51359" s="5"/>
    </row>
    <row r="51360" spans="38:49">
      <c r="AL51360" s="5"/>
      <c r="AM51360" s="5"/>
      <c r="AW51360" s="5"/>
    </row>
    <row r="51361" spans="38:49">
      <c r="AL51361" s="5"/>
      <c r="AM51361" s="5"/>
      <c r="AW51361" s="5"/>
    </row>
    <row r="51362" spans="38:49">
      <c r="AL51362" s="5"/>
      <c r="AM51362" s="5"/>
      <c r="AW51362" s="5"/>
    </row>
    <row r="51363" spans="38:49">
      <c r="AL51363" s="5"/>
      <c r="AM51363" s="5"/>
      <c r="AW51363" s="5"/>
    </row>
    <row r="51364" spans="38:49">
      <c r="AL51364" s="5"/>
      <c r="AM51364" s="5"/>
      <c r="AW51364" s="5"/>
    </row>
    <row r="51365" spans="38:49">
      <c r="AL51365" s="5"/>
      <c r="AM51365" s="5"/>
      <c r="AW51365" s="5"/>
    </row>
    <row r="51366" spans="38:49">
      <c r="AL51366" s="5"/>
      <c r="AM51366" s="5"/>
      <c r="AW51366" s="5"/>
    </row>
    <row r="51367" spans="38:49">
      <c r="AL51367" s="5"/>
      <c r="AM51367" s="5"/>
      <c r="AW51367" s="5"/>
    </row>
    <row r="51368" spans="38:49">
      <c r="AL51368" s="5"/>
      <c r="AM51368" s="5"/>
      <c r="AW51368" s="5"/>
    </row>
    <row r="51369" spans="38:49">
      <c r="AL51369" s="5"/>
      <c r="AM51369" s="5"/>
      <c r="AW51369" s="5"/>
    </row>
    <row r="51370" spans="38:49">
      <c r="AL51370" s="5"/>
      <c r="AM51370" s="5"/>
      <c r="AW51370" s="5"/>
    </row>
    <row r="51371" spans="38:49">
      <c r="AL51371" s="5"/>
      <c r="AM51371" s="5"/>
      <c r="AW51371" s="5"/>
    </row>
    <row r="51372" spans="38:49">
      <c r="AL51372" s="5"/>
      <c r="AM51372" s="5"/>
      <c r="AW51372" s="5"/>
    </row>
    <row r="51373" spans="38:49">
      <c r="AL51373" s="5"/>
      <c r="AM51373" s="5"/>
      <c r="AW51373" s="5"/>
    </row>
    <row r="51374" spans="38:49">
      <c r="AL51374" s="5"/>
      <c r="AM51374" s="5"/>
      <c r="AW51374" s="5"/>
    </row>
    <row r="51375" spans="38:49">
      <c r="AL51375" s="5"/>
      <c r="AM51375" s="5"/>
      <c r="AW51375" s="5"/>
    </row>
    <row r="51376" spans="38:49">
      <c r="AL51376" s="5"/>
      <c r="AM51376" s="5"/>
      <c r="AW51376" s="5"/>
    </row>
    <row r="51377" spans="38:49">
      <c r="AL51377" s="5"/>
      <c r="AM51377" s="5"/>
      <c r="AW51377" s="5"/>
    </row>
    <row r="51378" spans="38:49">
      <c r="AL51378" s="5"/>
      <c r="AM51378" s="5"/>
      <c r="AW51378" s="5"/>
    </row>
    <row r="51379" spans="38:49">
      <c r="AL51379" s="5"/>
      <c r="AM51379" s="5"/>
      <c r="AW51379" s="5"/>
    </row>
    <row r="51380" spans="38:49">
      <c r="AL51380" s="5"/>
      <c r="AM51380" s="5"/>
      <c r="AW51380" s="5"/>
    </row>
    <row r="51381" spans="38:49">
      <c r="AL51381" s="5"/>
      <c r="AM51381" s="5"/>
      <c r="AW51381" s="5"/>
    </row>
    <row r="51382" spans="38:49">
      <c r="AL51382" s="5"/>
      <c r="AM51382" s="5"/>
      <c r="AW51382" s="5"/>
    </row>
    <row r="51383" spans="38:49">
      <c r="AL51383" s="5"/>
      <c r="AM51383" s="5"/>
      <c r="AW51383" s="5"/>
    </row>
    <row r="51384" spans="38:49">
      <c r="AL51384" s="5"/>
      <c r="AM51384" s="5"/>
      <c r="AW51384" s="5"/>
    </row>
    <row r="51385" spans="38:49">
      <c r="AL51385" s="5"/>
      <c r="AM51385" s="5"/>
      <c r="AW51385" s="5"/>
    </row>
    <row r="51386" spans="38:49">
      <c r="AL51386" s="5"/>
      <c r="AM51386" s="5"/>
      <c r="AW51386" s="5"/>
    </row>
    <row r="51387" spans="38:49">
      <c r="AL51387" s="5"/>
      <c r="AM51387" s="5"/>
      <c r="AW51387" s="5"/>
    </row>
    <row r="51388" spans="38:49">
      <c r="AL51388" s="5"/>
      <c r="AM51388" s="5"/>
      <c r="AW51388" s="5"/>
    </row>
    <row r="51389" spans="38:49">
      <c r="AL51389" s="5"/>
      <c r="AM51389" s="5"/>
      <c r="AW51389" s="5"/>
    </row>
    <row r="51390" spans="38:49">
      <c r="AL51390" s="5"/>
      <c r="AM51390" s="5"/>
      <c r="AW51390" s="5"/>
    </row>
    <row r="51391" spans="38:49">
      <c r="AL51391" s="5"/>
      <c r="AM51391" s="5"/>
      <c r="AW51391" s="5"/>
    </row>
    <row r="51392" spans="38:49">
      <c r="AL51392" s="5"/>
      <c r="AM51392" s="5"/>
      <c r="AW51392" s="5"/>
    </row>
    <row r="51393" spans="38:49">
      <c r="AL51393" s="5"/>
      <c r="AM51393" s="5"/>
      <c r="AW51393" s="5"/>
    </row>
    <row r="51394" spans="38:49">
      <c r="AL51394" s="5"/>
      <c r="AM51394" s="5"/>
      <c r="AW51394" s="5"/>
    </row>
    <row r="51395" spans="38:49">
      <c r="AL51395" s="5"/>
      <c r="AM51395" s="5"/>
      <c r="AW51395" s="5"/>
    </row>
    <row r="51396" spans="38:49">
      <c r="AL51396" s="5"/>
      <c r="AM51396" s="5"/>
      <c r="AW51396" s="5"/>
    </row>
    <row r="51397" spans="38:49">
      <c r="AL51397" s="5"/>
      <c r="AM51397" s="5"/>
      <c r="AW51397" s="5"/>
    </row>
    <row r="51398" spans="38:49">
      <c r="AL51398" s="5"/>
      <c r="AM51398" s="5"/>
      <c r="AW51398" s="5"/>
    </row>
    <row r="51399" spans="38:49">
      <c r="AL51399" s="5"/>
      <c r="AM51399" s="5"/>
      <c r="AW51399" s="5"/>
    </row>
    <row r="51400" spans="38:49">
      <c r="AL51400" s="5"/>
      <c r="AM51400" s="5"/>
      <c r="AW51400" s="5"/>
    </row>
    <row r="51401" spans="38:49">
      <c r="AL51401" s="5"/>
      <c r="AM51401" s="5"/>
      <c r="AW51401" s="5"/>
    </row>
    <row r="51402" spans="38:49">
      <c r="AL51402" s="5"/>
      <c r="AM51402" s="5"/>
      <c r="AW51402" s="5"/>
    </row>
    <row r="51403" spans="38:49">
      <c r="AL51403" s="5"/>
      <c r="AM51403" s="5"/>
      <c r="AW51403" s="5"/>
    </row>
    <row r="51404" spans="38:49">
      <c r="AL51404" s="5"/>
      <c r="AM51404" s="5"/>
      <c r="AW51404" s="5"/>
    </row>
    <row r="51405" spans="38:49">
      <c r="AL51405" s="5"/>
      <c r="AM51405" s="5"/>
      <c r="AW51405" s="5"/>
    </row>
    <row r="51406" spans="38:49">
      <c r="AL51406" s="5"/>
      <c r="AM51406" s="5"/>
      <c r="AW51406" s="5"/>
    </row>
    <row r="51407" spans="38:49">
      <c r="AL51407" s="5"/>
      <c r="AM51407" s="5"/>
      <c r="AW51407" s="5"/>
    </row>
    <row r="51408" spans="38:49">
      <c r="AL51408" s="5"/>
      <c r="AM51408" s="5"/>
      <c r="AW51408" s="5"/>
    </row>
    <row r="51409" spans="38:49">
      <c r="AL51409" s="5"/>
      <c r="AM51409" s="5"/>
      <c r="AW51409" s="5"/>
    </row>
    <row r="51410" spans="38:49">
      <c r="AL51410" s="5"/>
      <c r="AM51410" s="5"/>
      <c r="AW51410" s="5"/>
    </row>
    <row r="51411" spans="38:49">
      <c r="AL51411" s="5"/>
      <c r="AM51411" s="5"/>
      <c r="AW51411" s="5"/>
    </row>
    <row r="51412" spans="38:49">
      <c r="AL51412" s="5"/>
      <c r="AM51412" s="5"/>
      <c r="AW51412" s="5"/>
    </row>
    <row r="51413" spans="38:49">
      <c r="AL51413" s="5"/>
      <c r="AM51413" s="5"/>
      <c r="AW51413" s="5"/>
    </row>
    <row r="51414" spans="38:49">
      <c r="AL51414" s="5"/>
      <c r="AM51414" s="5"/>
      <c r="AW51414" s="5"/>
    </row>
    <row r="51415" spans="38:49">
      <c r="AL51415" s="5"/>
      <c r="AM51415" s="5"/>
      <c r="AW51415" s="5"/>
    </row>
    <row r="51416" spans="38:49">
      <c r="AL51416" s="5"/>
      <c r="AM51416" s="5"/>
      <c r="AW51416" s="5"/>
    </row>
    <row r="51417" spans="38:49">
      <c r="AL51417" s="5"/>
      <c r="AM51417" s="5"/>
      <c r="AW51417" s="5"/>
    </row>
    <row r="51418" spans="38:49">
      <c r="AL51418" s="5"/>
      <c r="AM51418" s="5"/>
      <c r="AW51418" s="5"/>
    </row>
    <row r="51419" spans="38:49">
      <c r="AL51419" s="5"/>
      <c r="AM51419" s="5"/>
      <c r="AW51419" s="5"/>
    </row>
    <row r="51420" spans="38:49">
      <c r="AL51420" s="5"/>
      <c r="AM51420" s="5"/>
      <c r="AW51420" s="5"/>
    </row>
    <row r="51421" spans="38:49">
      <c r="AL51421" s="5"/>
      <c r="AM51421" s="5"/>
      <c r="AW51421" s="5"/>
    </row>
    <row r="51422" spans="38:49">
      <c r="AL51422" s="5"/>
      <c r="AM51422" s="5"/>
      <c r="AW51422" s="5"/>
    </row>
    <row r="51423" spans="38:49">
      <c r="AL51423" s="5"/>
      <c r="AM51423" s="5"/>
      <c r="AW51423" s="5"/>
    </row>
    <row r="51424" spans="38:49">
      <c r="AL51424" s="5"/>
      <c r="AM51424" s="5"/>
      <c r="AW51424" s="5"/>
    </row>
    <row r="51425" spans="38:49">
      <c r="AL51425" s="5"/>
      <c r="AM51425" s="5"/>
      <c r="AW51425" s="5"/>
    </row>
    <row r="51426" spans="38:49">
      <c r="AL51426" s="5"/>
      <c r="AM51426" s="5"/>
      <c r="AW51426" s="5"/>
    </row>
    <row r="51427" spans="38:49">
      <c r="AL51427" s="5"/>
      <c r="AM51427" s="5"/>
      <c r="AW51427" s="5"/>
    </row>
    <row r="51428" spans="38:49">
      <c r="AL51428" s="5"/>
      <c r="AM51428" s="5"/>
      <c r="AW51428" s="5"/>
    </row>
    <row r="51429" spans="38:49">
      <c r="AL51429" s="5"/>
      <c r="AM51429" s="5"/>
      <c r="AW51429" s="5"/>
    </row>
    <row r="51430" spans="38:49">
      <c r="AL51430" s="5"/>
      <c r="AM51430" s="5"/>
      <c r="AW51430" s="5"/>
    </row>
    <row r="51431" spans="38:49">
      <c r="AL51431" s="5"/>
      <c r="AM51431" s="5"/>
      <c r="AW51431" s="5"/>
    </row>
    <row r="51432" spans="38:49">
      <c r="AL51432" s="5"/>
      <c r="AM51432" s="5"/>
      <c r="AW51432" s="5"/>
    </row>
    <row r="51433" spans="38:49">
      <c r="AL51433" s="5"/>
      <c r="AM51433" s="5"/>
      <c r="AW51433" s="5"/>
    </row>
    <row r="51434" spans="38:49">
      <c r="AL51434" s="5"/>
      <c r="AM51434" s="5"/>
      <c r="AW51434" s="5"/>
    </row>
    <row r="51435" spans="38:49">
      <c r="AL51435" s="5"/>
      <c r="AM51435" s="5"/>
      <c r="AW51435" s="5"/>
    </row>
    <row r="51436" spans="38:49">
      <c r="AL51436" s="5"/>
      <c r="AM51436" s="5"/>
      <c r="AW51436" s="5"/>
    </row>
    <row r="51437" spans="38:49">
      <c r="AL51437" s="5"/>
      <c r="AM51437" s="5"/>
      <c r="AW51437" s="5"/>
    </row>
    <row r="51438" spans="38:49">
      <c r="AL51438" s="5"/>
      <c r="AM51438" s="5"/>
      <c r="AW51438" s="5"/>
    </row>
    <row r="51439" spans="38:49">
      <c r="AL51439" s="5"/>
      <c r="AM51439" s="5"/>
      <c r="AW51439" s="5"/>
    </row>
    <row r="51440" spans="38:49">
      <c r="AL51440" s="5"/>
      <c r="AM51440" s="5"/>
      <c r="AW51440" s="5"/>
    </row>
    <row r="51441" spans="38:49">
      <c r="AL51441" s="5"/>
      <c r="AM51441" s="5"/>
      <c r="AW51441" s="5"/>
    </row>
    <row r="51442" spans="38:49">
      <c r="AL51442" s="5"/>
      <c r="AM51442" s="5"/>
      <c r="AW51442" s="5"/>
    </row>
    <row r="51443" spans="38:49">
      <c r="AL51443" s="5"/>
      <c r="AM51443" s="5"/>
      <c r="AW51443" s="5"/>
    </row>
    <row r="51444" spans="38:49">
      <c r="AL51444" s="5"/>
      <c r="AM51444" s="5"/>
      <c r="AW51444" s="5"/>
    </row>
    <row r="51445" spans="38:49">
      <c r="AL51445" s="5"/>
      <c r="AM51445" s="5"/>
      <c r="AW51445" s="5"/>
    </row>
    <row r="51446" spans="38:49">
      <c r="AL51446" s="5"/>
      <c r="AM51446" s="5"/>
      <c r="AW51446" s="5"/>
    </row>
    <row r="51447" spans="38:49">
      <c r="AL51447" s="5"/>
      <c r="AM51447" s="5"/>
      <c r="AW51447" s="5"/>
    </row>
    <row r="51448" spans="38:49">
      <c r="AL51448" s="5"/>
      <c r="AM51448" s="5"/>
      <c r="AW51448" s="5"/>
    </row>
    <row r="51449" spans="38:49">
      <c r="AL51449" s="5"/>
      <c r="AM51449" s="5"/>
      <c r="AW51449" s="5"/>
    </row>
    <row r="51450" spans="38:49">
      <c r="AL51450" s="5"/>
      <c r="AM51450" s="5"/>
      <c r="AW51450" s="5"/>
    </row>
    <row r="51451" spans="38:49">
      <c r="AL51451" s="5"/>
      <c r="AM51451" s="5"/>
      <c r="AW51451" s="5"/>
    </row>
    <row r="51452" spans="38:49">
      <c r="AL51452" s="5"/>
      <c r="AM51452" s="5"/>
      <c r="AW51452" s="5"/>
    </row>
    <row r="51453" spans="38:49">
      <c r="AL51453" s="5"/>
      <c r="AM51453" s="5"/>
      <c r="AW51453" s="5"/>
    </row>
    <row r="51454" spans="38:49">
      <c r="AL51454" s="5"/>
      <c r="AM51454" s="5"/>
      <c r="AW51454" s="5"/>
    </row>
    <row r="51455" spans="38:49">
      <c r="AL51455" s="5"/>
      <c r="AM51455" s="5"/>
      <c r="AW51455" s="5"/>
    </row>
    <row r="51456" spans="38:49">
      <c r="AL51456" s="5"/>
      <c r="AM51456" s="5"/>
      <c r="AW51456" s="5"/>
    </row>
    <row r="51457" spans="38:49">
      <c r="AL51457" s="5"/>
      <c r="AM51457" s="5"/>
      <c r="AW51457" s="5"/>
    </row>
    <row r="51458" spans="38:49">
      <c r="AL51458" s="5"/>
      <c r="AM51458" s="5"/>
      <c r="AW51458" s="5"/>
    </row>
    <row r="51459" spans="38:49">
      <c r="AL51459" s="5"/>
      <c r="AM51459" s="5"/>
      <c r="AW51459" s="5"/>
    </row>
    <row r="51460" spans="38:49">
      <c r="AL51460" s="5"/>
      <c r="AM51460" s="5"/>
      <c r="AW51460" s="5"/>
    </row>
    <row r="51461" spans="38:49">
      <c r="AL51461" s="5"/>
      <c r="AM51461" s="5"/>
      <c r="AW51461" s="5"/>
    </row>
    <row r="51462" spans="38:49">
      <c r="AL51462" s="5"/>
      <c r="AM51462" s="5"/>
      <c r="AW51462" s="5"/>
    </row>
    <row r="51463" spans="38:49">
      <c r="AL51463" s="5"/>
      <c r="AM51463" s="5"/>
      <c r="AW51463" s="5"/>
    </row>
    <row r="51464" spans="38:49">
      <c r="AL51464" s="5"/>
      <c r="AM51464" s="5"/>
      <c r="AW51464" s="5"/>
    </row>
    <row r="51465" spans="38:49">
      <c r="AL51465" s="5"/>
      <c r="AM51465" s="5"/>
      <c r="AW51465" s="5"/>
    </row>
    <row r="51466" spans="38:49">
      <c r="AL51466" s="5"/>
      <c r="AM51466" s="5"/>
      <c r="AW51466" s="5"/>
    </row>
    <row r="51467" spans="38:49">
      <c r="AL51467" s="5"/>
      <c r="AM51467" s="5"/>
      <c r="AW51467" s="5"/>
    </row>
    <row r="51468" spans="38:49">
      <c r="AL51468" s="5"/>
      <c r="AM51468" s="5"/>
      <c r="AW51468" s="5"/>
    </row>
    <row r="51469" spans="38:49">
      <c r="AL51469" s="5"/>
      <c r="AM51469" s="5"/>
      <c r="AW51469" s="5"/>
    </row>
    <row r="51470" spans="38:49">
      <c r="AL51470" s="5"/>
      <c r="AM51470" s="5"/>
      <c r="AW51470" s="5"/>
    </row>
    <row r="51471" spans="38:49">
      <c r="AL51471" s="5"/>
      <c r="AM51471" s="5"/>
      <c r="AW51471" s="5"/>
    </row>
    <row r="51472" spans="38:49">
      <c r="AL51472" s="5"/>
      <c r="AM51472" s="5"/>
      <c r="AW51472" s="5"/>
    </row>
    <row r="51473" spans="38:49">
      <c r="AL51473" s="5"/>
      <c r="AM51473" s="5"/>
      <c r="AW51473" s="5"/>
    </row>
    <row r="51474" spans="38:49">
      <c r="AL51474" s="5"/>
      <c r="AM51474" s="5"/>
      <c r="AW51474" s="5"/>
    </row>
    <row r="51475" spans="38:49">
      <c r="AL51475" s="5"/>
      <c r="AM51475" s="5"/>
      <c r="AW51475" s="5"/>
    </row>
    <row r="51476" spans="38:49">
      <c r="AL51476" s="5"/>
      <c r="AM51476" s="5"/>
      <c r="AW51476" s="5"/>
    </row>
    <row r="51477" spans="38:49">
      <c r="AL51477" s="5"/>
      <c r="AM51477" s="5"/>
      <c r="AW51477" s="5"/>
    </row>
    <row r="51478" spans="38:49">
      <c r="AL51478" s="5"/>
      <c r="AM51478" s="5"/>
      <c r="AW51478" s="5"/>
    </row>
    <row r="51479" spans="38:49">
      <c r="AL51479" s="5"/>
      <c r="AM51479" s="5"/>
      <c r="AW51479" s="5"/>
    </row>
    <row r="51480" spans="38:49">
      <c r="AL51480" s="5"/>
      <c r="AM51480" s="5"/>
      <c r="AW51480" s="5"/>
    </row>
    <row r="51481" spans="38:49">
      <c r="AL51481" s="5"/>
      <c r="AM51481" s="5"/>
      <c r="AW51481" s="5"/>
    </row>
    <row r="51482" spans="38:49">
      <c r="AL51482" s="5"/>
      <c r="AM51482" s="5"/>
      <c r="AW51482" s="5"/>
    </row>
    <row r="51483" spans="38:49">
      <c r="AL51483" s="5"/>
      <c r="AM51483" s="5"/>
      <c r="AW51483" s="5"/>
    </row>
    <row r="51484" spans="38:49">
      <c r="AL51484" s="5"/>
      <c r="AM51484" s="5"/>
      <c r="AW51484" s="5"/>
    </row>
    <row r="51485" spans="38:49">
      <c r="AL51485" s="5"/>
      <c r="AM51485" s="5"/>
      <c r="AW51485" s="5"/>
    </row>
    <row r="51486" spans="38:49">
      <c r="AL51486" s="5"/>
      <c r="AM51486" s="5"/>
      <c r="AW51486" s="5"/>
    </row>
    <row r="51487" spans="38:49">
      <c r="AL51487" s="5"/>
      <c r="AM51487" s="5"/>
      <c r="AW51487" s="5"/>
    </row>
    <row r="51488" spans="38:49">
      <c r="AL51488" s="5"/>
      <c r="AM51488" s="5"/>
      <c r="AW51488" s="5"/>
    </row>
    <row r="51489" spans="38:49">
      <c r="AL51489" s="5"/>
      <c r="AM51489" s="5"/>
      <c r="AW51489" s="5"/>
    </row>
    <row r="51490" spans="38:49">
      <c r="AL51490" s="5"/>
      <c r="AM51490" s="5"/>
      <c r="AW51490" s="5"/>
    </row>
    <row r="51491" spans="38:49">
      <c r="AL51491" s="5"/>
      <c r="AM51491" s="5"/>
      <c r="AW51491" s="5"/>
    </row>
    <row r="51492" spans="38:49">
      <c r="AL51492" s="5"/>
      <c r="AM51492" s="5"/>
      <c r="AW51492" s="5"/>
    </row>
    <row r="51493" spans="38:49">
      <c r="AL51493" s="5"/>
      <c r="AM51493" s="5"/>
      <c r="AW51493" s="5"/>
    </row>
    <row r="51494" spans="38:49">
      <c r="AL51494" s="5"/>
      <c r="AM51494" s="5"/>
      <c r="AW51494" s="5"/>
    </row>
    <row r="51495" spans="38:49">
      <c r="AL51495" s="5"/>
      <c r="AM51495" s="5"/>
      <c r="AW51495" s="5"/>
    </row>
    <row r="51496" spans="38:49">
      <c r="AL51496" s="5"/>
      <c r="AM51496" s="5"/>
      <c r="AW51496" s="5"/>
    </row>
    <row r="51497" spans="38:49">
      <c r="AL51497" s="5"/>
      <c r="AM51497" s="5"/>
      <c r="AW51497" s="5"/>
    </row>
    <row r="51498" spans="38:49">
      <c r="AL51498" s="5"/>
      <c r="AM51498" s="5"/>
      <c r="AW51498" s="5"/>
    </row>
    <row r="51499" spans="38:49">
      <c r="AL51499" s="5"/>
      <c r="AM51499" s="5"/>
      <c r="AW51499" s="5"/>
    </row>
    <row r="51500" spans="38:49">
      <c r="AL51500" s="5"/>
      <c r="AM51500" s="5"/>
      <c r="AW51500" s="5"/>
    </row>
    <row r="51501" spans="38:49">
      <c r="AL51501" s="5"/>
      <c r="AM51501" s="5"/>
      <c r="AW51501" s="5"/>
    </row>
    <row r="51502" spans="38:49">
      <c r="AL51502" s="5"/>
      <c r="AM51502" s="5"/>
      <c r="AW51502" s="5"/>
    </row>
    <row r="51503" spans="38:49">
      <c r="AL51503" s="5"/>
      <c r="AM51503" s="5"/>
      <c r="AW51503" s="5"/>
    </row>
    <row r="51504" spans="38:49">
      <c r="AL51504" s="5"/>
      <c r="AM51504" s="5"/>
      <c r="AW51504" s="5"/>
    </row>
    <row r="51505" spans="38:49">
      <c r="AL51505" s="5"/>
      <c r="AM51505" s="5"/>
      <c r="AW51505" s="5"/>
    </row>
    <row r="51506" spans="38:49">
      <c r="AL51506" s="5"/>
      <c r="AM51506" s="5"/>
      <c r="AW51506" s="5"/>
    </row>
    <row r="51507" spans="38:49">
      <c r="AL51507" s="5"/>
      <c r="AM51507" s="5"/>
      <c r="AW51507" s="5"/>
    </row>
    <row r="51508" spans="38:49">
      <c r="AL51508" s="5"/>
      <c r="AM51508" s="5"/>
      <c r="AW51508" s="5"/>
    </row>
    <row r="51509" spans="38:49">
      <c r="AL51509" s="5"/>
      <c r="AM51509" s="5"/>
      <c r="AW51509" s="5"/>
    </row>
    <row r="51510" spans="38:49">
      <c r="AL51510" s="5"/>
      <c r="AM51510" s="5"/>
      <c r="AW51510" s="5"/>
    </row>
    <row r="51511" spans="38:49">
      <c r="AL51511" s="5"/>
      <c r="AM51511" s="5"/>
      <c r="AW51511" s="5"/>
    </row>
    <row r="51512" spans="38:49">
      <c r="AL51512" s="5"/>
      <c r="AM51512" s="5"/>
      <c r="AW51512" s="5"/>
    </row>
    <row r="51513" spans="38:49">
      <c r="AL51513" s="5"/>
      <c r="AM51513" s="5"/>
      <c r="AW51513" s="5"/>
    </row>
    <row r="51514" spans="38:49">
      <c r="AL51514" s="5"/>
      <c r="AM51514" s="5"/>
      <c r="AW51514" s="5"/>
    </row>
    <row r="51515" spans="38:49">
      <c r="AL51515" s="5"/>
      <c r="AM51515" s="5"/>
      <c r="AW51515" s="5"/>
    </row>
    <row r="51516" spans="38:49">
      <c r="AL51516" s="5"/>
      <c r="AM51516" s="5"/>
      <c r="AW51516" s="5"/>
    </row>
    <row r="51517" spans="38:49">
      <c r="AL51517" s="5"/>
      <c r="AM51517" s="5"/>
      <c r="AW51517" s="5"/>
    </row>
    <row r="51518" spans="38:49">
      <c r="AL51518" s="5"/>
      <c r="AM51518" s="5"/>
      <c r="AW51518" s="5"/>
    </row>
    <row r="51519" spans="38:49">
      <c r="AL51519" s="5"/>
      <c r="AM51519" s="5"/>
      <c r="AW51519" s="5"/>
    </row>
    <row r="51520" spans="38:49">
      <c r="AL51520" s="5"/>
      <c r="AM51520" s="5"/>
      <c r="AW51520" s="5"/>
    </row>
    <row r="51521" spans="38:49">
      <c r="AL51521" s="5"/>
      <c r="AM51521" s="5"/>
      <c r="AW51521" s="5"/>
    </row>
    <row r="51522" spans="38:49">
      <c r="AL51522" s="5"/>
      <c r="AM51522" s="5"/>
      <c r="AW51522" s="5"/>
    </row>
    <row r="51523" spans="38:49">
      <c r="AL51523" s="5"/>
      <c r="AM51523" s="5"/>
      <c r="AW51523" s="5"/>
    </row>
    <row r="51524" spans="38:49">
      <c r="AL51524" s="5"/>
      <c r="AM51524" s="5"/>
      <c r="AW51524" s="5"/>
    </row>
    <row r="51525" spans="38:49">
      <c r="AL51525" s="5"/>
      <c r="AM51525" s="5"/>
      <c r="AW51525" s="5"/>
    </row>
    <row r="51526" spans="38:49">
      <c r="AL51526" s="5"/>
      <c r="AM51526" s="5"/>
      <c r="AW51526" s="5"/>
    </row>
    <row r="51527" spans="38:49">
      <c r="AL51527" s="5"/>
      <c r="AM51527" s="5"/>
      <c r="AW51527" s="5"/>
    </row>
    <row r="51528" spans="38:49">
      <c r="AL51528" s="5"/>
      <c r="AM51528" s="5"/>
      <c r="AW51528" s="5"/>
    </row>
    <row r="51529" spans="38:49">
      <c r="AL51529" s="5"/>
      <c r="AM51529" s="5"/>
      <c r="AW51529" s="5"/>
    </row>
    <row r="51530" spans="38:49">
      <c r="AL51530" s="5"/>
      <c r="AM51530" s="5"/>
      <c r="AW51530" s="5"/>
    </row>
    <row r="51531" spans="38:49">
      <c r="AL51531" s="5"/>
      <c r="AM51531" s="5"/>
      <c r="AW51531" s="5"/>
    </row>
    <row r="51532" spans="38:49">
      <c r="AL51532" s="5"/>
      <c r="AM51532" s="5"/>
      <c r="AW51532" s="5"/>
    </row>
    <row r="51533" spans="38:49">
      <c r="AL51533" s="5"/>
      <c r="AM51533" s="5"/>
      <c r="AW51533" s="5"/>
    </row>
    <row r="51534" spans="38:49">
      <c r="AL51534" s="5"/>
      <c r="AM51534" s="5"/>
      <c r="AW51534" s="5"/>
    </row>
    <row r="51535" spans="38:49">
      <c r="AL51535" s="5"/>
      <c r="AM51535" s="5"/>
      <c r="AW51535" s="5"/>
    </row>
    <row r="51536" spans="38:49">
      <c r="AL51536" s="5"/>
      <c r="AM51536" s="5"/>
      <c r="AW51536" s="5"/>
    </row>
    <row r="51537" spans="38:49">
      <c r="AL51537" s="5"/>
      <c r="AM51537" s="5"/>
      <c r="AW51537" s="5"/>
    </row>
    <row r="51538" spans="38:49">
      <c r="AL51538" s="5"/>
      <c r="AM51538" s="5"/>
      <c r="AW51538" s="5"/>
    </row>
    <row r="51539" spans="38:49">
      <c r="AL51539" s="5"/>
      <c r="AM51539" s="5"/>
      <c r="AW51539" s="5"/>
    </row>
    <row r="51540" spans="38:49">
      <c r="AL51540" s="5"/>
      <c r="AM51540" s="5"/>
      <c r="AW51540" s="5"/>
    </row>
    <row r="51541" spans="38:49">
      <c r="AL51541" s="5"/>
      <c r="AM51541" s="5"/>
      <c r="AW51541" s="5"/>
    </row>
    <row r="51542" spans="38:49">
      <c r="AL51542" s="5"/>
      <c r="AM51542" s="5"/>
      <c r="AW51542" s="5"/>
    </row>
    <row r="51543" spans="38:49">
      <c r="AL51543" s="5"/>
      <c r="AM51543" s="5"/>
      <c r="AW51543" s="5"/>
    </row>
    <row r="51544" spans="38:49">
      <c r="AL51544" s="5"/>
      <c r="AM51544" s="5"/>
      <c r="AW51544" s="5"/>
    </row>
    <row r="51545" spans="38:49">
      <c r="AL51545" s="5"/>
      <c r="AM51545" s="5"/>
      <c r="AW51545" s="5"/>
    </row>
    <row r="51546" spans="38:49">
      <c r="AL51546" s="5"/>
      <c r="AM51546" s="5"/>
      <c r="AW51546" s="5"/>
    </row>
    <row r="51547" spans="38:49">
      <c r="AL51547" s="5"/>
      <c r="AM51547" s="5"/>
      <c r="AW51547" s="5"/>
    </row>
    <row r="51548" spans="38:49">
      <c r="AL51548" s="5"/>
      <c r="AM51548" s="5"/>
      <c r="AW51548" s="5"/>
    </row>
    <row r="51549" spans="38:49">
      <c r="AL51549" s="5"/>
      <c r="AM51549" s="5"/>
      <c r="AW51549" s="5"/>
    </row>
    <row r="51550" spans="38:49">
      <c r="AL51550" s="5"/>
      <c r="AM51550" s="5"/>
      <c r="AW51550" s="5"/>
    </row>
    <row r="51551" spans="38:49">
      <c r="AL51551" s="5"/>
      <c r="AM51551" s="5"/>
      <c r="AW51551" s="5"/>
    </row>
    <row r="51552" spans="38:49">
      <c r="AL51552" s="5"/>
      <c r="AM51552" s="5"/>
      <c r="AW51552" s="5"/>
    </row>
    <row r="51553" spans="38:49">
      <c r="AL51553" s="5"/>
      <c r="AM51553" s="5"/>
      <c r="AW51553" s="5"/>
    </row>
    <row r="51554" spans="38:49">
      <c r="AL51554" s="5"/>
      <c r="AM51554" s="5"/>
      <c r="AW51554" s="5"/>
    </row>
    <row r="51555" spans="38:49">
      <c r="AL51555" s="5"/>
      <c r="AM51555" s="5"/>
      <c r="AW51555" s="5"/>
    </row>
    <row r="51556" spans="38:49">
      <c r="AL51556" s="5"/>
      <c r="AM51556" s="5"/>
      <c r="AW51556" s="5"/>
    </row>
    <row r="51557" spans="38:49">
      <c r="AL51557" s="5"/>
      <c r="AM51557" s="5"/>
      <c r="AW51557" s="5"/>
    </row>
    <row r="51558" spans="38:49">
      <c r="AL51558" s="5"/>
      <c r="AM51558" s="5"/>
      <c r="AW51558" s="5"/>
    </row>
    <row r="51559" spans="38:49">
      <c r="AL51559" s="5"/>
      <c r="AM51559" s="5"/>
      <c r="AW51559" s="5"/>
    </row>
    <row r="51560" spans="38:49">
      <c r="AL51560" s="5"/>
      <c r="AM51560" s="5"/>
      <c r="AW51560" s="5"/>
    </row>
    <row r="51561" spans="38:49">
      <c r="AL51561" s="5"/>
      <c r="AM51561" s="5"/>
      <c r="AW51561" s="5"/>
    </row>
    <row r="51562" spans="38:49">
      <c r="AL51562" s="5"/>
      <c r="AM51562" s="5"/>
      <c r="AW51562" s="5"/>
    </row>
    <row r="51563" spans="38:49">
      <c r="AL51563" s="5"/>
      <c r="AM51563" s="5"/>
      <c r="AW51563" s="5"/>
    </row>
    <row r="51564" spans="38:49">
      <c r="AL51564" s="5"/>
      <c r="AM51564" s="5"/>
      <c r="AW51564" s="5"/>
    </row>
    <row r="51565" spans="38:49">
      <c r="AL51565" s="5"/>
      <c r="AM51565" s="5"/>
      <c r="AW51565" s="5"/>
    </row>
    <row r="51566" spans="38:49">
      <c r="AL51566" s="5"/>
      <c r="AM51566" s="5"/>
      <c r="AW51566" s="5"/>
    </row>
    <row r="51567" spans="38:49">
      <c r="AL51567" s="5"/>
      <c r="AM51567" s="5"/>
      <c r="AW51567" s="5"/>
    </row>
    <row r="51568" spans="38:49">
      <c r="AL51568" s="5"/>
      <c r="AM51568" s="5"/>
      <c r="AW51568" s="5"/>
    </row>
    <row r="51569" spans="38:49">
      <c r="AL51569" s="5"/>
      <c r="AM51569" s="5"/>
      <c r="AW51569" s="5"/>
    </row>
    <row r="51570" spans="38:49">
      <c r="AL51570" s="5"/>
      <c r="AM51570" s="5"/>
      <c r="AW51570" s="5"/>
    </row>
    <row r="51571" spans="38:49">
      <c r="AL51571" s="5"/>
      <c r="AM51571" s="5"/>
      <c r="AW51571" s="5"/>
    </row>
    <row r="51572" spans="38:49">
      <c r="AL51572" s="5"/>
      <c r="AM51572" s="5"/>
      <c r="AW51572" s="5"/>
    </row>
    <row r="51573" spans="38:49">
      <c r="AL51573" s="5"/>
      <c r="AM51573" s="5"/>
      <c r="AW51573" s="5"/>
    </row>
    <row r="51574" spans="38:49">
      <c r="AL51574" s="5"/>
      <c r="AM51574" s="5"/>
      <c r="AW51574" s="5"/>
    </row>
    <row r="51575" spans="38:49">
      <c r="AL51575" s="5"/>
      <c r="AM51575" s="5"/>
      <c r="AW51575" s="5"/>
    </row>
    <row r="51576" spans="38:49">
      <c r="AL51576" s="5"/>
      <c r="AM51576" s="5"/>
      <c r="AW51576" s="5"/>
    </row>
    <row r="51577" spans="38:49">
      <c r="AL51577" s="5"/>
      <c r="AM51577" s="5"/>
      <c r="AW51577" s="5"/>
    </row>
    <row r="51578" spans="38:49">
      <c r="AL51578" s="5"/>
      <c r="AM51578" s="5"/>
      <c r="AW51578" s="5"/>
    </row>
    <row r="51579" spans="38:49">
      <c r="AL51579" s="5"/>
      <c r="AM51579" s="5"/>
      <c r="AW51579" s="5"/>
    </row>
    <row r="51580" spans="38:49">
      <c r="AL51580" s="5"/>
      <c r="AM51580" s="5"/>
      <c r="AW51580" s="5"/>
    </row>
    <row r="51581" spans="38:49">
      <c r="AL51581" s="5"/>
      <c r="AM51581" s="5"/>
      <c r="AW51581" s="5"/>
    </row>
    <row r="51582" spans="38:49">
      <c r="AL51582" s="5"/>
      <c r="AM51582" s="5"/>
      <c r="AW51582" s="5"/>
    </row>
    <row r="51583" spans="38:49">
      <c r="AL51583" s="5"/>
      <c r="AM51583" s="5"/>
      <c r="AW51583" s="5"/>
    </row>
    <row r="51584" spans="38:49">
      <c r="AL51584" s="5"/>
      <c r="AM51584" s="5"/>
      <c r="AW51584" s="5"/>
    </row>
    <row r="51585" spans="38:49">
      <c r="AL51585" s="5"/>
      <c r="AM51585" s="5"/>
      <c r="AW51585" s="5"/>
    </row>
    <row r="51586" spans="38:49">
      <c r="AL51586" s="5"/>
      <c r="AM51586" s="5"/>
      <c r="AW51586" s="5"/>
    </row>
    <row r="51587" spans="38:49">
      <c r="AL51587" s="5"/>
      <c r="AM51587" s="5"/>
      <c r="AW51587" s="5"/>
    </row>
    <row r="51588" spans="38:49">
      <c r="AL51588" s="5"/>
      <c r="AM51588" s="5"/>
      <c r="AW51588" s="5"/>
    </row>
    <row r="51589" spans="38:49">
      <c r="AL51589" s="5"/>
      <c r="AM51589" s="5"/>
      <c r="AW51589" s="5"/>
    </row>
    <row r="51590" spans="38:49">
      <c r="AL51590" s="5"/>
      <c r="AM51590" s="5"/>
      <c r="AW51590" s="5"/>
    </row>
    <row r="51591" spans="38:49">
      <c r="AL51591" s="5"/>
      <c r="AM51591" s="5"/>
      <c r="AW51591" s="5"/>
    </row>
    <row r="51592" spans="38:49">
      <c r="AL51592" s="5"/>
      <c r="AM51592" s="5"/>
      <c r="AW51592" s="5"/>
    </row>
    <row r="51593" spans="38:49">
      <c r="AL51593" s="5"/>
      <c r="AM51593" s="5"/>
      <c r="AW51593" s="5"/>
    </row>
    <row r="51594" spans="38:49">
      <c r="AL51594" s="5"/>
      <c r="AM51594" s="5"/>
      <c r="AW51594" s="5"/>
    </row>
    <row r="51595" spans="38:49">
      <c r="AL51595" s="5"/>
      <c r="AM51595" s="5"/>
      <c r="AW51595" s="5"/>
    </row>
    <row r="51596" spans="38:49">
      <c r="AL51596" s="5"/>
      <c r="AM51596" s="5"/>
      <c r="AW51596" s="5"/>
    </row>
    <row r="51597" spans="38:49">
      <c r="AL51597" s="5"/>
      <c r="AM51597" s="5"/>
      <c r="AW51597" s="5"/>
    </row>
    <row r="51598" spans="38:49">
      <c r="AL51598" s="5"/>
      <c r="AM51598" s="5"/>
      <c r="AW51598" s="5"/>
    </row>
    <row r="51599" spans="38:49">
      <c r="AL51599" s="5"/>
      <c r="AM51599" s="5"/>
      <c r="AW51599" s="5"/>
    </row>
    <row r="51600" spans="38:49">
      <c r="AL51600" s="5"/>
      <c r="AM51600" s="5"/>
      <c r="AW51600" s="5"/>
    </row>
    <row r="51601" spans="38:49">
      <c r="AL51601" s="5"/>
      <c r="AM51601" s="5"/>
      <c r="AW51601" s="5"/>
    </row>
    <row r="51602" spans="38:49">
      <c r="AL51602" s="5"/>
      <c r="AM51602" s="5"/>
      <c r="AW51602" s="5"/>
    </row>
    <row r="51603" spans="38:49">
      <c r="AL51603" s="5"/>
      <c r="AM51603" s="5"/>
      <c r="AW51603" s="5"/>
    </row>
    <row r="51604" spans="38:49">
      <c r="AL51604" s="5"/>
      <c r="AM51604" s="5"/>
      <c r="AW51604" s="5"/>
    </row>
    <row r="51605" spans="38:49">
      <c r="AL51605" s="5"/>
      <c r="AM51605" s="5"/>
      <c r="AW51605" s="5"/>
    </row>
    <row r="51606" spans="38:49">
      <c r="AL51606" s="5"/>
      <c r="AM51606" s="5"/>
      <c r="AW51606" s="5"/>
    </row>
    <row r="51607" spans="38:49">
      <c r="AL51607" s="5"/>
      <c r="AM51607" s="5"/>
      <c r="AW51607" s="5"/>
    </row>
    <row r="51608" spans="38:49">
      <c r="AL51608" s="5"/>
      <c r="AM51608" s="5"/>
      <c r="AW51608" s="5"/>
    </row>
    <row r="51609" spans="38:49">
      <c r="AL51609" s="5"/>
      <c r="AM51609" s="5"/>
      <c r="AW51609" s="5"/>
    </row>
    <row r="51610" spans="38:49">
      <c r="AL51610" s="5"/>
      <c r="AM51610" s="5"/>
      <c r="AW51610" s="5"/>
    </row>
    <row r="51611" spans="38:49">
      <c r="AL51611" s="5"/>
      <c r="AM51611" s="5"/>
      <c r="AW51611" s="5"/>
    </row>
    <row r="51612" spans="38:49">
      <c r="AL51612" s="5"/>
      <c r="AM51612" s="5"/>
      <c r="AW51612" s="5"/>
    </row>
    <row r="51613" spans="38:49">
      <c r="AL51613" s="5"/>
      <c r="AM51613" s="5"/>
      <c r="AW51613" s="5"/>
    </row>
    <row r="51614" spans="38:49">
      <c r="AL51614" s="5"/>
      <c r="AM51614" s="5"/>
      <c r="AW51614" s="5"/>
    </row>
    <row r="51615" spans="38:49">
      <c r="AL51615" s="5"/>
      <c r="AM51615" s="5"/>
      <c r="AW51615" s="5"/>
    </row>
    <row r="51616" spans="38:49">
      <c r="AL51616" s="5"/>
      <c r="AM51616" s="5"/>
      <c r="AW51616" s="5"/>
    </row>
    <row r="51617" spans="38:49">
      <c r="AL51617" s="5"/>
      <c r="AM51617" s="5"/>
      <c r="AW51617" s="5"/>
    </row>
    <row r="51618" spans="38:49">
      <c r="AL51618" s="5"/>
      <c r="AM51618" s="5"/>
      <c r="AW51618" s="5"/>
    </row>
    <row r="51619" spans="38:49">
      <c r="AL51619" s="5"/>
      <c r="AM51619" s="5"/>
      <c r="AW51619" s="5"/>
    </row>
    <row r="51620" spans="38:49">
      <c r="AL51620" s="5"/>
      <c r="AM51620" s="5"/>
      <c r="AW51620" s="5"/>
    </row>
    <row r="51621" spans="38:49">
      <c r="AL51621" s="5"/>
      <c r="AM51621" s="5"/>
      <c r="AW51621" s="5"/>
    </row>
    <row r="51622" spans="38:49">
      <c r="AL51622" s="5"/>
      <c r="AM51622" s="5"/>
      <c r="AW51622" s="5"/>
    </row>
    <row r="51623" spans="38:49">
      <c r="AL51623" s="5"/>
      <c r="AM51623" s="5"/>
      <c r="AW51623" s="5"/>
    </row>
    <row r="51624" spans="38:49">
      <c r="AL51624" s="5"/>
      <c r="AM51624" s="5"/>
      <c r="AW51624" s="5"/>
    </row>
    <row r="51625" spans="38:49">
      <c r="AL51625" s="5"/>
      <c r="AM51625" s="5"/>
      <c r="AW51625" s="5"/>
    </row>
    <row r="51626" spans="38:49">
      <c r="AL51626" s="5"/>
      <c r="AM51626" s="5"/>
      <c r="AW51626" s="5"/>
    </row>
    <row r="51627" spans="38:49">
      <c r="AL51627" s="5"/>
      <c r="AM51627" s="5"/>
      <c r="AW51627" s="5"/>
    </row>
    <row r="51628" spans="38:49">
      <c r="AL51628" s="5"/>
      <c r="AM51628" s="5"/>
      <c r="AW51628" s="5"/>
    </row>
    <row r="51629" spans="38:49">
      <c r="AL51629" s="5"/>
      <c r="AM51629" s="5"/>
      <c r="AW51629" s="5"/>
    </row>
    <row r="51630" spans="38:49">
      <c r="AL51630" s="5"/>
      <c r="AM51630" s="5"/>
      <c r="AW51630" s="5"/>
    </row>
    <row r="51631" spans="38:49">
      <c r="AL51631" s="5"/>
      <c r="AM51631" s="5"/>
      <c r="AW51631" s="5"/>
    </row>
    <row r="51632" spans="38:49">
      <c r="AL51632" s="5"/>
      <c r="AM51632" s="5"/>
      <c r="AW51632" s="5"/>
    </row>
    <row r="51633" spans="38:49">
      <c r="AL51633" s="5"/>
      <c r="AM51633" s="5"/>
      <c r="AW51633" s="5"/>
    </row>
    <row r="51634" spans="38:49">
      <c r="AL51634" s="5"/>
      <c r="AM51634" s="5"/>
      <c r="AW51634" s="5"/>
    </row>
    <row r="51635" spans="38:49">
      <c r="AL51635" s="5"/>
      <c r="AM51635" s="5"/>
      <c r="AW51635" s="5"/>
    </row>
    <row r="51636" spans="38:49">
      <c r="AL51636" s="5"/>
      <c r="AM51636" s="5"/>
      <c r="AW51636" s="5"/>
    </row>
    <row r="51637" spans="38:49">
      <c r="AL51637" s="5"/>
      <c r="AM51637" s="5"/>
      <c r="AW51637" s="5"/>
    </row>
    <row r="51638" spans="38:49">
      <c r="AL51638" s="5"/>
      <c r="AM51638" s="5"/>
      <c r="AW51638" s="5"/>
    </row>
    <row r="51639" spans="38:49">
      <c r="AL51639" s="5"/>
      <c r="AM51639" s="5"/>
      <c r="AW51639" s="5"/>
    </row>
    <row r="51640" spans="38:49">
      <c r="AL51640" s="5"/>
      <c r="AM51640" s="5"/>
      <c r="AW51640" s="5"/>
    </row>
    <row r="51641" spans="38:49">
      <c r="AL51641" s="5"/>
      <c r="AM51641" s="5"/>
      <c r="AW51641" s="5"/>
    </row>
    <row r="51642" spans="38:49">
      <c r="AL51642" s="5"/>
      <c r="AM51642" s="5"/>
      <c r="AW51642" s="5"/>
    </row>
    <row r="51643" spans="38:49">
      <c r="AL51643" s="5"/>
      <c r="AM51643" s="5"/>
      <c r="AW51643" s="5"/>
    </row>
    <row r="51644" spans="38:49">
      <c r="AL51644" s="5"/>
      <c r="AM51644" s="5"/>
      <c r="AW51644" s="5"/>
    </row>
    <row r="51645" spans="38:49">
      <c r="AL51645" s="5"/>
      <c r="AM51645" s="5"/>
      <c r="AW51645" s="5"/>
    </row>
    <row r="51646" spans="38:49">
      <c r="AL51646" s="5"/>
      <c r="AM51646" s="5"/>
      <c r="AW51646" s="5"/>
    </row>
    <row r="51647" spans="38:49">
      <c r="AL51647" s="5"/>
      <c r="AM51647" s="5"/>
      <c r="AW51647" s="5"/>
    </row>
    <row r="51648" spans="38:49">
      <c r="AL51648" s="5"/>
      <c r="AM51648" s="5"/>
      <c r="AW51648" s="5"/>
    </row>
    <row r="51649" spans="38:49">
      <c r="AL51649" s="5"/>
      <c r="AM51649" s="5"/>
      <c r="AW51649" s="5"/>
    </row>
    <row r="51650" spans="38:49">
      <c r="AL51650" s="5"/>
      <c r="AM51650" s="5"/>
      <c r="AW51650" s="5"/>
    </row>
    <row r="51651" spans="38:49">
      <c r="AL51651" s="5"/>
      <c r="AM51651" s="5"/>
      <c r="AW51651" s="5"/>
    </row>
    <row r="51652" spans="38:49">
      <c r="AL51652" s="5"/>
      <c r="AM51652" s="5"/>
      <c r="AW51652" s="5"/>
    </row>
    <row r="51653" spans="38:49">
      <c r="AL51653" s="5"/>
      <c r="AM51653" s="5"/>
      <c r="AW51653" s="5"/>
    </row>
    <row r="51654" spans="38:49">
      <c r="AL51654" s="5"/>
      <c r="AM51654" s="5"/>
      <c r="AW51654" s="5"/>
    </row>
    <row r="51655" spans="38:49">
      <c r="AL51655" s="5"/>
      <c r="AM51655" s="5"/>
      <c r="AW51655" s="5"/>
    </row>
    <row r="51656" spans="38:49">
      <c r="AL51656" s="5"/>
      <c r="AM51656" s="5"/>
      <c r="AW51656" s="5"/>
    </row>
    <row r="51657" spans="38:49">
      <c r="AL51657" s="5"/>
      <c r="AM51657" s="5"/>
      <c r="AW51657" s="5"/>
    </row>
    <row r="51658" spans="38:49">
      <c r="AL51658" s="5"/>
      <c r="AM51658" s="5"/>
      <c r="AW51658" s="5"/>
    </row>
    <row r="51659" spans="38:49">
      <c r="AL51659" s="5"/>
      <c r="AM51659" s="5"/>
      <c r="AW51659" s="5"/>
    </row>
    <row r="51660" spans="38:49">
      <c r="AL51660" s="5"/>
      <c r="AM51660" s="5"/>
      <c r="AW51660" s="5"/>
    </row>
    <row r="51661" spans="38:49">
      <c r="AL51661" s="5"/>
      <c r="AM51661" s="5"/>
      <c r="AW51661" s="5"/>
    </row>
    <row r="51662" spans="38:49">
      <c r="AL51662" s="5"/>
      <c r="AM51662" s="5"/>
      <c r="AW51662" s="5"/>
    </row>
    <row r="51663" spans="38:49">
      <c r="AL51663" s="5"/>
      <c r="AM51663" s="5"/>
      <c r="AW51663" s="5"/>
    </row>
    <row r="51664" spans="38:49">
      <c r="AL51664" s="5"/>
      <c r="AM51664" s="5"/>
      <c r="AW51664" s="5"/>
    </row>
    <row r="51665" spans="38:49">
      <c r="AL51665" s="5"/>
      <c r="AM51665" s="5"/>
      <c r="AW51665" s="5"/>
    </row>
    <row r="51666" spans="38:49">
      <c r="AL51666" s="5"/>
      <c r="AM51666" s="5"/>
      <c r="AW51666" s="5"/>
    </row>
    <row r="51667" spans="38:49">
      <c r="AL51667" s="5"/>
      <c r="AM51667" s="5"/>
      <c r="AW51667" s="5"/>
    </row>
    <row r="51668" spans="38:49">
      <c r="AL51668" s="5"/>
      <c r="AM51668" s="5"/>
      <c r="AW51668" s="5"/>
    </row>
    <row r="51669" spans="38:49">
      <c r="AL51669" s="5"/>
      <c r="AM51669" s="5"/>
      <c r="AW51669" s="5"/>
    </row>
    <row r="51670" spans="38:49">
      <c r="AL51670" s="5"/>
      <c r="AM51670" s="5"/>
      <c r="AW51670" s="5"/>
    </row>
    <row r="51671" spans="38:49">
      <c r="AL51671" s="5"/>
      <c r="AM51671" s="5"/>
      <c r="AW51671" s="5"/>
    </row>
    <row r="51672" spans="38:49">
      <c r="AL51672" s="5"/>
      <c r="AM51672" s="5"/>
      <c r="AW51672" s="5"/>
    </row>
    <row r="51673" spans="38:49">
      <c r="AL51673" s="5"/>
      <c r="AM51673" s="5"/>
      <c r="AW51673" s="5"/>
    </row>
    <row r="51674" spans="38:49">
      <c r="AL51674" s="5"/>
      <c r="AM51674" s="5"/>
      <c r="AW51674" s="5"/>
    </row>
    <row r="51675" spans="38:49">
      <c r="AL51675" s="5"/>
      <c r="AM51675" s="5"/>
      <c r="AW51675" s="5"/>
    </row>
    <row r="51676" spans="38:49">
      <c r="AL51676" s="5"/>
      <c r="AM51676" s="5"/>
      <c r="AW51676" s="5"/>
    </row>
    <row r="51677" spans="38:49">
      <c r="AL51677" s="5"/>
      <c r="AM51677" s="5"/>
      <c r="AW51677" s="5"/>
    </row>
    <row r="51678" spans="38:49">
      <c r="AL51678" s="5"/>
      <c r="AM51678" s="5"/>
      <c r="AW51678" s="5"/>
    </row>
    <row r="51679" spans="38:49">
      <c r="AL51679" s="5"/>
      <c r="AM51679" s="5"/>
      <c r="AW51679" s="5"/>
    </row>
    <row r="51680" spans="38:49">
      <c r="AL51680" s="5"/>
      <c r="AM51680" s="5"/>
      <c r="AW51680" s="5"/>
    </row>
    <row r="51681" spans="38:49">
      <c r="AL51681" s="5"/>
      <c r="AM51681" s="5"/>
      <c r="AW51681" s="5"/>
    </row>
    <row r="51682" spans="38:49">
      <c r="AL51682" s="5"/>
      <c r="AM51682" s="5"/>
      <c r="AW51682" s="5"/>
    </row>
    <row r="51683" spans="38:49">
      <c r="AL51683" s="5"/>
      <c r="AM51683" s="5"/>
      <c r="AW51683" s="5"/>
    </row>
    <row r="51684" spans="38:49">
      <c r="AL51684" s="5"/>
      <c r="AM51684" s="5"/>
      <c r="AW51684" s="5"/>
    </row>
    <row r="51685" spans="38:49">
      <c r="AL51685" s="5"/>
      <c r="AM51685" s="5"/>
      <c r="AW51685" s="5"/>
    </row>
    <row r="51686" spans="38:49">
      <c r="AL51686" s="5"/>
      <c r="AM51686" s="5"/>
      <c r="AW51686" s="5"/>
    </row>
    <row r="51687" spans="38:49">
      <c r="AL51687" s="5"/>
      <c r="AM51687" s="5"/>
      <c r="AW51687" s="5"/>
    </row>
    <row r="51688" spans="38:49">
      <c r="AL51688" s="5"/>
      <c r="AM51688" s="5"/>
      <c r="AW51688" s="5"/>
    </row>
    <row r="51689" spans="38:49">
      <c r="AL51689" s="5"/>
      <c r="AM51689" s="5"/>
      <c r="AW51689" s="5"/>
    </row>
    <row r="51690" spans="38:49">
      <c r="AL51690" s="5"/>
      <c r="AM51690" s="5"/>
      <c r="AW51690" s="5"/>
    </row>
    <row r="51691" spans="38:49">
      <c r="AL51691" s="5"/>
      <c r="AM51691" s="5"/>
      <c r="AW51691" s="5"/>
    </row>
    <row r="51692" spans="38:49">
      <c r="AL51692" s="5"/>
      <c r="AM51692" s="5"/>
      <c r="AW51692" s="5"/>
    </row>
    <row r="51693" spans="38:49">
      <c r="AL51693" s="5"/>
      <c r="AM51693" s="5"/>
      <c r="AW51693" s="5"/>
    </row>
    <row r="51694" spans="38:49">
      <c r="AL51694" s="5"/>
      <c r="AM51694" s="5"/>
      <c r="AW51694" s="5"/>
    </row>
    <row r="51695" spans="38:49">
      <c r="AL51695" s="5"/>
      <c r="AM51695" s="5"/>
      <c r="AW51695" s="5"/>
    </row>
    <row r="51696" spans="38:49">
      <c r="AL51696" s="5"/>
      <c r="AM51696" s="5"/>
      <c r="AW51696" s="5"/>
    </row>
    <row r="51697" spans="38:49">
      <c r="AL51697" s="5"/>
      <c r="AM51697" s="5"/>
      <c r="AW51697" s="5"/>
    </row>
    <row r="51698" spans="38:49">
      <c r="AL51698" s="5"/>
      <c r="AM51698" s="5"/>
      <c r="AW51698" s="5"/>
    </row>
    <row r="51699" spans="38:49">
      <c r="AL51699" s="5"/>
      <c r="AM51699" s="5"/>
      <c r="AW51699" s="5"/>
    </row>
    <row r="51700" spans="38:49">
      <c r="AL51700" s="5"/>
      <c r="AM51700" s="5"/>
      <c r="AW51700" s="5"/>
    </row>
    <row r="51701" spans="38:49">
      <c r="AL51701" s="5"/>
      <c r="AM51701" s="5"/>
      <c r="AW51701" s="5"/>
    </row>
    <row r="51702" spans="38:49">
      <c r="AL51702" s="5"/>
      <c r="AM51702" s="5"/>
      <c r="AW51702" s="5"/>
    </row>
    <row r="51703" spans="38:49">
      <c r="AL51703" s="5"/>
      <c r="AM51703" s="5"/>
      <c r="AW51703" s="5"/>
    </row>
    <row r="51704" spans="38:49">
      <c r="AL51704" s="5"/>
      <c r="AM51704" s="5"/>
      <c r="AW51704" s="5"/>
    </row>
    <row r="51705" spans="38:49">
      <c r="AL51705" s="5"/>
      <c r="AM51705" s="5"/>
      <c r="AW51705" s="5"/>
    </row>
    <row r="51706" spans="38:49">
      <c r="AL51706" s="5"/>
      <c r="AM51706" s="5"/>
      <c r="AW51706" s="5"/>
    </row>
    <row r="51707" spans="38:49">
      <c r="AL51707" s="5"/>
      <c r="AM51707" s="5"/>
      <c r="AW51707" s="5"/>
    </row>
    <row r="51708" spans="38:49">
      <c r="AL51708" s="5"/>
      <c r="AM51708" s="5"/>
      <c r="AW51708" s="5"/>
    </row>
    <row r="51709" spans="38:49">
      <c r="AL51709" s="5"/>
      <c r="AM51709" s="5"/>
      <c r="AW51709" s="5"/>
    </row>
    <row r="51710" spans="38:49">
      <c r="AL51710" s="5"/>
      <c r="AM51710" s="5"/>
      <c r="AW51710" s="5"/>
    </row>
    <row r="51711" spans="38:49">
      <c r="AL51711" s="5"/>
      <c r="AM51711" s="5"/>
      <c r="AW51711" s="5"/>
    </row>
    <row r="51712" spans="38:49">
      <c r="AL51712" s="5"/>
      <c r="AM51712" s="5"/>
      <c r="AW51712" s="5"/>
    </row>
    <row r="51713" spans="38:49">
      <c r="AL51713" s="5"/>
      <c r="AM51713" s="5"/>
      <c r="AW51713" s="5"/>
    </row>
    <row r="51714" spans="38:49">
      <c r="AL51714" s="5"/>
      <c r="AM51714" s="5"/>
      <c r="AW51714" s="5"/>
    </row>
    <row r="51715" spans="38:49">
      <c r="AL51715" s="5"/>
      <c r="AM51715" s="5"/>
      <c r="AW51715" s="5"/>
    </row>
    <row r="51716" spans="38:49">
      <c r="AL51716" s="5"/>
      <c r="AM51716" s="5"/>
      <c r="AW51716" s="5"/>
    </row>
    <row r="51717" spans="38:49">
      <c r="AL51717" s="5"/>
      <c r="AM51717" s="5"/>
      <c r="AW51717" s="5"/>
    </row>
    <row r="51718" spans="38:49">
      <c r="AL51718" s="5"/>
      <c r="AM51718" s="5"/>
      <c r="AW51718" s="5"/>
    </row>
    <row r="51719" spans="38:49">
      <c r="AL51719" s="5"/>
      <c r="AM51719" s="5"/>
      <c r="AW51719" s="5"/>
    </row>
    <row r="51720" spans="38:49">
      <c r="AL51720" s="5"/>
      <c r="AM51720" s="5"/>
      <c r="AW51720" s="5"/>
    </row>
    <row r="51721" spans="38:49">
      <c r="AL51721" s="5"/>
      <c r="AM51721" s="5"/>
      <c r="AW51721" s="5"/>
    </row>
    <row r="51722" spans="38:49">
      <c r="AL51722" s="5"/>
      <c r="AM51722" s="5"/>
      <c r="AW51722" s="5"/>
    </row>
    <row r="51723" spans="38:49">
      <c r="AL51723" s="5"/>
      <c r="AM51723" s="5"/>
      <c r="AW51723" s="5"/>
    </row>
    <row r="51724" spans="38:49">
      <c r="AL51724" s="5"/>
      <c r="AM51724" s="5"/>
      <c r="AW51724" s="5"/>
    </row>
    <row r="51725" spans="38:49">
      <c r="AL51725" s="5"/>
      <c r="AM51725" s="5"/>
      <c r="AW51725" s="5"/>
    </row>
    <row r="51726" spans="38:49">
      <c r="AL51726" s="5"/>
      <c r="AM51726" s="5"/>
      <c r="AW51726" s="5"/>
    </row>
    <row r="51727" spans="38:49">
      <c r="AL51727" s="5"/>
      <c r="AM51727" s="5"/>
      <c r="AW51727" s="5"/>
    </row>
    <row r="51728" spans="38:49">
      <c r="AL51728" s="5"/>
      <c r="AM51728" s="5"/>
      <c r="AW51728" s="5"/>
    </row>
    <row r="51729" spans="38:49">
      <c r="AL51729" s="5"/>
      <c r="AM51729" s="5"/>
      <c r="AW51729" s="5"/>
    </row>
    <row r="51730" spans="38:49">
      <c r="AL51730" s="5"/>
      <c r="AM51730" s="5"/>
      <c r="AW51730" s="5"/>
    </row>
    <row r="51731" spans="38:49">
      <c r="AL51731" s="5"/>
      <c r="AM51731" s="5"/>
      <c r="AW51731" s="5"/>
    </row>
    <row r="51732" spans="38:49">
      <c r="AL51732" s="5"/>
      <c r="AM51732" s="5"/>
      <c r="AW51732" s="5"/>
    </row>
    <row r="51733" spans="38:49">
      <c r="AL51733" s="5"/>
      <c r="AM51733" s="5"/>
      <c r="AW51733" s="5"/>
    </row>
    <row r="51734" spans="38:49">
      <c r="AL51734" s="5"/>
      <c r="AM51734" s="5"/>
      <c r="AW51734" s="5"/>
    </row>
    <row r="51735" spans="38:49">
      <c r="AL51735" s="5"/>
      <c r="AM51735" s="5"/>
      <c r="AW51735" s="5"/>
    </row>
    <row r="51736" spans="38:49">
      <c r="AL51736" s="5"/>
      <c r="AM51736" s="5"/>
      <c r="AW51736" s="5"/>
    </row>
    <row r="51737" spans="38:49">
      <c r="AL51737" s="5"/>
      <c r="AM51737" s="5"/>
      <c r="AW51737" s="5"/>
    </row>
    <row r="51738" spans="38:49">
      <c r="AL51738" s="5"/>
      <c r="AM51738" s="5"/>
      <c r="AW51738" s="5"/>
    </row>
    <row r="51739" spans="38:49">
      <c r="AL51739" s="5"/>
      <c r="AM51739" s="5"/>
      <c r="AW51739" s="5"/>
    </row>
    <row r="51740" spans="38:49">
      <c r="AL51740" s="5"/>
      <c r="AM51740" s="5"/>
      <c r="AW51740" s="5"/>
    </row>
    <row r="51741" spans="38:49">
      <c r="AL51741" s="5"/>
      <c r="AM51741" s="5"/>
      <c r="AW51741" s="5"/>
    </row>
    <row r="51742" spans="38:49">
      <c r="AL51742" s="5"/>
      <c r="AM51742" s="5"/>
      <c r="AW51742" s="5"/>
    </row>
    <row r="51743" spans="38:49">
      <c r="AL51743" s="5"/>
      <c r="AM51743" s="5"/>
      <c r="AW51743" s="5"/>
    </row>
    <row r="51744" spans="38:49">
      <c r="AL51744" s="5"/>
      <c r="AM51744" s="5"/>
      <c r="AW51744" s="5"/>
    </row>
    <row r="51745" spans="38:49">
      <c r="AL51745" s="5"/>
      <c r="AM51745" s="5"/>
      <c r="AW51745" s="5"/>
    </row>
    <row r="51746" spans="38:49">
      <c r="AL51746" s="5"/>
      <c r="AM51746" s="5"/>
      <c r="AW51746" s="5"/>
    </row>
    <row r="51747" spans="38:49">
      <c r="AL51747" s="5"/>
      <c r="AM51747" s="5"/>
      <c r="AW51747" s="5"/>
    </row>
    <row r="51748" spans="38:49">
      <c r="AL51748" s="5"/>
      <c r="AM51748" s="5"/>
      <c r="AW51748" s="5"/>
    </row>
    <row r="51749" spans="38:49">
      <c r="AL51749" s="5"/>
      <c r="AM51749" s="5"/>
      <c r="AW51749" s="5"/>
    </row>
    <row r="51750" spans="38:49">
      <c r="AL51750" s="5"/>
      <c r="AM51750" s="5"/>
      <c r="AW51750" s="5"/>
    </row>
    <row r="51751" spans="38:49">
      <c r="AL51751" s="5"/>
      <c r="AM51751" s="5"/>
      <c r="AW51751" s="5"/>
    </row>
    <row r="51752" spans="38:49">
      <c r="AL51752" s="5"/>
      <c r="AM51752" s="5"/>
      <c r="AW51752" s="5"/>
    </row>
    <row r="51753" spans="38:49">
      <c r="AL51753" s="5"/>
      <c r="AM51753" s="5"/>
      <c r="AW51753" s="5"/>
    </row>
    <row r="51754" spans="38:49">
      <c r="AL51754" s="5"/>
      <c r="AM51754" s="5"/>
      <c r="AW51754" s="5"/>
    </row>
    <row r="51755" spans="38:49">
      <c r="AL51755" s="5"/>
      <c r="AM51755" s="5"/>
      <c r="AW51755" s="5"/>
    </row>
    <row r="51756" spans="38:49">
      <c r="AL51756" s="5"/>
      <c r="AM51756" s="5"/>
      <c r="AW51756" s="5"/>
    </row>
    <row r="51757" spans="38:49">
      <c r="AL51757" s="5"/>
      <c r="AM51757" s="5"/>
      <c r="AW51757" s="5"/>
    </row>
    <row r="51758" spans="38:49">
      <c r="AL51758" s="5"/>
      <c r="AM51758" s="5"/>
      <c r="AW51758" s="5"/>
    </row>
    <row r="51759" spans="38:49">
      <c r="AL51759" s="5"/>
      <c r="AM51759" s="5"/>
      <c r="AW51759" s="5"/>
    </row>
    <row r="51760" spans="38:49">
      <c r="AL51760" s="5"/>
      <c r="AM51760" s="5"/>
      <c r="AW51760" s="5"/>
    </row>
    <row r="51761" spans="38:49">
      <c r="AL51761" s="5"/>
      <c r="AM51761" s="5"/>
      <c r="AW51761" s="5"/>
    </row>
    <row r="51762" spans="38:49">
      <c r="AL51762" s="5"/>
      <c r="AM51762" s="5"/>
      <c r="AW51762" s="5"/>
    </row>
    <row r="51763" spans="38:49">
      <c r="AL51763" s="5"/>
      <c r="AM51763" s="5"/>
      <c r="AW51763" s="5"/>
    </row>
    <row r="51764" spans="38:49">
      <c r="AL51764" s="5"/>
      <c r="AM51764" s="5"/>
      <c r="AW51764" s="5"/>
    </row>
    <row r="51765" spans="38:49">
      <c r="AL51765" s="5"/>
      <c r="AM51765" s="5"/>
      <c r="AW51765" s="5"/>
    </row>
    <row r="51766" spans="38:49">
      <c r="AL51766" s="5"/>
      <c r="AM51766" s="5"/>
      <c r="AW51766" s="5"/>
    </row>
    <row r="51767" spans="38:49">
      <c r="AL51767" s="5"/>
      <c r="AM51767" s="5"/>
      <c r="AW51767" s="5"/>
    </row>
    <row r="51768" spans="38:49">
      <c r="AL51768" s="5"/>
      <c r="AM51768" s="5"/>
      <c r="AW51768" s="5"/>
    </row>
    <row r="51769" spans="38:49">
      <c r="AL51769" s="5"/>
      <c r="AM51769" s="5"/>
      <c r="AW51769" s="5"/>
    </row>
    <row r="51770" spans="38:49">
      <c r="AL51770" s="5"/>
      <c r="AM51770" s="5"/>
      <c r="AW51770" s="5"/>
    </row>
    <row r="51771" spans="38:49">
      <c r="AL51771" s="5"/>
      <c r="AM51771" s="5"/>
      <c r="AW51771" s="5"/>
    </row>
    <row r="51772" spans="38:49">
      <c r="AL51772" s="5"/>
      <c r="AM51772" s="5"/>
      <c r="AW51772" s="5"/>
    </row>
    <row r="51773" spans="38:49">
      <c r="AL51773" s="5"/>
      <c r="AM51773" s="5"/>
      <c r="AW51773" s="5"/>
    </row>
    <row r="51774" spans="38:49">
      <c r="AL51774" s="5"/>
      <c r="AM51774" s="5"/>
      <c r="AW51774" s="5"/>
    </row>
    <row r="51775" spans="38:49">
      <c r="AL51775" s="5"/>
      <c r="AM51775" s="5"/>
      <c r="AW51775" s="5"/>
    </row>
    <row r="51776" spans="38:49">
      <c r="AL51776" s="5"/>
      <c r="AM51776" s="5"/>
      <c r="AW51776" s="5"/>
    </row>
    <row r="51777" spans="38:49">
      <c r="AL51777" s="5"/>
      <c r="AM51777" s="5"/>
      <c r="AW51777" s="5"/>
    </row>
    <row r="51778" spans="38:49">
      <c r="AL51778" s="5"/>
      <c r="AM51778" s="5"/>
      <c r="AW51778" s="5"/>
    </row>
    <row r="51779" spans="38:49">
      <c r="AL51779" s="5"/>
      <c r="AM51779" s="5"/>
      <c r="AW51779" s="5"/>
    </row>
    <row r="51780" spans="38:49">
      <c r="AL51780" s="5"/>
      <c r="AM51780" s="5"/>
      <c r="AW51780" s="5"/>
    </row>
    <row r="51781" spans="38:49">
      <c r="AL51781" s="5"/>
      <c r="AM51781" s="5"/>
      <c r="AW51781" s="5"/>
    </row>
    <row r="51782" spans="38:49">
      <c r="AL51782" s="5"/>
      <c r="AM51782" s="5"/>
      <c r="AW51782" s="5"/>
    </row>
    <row r="51783" spans="38:49">
      <c r="AL51783" s="5"/>
      <c r="AM51783" s="5"/>
      <c r="AW51783" s="5"/>
    </row>
    <row r="51784" spans="38:49">
      <c r="AL51784" s="5"/>
      <c r="AM51784" s="5"/>
      <c r="AW51784" s="5"/>
    </row>
    <row r="51785" spans="38:49">
      <c r="AL51785" s="5"/>
      <c r="AM51785" s="5"/>
      <c r="AW51785" s="5"/>
    </row>
    <row r="51786" spans="38:49">
      <c r="AL51786" s="5"/>
      <c r="AM51786" s="5"/>
      <c r="AW51786" s="5"/>
    </row>
    <row r="51787" spans="38:49">
      <c r="AL51787" s="5"/>
      <c r="AM51787" s="5"/>
      <c r="AW51787" s="5"/>
    </row>
    <row r="51788" spans="38:49">
      <c r="AL51788" s="5"/>
      <c r="AM51788" s="5"/>
      <c r="AW51788" s="5"/>
    </row>
    <row r="51789" spans="38:49">
      <c r="AL51789" s="5"/>
      <c r="AM51789" s="5"/>
      <c r="AW51789" s="5"/>
    </row>
    <row r="51790" spans="38:49">
      <c r="AL51790" s="5"/>
      <c r="AM51790" s="5"/>
      <c r="AW51790" s="5"/>
    </row>
    <row r="51791" spans="38:49">
      <c r="AL51791" s="5"/>
      <c r="AM51791" s="5"/>
      <c r="AW51791" s="5"/>
    </row>
    <row r="51792" spans="38:49">
      <c r="AL51792" s="5"/>
      <c r="AM51792" s="5"/>
      <c r="AW51792" s="5"/>
    </row>
    <row r="51793" spans="38:49">
      <c r="AL51793" s="5"/>
      <c r="AM51793" s="5"/>
      <c r="AW51793" s="5"/>
    </row>
    <row r="51794" spans="38:49">
      <c r="AL51794" s="5"/>
      <c r="AM51794" s="5"/>
      <c r="AW51794" s="5"/>
    </row>
    <row r="51795" spans="38:49">
      <c r="AL51795" s="5"/>
      <c r="AM51795" s="5"/>
      <c r="AW51795" s="5"/>
    </row>
    <row r="51796" spans="38:49">
      <c r="AL51796" s="5"/>
      <c r="AM51796" s="5"/>
      <c r="AW51796" s="5"/>
    </row>
    <row r="51797" spans="38:49">
      <c r="AL51797" s="5"/>
      <c r="AM51797" s="5"/>
      <c r="AW51797" s="5"/>
    </row>
    <row r="51798" spans="38:49">
      <c r="AL51798" s="5"/>
      <c r="AM51798" s="5"/>
      <c r="AW51798" s="5"/>
    </row>
    <row r="51799" spans="38:49">
      <c r="AL51799" s="5"/>
      <c r="AM51799" s="5"/>
      <c r="AW51799" s="5"/>
    </row>
    <row r="51800" spans="38:49">
      <c r="AL51800" s="5"/>
      <c r="AM51800" s="5"/>
      <c r="AW51800" s="5"/>
    </row>
    <row r="51801" spans="38:49">
      <c r="AL51801" s="5"/>
      <c r="AM51801" s="5"/>
      <c r="AW51801" s="5"/>
    </row>
    <row r="51802" spans="38:49">
      <c r="AL51802" s="5"/>
      <c r="AM51802" s="5"/>
      <c r="AW51802" s="5"/>
    </row>
    <row r="51803" spans="38:49">
      <c r="AL51803" s="5"/>
      <c r="AM51803" s="5"/>
      <c r="AW51803" s="5"/>
    </row>
    <row r="51804" spans="38:49">
      <c r="AL51804" s="5"/>
      <c r="AM51804" s="5"/>
      <c r="AW51804" s="5"/>
    </row>
    <row r="51805" spans="38:49">
      <c r="AL51805" s="5"/>
      <c r="AM51805" s="5"/>
      <c r="AW51805" s="5"/>
    </row>
    <row r="51806" spans="38:49">
      <c r="AL51806" s="5"/>
      <c r="AM51806" s="5"/>
      <c r="AW51806" s="5"/>
    </row>
    <row r="51807" spans="38:49">
      <c r="AL51807" s="5"/>
      <c r="AM51807" s="5"/>
      <c r="AW51807" s="5"/>
    </row>
    <row r="51808" spans="38:49">
      <c r="AL51808" s="5"/>
      <c r="AM51808" s="5"/>
      <c r="AW51808" s="5"/>
    </row>
    <row r="51809" spans="38:49">
      <c r="AL51809" s="5"/>
      <c r="AM51809" s="5"/>
      <c r="AW51809" s="5"/>
    </row>
    <row r="51810" spans="38:49">
      <c r="AL51810" s="5"/>
      <c r="AM51810" s="5"/>
      <c r="AW51810" s="5"/>
    </row>
    <row r="51811" spans="38:49">
      <c r="AL51811" s="5"/>
      <c r="AM51811" s="5"/>
      <c r="AW51811" s="5"/>
    </row>
    <row r="51812" spans="38:49">
      <c r="AL51812" s="5"/>
      <c r="AM51812" s="5"/>
      <c r="AW51812" s="5"/>
    </row>
    <row r="51813" spans="38:49">
      <c r="AL51813" s="5"/>
      <c r="AM51813" s="5"/>
      <c r="AW51813" s="5"/>
    </row>
    <row r="51814" spans="38:49">
      <c r="AL51814" s="5"/>
      <c r="AM51814" s="5"/>
      <c r="AW51814" s="5"/>
    </row>
    <row r="51815" spans="38:49">
      <c r="AL51815" s="5"/>
      <c r="AM51815" s="5"/>
      <c r="AW51815" s="5"/>
    </row>
    <row r="51816" spans="38:49">
      <c r="AL51816" s="5"/>
      <c r="AM51816" s="5"/>
      <c r="AW51816" s="5"/>
    </row>
    <row r="51817" spans="38:49">
      <c r="AL51817" s="5"/>
      <c r="AM51817" s="5"/>
      <c r="AW51817" s="5"/>
    </row>
    <row r="51818" spans="38:49">
      <c r="AL51818" s="5"/>
      <c r="AM51818" s="5"/>
      <c r="AW51818" s="5"/>
    </row>
    <row r="51819" spans="38:49">
      <c r="AL51819" s="5"/>
      <c r="AM51819" s="5"/>
      <c r="AW51819" s="5"/>
    </row>
    <row r="51820" spans="38:49">
      <c r="AL51820" s="5"/>
      <c r="AM51820" s="5"/>
      <c r="AW51820" s="5"/>
    </row>
    <row r="51821" spans="38:49">
      <c r="AL51821" s="5"/>
      <c r="AM51821" s="5"/>
      <c r="AW51821" s="5"/>
    </row>
    <row r="51822" spans="38:49">
      <c r="AL51822" s="5"/>
      <c r="AM51822" s="5"/>
      <c r="AW51822" s="5"/>
    </row>
    <row r="51823" spans="38:49">
      <c r="AL51823" s="5"/>
      <c r="AM51823" s="5"/>
      <c r="AW51823" s="5"/>
    </row>
    <row r="51824" spans="38:49">
      <c r="AL51824" s="5"/>
      <c r="AM51824" s="5"/>
      <c r="AW51824" s="5"/>
    </row>
    <row r="51825" spans="38:49">
      <c r="AL51825" s="5"/>
      <c r="AM51825" s="5"/>
      <c r="AW51825" s="5"/>
    </row>
    <row r="51826" spans="38:49">
      <c r="AL51826" s="5"/>
      <c r="AM51826" s="5"/>
      <c r="AW51826" s="5"/>
    </row>
    <row r="51827" spans="38:49">
      <c r="AL51827" s="5"/>
      <c r="AM51827" s="5"/>
      <c r="AW51827" s="5"/>
    </row>
    <row r="51828" spans="38:49">
      <c r="AL51828" s="5"/>
      <c r="AM51828" s="5"/>
      <c r="AW51828" s="5"/>
    </row>
    <row r="51829" spans="38:49">
      <c r="AL51829" s="5"/>
      <c r="AM51829" s="5"/>
      <c r="AW51829" s="5"/>
    </row>
    <row r="51830" spans="38:49">
      <c r="AL51830" s="5"/>
      <c r="AM51830" s="5"/>
      <c r="AW51830" s="5"/>
    </row>
    <row r="51831" spans="38:49">
      <c r="AL51831" s="5"/>
      <c r="AM51831" s="5"/>
      <c r="AW51831" s="5"/>
    </row>
    <row r="51832" spans="38:49">
      <c r="AL51832" s="5"/>
      <c r="AM51832" s="5"/>
      <c r="AW51832" s="5"/>
    </row>
    <row r="51833" spans="38:49">
      <c r="AL51833" s="5"/>
      <c r="AM51833" s="5"/>
      <c r="AW51833" s="5"/>
    </row>
    <row r="51834" spans="38:49">
      <c r="AL51834" s="5"/>
      <c r="AM51834" s="5"/>
      <c r="AW51834" s="5"/>
    </row>
    <row r="51835" spans="38:49">
      <c r="AL51835" s="5"/>
      <c r="AM51835" s="5"/>
      <c r="AW51835" s="5"/>
    </row>
    <row r="51836" spans="38:49">
      <c r="AL51836" s="5"/>
      <c r="AM51836" s="5"/>
      <c r="AW51836" s="5"/>
    </row>
    <row r="51837" spans="38:49">
      <c r="AL51837" s="5"/>
      <c r="AM51837" s="5"/>
      <c r="AW51837" s="5"/>
    </row>
    <row r="51838" spans="38:49">
      <c r="AL51838" s="5"/>
      <c r="AM51838" s="5"/>
      <c r="AW51838" s="5"/>
    </row>
    <row r="51839" spans="38:49">
      <c r="AL51839" s="5"/>
      <c r="AM51839" s="5"/>
      <c r="AW51839" s="5"/>
    </row>
    <row r="51840" spans="38:49">
      <c r="AL51840" s="5"/>
      <c r="AM51840" s="5"/>
      <c r="AW51840" s="5"/>
    </row>
    <row r="51841" spans="38:49">
      <c r="AL51841" s="5"/>
      <c r="AM51841" s="5"/>
      <c r="AW51841" s="5"/>
    </row>
    <row r="51842" spans="38:49">
      <c r="AL51842" s="5"/>
      <c r="AM51842" s="5"/>
      <c r="AW51842" s="5"/>
    </row>
    <row r="51843" spans="38:49">
      <c r="AL51843" s="5"/>
      <c r="AM51843" s="5"/>
      <c r="AW51843" s="5"/>
    </row>
    <row r="51844" spans="38:49">
      <c r="AL51844" s="5"/>
      <c r="AM51844" s="5"/>
      <c r="AW51844" s="5"/>
    </row>
    <row r="51845" spans="38:49">
      <c r="AL51845" s="5"/>
      <c r="AM51845" s="5"/>
      <c r="AW51845" s="5"/>
    </row>
    <row r="51846" spans="38:49">
      <c r="AL51846" s="5"/>
      <c r="AM51846" s="5"/>
      <c r="AW51846" s="5"/>
    </row>
    <row r="51847" spans="38:49">
      <c r="AL51847" s="5"/>
      <c r="AM51847" s="5"/>
      <c r="AW51847" s="5"/>
    </row>
    <row r="51848" spans="38:49">
      <c r="AL51848" s="5"/>
      <c r="AM51848" s="5"/>
      <c r="AW51848" s="5"/>
    </row>
    <row r="51849" spans="38:49">
      <c r="AL51849" s="5"/>
      <c r="AM51849" s="5"/>
      <c r="AW51849" s="5"/>
    </row>
    <row r="51850" spans="38:49">
      <c r="AL51850" s="5"/>
      <c r="AM51850" s="5"/>
      <c r="AW51850" s="5"/>
    </row>
    <row r="51851" spans="38:49">
      <c r="AL51851" s="5"/>
      <c r="AM51851" s="5"/>
      <c r="AW51851" s="5"/>
    </row>
    <row r="51852" spans="38:49">
      <c r="AL51852" s="5"/>
      <c r="AM51852" s="5"/>
      <c r="AW51852" s="5"/>
    </row>
    <row r="51853" spans="38:49">
      <c r="AL51853" s="5"/>
      <c r="AM51853" s="5"/>
      <c r="AW51853" s="5"/>
    </row>
    <row r="51854" spans="38:49">
      <c r="AL51854" s="5"/>
      <c r="AM51854" s="5"/>
      <c r="AW51854" s="5"/>
    </row>
    <row r="51855" spans="38:49">
      <c r="AL51855" s="5"/>
      <c r="AM51855" s="5"/>
      <c r="AW51855" s="5"/>
    </row>
    <row r="51856" spans="38:49">
      <c r="AL51856" s="5"/>
      <c r="AM51856" s="5"/>
      <c r="AW51856" s="5"/>
    </row>
    <row r="51857" spans="38:49">
      <c r="AL51857" s="5"/>
      <c r="AM51857" s="5"/>
      <c r="AW51857" s="5"/>
    </row>
    <row r="51858" spans="38:49">
      <c r="AL51858" s="5"/>
      <c r="AM51858" s="5"/>
      <c r="AW51858" s="5"/>
    </row>
    <row r="51859" spans="38:49">
      <c r="AL51859" s="5"/>
      <c r="AM51859" s="5"/>
      <c r="AW51859" s="5"/>
    </row>
    <row r="51860" spans="38:49">
      <c r="AL51860" s="5"/>
      <c r="AM51860" s="5"/>
      <c r="AW51860" s="5"/>
    </row>
    <row r="51861" spans="38:49">
      <c r="AL51861" s="5"/>
      <c r="AM51861" s="5"/>
      <c r="AW51861" s="5"/>
    </row>
    <row r="51862" spans="38:49">
      <c r="AL51862" s="5"/>
      <c r="AM51862" s="5"/>
      <c r="AW51862" s="5"/>
    </row>
    <row r="51863" spans="38:49">
      <c r="AL51863" s="5"/>
      <c r="AM51863" s="5"/>
      <c r="AW51863" s="5"/>
    </row>
    <row r="51864" spans="38:49">
      <c r="AL51864" s="5"/>
      <c r="AM51864" s="5"/>
      <c r="AW51864" s="5"/>
    </row>
    <row r="51865" spans="38:49">
      <c r="AL51865" s="5"/>
      <c r="AM51865" s="5"/>
      <c r="AW51865" s="5"/>
    </row>
    <row r="51866" spans="38:49">
      <c r="AL51866" s="5"/>
      <c r="AM51866" s="5"/>
      <c r="AW51866" s="5"/>
    </row>
    <row r="51867" spans="38:49">
      <c r="AL51867" s="5"/>
      <c r="AM51867" s="5"/>
      <c r="AW51867" s="5"/>
    </row>
    <row r="51868" spans="38:49">
      <c r="AL51868" s="5"/>
      <c r="AM51868" s="5"/>
      <c r="AW51868" s="5"/>
    </row>
    <row r="51869" spans="38:49">
      <c r="AL51869" s="5"/>
      <c r="AM51869" s="5"/>
      <c r="AW51869" s="5"/>
    </row>
    <row r="51870" spans="38:49">
      <c r="AL51870" s="5"/>
      <c r="AM51870" s="5"/>
      <c r="AW51870" s="5"/>
    </row>
    <row r="51871" spans="38:49">
      <c r="AL51871" s="5"/>
      <c r="AM51871" s="5"/>
      <c r="AW51871" s="5"/>
    </row>
    <row r="51872" spans="38:49">
      <c r="AL51872" s="5"/>
      <c r="AM51872" s="5"/>
      <c r="AW51872" s="5"/>
    </row>
    <row r="51873" spans="38:49">
      <c r="AL51873" s="5"/>
      <c r="AM51873" s="5"/>
      <c r="AW51873" s="5"/>
    </row>
    <row r="51874" spans="38:49">
      <c r="AL51874" s="5"/>
      <c r="AM51874" s="5"/>
      <c r="AW51874" s="5"/>
    </row>
    <row r="51875" spans="38:49">
      <c r="AL51875" s="5"/>
      <c r="AM51875" s="5"/>
      <c r="AW51875" s="5"/>
    </row>
    <row r="51876" spans="38:49">
      <c r="AL51876" s="5"/>
      <c r="AM51876" s="5"/>
      <c r="AW51876" s="5"/>
    </row>
    <row r="51877" spans="38:49">
      <c r="AL51877" s="5"/>
      <c r="AM51877" s="5"/>
      <c r="AW51877" s="5"/>
    </row>
    <row r="51878" spans="38:49">
      <c r="AL51878" s="5"/>
      <c r="AM51878" s="5"/>
      <c r="AW51878" s="5"/>
    </row>
    <row r="51879" spans="38:49">
      <c r="AL51879" s="5"/>
      <c r="AM51879" s="5"/>
      <c r="AW51879" s="5"/>
    </row>
    <row r="51880" spans="38:49">
      <c r="AL51880" s="5"/>
      <c r="AM51880" s="5"/>
      <c r="AW51880" s="5"/>
    </row>
    <row r="51881" spans="38:49">
      <c r="AL51881" s="5"/>
      <c r="AM51881" s="5"/>
      <c r="AW51881" s="5"/>
    </row>
    <row r="51882" spans="38:49">
      <c r="AL51882" s="5"/>
      <c r="AM51882" s="5"/>
      <c r="AW51882" s="5"/>
    </row>
    <row r="51883" spans="38:49">
      <c r="AL51883" s="5"/>
      <c r="AM51883" s="5"/>
      <c r="AW51883" s="5"/>
    </row>
    <row r="51884" spans="38:49">
      <c r="AL51884" s="5"/>
      <c r="AM51884" s="5"/>
      <c r="AW51884" s="5"/>
    </row>
    <row r="51885" spans="38:49">
      <c r="AL51885" s="5"/>
      <c r="AM51885" s="5"/>
      <c r="AW51885" s="5"/>
    </row>
    <row r="51886" spans="38:49">
      <c r="AL51886" s="5"/>
      <c r="AM51886" s="5"/>
      <c r="AW51886" s="5"/>
    </row>
    <row r="51887" spans="38:49">
      <c r="AL51887" s="5"/>
      <c r="AM51887" s="5"/>
      <c r="AW51887" s="5"/>
    </row>
    <row r="51888" spans="38:49">
      <c r="AL51888" s="5"/>
      <c r="AM51888" s="5"/>
      <c r="AW51888" s="5"/>
    </row>
    <row r="51889" spans="38:49">
      <c r="AL51889" s="5"/>
      <c r="AM51889" s="5"/>
      <c r="AW51889" s="5"/>
    </row>
    <row r="51890" spans="38:49">
      <c r="AL51890" s="5"/>
      <c r="AM51890" s="5"/>
      <c r="AW51890" s="5"/>
    </row>
    <row r="51891" spans="38:49">
      <c r="AL51891" s="5"/>
      <c r="AM51891" s="5"/>
      <c r="AW51891" s="5"/>
    </row>
    <row r="51892" spans="38:49">
      <c r="AL51892" s="5"/>
      <c r="AM51892" s="5"/>
      <c r="AW51892" s="5"/>
    </row>
    <row r="51893" spans="38:49">
      <c r="AL51893" s="5"/>
      <c r="AM51893" s="5"/>
      <c r="AW51893" s="5"/>
    </row>
    <row r="51894" spans="38:49">
      <c r="AL51894" s="5"/>
      <c r="AM51894" s="5"/>
      <c r="AW51894" s="5"/>
    </row>
    <row r="51895" spans="38:49">
      <c r="AL51895" s="5"/>
      <c r="AM51895" s="5"/>
      <c r="AW51895" s="5"/>
    </row>
    <row r="51896" spans="38:49">
      <c r="AL51896" s="5"/>
      <c r="AM51896" s="5"/>
      <c r="AW51896" s="5"/>
    </row>
    <row r="51897" spans="38:49">
      <c r="AL51897" s="5"/>
      <c r="AM51897" s="5"/>
      <c r="AW51897" s="5"/>
    </row>
    <row r="51898" spans="38:49">
      <c r="AL51898" s="5"/>
      <c r="AM51898" s="5"/>
      <c r="AW51898" s="5"/>
    </row>
    <row r="51899" spans="38:49">
      <c r="AL51899" s="5"/>
      <c r="AM51899" s="5"/>
      <c r="AW51899" s="5"/>
    </row>
    <row r="51900" spans="38:49">
      <c r="AL51900" s="5"/>
      <c r="AM51900" s="5"/>
      <c r="AW51900" s="5"/>
    </row>
    <row r="51901" spans="38:49">
      <c r="AL51901" s="5"/>
      <c r="AM51901" s="5"/>
      <c r="AW51901" s="5"/>
    </row>
    <row r="51902" spans="38:49">
      <c r="AL51902" s="5"/>
      <c r="AM51902" s="5"/>
      <c r="AW51902" s="5"/>
    </row>
    <row r="51903" spans="38:49">
      <c r="AL51903" s="5"/>
      <c r="AM51903" s="5"/>
      <c r="AW51903" s="5"/>
    </row>
    <row r="51904" spans="38:49">
      <c r="AL51904" s="5"/>
      <c r="AM51904" s="5"/>
      <c r="AW51904" s="5"/>
    </row>
    <row r="51905" spans="38:49">
      <c r="AL51905" s="5"/>
      <c r="AM51905" s="5"/>
      <c r="AW51905" s="5"/>
    </row>
    <row r="51906" spans="38:49">
      <c r="AL51906" s="5"/>
      <c r="AM51906" s="5"/>
      <c r="AW51906" s="5"/>
    </row>
    <row r="51907" spans="38:49">
      <c r="AL51907" s="5"/>
      <c r="AM51907" s="5"/>
      <c r="AW51907" s="5"/>
    </row>
    <row r="51908" spans="38:49">
      <c r="AL51908" s="5"/>
      <c r="AM51908" s="5"/>
      <c r="AW51908" s="5"/>
    </row>
    <row r="51909" spans="38:49">
      <c r="AL51909" s="5"/>
      <c r="AM51909" s="5"/>
      <c r="AW51909" s="5"/>
    </row>
    <row r="51910" spans="38:49">
      <c r="AL51910" s="5"/>
      <c r="AM51910" s="5"/>
      <c r="AW51910" s="5"/>
    </row>
    <row r="51911" spans="38:49">
      <c r="AL51911" s="5"/>
      <c r="AM51911" s="5"/>
      <c r="AW51911" s="5"/>
    </row>
    <row r="51912" spans="38:49">
      <c r="AL51912" s="5"/>
      <c r="AM51912" s="5"/>
      <c r="AW51912" s="5"/>
    </row>
    <row r="51913" spans="38:49">
      <c r="AL51913" s="5"/>
      <c r="AM51913" s="5"/>
      <c r="AW51913" s="5"/>
    </row>
    <row r="51914" spans="38:49">
      <c r="AL51914" s="5"/>
      <c r="AM51914" s="5"/>
      <c r="AW51914" s="5"/>
    </row>
    <row r="51915" spans="38:49">
      <c r="AL51915" s="5"/>
      <c r="AM51915" s="5"/>
      <c r="AW51915" s="5"/>
    </row>
    <row r="51916" spans="38:49">
      <c r="AL51916" s="5"/>
      <c r="AM51916" s="5"/>
      <c r="AW51916" s="5"/>
    </row>
    <row r="51917" spans="38:49">
      <c r="AL51917" s="5"/>
      <c r="AM51917" s="5"/>
      <c r="AW51917" s="5"/>
    </row>
    <row r="51918" spans="38:49">
      <c r="AL51918" s="5"/>
      <c r="AM51918" s="5"/>
      <c r="AW51918" s="5"/>
    </row>
    <row r="51919" spans="38:49">
      <c r="AL51919" s="5"/>
      <c r="AM51919" s="5"/>
      <c r="AW51919" s="5"/>
    </row>
    <row r="51920" spans="38:49">
      <c r="AL51920" s="5"/>
      <c r="AM51920" s="5"/>
      <c r="AW51920" s="5"/>
    </row>
    <row r="51921" spans="38:49">
      <c r="AL51921" s="5"/>
      <c r="AM51921" s="5"/>
      <c r="AW51921" s="5"/>
    </row>
    <row r="51922" spans="38:49">
      <c r="AL51922" s="5"/>
      <c r="AM51922" s="5"/>
      <c r="AW51922" s="5"/>
    </row>
    <row r="51923" spans="38:49">
      <c r="AL51923" s="5"/>
      <c r="AM51923" s="5"/>
      <c r="AW51923" s="5"/>
    </row>
    <row r="51924" spans="38:49">
      <c r="AL51924" s="5"/>
      <c r="AM51924" s="5"/>
      <c r="AW51924" s="5"/>
    </row>
    <row r="51925" spans="38:49">
      <c r="AL51925" s="5"/>
      <c r="AM51925" s="5"/>
      <c r="AW51925" s="5"/>
    </row>
    <row r="51926" spans="38:49">
      <c r="AL51926" s="5"/>
      <c r="AM51926" s="5"/>
      <c r="AW51926" s="5"/>
    </row>
    <row r="51927" spans="38:49">
      <c r="AL51927" s="5"/>
      <c r="AM51927" s="5"/>
      <c r="AW51927" s="5"/>
    </row>
    <row r="51928" spans="38:49">
      <c r="AL51928" s="5"/>
      <c r="AM51928" s="5"/>
      <c r="AW51928" s="5"/>
    </row>
    <row r="51929" spans="38:49">
      <c r="AL51929" s="5"/>
      <c r="AM51929" s="5"/>
      <c r="AW51929" s="5"/>
    </row>
    <row r="51930" spans="38:49">
      <c r="AL51930" s="5"/>
      <c r="AM51930" s="5"/>
      <c r="AW51930" s="5"/>
    </row>
    <row r="51931" spans="38:49">
      <c r="AL51931" s="5"/>
      <c r="AM51931" s="5"/>
      <c r="AW51931" s="5"/>
    </row>
    <row r="51932" spans="38:49">
      <c r="AL51932" s="5"/>
      <c r="AM51932" s="5"/>
      <c r="AW51932" s="5"/>
    </row>
    <row r="51933" spans="38:49">
      <c r="AL51933" s="5"/>
      <c r="AM51933" s="5"/>
      <c r="AW51933" s="5"/>
    </row>
    <row r="51934" spans="38:49">
      <c r="AL51934" s="5"/>
      <c r="AM51934" s="5"/>
      <c r="AW51934" s="5"/>
    </row>
    <row r="51935" spans="38:49">
      <c r="AL51935" s="5"/>
      <c r="AM51935" s="5"/>
      <c r="AW51935" s="5"/>
    </row>
    <row r="51936" spans="38:49">
      <c r="AL51936" s="5"/>
      <c r="AM51936" s="5"/>
      <c r="AW51936" s="5"/>
    </row>
    <row r="51937" spans="38:49">
      <c r="AL51937" s="5"/>
      <c r="AM51937" s="5"/>
      <c r="AW51937" s="5"/>
    </row>
    <row r="51938" spans="38:49">
      <c r="AL51938" s="5"/>
      <c r="AM51938" s="5"/>
      <c r="AW51938" s="5"/>
    </row>
    <row r="51939" spans="38:49">
      <c r="AL51939" s="5"/>
      <c r="AM51939" s="5"/>
      <c r="AW51939" s="5"/>
    </row>
    <row r="51940" spans="38:49">
      <c r="AL51940" s="5"/>
      <c r="AM51940" s="5"/>
      <c r="AW51940" s="5"/>
    </row>
    <row r="51941" spans="38:49">
      <c r="AL51941" s="5"/>
      <c r="AM51941" s="5"/>
      <c r="AW51941" s="5"/>
    </row>
    <row r="51942" spans="38:49">
      <c r="AL51942" s="5"/>
      <c r="AM51942" s="5"/>
      <c r="AW51942" s="5"/>
    </row>
    <row r="51943" spans="38:49">
      <c r="AL51943" s="5"/>
      <c r="AM51943" s="5"/>
      <c r="AW51943" s="5"/>
    </row>
    <row r="51944" spans="38:49">
      <c r="AL51944" s="5"/>
      <c r="AM51944" s="5"/>
      <c r="AW51944" s="5"/>
    </row>
    <row r="51945" spans="38:49">
      <c r="AL51945" s="5"/>
      <c r="AM51945" s="5"/>
      <c r="AW51945" s="5"/>
    </row>
    <row r="51946" spans="38:49">
      <c r="AL51946" s="5"/>
      <c r="AM51946" s="5"/>
      <c r="AW51946" s="5"/>
    </row>
    <row r="51947" spans="38:49">
      <c r="AL51947" s="5"/>
      <c r="AM51947" s="5"/>
      <c r="AW51947" s="5"/>
    </row>
    <row r="51948" spans="38:49">
      <c r="AL51948" s="5"/>
      <c r="AM51948" s="5"/>
      <c r="AW51948" s="5"/>
    </row>
    <row r="51949" spans="38:49">
      <c r="AL51949" s="5"/>
      <c r="AM51949" s="5"/>
      <c r="AW51949" s="5"/>
    </row>
    <row r="51950" spans="38:49">
      <c r="AL51950" s="5"/>
      <c r="AM51950" s="5"/>
      <c r="AW51950" s="5"/>
    </row>
    <row r="51951" spans="38:49">
      <c r="AL51951" s="5"/>
      <c r="AM51951" s="5"/>
      <c r="AW51951" s="5"/>
    </row>
    <row r="51952" spans="38:49">
      <c r="AL51952" s="5"/>
      <c r="AM51952" s="5"/>
      <c r="AW51952" s="5"/>
    </row>
    <row r="51953" spans="38:49">
      <c r="AL51953" s="5"/>
      <c r="AM51953" s="5"/>
      <c r="AW51953" s="5"/>
    </row>
    <row r="51954" spans="38:49">
      <c r="AL51954" s="5"/>
      <c r="AM51954" s="5"/>
      <c r="AW51954" s="5"/>
    </row>
    <row r="51955" spans="38:49">
      <c r="AL51955" s="5"/>
      <c r="AM51955" s="5"/>
      <c r="AW51955" s="5"/>
    </row>
    <row r="51956" spans="38:49">
      <c r="AL51956" s="5"/>
      <c r="AM51956" s="5"/>
      <c r="AW51956" s="5"/>
    </row>
    <row r="51957" spans="38:49">
      <c r="AL51957" s="5"/>
      <c r="AM51957" s="5"/>
      <c r="AW51957" s="5"/>
    </row>
    <row r="51958" spans="38:49">
      <c r="AL51958" s="5"/>
      <c r="AM51958" s="5"/>
      <c r="AW51958" s="5"/>
    </row>
    <row r="51959" spans="38:49">
      <c r="AL51959" s="5"/>
      <c r="AM51959" s="5"/>
      <c r="AW51959" s="5"/>
    </row>
    <row r="51960" spans="38:49">
      <c r="AL51960" s="5"/>
      <c r="AM51960" s="5"/>
      <c r="AW51960" s="5"/>
    </row>
    <row r="51961" spans="38:49">
      <c r="AL51961" s="5"/>
      <c r="AM51961" s="5"/>
      <c r="AW51961" s="5"/>
    </row>
    <row r="51962" spans="38:49">
      <c r="AL51962" s="5"/>
      <c r="AM51962" s="5"/>
      <c r="AW51962" s="5"/>
    </row>
    <row r="51963" spans="38:49">
      <c r="AL51963" s="5"/>
      <c r="AM51963" s="5"/>
      <c r="AW51963" s="5"/>
    </row>
    <row r="51964" spans="38:49">
      <c r="AL51964" s="5"/>
      <c r="AM51964" s="5"/>
      <c r="AW51964" s="5"/>
    </row>
    <row r="51965" spans="38:49">
      <c r="AL51965" s="5"/>
      <c r="AM51965" s="5"/>
      <c r="AW51965" s="5"/>
    </row>
    <row r="51966" spans="38:49">
      <c r="AL51966" s="5"/>
      <c r="AM51966" s="5"/>
      <c r="AW51966" s="5"/>
    </row>
    <row r="51967" spans="38:49">
      <c r="AL51967" s="5"/>
      <c r="AM51967" s="5"/>
      <c r="AW51967" s="5"/>
    </row>
    <row r="51968" spans="38:49">
      <c r="AL51968" s="5"/>
      <c r="AM51968" s="5"/>
      <c r="AW51968" s="5"/>
    </row>
    <row r="51969" spans="38:49">
      <c r="AL51969" s="5"/>
      <c r="AM51969" s="5"/>
      <c r="AW51969" s="5"/>
    </row>
    <row r="51970" spans="38:49">
      <c r="AL51970" s="5"/>
      <c r="AM51970" s="5"/>
      <c r="AW51970" s="5"/>
    </row>
    <row r="51971" spans="38:49">
      <c r="AL51971" s="5"/>
      <c r="AM51971" s="5"/>
      <c r="AW51971" s="5"/>
    </row>
    <row r="51972" spans="38:49">
      <c r="AL51972" s="5"/>
      <c r="AM51972" s="5"/>
      <c r="AW51972" s="5"/>
    </row>
    <row r="51973" spans="38:49">
      <c r="AL51973" s="5"/>
      <c r="AM51973" s="5"/>
      <c r="AW51973" s="5"/>
    </row>
    <row r="51974" spans="38:49">
      <c r="AL51974" s="5"/>
      <c r="AM51974" s="5"/>
      <c r="AW51974" s="5"/>
    </row>
    <row r="51975" spans="38:49">
      <c r="AL51975" s="5"/>
      <c r="AM51975" s="5"/>
      <c r="AW51975" s="5"/>
    </row>
    <row r="51976" spans="38:49">
      <c r="AL51976" s="5"/>
      <c r="AM51976" s="5"/>
      <c r="AW51976" s="5"/>
    </row>
    <row r="51977" spans="38:49">
      <c r="AL51977" s="5"/>
      <c r="AM51977" s="5"/>
      <c r="AW51977" s="5"/>
    </row>
    <row r="51978" spans="38:49">
      <c r="AL51978" s="5"/>
      <c r="AM51978" s="5"/>
      <c r="AW51978" s="5"/>
    </row>
    <row r="51979" spans="38:49">
      <c r="AL51979" s="5"/>
      <c r="AM51979" s="5"/>
      <c r="AW51979" s="5"/>
    </row>
    <row r="51980" spans="38:49">
      <c r="AL51980" s="5"/>
      <c r="AM51980" s="5"/>
      <c r="AW51980" s="5"/>
    </row>
    <row r="51981" spans="38:49">
      <c r="AL51981" s="5"/>
      <c r="AM51981" s="5"/>
      <c r="AW51981" s="5"/>
    </row>
    <row r="51982" spans="38:49">
      <c r="AL51982" s="5"/>
      <c r="AM51982" s="5"/>
      <c r="AW51982" s="5"/>
    </row>
    <row r="51983" spans="38:49">
      <c r="AL51983" s="5"/>
      <c r="AM51983" s="5"/>
      <c r="AW51983" s="5"/>
    </row>
    <row r="51984" spans="38:49">
      <c r="AL51984" s="5"/>
      <c r="AM51984" s="5"/>
      <c r="AW51984" s="5"/>
    </row>
    <row r="51985" spans="38:49">
      <c r="AL51985" s="5"/>
      <c r="AM51985" s="5"/>
      <c r="AW51985" s="5"/>
    </row>
    <row r="51986" spans="38:49">
      <c r="AL51986" s="5"/>
      <c r="AM51986" s="5"/>
      <c r="AW51986" s="5"/>
    </row>
    <row r="51987" spans="38:49">
      <c r="AL51987" s="5"/>
      <c r="AM51987" s="5"/>
      <c r="AW51987" s="5"/>
    </row>
    <row r="51988" spans="38:49">
      <c r="AL51988" s="5"/>
      <c r="AM51988" s="5"/>
      <c r="AW51988" s="5"/>
    </row>
    <row r="51989" spans="38:49">
      <c r="AL51989" s="5"/>
      <c r="AM51989" s="5"/>
      <c r="AW51989" s="5"/>
    </row>
    <row r="51990" spans="38:49">
      <c r="AL51990" s="5"/>
      <c r="AM51990" s="5"/>
      <c r="AW51990" s="5"/>
    </row>
    <row r="51991" spans="38:49">
      <c r="AL51991" s="5"/>
      <c r="AM51991" s="5"/>
      <c r="AW51991" s="5"/>
    </row>
    <row r="51992" spans="38:49">
      <c r="AL51992" s="5"/>
      <c r="AM51992" s="5"/>
      <c r="AW51992" s="5"/>
    </row>
    <row r="51993" spans="38:49">
      <c r="AL51993" s="5"/>
      <c r="AM51993" s="5"/>
      <c r="AW51993" s="5"/>
    </row>
    <row r="51994" spans="38:49">
      <c r="AL51994" s="5"/>
      <c r="AM51994" s="5"/>
      <c r="AW51994" s="5"/>
    </row>
    <row r="51995" spans="38:49">
      <c r="AL51995" s="5"/>
      <c r="AM51995" s="5"/>
      <c r="AW51995" s="5"/>
    </row>
    <row r="51996" spans="38:49">
      <c r="AL51996" s="5"/>
      <c r="AM51996" s="5"/>
      <c r="AW51996" s="5"/>
    </row>
    <row r="51997" spans="38:49">
      <c r="AL51997" s="5"/>
      <c r="AM51997" s="5"/>
      <c r="AW51997" s="5"/>
    </row>
    <row r="51998" spans="38:49">
      <c r="AL51998" s="5"/>
      <c r="AM51998" s="5"/>
      <c r="AW51998" s="5"/>
    </row>
    <row r="51999" spans="38:49">
      <c r="AL51999" s="5"/>
      <c r="AM51999" s="5"/>
      <c r="AW51999" s="5"/>
    </row>
    <row r="52000" spans="38:49">
      <c r="AL52000" s="5"/>
      <c r="AM52000" s="5"/>
      <c r="AW52000" s="5"/>
    </row>
    <row r="52001" spans="38:49">
      <c r="AL52001" s="5"/>
      <c r="AM52001" s="5"/>
      <c r="AW52001" s="5"/>
    </row>
    <row r="52002" spans="38:49">
      <c r="AL52002" s="5"/>
      <c r="AM52002" s="5"/>
      <c r="AW52002" s="5"/>
    </row>
    <row r="52003" spans="38:49">
      <c r="AL52003" s="5"/>
      <c r="AM52003" s="5"/>
      <c r="AW52003" s="5"/>
    </row>
    <row r="52004" spans="38:49">
      <c r="AL52004" s="5"/>
      <c r="AM52004" s="5"/>
      <c r="AW52004" s="5"/>
    </row>
    <row r="52005" spans="38:49">
      <c r="AL52005" s="5"/>
      <c r="AM52005" s="5"/>
      <c r="AW52005" s="5"/>
    </row>
    <row r="52006" spans="38:49">
      <c r="AL52006" s="5"/>
      <c r="AM52006" s="5"/>
      <c r="AW52006" s="5"/>
    </row>
    <row r="52007" spans="38:49">
      <c r="AL52007" s="5"/>
      <c r="AM52007" s="5"/>
      <c r="AW52007" s="5"/>
    </row>
    <row r="52008" spans="38:49">
      <c r="AL52008" s="5"/>
      <c r="AM52008" s="5"/>
      <c r="AW52008" s="5"/>
    </row>
    <row r="52009" spans="38:49">
      <c r="AL52009" s="5"/>
      <c r="AM52009" s="5"/>
      <c r="AW52009" s="5"/>
    </row>
    <row r="52010" spans="38:49">
      <c r="AL52010" s="5"/>
      <c r="AM52010" s="5"/>
      <c r="AW52010" s="5"/>
    </row>
    <row r="52011" spans="38:49">
      <c r="AL52011" s="5"/>
      <c r="AM52011" s="5"/>
      <c r="AW52011" s="5"/>
    </row>
    <row r="52012" spans="38:49">
      <c r="AL52012" s="5"/>
      <c r="AM52012" s="5"/>
      <c r="AW52012" s="5"/>
    </row>
    <row r="52013" spans="38:49">
      <c r="AL52013" s="5"/>
      <c r="AM52013" s="5"/>
      <c r="AW52013" s="5"/>
    </row>
    <row r="52014" spans="38:49">
      <c r="AL52014" s="5"/>
      <c r="AM52014" s="5"/>
      <c r="AW52014" s="5"/>
    </row>
    <row r="52015" spans="38:49">
      <c r="AL52015" s="5"/>
      <c r="AM52015" s="5"/>
      <c r="AW52015" s="5"/>
    </row>
    <row r="52016" spans="38:49">
      <c r="AL52016" s="5"/>
      <c r="AM52016" s="5"/>
      <c r="AW52016" s="5"/>
    </row>
    <row r="52017" spans="38:49">
      <c r="AL52017" s="5"/>
      <c r="AM52017" s="5"/>
      <c r="AW52017" s="5"/>
    </row>
    <row r="52018" spans="38:49">
      <c r="AL52018" s="5"/>
      <c r="AM52018" s="5"/>
      <c r="AW52018" s="5"/>
    </row>
    <row r="52019" spans="38:49">
      <c r="AL52019" s="5"/>
      <c r="AM52019" s="5"/>
      <c r="AW52019" s="5"/>
    </row>
    <row r="52020" spans="38:49">
      <c r="AL52020" s="5"/>
      <c r="AM52020" s="5"/>
      <c r="AW52020" s="5"/>
    </row>
    <row r="52021" spans="38:49">
      <c r="AL52021" s="5"/>
      <c r="AM52021" s="5"/>
      <c r="AW52021" s="5"/>
    </row>
    <row r="52022" spans="38:49">
      <c r="AL52022" s="5"/>
      <c r="AM52022" s="5"/>
      <c r="AW52022" s="5"/>
    </row>
    <row r="52023" spans="38:49">
      <c r="AL52023" s="5"/>
      <c r="AM52023" s="5"/>
      <c r="AW52023" s="5"/>
    </row>
    <row r="52024" spans="38:49">
      <c r="AL52024" s="5"/>
      <c r="AM52024" s="5"/>
      <c r="AW52024" s="5"/>
    </row>
    <row r="52025" spans="38:49">
      <c r="AL52025" s="5"/>
      <c r="AM52025" s="5"/>
      <c r="AW52025" s="5"/>
    </row>
    <row r="52026" spans="38:49">
      <c r="AL52026" s="5"/>
      <c r="AM52026" s="5"/>
      <c r="AW52026" s="5"/>
    </row>
    <row r="52027" spans="38:49">
      <c r="AL52027" s="5"/>
      <c r="AM52027" s="5"/>
      <c r="AW52027" s="5"/>
    </row>
    <row r="52028" spans="38:49">
      <c r="AL52028" s="5"/>
      <c r="AM52028" s="5"/>
      <c r="AW52028" s="5"/>
    </row>
    <row r="52029" spans="38:49">
      <c r="AL52029" s="5"/>
      <c r="AM52029" s="5"/>
      <c r="AW52029" s="5"/>
    </row>
    <row r="52030" spans="38:49">
      <c r="AL52030" s="5"/>
      <c r="AM52030" s="5"/>
      <c r="AW52030" s="5"/>
    </row>
    <row r="52031" spans="38:49">
      <c r="AL52031" s="5"/>
      <c r="AM52031" s="5"/>
      <c r="AW52031" s="5"/>
    </row>
    <row r="52032" spans="38:49">
      <c r="AL52032" s="5"/>
      <c r="AM52032" s="5"/>
      <c r="AW52032" s="5"/>
    </row>
    <row r="52033" spans="38:49">
      <c r="AL52033" s="5"/>
      <c r="AM52033" s="5"/>
      <c r="AW52033" s="5"/>
    </row>
    <row r="52034" spans="38:49">
      <c r="AL52034" s="5"/>
      <c r="AM52034" s="5"/>
      <c r="AW52034" s="5"/>
    </row>
    <row r="52035" spans="38:49">
      <c r="AL52035" s="5"/>
      <c r="AM52035" s="5"/>
      <c r="AW52035" s="5"/>
    </row>
    <row r="52036" spans="38:49">
      <c r="AL52036" s="5"/>
      <c r="AM52036" s="5"/>
      <c r="AW52036" s="5"/>
    </row>
    <row r="52037" spans="38:49">
      <c r="AL52037" s="5"/>
      <c r="AM52037" s="5"/>
      <c r="AW52037" s="5"/>
    </row>
    <row r="52038" spans="38:49">
      <c r="AL52038" s="5"/>
      <c r="AM52038" s="5"/>
      <c r="AW52038" s="5"/>
    </row>
    <row r="52039" spans="38:49">
      <c r="AL52039" s="5"/>
      <c r="AM52039" s="5"/>
      <c r="AW52039" s="5"/>
    </row>
    <row r="52040" spans="38:49">
      <c r="AL52040" s="5"/>
      <c r="AM52040" s="5"/>
      <c r="AW52040" s="5"/>
    </row>
    <row r="52041" spans="38:49">
      <c r="AL52041" s="5"/>
      <c r="AM52041" s="5"/>
      <c r="AW52041" s="5"/>
    </row>
    <row r="52042" spans="38:49">
      <c r="AL52042" s="5"/>
      <c r="AM52042" s="5"/>
      <c r="AW52042" s="5"/>
    </row>
    <row r="52043" spans="38:49">
      <c r="AL52043" s="5"/>
      <c r="AM52043" s="5"/>
      <c r="AW52043" s="5"/>
    </row>
    <row r="52044" spans="38:49">
      <c r="AL52044" s="5"/>
      <c r="AM52044" s="5"/>
      <c r="AW52044" s="5"/>
    </row>
    <row r="52045" spans="38:49">
      <c r="AL52045" s="5"/>
      <c r="AM52045" s="5"/>
      <c r="AW52045" s="5"/>
    </row>
    <row r="52046" spans="38:49">
      <c r="AL52046" s="5"/>
      <c r="AM52046" s="5"/>
      <c r="AW52046" s="5"/>
    </row>
    <row r="52047" spans="38:49">
      <c r="AL52047" s="5"/>
      <c r="AM52047" s="5"/>
      <c r="AW52047" s="5"/>
    </row>
    <row r="52048" spans="38:49">
      <c r="AL52048" s="5"/>
      <c r="AM52048" s="5"/>
      <c r="AW52048" s="5"/>
    </row>
    <row r="52049" spans="38:49">
      <c r="AL52049" s="5"/>
      <c r="AM52049" s="5"/>
      <c r="AW52049" s="5"/>
    </row>
    <row r="52050" spans="38:49">
      <c r="AL52050" s="5"/>
      <c r="AM52050" s="5"/>
      <c r="AW52050" s="5"/>
    </row>
    <row r="52051" spans="38:49">
      <c r="AL52051" s="5"/>
      <c r="AM52051" s="5"/>
      <c r="AW52051" s="5"/>
    </row>
    <row r="52052" spans="38:49">
      <c r="AL52052" s="5"/>
      <c r="AM52052" s="5"/>
      <c r="AW52052" s="5"/>
    </row>
    <row r="52053" spans="38:49">
      <c r="AL52053" s="5"/>
      <c r="AM52053" s="5"/>
      <c r="AW52053" s="5"/>
    </row>
    <row r="52054" spans="38:49">
      <c r="AL52054" s="5"/>
      <c r="AM52054" s="5"/>
      <c r="AW52054" s="5"/>
    </row>
    <row r="52055" spans="38:49">
      <c r="AL52055" s="5"/>
      <c r="AM52055" s="5"/>
      <c r="AW52055" s="5"/>
    </row>
    <row r="52056" spans="38:49">
      <c r="AL52056" s="5"/>
      <c r="AM52056" s="5"/>
      <c r="AW52056" s="5"/>
    </row>
    <row r="52057" spans="38:49">
      <c r="AL52057" s="5"/>
      <c r="AM52057" s="5"/>
      <c r="AW52057" s="5"/>
    </row>
    <row r="52058" spans="38:49">
      <c r="AL52058" s="5"/>
      <c r="AM52058" s="5"/>
      <c r="AW52058" s="5"/>
    </row>
    <row r="52059" spans="38:49">
      <c r="AL52059" s="5"/>
      <c r="AM52059" s="5"/>
      <c r="AW52059" s="5"/>
    </row>
    <row r="52060" spans="38:49">
      <c r="AL52060" s="5"/>
      <c r="AM52060" s="5"/>
      <c r="AW52060" s="5"/>
    </row>
    <row r="52061" spans="38:49">
      <c r="AL52061" s="5"/>
      <c r="AM52061" s="5"/>
      <c r="AW52061" s="5"/>
    </row>
    <row r="52062" spans="38:49">
      <c r="AL52062" s="5"/>
      <c r="AM52062" s="5"/>
      <c r="AW52062" s="5"/>
    </row>
    <row r="52063" spans="38:49">
      <c r="AL52063" s="5"/>
      <c r="AM52063" s="5"/>
      <c r="AW52063" s="5"/>
    </row>
    <row r="52064" spans="38:49">
      <c r="AL52064" s="5"/>
      <c r="AM52064" s="5"/>
      <c r="AW52064" s="5"/>
    </row>
    <row r="52065" spans="38:49">
      <c r="AL52065" s="5"/>
      <c r="AM52065" s="5"/>
      <c r="AW52065" s="5"/>
    </row>
    <row r="52066" spans="38:49">
      <c r="AL52066" s="5"/>
      <c r="AM52066" s="5"/>
      <c r="AW52066" s="5"/>
    </row>
    <row r="52067" spans="38:49">
      <c r="AL52067" s="5"/>
      <c r="AM52067" s="5"/>
      <c r="AW52067" s="5"/>
    </row>
    <row r="52068" spans="38:49">
      <c r="AL52068" s="5"/>
      <c r="AM52068" s="5"/>
      <c r="AW52068" s="5"/>
    </row>
    <row r="52069" spans="38:49">
      <c r="AL52069" s="5"/>
      <c r="AM52069" s="5"/>
      <c r="AW52069" s="5"/>
    </row>
    <row r="52070" spans="38:49">
      <c r="AL52070" s="5"/>
      <c r="AM52070" s="5"/>
      <c r="AW52070" s="5"/>
    </row>
    <row r="52071" spans="38:49">
      <c r="AL52071" s="5"/>
      <c r="AM52071" s="5"/>
      <c r="AW52071" s="5"/>
    </row>
    <row r="52072" spans="38:49">
      <c r="AL52072" s="5"/>
      <c r="AM52072" s="5"/>
      <c r="AW52072" s="5"/>
    </row>
    <row r="52073" spans="38:49">
      <c r="AL52073" s="5"/>
      <c r="AM52073" s="5"/>
      <c r="AW52073" s="5"/>
    </row>
    <row r="52074" spans="38:49">
      <c r="AL52074" s="5"/>
      <c r="AM52074" s="5"/>
      <c r="AW52074" s="5"/>
    </row>
    <row r="52075" spans="38:49">
      <c r="AL52075" s="5"/>
      <c r="AM52075" s="5"/>
      <c r="AW52075" s="5"/>
    </row>
    <row r="52076" spans="38:49">
      <c r="AL52076" s="5"/>
      <c r="AM52076" s="5"/>
      <c r="AW52076" s="5"/>
    </row>
    <row r="52077" spans="38:49">
      <c r="AL52077" s="5"/>
      <c r="AM52077" s="5"/>
      <c r="AW52077" s="5"/>
    </row>
    <row r="52078" spans="38:49">
      <c r="AL52078" s="5"/>
      <c r="AM52078" s="5"/>
      <c r="AW52078" s="5"/>
    </row>
    <row r="52079" spans="38:49">
      <c r="AL52079" s="5"/>
      <c r="AM52079" s="5"/>
      <c r="AW52079" s="5"/>
    </row>
    <row r="52080" spans="38:49">
      <c r="AL52080" s="5"/>
      <c r="AM52080" s="5"/>
      <c r="AW52080" s="5"/>
    </row>
    <row r="52081" spans="38:49">
      <c r="AL52081" s="5"/>
      <c r="AM52081" s="5"/>
      <c r="AW52081" s="5"/>
    </row>
    <row r="52082" spans="38:49">
      <c r="AL52082" s="5"/>
      <c r="AM52082" s="5"/>
      <c r="AW52082" s="5"/>
    </row>
    <row r="52083" spans="38:49">
      <c r="AL52083" s="5"/>
      <c r="AM52083" s="5"/>
      <c r="AW52083" s="5"/>
    </row>
    <row r="52084" spans="38:49">
      <c r="AL52084" s="5"/>
      <c r="AM52084" s="5"/>
      <c r="AW52084" s="5"/>
    </row>
    <row r="52085" spans="38:49">
      <c r="AL52085" s="5"/>
      <c r="AM52085" s="5"/>
      <c r="AW52085" s="5"/>
    </row>
    <row r="52086" spans="38:49">
      <c r="AL52086" s="5"/>
      <c r="AM52086" s="5"/>
      <c r="AW52086" s="5"/>
    </row>
    <row r="52087" spans="38:49">
      <c r="AL52087" s="5"/>
      <c r="AM52087" s="5"/>
      <c r="AW52087" s="5"/>
    </row>
    <row r="52088" spans="38:49">
      <c r="AL52088" s="5"/>
      <c r="AM52088" s="5"/>
      <c r="AW52088" s="5"/>
    </row>
    <row r="52089" spans="38:49">
      <c r="AL52089" s="5"/>
      <c r="AM52089" s="5"/>
      <c r="AW52089" s="5"/>
    </row>
    <row r="52090" spans="38:49">
      <c r="AL52090" s="5"/>
      <c r="AM52090" s="5"/>
      <c r="AW52090" s="5"/>
    </row>
    <row r="52091" spans="38:49">
      <c r="AL52091" s="5"/>
      <c r="AM52091" s="5"/>
      <c r="AW52091" s="5"/>
    </row>
    <row r="52092" spans="38:49">
      <c r="AL52092" s="5"/>
      <c r="AM52092" s="5"/>
      <c r="AW52092" s="5"/>
    </row>
    <row r="52093" spans="38:49">
      <c r="AL52093" s="5"/>
      <c r="AM52093" s="5"/>
      <c r="AW52093" s="5"/>
    </row>
    <row r="52094" spans="38:49">
      <c r="AL52094" s="5"/>
      <c r="AM52094" s="5"/>
      <c r="AW52094" s="5"/>
    </row>
    <row r="52095" spans="38:49">
      <c r="AL52095" s="5"/>
      <c r="AM52095" s="5"/>
      <c r="AW52095" s="5"/>
    </row>
    <row r="52096" spans="38:49">
      <c r="AL52096" s="5"/>
      <c r="AM52096" s="5"/>
      <c r="AW52096" s="5"/>
    </row>
    <row r="52097" spans="38:49">
      <c r="AL52097" s="5"/>
      <c r="AM52097" s="5"/>
      <c r="AW52097" s="5"/>
    </row>
    <row r="52098" spans="38:49">
      <c r="AL52098" s="5"/>
      <c r="AM52098" s="5"/>
      <c r="AW52098" s="5"/>
    </row>
    <row r="52099" spans="38:49">
      <c r="AL52099" s="5"/>
      <c r="AM52099" s="5"/>
      <c r="AW52099" s="5"/>
    </row>
    <row r="52100" spans="38:49">
      <c r="AL52100" s="5"/>
      <c r="AM52100" s="5"/>
      <c r="AW52100" s="5"/>
    </row>
    <row r="52101" spans="38:49">
      <c r="AL52101" s="5"/>
      <c r="AM52101" s="5"/>
      <c r="AW52101" s="5"/>
    </row>
    <row r="52102" spans="38:49">
      <c r="AL52102" s="5"/>
      <c r="AM52102" s="5"/>
      <c r="AW52102" s="5"/>
    </row>
    <row r="52103" spans="38:49">
      <c r="AL52103" s="5"/>
      <c r="AM52103" s="5"/>
      <c r="AW52103" s="5"/>
    </row>
    <row r="52104" spans="38:49">
      <c r="AL52104" s="5"/>
      <c r="AM52104" s="5"/>
      <c r="AW52104" s="5"/>
    </row>
    <row r="52105" spans="38:49">
      <c r="AL52105" s="5"/>
      <c r="AM52105" s="5"/>
      <c r="AW52105" s="5"/>
    </row>
    <row r="52106" spans="38:49">
      <c r="AL52106" s="5"/>
      <c r="AM52106" s="5"/>
      <c r="AW52106" s="5"/>
    </row>
    <row r="52107" spans="38:49">
      <c r="AL52107" s="5"/>
      <c r="AM52107" s="5"/>
      <c r="AW52107" s="5"/>
    </row>
    <row r="52108" spans="38:49">
      <c r="AL52108" s="5"/>
      <c r="AM52108" s="5"/>
      <c r="AW52108" s="5"/>
    </row>
    <row r="52109" spans="38:49">
      <c r="AL52109" s="5"/>
      <c r="AM52109" s="5"/>
      <c r="AW52109" s="5"/>
    </row>
    <row r="52110" spans="38:49">
      <c r="AL52110" s="5"/>
      <c r="AM52110" s="5"/>
      <c r="AW52110" s="5"/>
    </row>
    <row r="52111" spans="38:49">
      <c r="AL52111" s="5"/>
      <c r="AM52111" s="5"/>
      <c r="AW52111" s="5"/>
    </row>
    <row r="52112" spans="38:49">
      <c r="AL52112" s="5"/>
      <c r="AM52112" s="5"/>
      <c r="AW52112" s="5"/>
    </row>
    <row r="52113" spans="38:49">
      <c r="AL52113" s="5"/>
      <c r="AM52113" s="5"/>
      <c r="AW52113" s="5"/>
    </row>
    <row r="52114" spans="38:49">
      <c r="AL52114" s="5"/>
      <c r="AM52114" s="5"/>
      <c r="AW52114" s="5"/>
    </row>
    <row r="52115" spans="38:49">
      <c r="AL52115" s="5"/>
      <c r="AM52115" s="5"/>
      <c r="AW52115" s="5"/>
    </row>
    <row r="52116" spans="38:49">
      <c r="AL52116" s="5"/>
      <c r="AM52116" s="5"/>
      <c r="AW52116" s="5"/>
    </row>
    <row r="52117" spans="38:49">
      <c r="AL52117" s="5"/>
      <c r="AM52117" s="5"/>
      <c r="AW52117" s="5"/>
    </row>
    <row r="52118" spans="38:49">
      <c r="AL52118" s="5"/>
      <c r="AM52118" s="5"/>
      <c r="AW52118" s="5"/>
    </row>
    <row r="52119" spans="38:49">
      <c r="AL52119" s="5"/>
      <c r="AM52119" s="5"/>
      <c r="AW52119" s="5"/>
    </row>
    <row r="52120" spans="38:49">
      <c r="AL52120" s="5"/>
      <c r="AM52120" s="5"/>
      <c r="AW52120" s="5"/>
    </row>
    <row r="52121" spans="38:49">
      <c r="AL52121" s="5"/>
      <c r="AM52121" s="5"/>
      <c r="AW52121" s="5"/>
    </row>
    <row r="52122" spans="38:49">
      <c r="AL52122" s="5"/>
      <c r="AM52122" s="5"/>
      <c r="AW52122" s="5"/>
    </row>
    <row r="52123" spans="38:49">
      <c r="AL52123" s="5"/>
      <c r="AM52123" s="5"/>
      <c r="AW52123" s="5"/>
    </row>
    <row r="52124" spans="38:49">
      <c r="AL52124" s="5"/>
      <c r="AM52124" s="5"/>
      <c r="AW52124" s="5"/>
    </row>
    <row r="52125" spans="38:49">
      <c r="AL52125" s="5"/>
      <c r="AM52125" s="5"/>
      <c r="AW52125" s="5"/>
    </row>
    <row r="52126" spans="38:49">
      <c r="AL52126" s="5"/>
      <c r="AM52126" s="5"/>
      <c r="AW52126" s="5"/>
    </row>
    <row r="52127" spans="38:49">
      <c r="AL52127" s="5"/>
      <c r="AM52127" s="5"/>
      <c r="AW52127" s="5"/>
    </row>
    <row r="52128" spans="38:49">
      <c r="AL52128" s="5"/>
      <c r="AM52128" s="5"/>
      <c r="AW52128" s="5"/>
    </row>
    <row r="52129" spans="38:49">
      <c r="AL52129" s="5"/>
      <c r="AM52129" s="5"/>
      <c r="AW52129" s="5"/>
    </row>
    <row r="52130" spans="38:49">
      <c r="AL52130" s="5"/>
      <c r="AM52130" s="5"/>
      <c r="AW52130" s="5"/>
    </row>
    <row r="52131" spans="38:49">
      <c r="AL52131" s="5"/>
      <c r="AM52131" s="5"/>
      <c r="AW52131" s="5"/>
    </row>
    <row r="52132" spans="38:49">
      <c r="AL52132" s="5"/>
      <c r="AM52132" s="5"/>
      <c r="AW52132" s="5"/>
    </row>
    <row r="52133" spans="38:49">
      <c r="AL52133" s="5"/>
      <c r="AM52133" s="5"/>
      <c r="AW52133" s="5"/>
    </row>
    <row r="52134" spans="38:49">
      <c r="AL52134" s="5"/>
      <c r="AM52134" s="5"/>
      <c r="AW52134" s="5"/>
    </row>
    <row r="52135" spans="38:49">
      <c r="AL52135" s="5"/>
      <c r="AM52135" s="5"/>
      <c r="AW52135" s="5"/>
    </row>
    <row r="52136" spans="38:49">
      <c r="AL52136" s="5"/>
      <c r="AM52136" s="5"/>
      <c r="AW52136" s="5"/>
    </row>
    <row r="52137" spans="38:49">
      <c r="AL52137" s="5"/>
      <c r="AM52137" s="5"/>
      <c r="AW52137" s="5"/>
    </row>
    <row r="52138" spans="38:49">
      <c r="AL52138" s="5"/>
      <c r="AM52138" s="5"/>
      <c r="AW52138" s="5"/>
    </row>
    <row r="52139" spans="38:49">
      <c r="AL52139" s="5"/>
      <c r="AM52139" s="5"/>
      <c r="AW52139" s="5"/>
    </row>
    <row r="52140" spans="38:49">
      <c r="AL52140" s="5"/>
      <c r="AM52140" s="5"/>
      <c r="AW52140" s="5"/>
    </row>
    <row r="52141" spans="38:49">
      <c r="AL52141" s="5"/>
      <c r="AM52141" s="5"/>
      <c r="AW52141" s="5"/>
    </row>
    <row r="52142" spans="38:49">
      <c r="AL52142" s="5"/>
      <c r="AM52142" s="5"/>
      <c r="AW52142" s="5"/>
    </row>
    <row r="52143" spans="38:49">
      <c r="AL52143" s="5"/>
      <c r="AM52143" s="5"/>
      <c r="AW52143" s="5"/>
    </row>
    <row r="52144" spans="38:49">
      <c r="AL52144" s="5"/>
      <c r="AM52144" s="5"/>
      <c r="AW52144" s="5"/>
    </row>
    <row r="52145" spans="38:49">
      <c r="AL52145" s="5"/>
      <c r="AM52145" s="5"/>
      <c r="AW52145" s="5"/>
    </row>
    <row r="52146" spans="38:49">
      <c r="AL52146" s="5"/>
      <c r="AM52146" s="5"/>
      <c r="AW52146" s="5"/>
    </row>
    <row r="52147" spans="38:49">
      <c r="AL52147" s="5"/>
      <c r="AM52147" s="5"/>
      <c r="AW52147" s="5"/>
    </row>
    <row r="52148" spans="38:49">
      <c r="AL52148" s="5"/>
      <c r="AM52148" s="5"/>
      <c r="AW52148" s="5"/>
    </row>
    <row r="52149" spans="38:49">
      <c r="AL52149" s="5"/>
      <c r="AM52149" s="5"/>
      <c r="AW52149" s="5"/>
    </row>
    <row r="52150" spans="38:49">
      <c r="AL52150" s="5"/>
      <c r="AM52150" s="5"/>
      <c r="AW52150" s="5"/>
    </row>
    <row r="52151" spans="38:49">
      <c r="AL52151" s="5"/>
      <c r="AM52151" s="5"/>
      <c r="AW52151" s="5"/>
    </row>
    <row r="52152" spans="38:49">
      <c r="AL52152" s="5"/>
      <c r="AM52152" s="5"/>
      <c r="AW52152" s="5"/>
    </row>
    <row r="52153" spans="38:49">
      <c r="AL52153" s="5"/>
      <c r="AM52153" s="5"/>
      <c r="AW52153" s="5"/>
    </row>
    <row r="52154" spans="38:49">
      <c r="AL52154" s="5"/>
      <c r="AM52154" s="5"/>
      <c r="AW52154" s="5"/>
    </row>
    <row r="52155" spans="38:49">
      <c r="AL52155" s="5"/>
      <c r="AM52155" s="5"/>
      <c r="AW52155" s="5"/>
    </row>
    <row r="52156" spans="38:49">
      <c r="AL52156" s="5"/>
      <c r="AM52156" s="5"/>
      <c r="AW52156" s="5"/>
    </row>
    <row r="52157" spans="38:49">
      <c r="AL52157" s="5"/>
      <c r="AM52157" s="5"/>
      <c r="AW52157" s="5"/>
    </row>
    <row r="52158" spans="38:49">
      <c r="AL52158" s="5"/>
      <c r="AM52158" s="5"/>
      <c r="AW52158" s="5"/>
    </row>
    <row r="52159" spans="38:49">
      <c r="AL52159" s="5"/>
      <c r="AM52159" s="5"/>
      <c r="AW52159" s="5"/>
    </row>
    <row r="52160" spans="38:49">
      <c r="AL52160" s="5"/>
      <c r="AM52160" s="5"/>
      <c r="AW52160" s="5"/>
    </row>
    <row r="52161" spans="38:49">
      <c r="AL52161" s="5"/>
      <c r="AM52161" s="5"/>
      <c r="AW52161" s="5"/>
    </row>
    <row r="52162" spans="38:49">
      <c r="AL52162" s="5"/>
      <c r="AM52162" s="5"/>
      <c r="AW52162" s="5"/>
    </row>
    <row r="52163" spans="38:49">
      <c r="AL52163" s="5"/>
      <c r="AM52163" s="5"/>
      <c r="AW52163" s="5"/>
    </row>
    <row r="52164" spans="38:49">
      <c r="AL52164" s="5"/>
      <c r="AM52164" s="5"/>
      <c r="AW52164" s="5"/>
    </row>
    <row r="52165" spans="38:49">
      <c r="AL52165" s="5"/>
      <c r="AM52165" s="5"/>
      <c r="AW52165" s="5"/>
    </row>
    <row r="52166" spans="38:49">
      <c r="AL52166" s="5"/>
      <c r="AM52166" s="5"/>
      <c r="AW52166" s="5"/>
    </row>
    <row r="52167" spans="38:49">
      <c r="AL52167" s="5"/>
      <c r="AM52167" s="5"/>
      <c r="AW52167" s="5"/>
    </row>
    <row r="52168" spans="38:49">
      <c r="AL52168" s="5"/>
      <c r="AM52168" s="5"/>
      <c r="AW52168" s="5"/>
    </row>
    <row r="52169" spans="38:49">
      <c r="AL52169" s="5"/>
      <c r="AM52169" s="5"/>
      <c r="AW52169" s="5"/>
    </row>
    <row r="52170" spans="38:49">
      <c r="AL52170" s="5"/>
      <c r="AM52170" s="5"/>
      <c r="AW52170" s="5"/>
    </row>
    <row r="52171" spans="38:49">
      <c r="AL52171" s="5"/>
      <c r="AM52171" s="5"/>
      <c r="AW52171" s="5"/>
    </row>
    <row r="52172" spans="38:49">
      <c r="AL52172" s="5"/>
      <c r="AM52172" s="5"/>
      <c r="AW52172" s="5"/>
    </row>
    <row r="52173" spans="38:49">
      <c r="AL52173" s="5"/>
      <c r="AM52173" s="5"/>
      <c r="AW52173" s="5"/>
    </row>
    <row r="52174" spans="38:49">
      <c r="AL52174" s="5"/>
      <c r="AM52174" s="5"/>
      <c r="AW52174" s="5"/>
    </row>
    <row r="52175" spans="38:49">
      <c r="AL52175" s="5"/>
      <c r="AM52175" s="5"/>
      <c r="AW52175" s="5"/>
    </row>
    <row r="52176" spans="38:49">
      <c r="AL52176" s="5"/>
      <c r="AM52176" s="5"/>
      <c r="AW52176" s="5"/>
    </row>
    <row r="52177" spans="38:49">
      <c r="AL52177" s="5"/>
      <c r="AM52177" s="5"/>
      <c r="AW52177" s="5"/>
    </row>
    <row r="52178" spans="38:49">
      <c r="AL52178" s="5"/>
      <c r="AM52178" s="5"/>
      <c r="AW52178" s="5"/>
    </row>
    <row r="52179" spans="38:49">
      <c r="AL52179" s="5"/>
      <c r="AM52179" s="5"/>
      <c r="AW52179" s="5"/>
    </row>
    <row r="52180" spans="38:49">
      <c r="AL52180" s="5"/>
      <c r="AM52180" s="5"/>
      <c r="AW52180" s="5"/>
    </row>
    <row r="52181" spans="38:49">
      <c r="AL52181" s="5"/>
      <c r="AM52181" s="5"/>
      <c r="AW52181" s="5"/>
    </row>
    <row r="52182" spans="38:49">
      <c r="AL52182" s="5"/>
      <c r="AM52182" s="5"/>
      <c r="AW52182" s="5"/>
    </row>
    <row r="52183" spans="38:49">
      <c r="AL52183" s="5"/>
      <c r="AM52183" s="5"/>
      <c r="AW52183" s="5"/>
    </row>
    <row r="52184" spans="38:49">
      <c r="AL52184" s="5"/>
      <c r="AM52184" s="5"/>
      <c r="AW52184" s="5"/>
    </row>
    <row r="52185" spans="38:49">
      <c r="AL52185" s="5"/>
      <c r="AM52185" s="5"/>
      <c r="AW52185" s="5"/>
    </row>
    <row r="52186" spans="38:49">
      <c r="AL52186" s="5"/>
      <c r="AM52186" s="5"/>
      <c r="AW52186" s="5"/>
    </row>
    <row r="52187" spans="38:49">
      <c r="AL52187" s="5"/>
      <c r="AM52187" s="5"/>
      <c r="AW52187" s="5"/>
    </row>
    <row r="52188" spans="38:49">
      <c r="AL52188" s="5"/>
      <c r="AM52188" s="5"/>
      <c r="AW52188" s="5"/>
    </row>
    <row r="52189" spans="38:49">
      <c r="AL52189" s="5"/>
      <c r="AM52189" s="5"/>
      <c r="AW52189" s="5"/>
    </row>
    <row r="52190" spans="38:49">
      <c r="AL52190" s="5"/>
      <c r="AM52190" s="5"/>
      <c r="AW52190" s="5"/>
    </row>
    <row r="52191" spans="38:49">
      <c r="AL52191" s="5"/>
      <c r="AM52191" s="5"/>
      <c r="AW52191" s="5"/>
    </row>
    <row r="52192" spans="38:49">
      <c r="AL52192" s="5"/>
      <c r="AM52192" s="5"/>
      <c r="AW52192" s="5"/>
    </row>
    <row r="52193" spans="38:49">
      <c r="AL52193" s="5"/>
      <c r="AM52193" s="5"/>
      <c r="AW52193" s="5"/>
    </row>
    <row r="52194" spans="38:49">
      <c r="AL52194" s="5"/>
      <c r="AM52194" s="5"/>
      <c r="AW52194" s="5"/>
    </row>
    <row r="52195" spans="38:49">
      <c r="AL52195" s="5"/>
      <c r="AM52195" s="5"/>
      <c r="AW52195" s="5"/>
    </row>
    <row r="52196" spans="38:49">
      <c r="AL52196" s="5"/>
      <c r="AM52196" s="5"/>
      <c r="AW52196" s="5"/>
    </row>
    <row r="52197" spans="38:49">
      <c r="AL52197" s="5"/>
      <c r="AM52197" s="5"/>
      <c r="AW52197" s="5"/>
    </row>
    <row r="52198" spans="38:49">
      <c r="AL52198" s="5"/>
      <c r="AM52198" s="5"/>
      <c r="AW52198" s="5"/>
    </row>
    <row r="52199" spans="38:49">
      <c r="AL52199" s="5"/>
      <c r="AM52199" s="5"/>
      <c r="AW52199" s="5"/>
    </row>
    <row r="52200" spans="38:49">
      <c r="AL52200" s="5"/>
      <c r="AM52200" s="5"/>
      <c r="AW52200" s="5"/>
    </row>
    <row r="52201" spans="38:49">
      <c r="AL52201" s="5"/>
      <c r="AM52201" s="5"/>
      <c r="AW52201" s="5"/>
    </row>
    <row r="52202" spans="38:49">
      <c r="AL52202" s="5"/>
      <c r="AM52202" s="5"/>
      <c r="AW52202" s="5"/>
    </row>
    <row r="52203" spans="38:49">
      <c r="AL52203" s="5"/>
      <c r="AM52203" s="5"/>
      <c r="AW52203" s="5"/>
    </row>
    <row r="52204" spans="38:49">
      <c r="AL52204" s="5"/>
      <c r="AM52204" s="5"/>
      <c r="AW52204" s="5"/>
    </row>
    <row r="52205" spans="38:49">
      <c r="AL52205" s="5"/>
      <c r="AM52205" s="5"/>
      <c r="AW52205" s="5"/>
    </row>
    <row r="52206" spans="38:49">
      <c r="AL52206" s="5"/>
      <c r="AM52206" s="5"/>
      <c r="AW52206" s="5"/>
    </row>
    <row r="52207" spans="38:49">
      <c r="AL52207" s="5"/>
      <c r="AM52207" s="5"/>
      <c r="AW52207" s="5"/>
    </row>
    <row r="52208" spans="38:49">
      <c r="AL52208" s="5"/>
      <c r="AM52208" s="5"/>
      <c r="AW52208" s="5"/>
    </row>
    <row r="52209" spans="38:49">
      <c r="AL52209" s="5"/>
      <c r="AM52209" s="5"/>
      <c r="AW52209" s="5"/>
    </row>
    <row r="52210" spans="38:49">
      <c r="AL52210" s="5"/>
      <c r="AM52210" s="5"/>
      <c r="AW52210" s="5"/>
    </row>
    <row r="52211" spans="38:49">
      <c r="AL52211" s="5"/>
      <c r="AM52211" s="5"/>
      <c r="AW52211" s="5"/>
    </row>
    <row r="52212" spans="38:49">
      <c r="AL52212" s="5"/>
      <c r="AM52212" s="5"/>
      <c r="AW52212" s="5"/>
    </row>
    <row r="52213" spans="38:49">
      <c r="AL52213" s="5"/>
      <c r="AM52213" s="5"/>
      <c r="AW52213" s="5"/>
    </row>
    <row r="52214" spans="38:49">
      <c r="AL52214" s="5"/>
      <c r="AM52214" s="5"/>
      <c r="AW52214" s="5"/>
    </row>
    <row r="52215" spans="38:49">
      <c r="AL52215" s="5"/>
      <c r="AM52215" s="5"/>
      <c r="AW52215" s="5"/>
    </row>
    <row r="52216" spans="38:49">
      <c r="AL52216" s="5"/>
      <c r="AM52216" s="5"/>
      <c r="AW52216" s="5"/>
    </row>
    <row r="52217" spans="38:49">
      <c r="AL52217" s="5"/>
      <c r="AM52217" s="5"/>
      <c r="AW52217" s="5"/>
    </row>
    <row r="52218" spans="38:49">
      <c r="AL52218" s="5"/>
      <c r="AM52218" s="5"/>
      <c r="AW52218" s="5"/>
    </row>
    <row r="52219" spans="38:49">
      <c r="AL52219" s="5"/>
      <c r="AM52219" s="5"/>
      <c r="AW52219" s="5"/>
    </row>
    <row r="52220" spans="38:49">
      <c r="AL52220" s="5"/>
      <c r="AM52220" s="5"/>
      <c r="AW52220" s="5"/>
    </row>
    <row r="52221" spans="38:49">
      <c r="AL52221" s="5"/>
      <c r="AM52221" s="5"/>
      <c r="AW52221" s="5"/>
    </row>
    <row r="52222" spans="38:49">
      <c r="AL52222" s="5"/>
      <c r="AM52222" s="5"/>
      <c r="AW52222" s="5"/>
    </row>
    <row r="52223" spans="38:49">
      <c r="AL52223" s="5"/>
      <c r="AM52223" s="5"/>
      <c r="AW52223" s="5"/>
    </row>
    <row r="52224" spans="38:49">
      <c r="AL52224" s="5"/>
      <c r="AM52224" s="5"/>
      <c r="AW52224" s="5"/>
    </row>
    <row r="52225" spans="38:49">
      <c r="AL52225" s="5"/>
      <c r="AM52225" s="5"/>
      <c r="AW52225" s="5"/>
    </row>
    <row r="52226" spans="38:49">
      <c r="AL52226" s="5"/>
      <c r="AM52226" s="5"/>
      <c r="AW52226" s="5"/>
    </row>
    <row r="52227" spans="38:49">
      <c r="AL52227" s="5"/>
      <c r="AM52227" s="5"/>
      <c r="AW52227" s="5"/>
    </row>
    <row r="52228" spans="38:49">
      <c r="AL52228" s="5"/>
      <c r="AM52228" s="5"/>
      <c r="AW52228" s="5"/>
    </row>
    <row r="52229" spans="38:49">
      <c r="AL52229" s="5"/>
      <c r="AM52229" s="5"/>
      <c r="AW52229" s="5"/>
    </row>
    <row r="52230" spans="38:49">
      <c r="AL52230" s="5"/>
      <c r="AM52230" s="5"/>
      <c r="AW52230" s="5"/>
    </row>
    <row r="52231" spans="38:49">
      <c r="AL52231" s="5"/>
      <c r="AM52231" s="5"/>
      <c r="AW52231" s="5"/>
    </row>
    <row r="52232" spans="38:49">
      <c r="AL52232" s="5"/>
      <c r="AM52232" s="5"/>
      <c r="AW52232" s="5"/>
    </row>
    <row r="52233" spans="38:49">
      <c r="AL52233" s="5"/>
      <c r="AM52233" s="5"/>
      <c r="AW52233" s="5"/>
    </row>
    <row r="52234" spans="38:49">
      <c r="AL52234" s="5"/>
      <c r="AM52234" s="5"/>
      <c r="AW52234" s="5"/>
    </row>
    <row r="52235" spans="38:49">
      <c r="AL52235" s="5"/>
      <c r="AM52235" s="5"/>
      <c r="AW52235" s="5"/>
    </row>
    <row r="52236" spans="38:49">
      <c r="AL52236" s="5"/>
      <c r="AM52236" s="5"/>
      <c r="AW52236" s="5"/>
    </row>
    <row r="52237" spans="38:49">
      <c r="AL52237" s="5"/>
      <c r="AM52237" s="5"/>
      <c r="AW52237" s="5"/>
    </row>
    <row r="52238" spans="38:49">
      <c r="AL52238" s="5"/>
      <c r="AM52238" s="5"/>
      <c r="AW52238" s="5"/>
    </row>
    <row r="52239" spans="38:49">
      <c r="AL52239" s="5"/>
      <c r="AM52239" s="5"/>
      <c r="AW52239" s="5"/>
    </row>
    <row r="52240" spans="38:49">
      <c r="AL52240" s="5"/>
      <c r="AM52240" s="5"/>
      <c r="AW52240" s="5"/>
    </row>
    <row r="52241" spans="38:49">
      <c r="AL52241" s="5"/>
      <c r="AM52241" s="5"/>
      <c r="AW52241" s="5"/>
    </row>
    <row r="52242" spans="38:49">
      <c r="AL52242" s="5"/>
      <c r="AM52242" s="5"/>
      <c r="AW52242" s="5"/>
    </row>
    <row r="52243" spans="38:49">
      <c r="AL52243" s="5"/>
      <c r="AM52243" s="5"/>
      <c r="AW52243" s="5"/>
    </row>
    <row r="52244" spans="38:49">
      <c r="AL52244" s="5"/>
      <c r="AM52244" s="5"/>
      <c r="AW52244" s="5"/>
    </row>
    <row r="52245" spans="38:49">
      <c r="AL52245" s="5"/>
      <c r="AM52245" s="5"/>
      <c r="AW52245" s="5"/>
    </row>
    <row r="52246" spans="38:49">
      <c r="AL52246" s="5"/>
      <c r="AM52246" s="5"/>
      <c r="AW52246" s="5"/>
    </row>
    <row r="52247" spans="38:49">
      <c r="AL52247" s="5"/>
      <c r="AM52247" s="5"/>
      <c r="AW52247" s="5"/>
    </row>
    <row r="52248" spans="38:49">
      <c r="AL52248" s="5"/>
      <c r="AM52248" s="5"/>
      <c r="AW52248" s="5"/>
    </row>
    <row r="52249" spans="38:49">
      <c r="AL52249" s="5"/>
      <c r="AM52249" s="5"/>
      <c r="AW52249" s="5"/>
    </row>
    <row r="52250" spans="38:49">
      <c r="AL52250" s="5"/>
      <c r="AM52250" s="5"/>
      <c r="AW52250" s="5"/>
    </row>
    <row r="52251" spans="38:49">
      <c r="AL52251" s="5"/>
      <c r="AM52251" s="5"/>
      <c r="AW52251" s="5"/>
    </row>
    <row r="52252" spans="38:49">
      <c r="AL52252" s="5"/>
      <c r="AM52252" s="5"/>
      <c r="AW52252" s="5"/>
    </row>
    <row r="52253" spans="38:49">
      <c r="AL52253" s="5"/>
      <c r="AM52253" s="5"/>
      <c r="AW52253" s="5"/>
    </row>
    <row r="52254" spans="38:49">
      <c r="AL52254" s="5"/>
      <c r="AM52254" s="5"/>
      <c r="AW52254" s="5"/>
    </row>
    <row r="52255" spans="38:49">
      <c r="AL52255" s="5"/>
      <c r="AM52255" s="5"/>
      <c r="AW52255" s="5"/>
    </row>
    <row r="52256" spans="38:49">
      <c r="AL52256" s="5"/>
      <c r="AM52256" s="5"/>
      <c r="AW52256" s="5"/>
    </row>
    <row r="52257" spans="38:49">
      <c r="AL52257" s="5"/>
      <c r="AM52257" s="5"/>
      <c r="AW52257" s="5"/>
    </row>
    <row r="52258" spans="38:49">
      <c r="AL52258" s="5"/>
      <c r="AM52258" s="5"/>
      <c r="AW52258" s="5"/>
    </row>
    <row r="52259" spans="38:49">
      <c r="AL52259" s="5"/>
      <c r="AM52259" s="5"/>
      <c r="AW52259" s="5"/>
    </row>
    <row r="52260" spans="38:49">
      <c r="AL52260" s="5"/>
      <c r="AM52260" s="5"/>
      <c r="AW52260" s="5"/>
    </row>
    <row r="52261" spans="38:49">
      <c r="AL52261" s="5"/>
      <c r="AM52261" s="5"/>
      <c r="AW52261" s="5"/>
    </row>
    <row r="52262" spans="38:49">
      <c r="AL52262" s="5"/>
      <c r="AM52262" s="5"/>
      <c r="AW52262" s="5"/>
    </row>
    <row r="52263" spans="38:49">
      <c r="AL52263" s="5"/>
      <c r="AM52263" s="5"/>
      <c r="AW52263" s="5"/>
    </row>
    <row r="52264" spans="38:49">
      <c r="AL52264" s="5"/>
      <c r="AM52264" s="5"/>
      <c r="AW52264" s="5"/>
    </row>
    <row r="52265" spans="38:49">
      <c r="AL52265" s="5"/>
      <c r="AM52265" s="5"/>
      <c r="AW52265" s="5"/>
    </row>
    <row r="52266" spans="38:49">
      <c r="AL52266" s="5"/>
      <c r="AM52266" s="5"/>
      <c r="AW52266" s="5"/>
    </row>
    <row r="52267" spans="38:49">
      <c r="AL52267" s="5"/>
      <c r="AM52267" s="5"/>
      <c r="AW52267" s="5"/>
    </row>
    <row r="52268" spans="38:49">
      <c r="AL52268" s="5"/>
      <c r="AM52268" s="5"/>
      <c r="AW52268" s="5"/>
    </row>
    <row r="52269" spans="38:49">
      <c r="AL52269" s="5"/>
      <c r="AM52269" s="5"/>
      <c r="AW52269" s="5"/>
    </row>
    <row r="52270" spans="38:49">
      <c r="AL52270" s="5"/>
      <c r="AM52270" s="5"/>
      <c r="AW52270" s="5"/>
    </row>
    <row r="52271" spans="38:49">
      <c r="AL52271" s="5"/>
      <c r="AM52271" s="5"/>
      <c r="AW52271" s="5"/>
    </row>
    <row r="52272" spans="38:49">
      <c r="AL52272" s="5"/>
      <c r="AM52272" s="5"/>
      <c r="AW52272" s="5"/>
    </row>
    <row r="52273" spans="38:49">
      <c r="AL52273" s="5"/>
      <c r="AM52273" s="5"/>
      <c r="AW52273" s="5"/>
    </row>
    <row r="52274" spans="38:49">
      <c r="AL52274" s="5"/>
      <c r="AM52274" s="5"/>
      <c r="AW52274" s="5"/>
    </row>
    <row r="52275" spans="38:49">
      <c r="AL52275" s="5"/>
      <c r="AM52275" s="5"/>
      <c r="AW52275" s="5"/>
    </row>
    <row r="52276" spans="38:49">
      <c r="AL52276" s="5"/>
      <c r="AM52276" s="5"/>
      <c r="AW52276" s="5"/>
    </row>
    <row r="52277" spans="38:49">
      <c r="AL52277" s="5"/>
      <c r="AM52277" s="5"/>
      <c r="AW52277" s="5"/>
    </row>
    <row r="52278" spans="38:49">
      <c r="AL52278" s="5"/>
      <c r="AM52278" s="5"/>
      <c r="AW52278" s="5"/>
    </row>
    <row r="52279" spans="38:49">
      <c r="AL52279" s="5"/>
      <c r="AM52279" s="5"/>
      <c r="AW52279" s="5"/>
    </row>
    <row r="52280" spans="38:49">
      <c r="AL52280" s="5"/>
      <c r="AM52280" s="5"/>
      <c r="AW52280" s="5"/>
    </row>
    <row r="52281" spans="38:49">
      <c r="AL52281" s="5"/>
      <c r="AM52281" s="5"/>
      <c r="AW52281" s="5"/>
    </row>
    <row r="52282" spans="38:49">
      <c r="AL52282" s="5"/>
      <c r="AM52282" s="5"/>
      <c r="AW52282" s="5"/>
    </row>
    <row r="52283" spans="38:49">
      <c r="AL52283" s="5"/>
      <c r="AM52283" s="5"/>
      <c r="AW52283" s="5"/>
    </row>
    <row r="52284" spans="38:49">
      <c r="AL52284" s="5"/>
      <c r="AM52284" s="5"/>
      <c r="AW52284" s="5"/>
    </row>
    <row r="52285" spans="38:49">
      <c r="AL52285" s="5"/>
      <c r="AM52285" s="5"/>
      <c r="AW52285" s="5"/>
    </row>
    <row r="52286" spans="38:49">
      <c r="AL52286" s="5"/>
      <c r="AM52286" s="5"/>
      <c r="AW52286" s="5"/>
    </row>
    <row r="52287" spans="38:49">
      <c r="AL52287" s="5"/>
      <c r="AM52287" s="5"/>
      <c r="AW52287" s="5"/>
    </row>
    <row r="52288" spans="38:49">
      <c r="AL52288" s="5"/>
      <c r="AM52288" s="5"/>
      <c r="AW52288" s="5"/>
    </row>
    <row r="52289" spans="38:49">
      <c r="AL52289" s="5"/>
      <c r="AM52289" s="5"/>
      <c r="AW52289" s="5"/>
    </row>
    <row r="52290" spans="38:49">
      <c r="AL52290" s="5"/>
      <c r="AM52290" s="5"/>
      <c r="AW52290" s="5"/>
    </row>
    <row r="52291" spans="38:49">
      <c r="AL52291" s="5"/>
      <c r="AM52291" s="5"/>
      <c r="AW52291" s="5"/>
    </row>
    <row r="52292" spans="38:49">
      <c r="AL52292" s="5"/>
      <c r="AM52292" s="5"/>
      <c r="AW52292" s="5"/>
    </row>
    <row r="52293" spans="38:49">
      <c r="AL52293" s="5"/>
      <c r="AM52293" s="5"/>
      <c r="AW52293" s="5"/>
    </row>
    <row r="52294" spans="38:49">
      <c r="AL52294" s="5"/>
      <c r="AM52294" s="5"/>
      <c r="AW52294" s="5"/>
    </row>
    <row r="52295" spans="38:49">
      <c r="AL52295" s="5"/>
      <c r="AM52295" s="5"/>
      <c r="AW52295" s="5"/>
    </row>
    <row r="52296" spans="38:49">
      <c r="AL52296" s="5"/>
      <c r="AM52296" s="5"/>
      <c r="AW52296" s="5"/>
    </row>
    <row r="52297" spans="38:49">
      <c r="AL52297" s="5"/>
      <c r="AM52297" s="5"/>
      <c r="AW52297" s="5"/>
    </row>
    <row r="52298" spans="38:49">
      <c r="AL52298" s="5"/>
      <c r="AM52298" s="5"/>
      <c r="AW52298" s="5"/>
    </row>
    <row r="52299" spans="38:49">
      <c r="AL52299" s="5"/>
      <c r="AM52299" s="5"/>
      <c r="AW52299" s="5"/>
    </row>
    <row r="52300" spans="38:49">
      <c r="AL52300" s="5"/>
      <c r="AM52300" s="5"/>
      <c r="AW52300" s="5"/>
    </row>
    <row r="52301" spans="38:49">
      <c r="AL52301" s="5"/>
      <c r="AM52301" s="5"/>
      <c r="AW52301" s="5"/>
    </row>
    <row r="52302" spans="38:49">
      <c r="AL52302" s="5"/>
      <c r="AM52302" s="5"/>
      <c r="AW52302" s="5"/>
    </row>
    <row r="52303" spans="38:49">
      <c r="AL52303" s="5"/>
      <c r="AM52303" s="5"/>
      <c r="AW52303" s="5"/>
    </row>
    <row r="52304" spans="38:49">
      <c r="AL52304" s="5"/>
      <c r="AM52304" s="5"/>
      <c r="AW52304" s="5"/>
    </row>
    <row r="52305" spans="38:49">
      <c r="AL52305" s="5"/>
      <c r="AM52305" s="5"/>
      <c r="AW52305" s="5"/>
    </row>
    <row r="52306" spans="38:49">
      <c r="AL52306" s="5"/>
      <c r="AM52306" s="5"/>
      <c r="AW52306" s="5"/>
    </row>
    <row r="52307" spans="38:49">
      <c r="AL52307" s="5"/>
      <c r="AM52307" s="5"/>
      <c r="AW52307" s="5"/>
    </row>
    <row r="52308" spans="38:49">
      <c r="AL52308" s="5"/>
      <c r="AM52308" s="5"/>
      <c r="AW52308" s="5"/>
    </row>
    <row r="52309" spans="38:49">
      <c r="AL52309" s="5"/>
      <c r="AM52309" s="5"/>
      <c r="AW52309" s="5"/>
    </row>
    <row r="52310" spans="38:49">
      <c r="AL52310" s="5"/>
      <c r="AM52310" s="5"/>
      <c r="AW52310" s="5"/>
    </row>
    <row r="52311" spans="38:49">
      <c r="AL52311" s="5"/>
      <c r="AM52311" s="5"/>
      <c r="AW52311" s="5"/>
    </row>
    <row r="52312" spans="38:49">
      <c r="AL52312" s="5"/>
      <c r="AM52312" s="5"/>
      <c r="AW52312" s="5"/>
    </row>
    <row r="52313" spans="38:49">
      <c r="AL52313" s="5"/>
      <c r="AM52313" s="5"/>
      <c r="AW52313" s="5"/>
    </row>
    <row r="52314" spans="38:49">
      <c r="AL52314" s="5"/>
      <c r="AM52314" s="5"/>
      <c r="AW52314" s="5"/>
    </row>
    <row r="52315" spans="38:49">
      <c r="AL52315" s="5"/>
      <c r="AM52315" s="5"/>
      <c r="AW52315" s="5"/>
    </row>
    <row r="52316" spans="38:49">
      <c r="AL52316" s="5"/>
      <c r="AM52316" s="5"/>
      <c r="AW52316" s="5"/>
    </row>
    <row r="52317" spans="38:49">
      <c r="AL52317" s="5"/>
      <c r="AM52317" s="5"/>
      <c r="AW52317" s="5"/>
    </row>
    <row r="52318" spans="38:49">
      <c r="AL52318" s="5"/>
      <c r="AM52318" s="5"/>
      <c r="AW52318" s="5"/>
    </row>
    <row r="52319" spans="38:49">
      <c r="AL52319" s="5"/>
      <c r="AM52319" s="5"/>
      <c r="AW52319" s="5"/>
    </row>
    <row r="52320" spans="38:49">
      <c r="AL52320" s="5"/>
      <c r="AM52320" s="5"/>
      <c r="AW52320" s="5"/>
    </row>
    <row r="52321" spans="38:49">
      <c r="AL52321" s="5"/>
      <c r="AM52321" s="5"/>
      <c r="AW52321" s="5"/>
    </row>
    <row r="52322" spans="38:49">
      <c r="AL52322" s="5"/>
      <c r="AM52322" s="5"/>
      <c r="AW52322" s="5"/>
    </row>
    <row r="52323" spans="38:49">
      <c r="AL52323" s="5"/>
      <c r="AM52323" s="5"/>
      <c r="AW52323" s="5"/>
    </row>
    <row r="52324" spans="38:49">
      <c r="AL52324" s="5"/>
      <c r="AM52324" s="5"/>
      <c r="AW52324" s="5"/>
    </row>
    <row r="52325" spans="38:49">
      <c r="AL52325" s="5"/>
      <c r="AM52325" s="5"/>
      <c r="AW52325" s="5"/>
    </row>
    <row r="52326" spans="38:49">
      <c r="AL52326" s="5"/>
      <c r="AM52326" s="5"/>
      <c r="AW52326" s="5"/>
    </row>
    <row r="52327" spans="38:49">
      <c r="AL52327" s="5"/>
      <c r="AM52327" s="5"/>
      <c r="AW52327" s="5"/>
    </row>
    <row r="52328" spans="38:49">
      <c r="AL52328" s="5"/>
      <c r="AM52328" s="5"/>
      <c r="AW52328" s="5"/>
    </row>
    <row r="52329" spans="38:49">
      <c r="AL52329" s="5"/>
      <c r="AM52329" s="5"/>
      <c r="AW52329" s="5"/>
    </row>
    <row r="52330" spans="38:49">
      <c r="AL52330" s="5"/>
      <c r="AM52330" s="5"/>
      <c r="AW52330" s="5"/>
    </row>
    <row r="52331" spans="38:49">
      <c r="AL52331" s="5"/>
      <c r="AM52331" s="5"/>
      <c r="AW52331" s="5"/>
    </row>
    <row r="52332" spans="38:49">
      <c r="AL52332" s="5"/>
      <c r="AM52332" s="5"/>
      <c r="AW52332" s="5"/>
    </row>
    <row r="52333" spans="38:49">
      <c r="AL52333" s="5"/>
      <c r="AM52333" s="5"/>
      <c r="AW52333" s="5"/>
    </row>
    <row r="52334" spans="38:49">
      <c r="AL52334" s="5"/>
      <c r="AM52334" s="5"/>
      <c r="AW52334" s="5"/>
    </row>
    <row r="52335" spans="38:49">
      <c r="AL52335" s="5"/>
      <c r="AM52335" s="5"/>
      <c r="AW52335" s="5"/>
    </row>
    <row r="52336" spans="38:49">
      <c r="AL52336" s="5"/>
      <c r="AM52336" s="5"/>
      <c r="AW52336" s="5"/>
    </row>
    <row r="52337" spans="38:49">
      <c r="AL52337" s="5"/>
      <c r="AM52337" s="5"/>
      <c r="AW52337" s="5"/>
    </row>
    <row r="52338" spans="38:49">
      <c r="AL52338" s="5"/>
      <c r="AM52338" s="5"/>
      <c r="AW52338" s="5"/>
    </row>
    <row r="52339" spans="38:49">
      <c r="AL52339" s="5"/>
      <c r="AM52339" s="5"/>
      <c r="AW52339" s="5"/>
    </row>
    <row r="52340" spans="38:49">
      <c r="AL52340" s="5"/>
      <c r="AM52340" s="5"/>
      <c r="AW52340" s="5"/>
    </row>
    <row r="52341" spans="38:49">
      <c r="AL52341" s="5"/>
      <c r="AM52341" s="5"/>
      <c r="AW52341" s="5"/>
    </row>
    <row r="52342" spans="38:49">
      <c r="AL52342" s="5"/>
      <c r="AM52342" s="5"/>
      <c r="AW52342" s="5"/>
    </row>
    <row r="52343" spans="38:49">
      <c r="AL52343" s="5"/>
      <c r="AM52343" s="5"/>
      <c r="AW52343" s="5"/>
    </row>
    <row r="52344" spans="38:49">
      <c r="AL52344" s="5"/>
      <c r="AM52344" s="5"/>
      <c r="AW52344" s="5"/>
    </row>
    <row r="52345" spans="38:49">
      <c r="AL52345" s="5"/>
      <c r="AM52345" s="5"/>
      <c r="AW52345" s="5"/>
    </row>
    <row r="52346" spans="38:49">
      <c r="AL52346" s="5"/>
      <c r="AM52346" s="5"/>
      <c r="AW52346" s="5"/>
    </row>
    <row r="52347" spans="38:49">
      <c r="AL52347" s="5"/>
      <c r="AM52347" s="5"/>
      <c r="AW52347" s="5"/>
    </row>
    <row r="52348" spans="38:49">
      <c r="AL52348" s="5"/>
      <c r="AM52348" s="5"/>
      <c r="AW52348" s="5"/>
    </row>
    <row r="52349" spans="38:49">
      <c r="AL52349" s="5"/>
      <c r="AM52349" s="5"/>
      <c r="AW52349" s="5"/>
    </row>
    <row r="52350" spans="38:49">
      <c r="AL52350" s="5"/>
      <c r="AM52350" s="5"/>
      <c r="AW52350" s="5"/>
    </row>
    <row r="52351" spans="38:49">
      <c r="AL52351" s="5"/>
      <c r="AM52351" s="5"/>
      <c r="AW52351" s="5"/>
    </row>
    <row r="52352" spans="38:49">
      <c r="AL52352" s="5"/>
      <c r="AM52352" s="5"/>
      <c r="AW52352" s="5"/>
    </row>
    <row r="52353" spans="38:49">
      <c r="AL52353" s="5"/>
      <c r="AM52353" s="5"/>
      <c r="AW52353" s="5"/>
    </row>
    <row r="52354" spans="38:49">
      <c r="AL52354" s="5"/>
      <c r="AM52354" s="5"/>
      <c r="AW52354" s="5"/>
    </row>
    <row r="52355" spans="38:49">
      <c r="AL52355" s="5"/>
      <c r="AM52355" s="5"/>
      <c r="AW52355" s="5"/>
    </row>
    <row r="52356" spans="38:49">
      <c r="AL52356" s="5"/>
      <c r="AM52356" s="5"/>
      <c r="AW52356" s="5"/>
    </row>
    <row r="52357" spans="38:49">
      <c r="AL52357" s="5"/>
      <c r="AM52357" s="5"/>
      <c r="AW52357" s="5"/>
    </row>
    <row r="52358" spans="38:49">
      <c r="AL52358" s="5"/>
      <c r="AM52358" s="5"/>
      <c r="AW52358" s="5"/>
    </row>
    <row r="52359" spans="38:49">
      <c r="AL52359" s="5"/>
      <c r="AM52359" s="5"/>
      <c r="AW52359" s="5"/>
    </row>
    <row r="52360" spans="38:49">
      <c r="AL52360" s="5"/>
      <c r="AM52360" s="5"/>
      <c r="AW52360" s="5"/>
    </row>
    <row r="52361" spans="38:49">
      <c r="AL52361" s="5"/>
      <c r="AM52361" s="5"/>
      <c r="AW52361" s="5"/>
    </row>
    <row r="52362" spans="38:49">
      <c r="AL52362" s="5"/>
      <c r="AM52362" s="5"/>
      <c r="AW52362" s="5"/>
    </row>
    <row r="52363" spans="38:49">
      <c r="AL52363" s="5"/>
      <c r="AM52363" s="5"/>
      <c r="AW52363" s="5"/>
    </row>
    <row r="52364" spans="38:49">
      <c r="AL52364" s="5"/>
      <c r="AM52364" s="5"/>
      <c r="AW52364" s="5"/>
    </row>
    <row r="52365" spans="38:49">
      <c r="AL52365" s="5"/>
      <c r="AM52365" s="5"/>
      <c r="AW52365" s="5"/>
    </row>
    <row r="52366" spans="38:49">
      <c r="AL52366" s="5"/>
      <c r="AM52366" s="5"/>
      <c r="AW52366" s="5"/>
    </row>
    <row r="52367" spans="38:49">
      <c r="AL52367" s="5"/>
      <c r="AM52367" s="5"/>
      <c r="AW52367" s="5"/>
    </row>
    <row r="52368" spans="38:49">
      <c r="AL52368" s="5"/>
      <c r="AM52368" s="5"/>
      <c r="AW52368" s="5"/>
    </row>
    <row r="52369" spans="38:49">
      <c r="AL52369" s="5"/>
      <c r="AM52369" s="5"/>
      <c r="AW52369" s="5"/>
    </row>
    <row r="52370" spans="38:49">
      <c r="AL52370" s="5"/>
      <c r="AM52370" s="5"/>
      <c r="AW52370" s="5"/>
    </row>
    <row r="52371" spans="38:49">
      <c r="AL52371" s="5"/>
      <c r="AM52371" s="5"/>
      <c r="AW52371" s="5"/>
    </row>
    <row r="52372" spans="38:49">
      <c r="AL52372" s="5"/>
      <c r="AM52372" s="5"/>
      <c r="AW52372" s="5"/>
    </row>
    <row r="52373" spans="38:49">
      <c r="AL52373" s="5"/>
      <c r="AM52373" s="5"/>
      <c r="AW52373" s="5"/>
    </row>
    <row r="52374" spans="38:49">
      <c r="AL52374" s="5"/>
      <c r="AM52374" s="5"/>
      <c r="AW52374" s="5"/>
    </row>
    <row r="52375" spans="38:49">
      <c r="AL52375" s="5"/>
      <c r="AM52375" s="5"/>
      <c r="AW52375" s="5"/>
    </row>
    <row r="52376" spans="38:49">
      <c r="AL52376" s="5"/>
      <c r="AM52376" s="5"/>
      <c r="AW52376" s="5"/>
    </row>
    <row r="52377" spans="38:49">
      <c r="AL52377" s="5"/>
      <c r="AM52377" s="5"/>
      <c r="AW52377" s="5"/>
    </row>
    <row r="52378" spans="38:49">
      <c r="AL52378" s="5"/>
      <c r="AM52378" s="5"/>
      <c r="AW52378" s="5"/>
    </row>
    <row r="52379" spans="38:49">
      <c r="AL52379" s="5"/>
      <c r="AM52379" s="5"/>
      <c r="AW52379" s="5"/>
    </row>
    <row r="52380" spans="38:49">
      <c r="AL52380" s="5"/>
      <c r="AM52380" s="5"/>
      <c r="AW52380" s="5"/>
    </row>
    <row r="52381" spans="38:49">
      <c r="AL52381" s="5"/>
      <c r="AM52381" s="5"/>
      <c r="AW52381" s="5"/>
    </row>
    <row r="52382" spans="38:49">
      <c r="AL52382" s="5"/>
      <c r="AM52382" s="5"/>
      <c r="AW52382" s="5"/>
    </row>
    <row r="52383" spans="38:49">
      <c r="AL52383" s="5"/>
      <c r="AM52383" s="5"/>
      <c r="AW52383" s="5"/>
    </row>
    <row r="52384" spans="38:49">
      <c r="AL52384" s="5"/>
      <c r="AM52384" s="5"/>
      <c r="AW52384" s="5"/>
    </row>
    <row r="52385" spans="38:49">
      <c r="AL52385" s="5"/>
      <c r="AM52385" s="5"/>
      <c r="AW52385" s="5"/>
    </row>
    <row r="52386" spans="38:49">
      <c r="AL52386" s="5"/>
      <c r="AM52386" s="5"/>
      <c r="AW52386" s="5"/>
    </row>
    <row r="52387" spans="38:49">
      <c r="AL52387" s="5"/>
      <c r="AM52387" s="5"/>
      <c r="AW52387" s="5"/>
    </row>
    <row r="52388" spans="38:49">
      <c r="AL52388" s="5"/>
      <c r="AM52388" s="5"/>
      <c r="AW52388" s="5"/>
    </row>
    <row r="52389" spans="38:49">
      <c r="AL52389" s="5"/>
      <c r="AM52389" s="5"/>
      <c r="AW52389" s="5"/>
    </row>
    <row r="52390" spans="38:49">
      <c r="AL52390" s="5"/>
      <c r="AM52390" s="5"/>
      <c r="AW52390" s="5"/>
    </row>
    <row r="52391" spans="38:49">
      <c r="AL52391" s="5"/>
      <c r="AM52391" s="5"/>
      <c r="AW52391" s="5"/>
    </row>
    <row r="52392" spans="38:49">
      <c r="AL52392" s="5"/>
      <c r="AM52392" s="5"/>
      <c r="AW52392" s="5"/>
    </row>
    <row r="52393" spans="38:49">
      <c r="AL52393" s="5"/>
      <c r="AM52393" s="5"/>
      <c r="AW52393" s="5"/>
    </row>
    <row r="52394" spans="38:49">
      <c r="AL52394" s="5"/>
      <c r="AM52394" s="5"/>
      <c r="AW52394" s="5"/>
    </row>
    <row r="52395" spans="38:49">
      <c r="AL52395" s="5"/>
      <c r="AM52395" s="5"/>
      <c r="AW52395" s="5"/>
    </row>
    <row r="52396" spans="38:49">
      <c r="AL52396" s="5"/>
      <c r="AM52396" s="5"/>
      <c r="AW52396" s="5"/>
    </row>
    <row r="52397" spans="38:49">
      <c r="AL52397" s="5"/>
      <c r="AM52397" s="5"/>
      <c r="AW52397" s="5"/>
    </row>
    <row r="52398" spans="38:49">
      <c r="AL52398" s="5"/>
      <c r="AM52398" s="5"/>
      <c r="AW52398" s="5"/>
    </row>
    <row r="52399" spans="38:49">
      <c r="AL52399" s="5"/>
      <c r="AM52399" s="5"/>
      <c r="AW52399" s="5"/>
    </row>
    <row r="52400" spans="38:49">
      <c r="AL52400" s="5"/>
      <c r="AM52400" s="5"/>
      <c r="AW52400" s="5"/>
    </row>
    <row r="52401" spans="38:49">
      <c r="AL52401" s="5"/>
      <c r="AM52401" s="5"/>
      <c r="AW52401" s="5"/>
    </row>
    <row r="52402" spans="38:49">
      <c r="AL52402" s="5"/>
      <c r="AM52402" s="5"/>
      <c r="AW52402" s="5"/>
    </row>
    <row r="52403" spans="38:49">
      <c r="AL52403" s="5"/>
      <c r="AM52403" s="5"/>
      <c r="AW52403" s="5"/>
    </row>
    <row r="52404" spans="38:49">
      <c r="AL52404" s="5"/>
      <c r="AM52404" s="5"/>
      <c r="AW52404" s="5"/>
    </row>
    <row r="52405" spans="38:49">
      <c r="AL52405" s="5"/>
      <c r="AM52405" s="5"/>
      <c r="AW52405" s="5"/>
    </row>
    <row r="52406" spans="38:49">
      <c r="AL52406" s="5"/>
      <c r="AM52406" s="5"/>
      <c r="AW52406" s="5"/>
    </row>
    <row r="52407" spans="38:49">
      <c r="AL52407" s="5"/>
      <c r="AM52407" s="5"/>
      <c r="AW52407" s="5"/>
    </row>
    <row r="52408" spans="38:49">
      <c r="AL52408" s="5"/>
      <c r="AM52408" s="5"/>
      <c r="AW52408" s="5"/>
    </row>
    <row r="52409" spans="38:49">
      <c r="AL52409" s="5"/>
      <c r="AM52409" s="5"/>
      <c r="AW52409" s="5"/>
    </row>
    <row r="52410" spans="38:49">
      <c r="AL52410" s="5"/>
      <c r="AM52410" s="5"/>
      <c r="AW52410" s="5"/>
    </row>
    <row r="52411" spans="38:49">
      <c r="AL52411" s="5"/>
      <c r="AM52411" s="5"/>
      <c r="AW52411" s="5"/>
    </row>
    <row r="52412" spans="38:49">
      <c r="AL52412" s="5"/>
      <c r="AM52412" s="5"/>
      <c r="AW52412" s="5"/>
    </row>
    <row r="52413" spans="38:49">
      <c r="AL52413" s="5"/>
      <c r="AM52413" s="5"/>
      <c r="AW52413" s="5"/>
    </row>
    <row r="52414" spans="38:49">
      <c r="AL52414" s="5"/>
      <c r="AM52414" s="5"/>
      <c r="AW52414" s="5"/>
    </row>
    <row r="52415" spans="38:49">
      <c r="AL52415" s="5"/>
      <c r="AM52415" s="5"/>
      <c r="AW52415" s="5"/>
    </row>
    <row r="52416" spans="38:49">
      <c r="AL52416" s="5"/>
      <c r="AM52416" s="5"/>
      <c r="AW52416" s="5"/>
    </row>
    <row r="52417" spans="38:49">
      <c r="AL52417" s="5"/>
      <c r="AM52417" s="5"/>
      <c r="AW52417" s="5"/>
    </row>
    <row r="52418" spans="38:49">
      <c r="AL52418" s="5"/>
      <c r="AM52418" s="5"/>
      <c r="AW52418" s="5"/>
    </row>
    <row r="52419" spans="38:49">
      <c r="AL52419" s="5"/>
      <c r="AM52419" s="5"/>
      <c r="AW52419" s="5"/>
    </row>
    <row r="52420" spans="38:49">
      <c r="AL52420" s="5"/>
      <c r="AM52420" s="5"/>
      <c r="AW52420" s="5"/>
    </row>
    <row r="52421" spans="38:49">
      <c r="AL52421" s="5"/>
      <c r="AM52421" s="5"/>
      <c r="AW52421" s="5"/>
    </row>
    <row r="52422" spans="38:49">
      <c r="AL52422" s="5"/>
      <c r="AM52422" s="5"/>
      <c r="AW52422" s="5"/>
    </row>
    <row r="52423" spans="38:49">
      <c r="AL52423" s="5"/>
      <c r="AM52423" s="5"/>
      <c r="AW52423" s="5"/>
    </row>
    <row r="52424" spans="38:49">
      <c r="AL52424" s="5"/>
      <c r="AM52424" s="5"/>
      <c r="AW52424" s="5"/>
    </row>
    <row r="52425" spans="38:49">
      <c r="AL52425" s="5"/>
      <c r="AM52425" s="5"/>
      <c r="AW52425" s="5"/>
    </row>
    <row r="52426" spans="38:49">
      <c r="AL52426" s="5"/>
      <c r="AM52426" s="5"/>
      <c r="AW52426" s="5"/>
    </row>
    <row r="52427" spans="38:49">
      <c r="AL52427" s="5"/>
      <c r="AM52427" s="5"/>
      <c r="AW52427" s="5"/>
    </row>
    <row r="52428" spans="38:49">
      <c r="AL52428" s="5"/>
      <c r="AM52428" s="5"/>
      <c r="AW52428" s="5"/>
    </row>
    <row r="52429" spans="38:49">
      <c r="AL52429" s="5"/>
      <c r="AM52429" s="5"/>
      <c r="AW52429" s="5"/>
    </row>
    <row r="52430" spans="38:49">
      <c r="AL52430" s="5"/>
      <c r="AM52430" s="5"/>
      <c r="AW52430" s="5"/>
    </row>
    <row r="52431" spans="38:49">
      <c r="AL52431" s="5"/>
      <c r="AM52431" s="5"/>
      <c r="AW52431" s="5"/>
    </row>
    <row r="52432" spans="38:49">
      <c r="AL52432" s="5"/>
      <c r="AM52432" s="5"/>
      <c r="AW52432" s="5"/>
    </row>
    <row r="52433" spans="38:49">
      <c r="AL52433" s="5"/>
      <c r="AM52433" s="5"/>
      <c r="AW52433" s="5"/>
    </row>
    <row r="52434" spans="38:49">
      <c r="AL52434" s="5"/>
      <c r="AM52434" s="5"/>
      <c r="AW52434" s="5"/>
    </row>
    <row r="52435" spans="38:49">
      <c r="AL52435" s="5"/>
      <c r="AM52435" s="5"/>
      <c r="AW52435" s="5"/>
    </row>
    <row r="52436" spans="38:49">
      <c r="AL52436" s="5"/>
      <c r="AM52436" s="5"/>
      <c r="AW52436" s="5"/>
    </row>
    <row r="52437" spans="38:49">
      <c r="AL52437" s="5"/>
      <c r="AM52437" s="5"/>
      <c r="AW52437" s="5"/>
    </row>
    <row r="52438" spans="38:49">
      <c r="AL52438" s="5"/>
      <c r="AM52438" s="5"/>
      <c r="AW52438" s="5"/>
    </row>
    <row r="52439" spans="38:49">
      <c r="AL52439" s="5"/>
      <c r="AM52439" s="5"/>
      <c r="AW52439" s="5"/>
    </row>
    <row r="52440" spans="38:49">
      <c r="AL52440" s="5"/>
      <c r="AM52440" s="5"/>
      <c r="AW52440" s="5"/>
    </row>
    <row r="52441" spans="38:49">
      <c r="AL52441" s="5"/>
      <c r="AM52441" s="5"/>
      <c r="AW52441" s="5"/>
    </row>
    <row r="52442" spans="38:49">
      <c r="AL52442" s="5"/>
      <c r="AM52442" s="5"/>
      <c r="AW52442" s="5"/>
    </row>
    <row r="52443" spans="38:49">
      <c r="AL52443" s="5"/>
      <c r="AM52443" s="5"/>
      <c r="AW52443" s="5"/>
    </row>
    <row r="52444" spans="38:49">
      <c r="AL52444" s="5"/>
      <c r="AM52444" s="5"/>
      <c r="AW52444" s="5"/>
    </row>
    <row r="52445" spans="38:49">
      <c r="AL52445" s="5"/>
      <c r="AM52445" s="5"/>
      <c r="AW52445" s="5"/>
    </row>
    <row r="52446" spans="38:49">
      <c r="AL52446" s="5"/>
      <c r="AM52446" s="5"/>
      <c r="AW52446" s="5"/>
    </row>
    <row r="52447" spans="38:49">
      <c r="AL52447" s="5"/>
      <c r="AM52447" s="5"/>
      <c r="AW52447" s="5"/>
    </row>
    <row r="52448" spans="38:49">
      <c r="AL52448" s="5"/>
      <c r="AM52448" s="5"/>
      <c r="AW52448" s="5"/>
    </row>
    <row r="52449" spans="38:49">
      <c r="AL52449" s="5"/>
      <c r="AM52449" s="5"/>
      <c r="AW52449" s="5"/>
    </row>
    <row r="52450" spans="38:49">
      <c r="AL52450" s="5"/>
      <c r="AM52450" s="5"/>
      <c r="AW52450" s="5"/>
    </row>
    <row r="52451" spans="38:49">
      <c r="AL52451" s="5"/>
      <c r="AM52451" s="5"/>
      <c r="AW52451" s="5"/>
    </row>
    <row r="52452" spans="38:49">
      <c r="AL52452" s="5"/>
      <c r="AM52452" s="5"/>
      <c r="AW52452" s="5"/>
    </row>
    <row r="52453" spans="38:49">
      <c r="AL52453" s="5"/>
      <c r="AM52453" s="5"/>
      <c r="AW52453" s="5"/>
    </row>
    <row r="52454" spans="38:49">
      <c r="AL52454" s="5"/>
      <c r="AM52454" s="5"/>
      <c r="AW52454" s="5"/>
    </row>
    <row r="52455" spans="38:49">
      <c r="AL52455" s="5"/>
      <c r="AM52455" s="5"/>
      <c r="AW52455" s="5"/>
    </row>
    <row r="52456" spans="38:49">
      <c r="AL52456" s="5"/>
      <c r="AM52456" s="5"/>
      <c r="AW52456" s="5"/>
    </row>
    <row r="52457" spans="38:49">
      <c r="AL52457" s="5"/>
      <c r="AM52457" s="5"/>
      <c r="AW52457" s="5"/>
    </row>
    <row r="52458" spans="38:49">
      <c r="AL52458" s="5"/>
      <c r="AM52458" s="5"/>
      <c r="AW52458" s="5"/>
    </row>
    <row r="52459" spans="38:49">
      <c r="AL52459" s="5"/>
      <c r="AM52459" s="5"/>
      <c r="AW52459" s="5"/>
    </row>
    <row r="52460" spans="38:49">
      <c r="AL52460" s="5"/>
      <c r="AM52460" s="5"/>
      <c r="AW52460" s="5"/>
    </row>
    <row r="52461" spans="38:49">
      <c r="AL52461" s="5"/>
      <c r="AM52461" s="5"/>
      <c r="AW52461" s="5"/>
    </row>
    <row r="52462" spans="38:49">
      <c r="AL52462" s="5"/>
      <c r="AM52462" s="5"/>
      <c r="AW52462" s="5"/>
    </row>
    <row r="52463" spans="38:49">
      <c r="AL52463" s="5"/>
      <c r="AM52463" s="5"/>
      <c r="AW52463" s="5"/>
    </row>
    <row r="52464" spans="38:49">
      <c r="AL52464" s="5"/>
      <c r="AM52464" s="5"/>
      <c r="AW52464" s="5"/>
    </row>
    <row r="52465" spans="38:49">
      <c r="AL52465" s="5"/>
      <c r="AM52465" s="5"/>
      <c r="AW52465" s="5"/>
    </row>
    <row r="52466" spans="38:49">
      <c r="AL52466" s="5"/>
      <c r="AM52466" s="5"/>
      <c r="AW52466" s="5"/>
    </row>
    <row r="52467" spans="38:49">
      <c r="AL52467" s="5"/>
      <c r="AM52467" s="5"/>
      <c r="AW52467" s="5"/>
    </row>
    <row r="52468" spans="38:49">
      <c r="AL52468" s="5"/>
      <c r="AM52468" s="5"/>
      <c r="AW52468" s="5"/>
    </row>
    <row r="52469" spans="38:49">
      <c r="AL52469" s="5"/>
      <c r="AM52469" s="5"/>
      <c r="AW52469" s="5"/>
    </row>
    <row r="52470" spans="38:49">
      <c r="AL52470" s="5"/>
      <c r="AM52470" s="5"/>
      <c r="AW52470" s="5"/>
    </row>
    <row r="52471" spans="38:49">
      <c r="AL52471" s="5"/>
      <c r="AM52471" s="5"/>
      <c r="AW52471" s="5"/>
    </row>
    <row r="52472" spans="38:49">
      <c r="AL52472" s="5"/>
      <c r="AM52472" s="5"/>
      <c r="AW52472" s="5"/>
    </row>
    <row r="52473" spans="38:49">
      <c r="AL52473" s="5"/>
      <c r="AM52473" s="5"/>
      <c r="AW52473" s="5"/>
    </row>
    <row r="52474" spans="38:49">
      <c r="AL52474" s="5"/>
      <c r="AM52474" s="5"/>
      <c r="AW52474" s="5"/>
    </row>
    <row r="52475" spans="38:49">
      <c r="AL52475" s="5"/>
      <c r="AM52475" s="5"/>
      <c r="AW52475" s="5"/>
    </row>
    <row r="52476" spans="38:49">
      <c r="AL52476" s="5"/>
      <c r="AM52476" s="5"/>
      <c r="AW52476" s="5"/>
    </row>
    <row r="52477" spans="38:49">
      <c r="AL52477" s="5"/>
      <c r="AM52477" s="5"/>
      <c r="AW52477" s="5"/>
    </row>
    <row r="52478" spans="38:49">
      <c r="AL52478" s="5"/>
      <c r="AM52478" s="5"/>
      <c r="AW52478" s="5"/>
    </row>
    <row r="52479" spans="38:49">
      <c r="AL52479" s="5"/>
      <c r="AM52479" s="5"/>
      <c r="AW52479" s="5"/>
    </row>
    <row r="52480" spans="38:49">
      <c r="AL52480" s="5"/>
      <c r="AM52480" s="5"/>
      <c r="AW52480" s="5"/>
    </row>
    <row r="52481" spans="38:49">
      <c r="AL52481" s="5"/>
      <c r="AM52481" s="5"/>
      <c r="AW52481" s="5"/>
    </row>
    <row r="52482" spans="38:49">
      <c r="AL52482" s="5"/>
      <c r="AM52482" s="5"/>
      <c r="AW52482" s="5"/>
    </row>
    <row r="52483" spans="38:49">
      <c r="AL52483" s="5"/>
      <c r="AM52483" s="5"/>
      <c r="AW52483" s="5"/>
    </row>
    <row r="52484" spans="38:49">
      <c r="AL52484" s="5"/>
      <c r="AM52484" s="5"/>
      <c r="AW52484" s="5"/>
    </row>
    <row r="52485" spans="38:49">
      <c r="AL52485" s="5"/>
      <c r="AM52485" s="5"/>
      <c r="AW52485" s="5"/>
    </row>
    <row r="52486" spans="38:49">
      <c r="AL52486" s="5"/>
      <c r="AM52486" s="5"/>
      <c r="AW52486" s="5"/>
    </row>
    <row r="52487" spans="38:49">
      <c r="AL52487" s="5"/>
      <c r="AM52487" s="5"/>
      <c r="AW52487" s="5"/>
    </row>
    <row r="52488" spans="38:49">
      <c r="AL52488" s="5"/>
      <c r="AM52488" s="5"/>
      <c r="AW52488" s="5"/>
    </row>
    <row r="52489" spans="38:49">
      <c r="AL52489" s="5"/>
      <c r="AM52489" s="5"/>
      <c r="AW52489" s="5"/>
    </row>
    <row r="52490" spans="38:49">
      <c r="AL52490" s="5"/>
      <c r="AM52490" s="5"/>
      <c r="AW52490" s="5"/>
    </row>
    <row r="52491" spans="38:49">
      <c r="AL52491" s="5"/>
      <c r="AM52491" s="5"/>
      <c r="AW52491" s="5"/>
    </row>
    <row r="52492" spans="38:49">
      <c r="AL52492" s="5"/>
      <c r="AM52492" s="5"/>
      <c r="AW52492" s="5"/>
    </row>
    <row r="52493" spans="38:49">
      <c r="AL52493" s="5"/>
      <c r="AM52493" s="5"/>
      <c r="AW52493" s="5"/>
    </row>
    <row r="52494" spans="38:49">
      <c r="AL52494" s="5"/>
      <c r="AM52494" s="5"/>
      <c r="AW52494" s="5"/>
    </row>
    <row r="52495" spans="38:49">
      <c r="AL52495" s="5"/>
      <c r="AM52495" s="5"/>
      <c r="AW52495" s="5"/>
    </row>
    <row r="52496" spans="38:49">
      <c r="AL52496" s="5"/>
      <c r="AM52496" s="5"/>
      <c r="AW52496" s="5"/>
    </row>
    <row r="52497" spans="38:49">
      <c r="AL52497" s="5"/>
      <c r="AM52497" s="5"/>
      <c r="AW52497" s="5"/>
    </row>
    <row r="52498" spans="38:49">
      <c r="AL52498" s="5"/>
      <c r="AM52498" s="5"/>
      <c r="AW52498" s="5"/>
    </row>
    <row r="52499" spans="38:49">
      <c r="AL52499" s="5"/>
      <c r="AM52499" s="5"/>
      <c r="AW52499" s="5"/>
    </row>
    <row r="52500" spans="38:49">
      <c r="AL52500" s="5"/>
      <c r="AM52500" s="5"/>
      <c r="AW52500" s="5"/>
    </row>
    <row r="52501" spans="38:49">
      <c r="AL52501" s="5"/>
      <c r="AM52501" s="5"/>
      <c r="AW52501" s="5"/>
    </row>
    <row r="52502" spans="38:49">
      <c r="AL52502" s="5"/>
      <c r="AM52502" s="5"/>
      <c r="AW52502" s="5"/>
    </row>
    <row r="52503" spans="38:49">
      <c r="AL52503" s="5"/>
      <c r="AM52503" s="5"/>
      <c r="AW52503" s="5"/>
    </row>
    <row r="52504" spans="38:49">
      <c r="AL52504" s="5"/>
      <c r="AM52504" s="5"/>
      <c r="AW52504" s="5"/>
    </row>
    <row r="52505" spans="38:49">
      <c r="AL52505" s="5"/>
      <c r="AM52505" s="5"/>
      <c r="AW52505" s="5"/>
    </row>
    <row r="52506" spans="38:49">
      <c r="AL52506" s="5"/>
      <c r="AM52506" s="5"/>
      <c r="AW52506" s="5"/>
    </row>
    <row r="52507" spans="38:49">
      <c r="AL52507" s="5"/>
      <c r="AM52507" s="5"/>
      <c r="AW52507" s="5"/>
    </row>
    <row r="52508" spans="38:49">
      <c r="AL52508" s="5"/>
      <c r="AM52508" s="5"/>
      <c r="AW52508" s="5"/>
    </row>
    <row r="52509" spans="38:49">
      <c r="AL52509" s="5"/>
      <c r="AM52509" s="5"/>
      <c r="AW52509" s="5"/>
    </row>
    <row r="52510" spans="38:49">
      <c r="AL52510" s="5"/>
      <c r="AM52510" s="5"/>
      <c r="AW52510" s="5"/>
    </row>
    <row r="52511" spans="38:49">
      <c r="AL52511" s="5"/>
      <c r="AM52511" s="5"/>
      <c r="AW52511" s="5"/>
    </row>
    <row r="52512" spans="38:49">
      <c r="AL52512" s="5"/>
      <c r="AM52512" s="5"/>
      <c r="AW52512" s="5"/>
    </row>
    <row r="52513" spans="38:49">
      <c r="AL52513" s="5"/>
      <c r="AM52513" s="5"/>
      <c r="AW52513" s="5"/>
    </row>
    <row r="52514" spans="38:49">
      <c r="AL52514" s="5"/>
      <c r="AM52514" s="5"/>
      <c r="AW52514" s="5"/>
    </row>
    <row r="52515" spans="38:49">
      <c r="AL52515" s="5"/>
      <c r="AM52515" s="5"/>
      <c r="AW52515" s="5"/>
    </row>
    <row r="52516" spans="38:49">
      <c r="AL52516" s="5"/>
      <c r="AM52516" s="5"/>
      <c r="AW52516" s="5"/>
    </row>
    <row r="52517" spans="38:49">
      <c r="AL52517" s="5"/>
      <c r="AM52517" s="5"/>
      <c r="AW52517" s="5"/>
    </row>
    <row r="52518" spans="38:49">
      <c r="AL52518" s="5"/>
      <c r="AM52518" s="5"/>
      <c r="AW52518" s="5"/>
    </row>
    <row r="52519" spans="38:49">
      <c r="AL52519" s="5"/>
      <c r="AM52519" s="5"/>
      <c r="AW52519" s="5"/>
    </row>
    <row r="52520" spans="38:49">
      <c r="AL52520" s="5"/>
      <c r="AM52520" s="5"/>
      <c r="AW52520" s="5"/>
    </row>
    <row r="52521" spans="38:49">
      <c r="AL52521" s="5"/>
      <c r="AM52521" s="5"/>
      <c r="AW52521" s="5"/>
    </row>
    <row r="52522" spans="38:49">
      <c r="AL52522" s="5"/>
      <c r="AM52522" s="5"/>
      <c r="AW52522" s="5"/>
    </row>
    <row r="52523" spans="38:49">
      <c r="AL52523" s="5"/>
      <c r="AM52523" s="5"/>
      <c r="AW52523" s="5"/>
    </row>
    <row r="52524" spans="38:49">
      <c r="AL52524" s="5"/>
      <c r="AM52524" s="5"/>
      <c r="AW52524" s="5"/>
    </row>
    <row r="52525" spans="38:49">
      <c r="AL52525" s="5"/>
      <c r="AM52525" s="5"/>
      <c r="AW52525" s="5"/>
    </row>
    <row r="52526" spans="38:49">
      <c r="AL52526" s="5"/>
      <c r="AM52526" s="5"/>
      <c r="AW52526" s="5"/>
    </row>
    <row r="52527" spans="38:49">
      <c r="AL52527" s="5"/>
      <c r="AM52527" s="5"/>
      <c r="AW52527" s="5"/>
    </row>
    <row r="52528" spans="38:49">
      <c r="AL52528" s="5"/>
      <c r="AM52528" s="5"/>
      <c r="AW52528" s="5"/>
    </row>
    <row r="52529" spans="38:49">
      <c r="AL52529" s="5"/>
      <c r="AM52529" s="5"/>
      <c r="AW52529" s="5"/>
    </row>
    <row r="52530" spans="38:49">
      <c r="AL52530" s="5"/>
      <c r="AM52530" s="5"/>
      <c r="AW52530" s="5"/>
    </row>
    <row r="52531" spans="38:49">
      <c r="AL52531" s="5"/>
      <c r="AM52531" s="5"/>
      <c r="AW52531" s="5"/>
    </row>
    <row r="52532" spans="38:49">
      <c r="AL52532" s="5"/>
      <c r="AM52532" s="5"/>
      <c r="AW52532" s="5"/>
    </row>
    <row r="52533" spans="38:49">
      <c r="AL52533" s="5"/>
      <c r="AM52533" s="5"/>
      <c r="AW52533" s="5"/>
    </row>
    <row r="52534" spans="38:49">
      <c r="AL52534" s="5"/>
      <c r="AM52534" s="5"/>
      <c r="AW52534" s="5"/>
    </row>
    <row r="52535" spans="38:49">
      <c r="AL52535" s="5"/>
      <c r="AM52535" s="5"/>
      <c r="AW52535" s="5"/>
    </row>
    <row r="52536" spans="38:49">
      <c r="AL52536" s="5"/>
      <c r="AM52536" s="5"/>
      <c r="AW52536" s="5"/>
    </row>
    <row r="52537" spans="38:49">
      <c r="AL52537" s="5"/>
      <c r="AM52537" s="5"/>
      <c r="AW52537" s="5"/>
    </row>
    <row r="52538" spans="38:49">
      <c r="AL52538" s="5"/>
      <c r="AM52538" s="5"/>
      <c r="AW52538" s="5"/>
    </row>
    <row r="52539" spans="38:49">
      <c r="AL52539" s="5"/>
      <c r="AM52539" s="5"/>
      <c r="AW52539" s="5"/>
    </row>
    <row r="52540" spans="38:49">
      <c r="AL52540" s="5"/>
      <c r="AM52540" s="5"/>
      <c r="AW52540" s="5"/>
    </row>
    <row r="52541" spans="38:49">
      <c r="AL52541" s="5"/>
      <c r="AM52541" s="5"/>
      <c r="AW52541" s="5"/>
    </row>
    <row r="52542" spans="38:49">
      <c r="AL52542" s="5"/>
      <c r="AM52542" s="5"/>
      <c r="AW52542" s="5"/>
    </row>
    <row r="52543" spans="38:49">
      <c r="AL52543" s="5"/>
      <c r="AM52543" s="5"/>
      <c r="AW52543" s="5"/>
    </row>
    <row r="52544" spans="38:49">
      <c r="AL52544" s="5"/>
      <c r="AM52544" s="5"/>
      <c r="AW52544" s="5"/>
    </row>
    <row r="52545" spans="38:49">
      <c r="AL52545" s="5"/>
      <c r="AM52545" s="5"/>
      <c r="AW52545" s="5"/>
    </row>
    <row r="52546" spans="38:49">
      <c r="AL52546" s="5"/>
      <c r="AM52546" s="5"/>
      <c r="AW52546" s="5"/>
    </row>
    <row r="52547" spans="38:49">
      <c r="AL52547" s="5"/>
      <c r="AM52547" s="5"/>
      <c r="AW52547" s="5"/>
    </row>
    <row r="52548" spans="38:49">
      <c r="AL52548" s="5"/>
      <c r="AM52548" s="5"/>
      <c r="AW52548" s="5"/>
    </row>
    <row r="52549" spans="38:49">
      <c r="AL52549" s="5"/>
      <c r="AM52549" s="5"/>
      <c r="AW52549" s="5"/>
    </row>
    <row r="52550" spans="38:49">
      <c r="AL52550" s="5"/>
      <c r="AM52550" s="5"/>
      <c r="AW52550" s="5"/>
    </row>
    <row r="52551" spans="38:49">
      <c r="AL52551" s="5"/>
      <c r="AM52551" s="5"/>
      <c r="AW52551" s="5"/>
    </row>
    <row r="52552" spans="38:49">
      <c r="AL52552" s="5"/>
      <c r="AM52552" s="5"/>
      <c r="AW52552" s="5"/>
    </row>
    <row r="52553" spans="38:49">
      <c r="AL52553" s="5"/>
      <c r="AM52553" s="5"/>
      <c r="AW52553" s="5"/>
    </row>
    <row r="52554" spans="38:49">
      <c r="AL52554" s="5"/>
      <c r="AM52554" s="5"/>
      <c r="AW52554" s="5"/>
    </row>
    <row r="52555" spans="38:49">
      <c r="AL52555" s="5"/>
      <c r="AM52555" s="5"/>
      <c r="AW52555" s="5"/>
    </row>
    <row r="52556" spans="38:49">
      <c r="AL52556" s="5"/>
      <c r="AM52556" s="5"/>
      <c r="AW52556" s="5"/>
    </row>
    <row r="52557" spans="38:49">
      <c r="AL52557" s="5"/>
      <c r="AM52557" s="5"/>
      <c r="AW52557" s="5"/>
    </row>
    <row r="52558" spans="38:49">
      <c r="AL52558" s="5"/>
      <c r="AM52558" s="5"/>
      <c r="AW52558" s="5"/>
    </row>
    <row r="52559" spans="38:49">
      <c r="AL52559" s="5"/>
      <c r="AM52559" s="5"/>
      <c r="AW52559" s="5"/>
    </row>
    <row r="52560" spans="38:49">
      <c r="AL52560" s="5"/>
      <c r="AM52560" s="5"/>
      <c r="AW52560" s="5"/>
    </row>
    <row r="52561" spans="38:49">
      <c r="AL52561" s="5"/>
      <c r="AM52561" s="5"/>
      <c r="AW52561" s="5"/>
    </row>
    <row r="52562" spans="38:49">
      <c r="AL52562" s="5"/>
      <c r="AM52562" s="5"/>
      <c r="AW52562" s="5"/>
    </row>
    <row r="52563" spans="38:49">
      <c r="AL52563" s="5"/>
      <c r="AM52563" s="5"/>
      <c r="AW52563" s="5"/>
    </row>
    <row r="52564" spans="38:49">
      <c r="AL52564" s="5"/>
      <c r="AM52564" s="5"/>
      <c r="AW52564" s="5"/>
    </row>
    <row r="52565" spans="38:49">
      <c r="AL52565" s="5"/>
      <c r="AM52565" s="5"/>
      <c r="AW52565" s="5"/>
    </row>
    <row r="52566" spans="38:49">
      <c r="AL52566" s="5"/>
      <c r="AM52566" s="5"/>
      <c r="AW52566" s="5"/>
    </row>
    <row r="52567" spans="38:49">
      <c r="AL52567" s="5"/>
      <c r="AM52567" s="5"/>
      <c r="AW52567" s="5"/>
    </row>
    <row r="52568" spans="38:49">
      <c r="AL52568" s="5"/>
      <c r="AM52568" s="5"/>
      <c r="AW52568" s="5"/>
    </row>
    <row r="52569" spans="38:49">
      <c r="AL52569" s="5"/>
      <c r="AM52569" s="5"/>
      <c r="AW52569" s="5"/>
    </row>
    <row r="52570" spans="38:49">
      <c r="AL52570" s="5"/>
      <c r="AM52570" s="5"/>
      <c r="AW52570" s="5"/>
    </row>
    <row r="52571" spans="38:49">
      <c r="AL52571" s="5"/>
      <c r="AM52571" s="5"/>
      <c r="AW52571" s="5"/>
    </row>
    <row r="52572" spans="38:49">
      <c r="AL52572" s="5"/>
      <c r="AM52572" s="5"/>
      <c r="AW52572" s="5"/>
    </row>
    <row r="52573" spans="38:49">
      <c r="AL52573" s="5"/>
      <c r="AM52573" s="5"/>
      <c r="AW52573" s="5"/>
    </row>
    <row r="52574" spans="38:49">
      <c r="AL52574" s="5"/>
      <c r="AM52574" s="5"/>
      <c r="AW52574" s="5"/>
    </row>
    <row r="52575" spans="38:49">
      <c r="AL52575" s="5"/>
      <c r="AM52575" s="5"/>
      <c r="AW52575" s="5"/>
    </row>
    <row r="52576" spans="38:49">
      <c r="AL52576" s="5"/>
      <c r="AM52576" s="5"/>
      <c r="AW52576" s="5"/>
    </row>
    <row r="52577" spans="38:49">
      <c r="AL52577" s="5"/>
      <c r="AM52577" s="5"/>
      <c r="AW52577" s="5"/>
    </row>
    <row r="52578" spans="38:49">
      <c r="AL52578" s="5"/>
      <c r="AM52578" s="5"/>
      <c r="AW52578" s="5"/>
    </row>
    <row r="52579" spans="38:49">
      <c r="AL52579" s="5"/>
      <c r="AM52579" s="5"/>
      <c r="AW52579" s="5"/>
    </row>
    <row r="52580" spans="38:49">
      <c r="AL52580" s="5"/>
      <c r="AM52580" s="5"/>
      <c r="AW52580" s="5"/>
    </row>
    <row r="52581" spans="38:49">
      <c r="AL52581" s="5"/>
      <c r="AM52581" s="5"/>
      <c r="AW52581" s="5"/>
    </row>
    <row r="52582" spans="38:49">
      <c r="AL52582" s="5"/>
      <c r="AM52582" s="5"/>
      <c r="AW52582" s="5"/>
    </row>
    <row r="52583" spans="38:49">
      <c r="AL52583" s="5"/>
      <c r="AM52583" s="5"/>
      <c r="AW52583" s="5"/>
    </row>
    <row r="52584" spans="38:49">
      <c r="AL52584" s="5"/>
      <c r="AM52584" s="5"/>
      <c r="AW52584" s="5"/>
    </row>
    <row r="52585" spans="38:49">
      <c r="AL52585" s="5"/>
      <c r="AM52585" s="5"/>
      <c r="AW52585" s="5"/>
    </row>
    <row r="52586" spans="38:49">
      <c r="AL52586" s="5"/>
      <c r="AM52586" s="5"/>
      <c r="AW52586" s="5"/>
    </row>
    <row r="52587" spans="38:49">
      <c r="AL52587" s="5"/>
      <c r="AM52587" s="5"/>
      <c r="AW52587" s="5"/>
    </row>
    <row r="52588" spans="38:49">
      <c r="AL52588" s="5"/>
      <c r="AM52588" s="5"/>
      <c r="AW52588" s="5"/>
    </row>
    <row r="52589" spans="38:49">
      <c r="AL52589" s="5"/>
      <c r="AM52589" s="5"/>
      <c r="AW52589" s="5"/>
    </row>
    <row r="52590" spans="38:49">
      <c r="AL52590" s="5"/>
      <c r="AM52590" s="5"/>
      <c r="AW52590" s="5"/>
    </row>
    <row r="52591" spans="38:49">
      <c r="AL52591" s="5"/>
      <c r="AM52591" s="5"/>
      <c r="AW52591" s="5"/>
    </row>
    <row r="52592" spans="38:49">
      <c r="AL52592" s="5"/>
      <c r="AM52592" s="5"/>
      <c r="AW52592" s="5"/>
    </row>
    <row r="52593" spans="38:49">
      <c r="AL52593" s="5"/>
      <c r="AM52593" s="5"/>
      <c r="AW52593" s="5"/>
    </row>
    <row r="52594" spans="38:49">
      <c r="AL52594" s="5"/>
      <c r="AM52594" s="5"/>
      <c r="AW52594" s="5"/>
    </row>
    <row r="52595" spans="38:49">
      <c r="AL52595" s="5"/>
      <c r="AM52595" s="5"/>
      <c r="AW52595" s="5"/>
    </row>
    <row r="52596" spans="38:49">
      <c r="AL52596" s="5"/>
      <c r="AM52596" s="5"/>
      <c r="AW52596" s="5"/>
    </row>
    <row r="52597" spans="38:49">
      <c r="AL52597" s="5"/>
      <c r="AM52597" s="5"/>
      <c r="AW52597" s="5"/>
    </row>
    <row r="52598" spans="38:49">
      <c r="AL52598" s="5"/>
      <c r="AM52598" s="5"/>
      <c r="AW52598" s="5"/>
    </row>
    <row r="52599" spans="38:49">
      <c r="AL52599" s="5"/>
      <c r="AM52599" s="5"/>
      <c r="AW52599" s="5"/>
    </row>
    <row r="52600" spans="38:49">
      <c r="AL52600" s="5"/>
      <c r="AM52600" s="5"/>
      <c r="AW52600" s="5"/>
    </row>
    <row r="52601" spans="38:49">
      <c r="AL52601" s="5"/>
      <c r="AM52601" s="5"/>
      <c r="AW52601" s="5"/>
    </row>
    <row r="52602" spans="38:49">
      <c r="AL52602" s="5"/>
      <c r="AM52602" s="5"/>
      <c r="AW52602" s="5"/>
    </row>
    <row r="52603" spans="38:49">
      <c r="AL52603" s="5"/>
      <c r="AM52603" s="5"/>
      <c r="AW52603" s="5"/>
    </row>
    <row r="52604" spans="38:49">
      <c r="AL52604" s="5"/>
      <c r="AM52604" s="5"/>
      <c r="AW52604" s="5"/>
    </row>
    <row r="52605" spans="38:49">
      <c r="AL52605" s="5"/>
      <c r="AM52605" s="5"/>
      <c r="AW52605" s="5"/>
    </row>
    <row r="52606" spans="38:49">
      <c r="AL52606" s="5"/>
      <c r="AM52606" s="5"/>
      <c r="AW52606" s="5"/>
    </row>
    <row r="52607" spans="38:49">
      <c r="AL52607" s="5"/>
      <c r="AM52607" s="5"/>
      <c r="AW52607" s="5"/>
    </row>
    <row r="52608" spans="38:49">
      <c r="AL52608" s="5"/>
      <c r="AM52608" s="5"/>
      <c r="AW52608" s="5"/>
    </row>
    <row r="52609" spans="38:49">
      <c r="AL52609" s="5"/>
      <c r="AM52609" s="5"/>
      <c r="AW52609" s="5"/>
    </row>
    <row r="52610" spans="38:49">
      <c r="AL52610" s="5"/>
      <c r="AM52610" s="5"/>
      <c r="AW52610" s="5"/>
    </row>
    <row r="52611" spans="38:49">
      <c r="AL52611" s="5"/>
      <c r="AM52611" s="5"/>
      <c r="AW52611" s="5"/>
    </row>
    <row r="52612" spans="38:49">
      <c r="AL52612" s="5"/>
      <c r="AM52612" s="5"/>
      <c r="AW52612" s="5"/>
    </row>
    <row r="52613" spans="38:49">
      <c r="AL52613" s="5"/>
      <c r="AM52613" s="5"/>
      <c r="AW52613" s="5"/>
    </row>
    <row r="52614" spans="38:49">
      <c r="AL52614" s="5"/>
      <c r="AM52614" s="5"/>
      <c r="AW52614" s="5"/>
    </row>
    <row r="52615" spans="38:49">
      <c r="AL52615" s="5"/>
      <c r="AM52615" s="5"/>
      <c r="AW52615" s="5"/>
    </row>
    <row r="52616" spans="38:49">
      <c r="AL52616" s="5"/>
      <c r="AM52616" s="5"/>
      <c r="AW52616" s="5"/>
    </row>
    <row r="52617" spans="38:49">
      <c r="AL52617" s="5"/>
      <c r="AM52617" s="5"/>
      <c r="AW52617" s="5"/>
    </row>
    <row r="52618" spans="38:49">
      <c r="AL52618" s="5"/>
      <c r="AM52618" s="5"/>
      <c r="AW52618" s="5"/>
    </row>
    <row r="52619" spans="38:49">
      <c r="AL52619" s="5"/>
      <c r="AM52619" s="5"/>
      <c r="AW52619" s="5"/>
    </row>
    <row r="52620" spans="38:49">
      <c r="AL52620" s="5"/>
      <c r="AM52620" s="5"/>
      <c r="AW52620" s="5"/>
    </row>
    <row r="52621" spans="38:49">
      <c r="AL52621" s="5"/>
      <c r="AM52621" s="5"/>
      <c r="AW52621" s="5"/>
    </row>
    <row r="52622" spans="38:49">
      <c r="AL52622" s="5"/>
      <c r="AM52622" s="5"/>
      <c r="AW52622" s="5"/>
    </row>
    <row r="52623" spans="38:49">
      <c r="AL52623" s="5"/>
      <c r="AM52623" s="5"/>
      <c r="AW52623" s="5"/>
    </row>
    <row r="52624" spans="38:49">
      <c r="AL52624" s="5"/>
      <c r="AM52624" s="5"/>
      <c r="AW52624" s="5"/>
    </row>
    <row r="52625" spans="38:49">
      <c r="AL52625" s="5"/>
      <c r="AM52625" s="5"/>
      <c r="AW52625" s="5"/>
    </row>
    <row r="52626" spans="38:49">
      <c r="AL52626" s="5"/>
      <c r="AM52626" s="5"/>
      <c r="AW52626" s="5"/>
    </row>
    <row r="52627" spans="38:49">
      <c r="AL52627" s="5"/>
      <c r="AM52627" s="5"/>
      <c r="AW52627" s="5"/>
    </row>
    <row r="52628" spans="38:49">
      <c r="AL52628" s="5"/>
      <c r="AM52628" s="5"/>
      <c r="AW52628" s="5"/>
    </row>
    <row r="52629" spans="38:49">
      <c r="AL52629" s="5"/>
      <c r="AM52629" s="5"/>
      <c r="AW52629" s="5"/>
    </row>
    <row r="52630" spans="38:49">
      <c r="AL52630" s="5"/>
      <c r="AM52630" s="5"/>
      <c r="AW52630" s="5"/>
    </row>
    <row r="52631" spans="38:49">
      <c r="AL52631" s="5"/>
      <c r="AM52631" s="5"/>
      <c r="AW52631" s="5"/>
    </row>
    <row r="52632" spans="38:49">
      <c r="AL52632" s="5"/>
      <c r="AM52632" s="5"/>
      <c r="AW52632" s="5"/>
    </row>
    <row r="52633" spans="38:49">
      <c r="AL52633" s="5"/>
      <c r="AM52633" s="5"/>
      <c r="AW52633" s="5"/>
    </row>
    <row r="52634" spans="38:49">
      <c r="AL52634" s="5"/>
      <c r="AM52634" s="5"/>
      <c r="AW52634" s="5"/>
    </row>
    <row r="52635" spans="38:49">
      <c r="AL52635" s="5"/>
      <c r="AM52635" s="5"/>
      <c r="AW52635" s="5"/>
    </row>
    <row r="52636" spans="38:49">
      <c r="AL52636" s="5"/>
      <c r="AM52636" s="5"/>
      <c r="AW52636" s="5"/>
    </row>
    <row r="52637" spans="38:49">
      <c r="AL52637" s="5"/>
      <c r="AM52637" s="5"/>
      <c r="AW52637" s="5"/>
    </row>
    <row r="52638" spans="38:49">
      <c r="AL52638" s="5"/>
      <c r="AM52638" s="5"/>
      <c r="AW52638" s="5"/>
    </row>
    <row r="52639" spans="38:49">
      <c r="AL52639" s="5"/>
      <c r="AM52639" s="5"/>
      <c r="AW52639" s="5"/>
    </row>
    <row r="52640" spans="38:49">
      <c r="AL52640" s="5"/>
      <c r="AM52640" s="5"/>
      <c r="AW52640" s="5"/>
    </row>
    <row r="52641" spans="38:49">
      <c r="AL52641" s="5"/>
      <c r="AM52641" s="5"/>
      <c r="AW52641" s="5"/>
    </row>
    <row r="52642" spans="38:49">
      <c r="AL52642" s="5"/>
      <c r="AM52642" s="5"/>
      <c r="AW52642" s="5"/>
    </row>
    <row r="52643" spans="38:49">
      <c r="AL52643" s="5"/>
      <c r="AM52643" s="5"/>
      <c r="AW52643" s="5"/>
    </row>
    <row r="52644" spans="38:49">
      <c r="AL52644" s="5"/>
      <c r="AM52644" s="5"/>
      <c r="AW52644" s="5"/>
    </row>
    <row r="52645" spans="38:49">
      <c r="AL52645" s="5"/>
      <c r="AM52645" s="5"/>
      <c r="AW52645" s="5"/>
    </row>
    <row r="52646" spans="38:49">
      <c r="AL52646" s="5"/>
      <c r="AM52646" s="5"/>
      <c r="AW52646" s="5"/>
    </row>
    <row r="52647" spans="38:49">
      <c r="AL52647" s="5"/>
      <c r="AM52647" s="5"/>
      <c r="AW52647" s="5"/>
    </row>
    <row r="52648" spans="38:49">
      <c r="AL52648" s="5"/>
      <c r="AM52648" s="5"/>
      <c r="AW52648" s="5"/>
    </row>
    <row r="52649" spans="38:49">
      <c r="AL52649" s="5"/>
      <c r="AM52649" s="5"/>
      <c r="AW52649" s="5"/>
    </row>
    <row r="52650" spans="38:49">
      <c r="AL52650" s="5"/>
      <c r="AM52650" s="5"/>
      <c r="AW52650" s="5"/>
    </row>
    <row r="52651" spans="38:49">
      <c r="AL52651" s="5"/>
      <c r="AM52651" s="5"/>
      <c r="AW52651" s="5"/>
    </row>
    <row r="52652" spans="38:49">
      <c r="AL52652" s="5"/>
      <c r="AM52652" s="5"/>
      <c r="AW52652" s="5"/>
    </row>
    <row r="52653" spans="38:49">
      <c r="AL52653" s="5"/>
      <c r="AM52653" s="5"/>
      <c r="AW52653" s="5"/>
    </row>
    <row r="52654" spans="38:49">
      <c r="AL52654" s="5"/>
      <c r="AM52654" s="5"/>
      <c r="AW52654" s="5"/>
    </row>
    <row r="52655" spans="38:49">
      <c r="AL52655" s="5"/>
      <c r="AM52655" s="5"/>
      <c r="AW52655" s="5"/>
    </row>
    <row r="52656" spans="38:49">
      <c r="AL52656" s="5"/>
      <c r="AM52656" s="5"/>
      <c r="AW52656" s="5"/>
    </row>
    <row r="52657" spans="38:49">
      <c r="AL52657" s="5"/>
      <c r="AM52657" s="5"/>
      <c r="AW52657" s="5"/>
    </row>
    <row r="52658" spans="38:49">
      <c r="AL52658" s="5"/>
      <c r="AM52658" s="5"/>
      <c r="AW52658" s="5"/>
    </row>
    <row r="52659" spans="38:49">
      <c r="AL52659" s="5"/>
      <c r="AM52659" s="5"/>
      <c r="AW52659" s="5"/>
    </row>
    <row r="52660" spans="38:49">
      <c r="AL52660" s="5"/>
      <c r="AM52660" s="5"/>
      <c r="AW52660" s="5"/>
    </row>
    <row r="52661" spans="38:49">
      <c r="AL52661" s="5"/>
      <c r="AM52661" s="5"/>
      <c r="AW52661" s="5"/>
    </row>
    <row r="52662" spans="38:49">
      <c r="AL52662" s="5"/>
      <c r="AM52662" s="5"/>
      <c r="AW52662" s="5"/>
    </row>
    <row r="52663" spans="38:49">
      <c r="AL52663" s="5"/>
      <c r="AM52663" s="5"/>
      <c r="AW52663" s="5"/>
    </row>
    <row r="52664" spans="38:49">
      <c r="AL52664" s="5"/>
      <c r="AM52664" s="5"/>
      <c r="AW52664" s="5"/>
    </row>
    <row r="52665" spans="38:49">
      <c r="AL52665" s="5"/>
      <c r="AM52665" s="5"/>
      <c r="AW52665" s="5"/>
    </row>
    <row r="52666" spans="38:49">
      <c r="AL52666" s="5"/>
      <c r="AM52666" s="5"/>
      <c r="AW52666" s="5"/>
    </row>
    <row r="52667" spans="38:49">
      <c r="AL52667" s="5"/>
      <c r="AM52667" s="5"/>
      <c r="AW52667" s="5"/>
    </row>
    <row r="52668" spans="38:49">
      <c r="AL52668" s="5"/>
      <c r="AM52668" s="5"/>
      <c r="AW52668" s="5"/>
    </row>
    <row r="52669" spans="38:49">
      <c r="AL52669" s="5"/>
      <c r="AM52669" s="5"/>
      <c r="AW52669" s="5"/>
    </row>
    <row r="52670" spans="38:49">
      <c r="AL52670" s="5"/>
      <c r="AM52670" s="5"/>
      <c r="AW52670" s="5"/>
    </row>
    <row r="52671" spans="38:49">
      <c r="AL52671" s="5"/>
      <c r="AM52671" s="5"/>
      <c r="AW52671" s="5"/>
    </row>
    <row r="52672" spans="38:49">
      <c r="AL52672" s="5"/>
      <c r="AM52672" s="5"/>
      <c r="AW52672" s="5"/>
    </row>
    <row r="52673" spans="38:49">
      <c r="AL52673" s="5"/>
      <c r="AM52673" s="5"/>
      <c r="AW52673" s="5"/>
    </row>
    <row r="52674" spans="38:49">
      <c r="AL52674" s="5"/>
      <c r="AM52674" s="5"/>
      <c r="AW52674" s="5"/>
    </row>
    <row r="52675" spans="38:49">
      <c r="AL52675" s="5"/>
      <c r="AM52675" s="5"/>
      <c r="AW52675" s="5"/>
    </row>
    <row r="52676" spans="38:49">
      <c r="AL52676" s="5"/>
      <c r="AM52676" s="5"/>
      <c r="AW52676" s="5"/>
    </row>
    <row r="52677" spans="38:49">
      <c r="AL52677" s="5"/>
      <c r="AM52677" s="5"/>
      <c r="AW52677" s="5"/>
    </row>
    <row r="52678" spans="38:49">
      <c r="AL52678" s="5"/>
      <c r="AM52678" s="5"/>
      <c r="AW52678" s="5"/>
    </row>
    <row r="52679" spans="38:49">
      <c r="AL52679" s="5"/>
      <c r="AM52679" s="5"/>
      <c r="AW52679" s="5"/>
    </row>
    <row r="52680" spans="38:49">
      <c r="AL52680" s="5"/>
      <c r="AM52680" s="5"/>
      <c r="AW52680" s="5"/>
    </row>
    <row r="52681" spans="38:49">
      <c r="AL52681" s="5"/>
      <c r="AM52681" s="5"/>
      <c r="AW52681" s="5"/>
    </row>
    <row r="52682" spans="38:49">
      <c r="AL52682" s="5"/>
      <c r="AM52682" s="5"/>
      <c r="AW52682" s="5"/>
    </row>
    <row r="52683" spans="38:49">
      <c r="AL52683" s="5"/>
      <c r="AM52683" s="5"/>
      <c r="AW52683" s="5"/>
    </row>
    <row r="52684" spans="38:49">
      <c r="AL52684" s="5"/>
      <c r="AM52684" s="5"/>
      <c r="AW52684" s="5"/>
    </row>
    <row r="52685" spans="38:49">
      <c r="AL52685" s="5"/>
      <c r="AM52685" s="5"/>
      <c r="AW52685" s="5"/>
    </row>
    <row r="52686" spans="38:49">
      <c r="AL52686" s="5"/>
      <c r="AM52686" s="5"/>
      <c r="AW52686" s="5"/>
    </row>
    <row r="52687" spans="38:49">
      <c r="AL52687" s="5"/>
      <c r="AM52687" s="5"/>
      <c r="AW52687" s="5"/>
    </row>
    <row r="52688" spans="38:49">
      <c r="AL52688" s="5"/>
      <c r="AM52688" s="5"/>
      <c r="AW52688" s="5"/>
    </row>
    <row r="52689" spans="38:49">
      <c r="AL52689" s="5"/>
      <c r="AM52689" s="5"/>
      <c r="AW52689" s="5"/>
    </row>
    <row r="52690" spans="38:49">
      <c r="AL52690" s="5"/>
      <c r="AM52690" s="5"/>
      <c r="AW52690" s="5"/>
    </row>
    <row r="52691" spans="38:49">
      <c r="AL52691" s="5"/>
      <c r="AM52691" s="5"/>
      <c r="AW52691" s="5"/>
    </row>
    <row r="52692" spans="38:49">
      <c r="AL52692" s="5"/>
      <c r="AM52692" s="5"/>
      <c r="AW52692" s="5"/>
    </row>
    <row r="52693" spans="38:49">
      <c r="AL52693" s="5"/>
      <c r="AM52693" s="5"/>
      <c r="AW52693" s="5"/>
    </row>
    <row r="52694" spans="38:49">
      <c r="AL52694" s="5"/>
      <c r="AM52694" s="5"/>
      <c r="AW52694" s="5"/>
    </row>
    <row r="52695" spans="38:49">
      <c r="AL52695" s="5"/>
      <c r="AM52695" s="5"/>
      <c r="AW52695" s="5"/>
    </row>
    <row r="52696" spans="38:49">
      <c r="AL52696" s="5"/>
      <c r="AM52696" s="5"/>
      <c r="AW52696" s="5"/>
    </row>
    <row r="52697" spans="38:49">
      <c r="AL52697" s="5"/>
      <c r="AM52697" s="5"/>
      <c r="AW52697" s="5"/>
    </row>
    <row r="52698" spans="38:49">
      <c r="AL52698" s="5"/>
      <c r="AM52698" s="5"/>
      <c r="AW52698" s="5"/>
    </row>
    <row r="52699" spans="38:49">
      <c r="AL52699" s="5"/>
      <c r="AM52699" s="5"/>
      <c r="AW52699" s="5"/>
    </row>
    <row r="52700" spans="38:49">
      <c r="AL52700" s="5"/>
      <c r="AM52700" s="5"/>
      <c r="AW52700" s="5"/>
    </row>
    <row r="52701" spans="38:49">
      <c r="AL52701" s="5"/>
      <c r="AM52701" s="5"/>
      <c r="AW52701" s="5"/>
    </row>
    <row r="52702" spans="38:49">
      <c r="AL52702" s="5"/>
      <c r="AM52702" s="5"/>
      <c r="AW52702" s="5"/>
    </row>
    <row r="52703" spans="38:49">
      <c r="AL52703" s="5"/>
      <c r="AM52703" s="5"/>
      <c r="AW52703" s="5"/>
    </row>
    <row r="52704" spans="38:49">
      <c r="AL52704" s="5"/>
      <c r="AM52704" s="5"/>
      <c r="AW52704" s="5"/>
    </row>
    <row r="52705" spans="38:49">
      <c r="AL52705" s="5"/>
      <c r="AM52705" s="5"/>
      <c r="AW52705" s="5"/>
    </row>
    <row r="52706" spans="38:49">
      <c r="AL52706" s="5"/>
      <c r="AM52706" s="5"/>
      <c r="AW52706" s="5"/>
    </row>
    <row r="52707" spans="38:49">
      <c r="AL52707" s="5"/>
      <c r="AM52707" s="5"/>
      <c r="AW52707" s="5"/>
    </row>
    <row r="52708" spans="38:49">
      <c r="AL52708" s="5"/>
      <c r="AM52708" s="5"/>
      <c r="AW52708" s="5"/>
    </row>
    <row r="52709" spans="38:49">
      <c r="AL52709" s="5"/>
      <c r="AM52709" s="5"/>
      <c r="AW52709" s="5"/>
    </row>
    <row r="52710" spans="38:49">
      <c r="AL52710" s="5"/>
      <c r="AM52710" s="5"/>
      <c r="AW52710" s="5"/>
    </row>
    <row r="52711" spans="38:49">
      <c r="AL52711" s="5"/>
      <c r="AM52711" s="5"/>
      <c r="AW52711" s="5"/>
    </row>
    <row r="52712" spans="38:49">
      <c r="AL52712" s="5"/>
      <c r="AM52712" s="5"/>
      <c r="AW52712" s="5"/>
    </row>
    <row r="52713" spans="38:49">
      <c r="AL52713" s="5"/>
      <c r="AM52713" s="5"/>
      <c r="AW52713" s="5"/>
    </row>
    <row r="52714" spans="38:49">
      <c r="AL52714" s="5"/>
      <c r="AM52714" s="5"/>
      <c r="AW52714" s="5"/>
    </row>
    <row r="52715" spans="38:49">
      <c r="AL52715" s="5"/>
      <c r="AM52715" s="5"/>
      <c r="AW52715" s="5"/>
    </row>
    <row r="52716" spans="38:49">
      <c r="AL52716" s="5"/>
      <c r="AM52716" s="5"/>
      <c r="AW52716" s="5"/>
    </row>
    <row r="52717" spans="38:49">
      <c r="AL52717" s="5"/>
      <c r="AM52717" s="5"/>
      <c r="AW52717" s="5"/>
    </row>
    <row r="52718" spans="38:49">
      <c r="AL52718" s="5"/>
      <c r="AM52718" s="5"/>
      <c r="AW52718" s="5"/>
    </row>
    <row r="52719" spans="38:49">
      <c r="AL52719" s="5"/>
      <c r="AM52719" s="5"/>
      <c r="AW52719" s="5"/>
    </row>
    <row r="52720" spans="38:49">
      <c r="AL52720" s="5"/>
      <c r="AM52720" s="5"/>
      <c r="AW52720" s="5"/>
    </row>
    <row r="52721" spans="38:49">
      <c r="AL52721" s="5"/>
      <c r="AM52721" s="5"/>
      <c r="AW52721" s="5"/>
    </row>
    <row r="52722" spans="38:49">
      <c r="AL52722" s="5"/>
      <c r="AM52722" s="5"/>
      <c r="AW52722" s="5"/>
    </row>
    <row r="52723" spans="38:49">
      <c r="AL52723" s="5"/>
      <c r="AM52723" s="5"/>
      <c r="AW52723" s="5"/>
    </row>
    <row r="52724" spans="38:49">
      <c r="AL52724" s="5"/>
      <c r="AM52724" s="5"/>
      <c r="AW52724" s="5"/>
    </row>
    <row r="52725" spans="38:49">
      <c r="AL52725" s="5"/>
      <c r="AM52725" s="5"/>
      <c r="AW52725" s="5"/>
    </row>
    <row r="52726" spans="38:49">
      <c r="AL52726" s="5"/>
      <c r="AM52726" s="5"/>
      <c r="AW52726" s="5"/>
    </row>
    <row r="52727" spans="38:49">
      <c r="AL52727" s="5"/>
      <c r="AM52727" s="5"/>
      <c r="AW52727" s="5"/>
    </row>
    <row r="52728" spans="38:49">
      <c r="AL52728" s="5"/>
      <c r="AM52728" s="5"/>
      <c r="AW52728" s="5"/>
    </row>
    <row r="52729" spans="38:49">
      <c r="AL52729" s="5"/>
      <c r="AM52729" s="5"/>
      <c r="AW52729" s="5"/>
    </row>
    <row r="52730" spans="38:49">
      <c r="AL52730" s="5"/>
      <c r="AM52730" s="5"/>
      <c r="AW52730" s="5"/>
    </row>
    <row r="52731" spans="38:49">
      <c r="AL52731" s="5"/>
      <c r="AM52731" s="5"/>
      <c r="AW52731" s="5"/>
    </row>
    <row r="52732" spans="38:49">
      <c r="AL52732" s="5"/>
      <c r="AM52732" s="5"/>
      <c r="AW52732" s="5"/>
    </row>
    <row r="52733" spans="38:49">
      <c r="AL52733" s="5"/>
      <c r="AM52733" s="5"/>
      <c r="AW52733" s="5"/>
    </row>
    <row r="52734" spans="38:49">
      <c r="AL52734" s="5"/>
      <c r="AM52734" s="5"/>
      <c r="AW52734" s="5"/>
    </row>
    <row r="52735" spans="38:49">
      <c r="AL52735" s="5"/>
      <c r="AM52735" s="5"/>
      <c r="AW52735" s="5"/>
    </row>
    <row r="52736" spans="38:49">
      <c r="AL52736" s="5"/>
      <c r="AM52736" s="5"/>
      <c r="AW52736" s="5"/>
    </row>
    <row r="52737" spans="38:49">
      <c r="AL52737" s="5"/>
      <c r="AM52737" s="5"/>
      <c r="AW52737" s="5"/>
    </row>
    <row r="52738" spans="38:49">
      <c r="AL52738" s="5"/>
      <c r="AM52738" s="5"/>
      <c r="AW52738" s="5"/>
    </row>
    <row r="52739" spans="38:49">
      <c r="AL52739" s="5"/>
      <c r="AM52739" s="5"/>
      <c r="AW52739" s="5"/>
    </row>
    <row r="52740" spans="38:49">
      <c r="AL52740" s="5"/>
      <c r="AM52740" s="5"/>
      <c r="AW52740" s="5"/>
    </row>
    <row r="52741" spans="38:49">
      <c r="AL52741" s="5"/>
      <c r="AM52741" s="5"/>
      <c r="AW52741" s="5"/>
    </row>
    <row r="52742" spans="38:49">
      <c r="AL52742" s="5"/>
      <c r="AM52742" s="5"/>
      <c r="AW52742" s="5"/>
    </row>
    <row r="52743" spans="38:49">
      <c r="AL52743" s="5"/>
      <c r="AM52743" s="5"/>
      <c r="AW52743" s="5"/>
    </row>
    <row r="52744" spans="38:49">
      <c r="AL52744" s="5"/>
      <c r="AM52744" s="5"/>
      <c r="AW52744" s="5"/>
    </row>
    <row r="52745" spans="38:49">
      <c r="AL52745" s="5"/>
      <c r="AM52745" s="5"/>
      <c r="AW52745" s="5"/>
    </row>
    <row r="52746" spans="38:49">
      <c r="AL52746" s="5"/>
      <c r="AM52746" s="5"/>
      <c r="AW52746" s="5"/>
    </row>
    <row r="52747" spans="38:49">
      <c r="AL52747" s="5"/>
      <c r="AM52747" s="5"/>
      <c r="AW52747" s="5"/>
    </row>
    <row r="52748" spans="38:49">
      <c r="AL52748" s="5"/>
      <c r="AM52748" s="5"/>
      <c r="AW52748" s="5"/>
    </row>
    <row r="52749" spans="38:49">
      <c r="AL52749" s="5"/>
      <c r="AM52749" s="5"/>
      <c r="AW52749" s="5"/>
    </row>
    <row r="52750" spans="38:49">
      <c r="AL52750" s="5"/>
      <c r="AM52750" s="5"/>
      <c r="AW52750" s="5"/>
    </row>
    <row r="52751" spans="38:49">
      <c r="AL52751" s="5"/>
      <c r="AM52751" s="5"/>
      <c r="AW52751" s="5"/>
    </row>
    <row r="52752" spans="38:49">
      <c r="AL52752" s="5"/>
      <c r="AM52752" s="5"/>
      <c r="AW52752" s="5"/>
    </row>
    <row r="52753" spans="38:49">
      <c r="AL52753" s="5"/>
      <c r="AM52753" s="5"/>
      <c r="AW52753" s="5"/>
    </row>
    <row r="52754" spans="38:49">
      <c r="AL52754" s="5"/>
      <c r="AM52754" s="5"/>
      <c r="AW52754" s="5"/>
    </row>
    <row r="52755" spans="38:49">
      <c r="AL52755" s="5"/>
      <c r="AM52755" s="5"/>
      <c r="AW52755" s="5"/>
    </row>
    <row r="52756" spans="38:49">
      <c r="AL52756" s="5"/>
      <c r="AM52756" s="5"/>
      <c r="AW52756" s="5"/>
    </row>
    <row r="52757" spans="38:49">
      <c r="AL52757" s="5"/>
      <c r="AM52757" s="5"/>
      <c r="AW52757" s="5"/>
    </row>
    <row r="52758" spans="38:49">
      <c r="AL52758" s="5"/>
      <c r="AM52758" s="5"/>
      <c r="AW52758" s="5"/>
    </row>
    <row r="52759" spans="38:49">
      <c r="AL52759" s="5"/>
      <c r="AM52759" s="5"/>
      <c r="AW52759" s="5"/>
    </row>
    <row r="52760" spans="38:49">
      <c r="AL52760" s="5"/>
      <c r="AM52760" s="5"/>
      <c r="AW52760" s="5"/>
    </row>
    <row r="52761" spans="38:49">
      <c r="AL52761" s="5"/>
      <c r="AM52761" s="5"/>
      <c r="AW52761" s="5"/>
    </row>
    <row r="52762" spans="38:49">
      <c r="AL52762" s="5"/>
      <c r="AM52762" s="5"/>
      <c r="AW52762" s="5"/>
    </row>
    <row r="52763" spans="38:49">
      <c r="AL52763" s="5"/>
      <c r="AM52763" s="5"/>
      <c r="AW52763" s="5"/>
    </row>
    <row r="52764" spans="38:49">
      <c r="AL52764" s="5"/>
      <c r="AM52764" s="5"/>
      <c r="AW52764" s="5"/>
    </row>
    <row r="52765" spans="38:49">
      <c r="AL52765" s="5"/>
      <c r="AM52765" s="5"/>
      <c r="AW52765" s="5"/>
    </row>
    <row r="52766" spans="38:49">
      <c r="AL52766" s="5"/>
      <c r="AM52766" s="5"/>
      <c r="AW52766" s="5"/>
    </row>
    <row r="52767" spans="38:49">
      <c r="AL52767" s="5"/>
      <c r="AM52767" s="5"/>
      <c r="AW52767" s="5"/>
    </row>
    <row r="52768" spans="38:49">
      <c r="AL52768" s="5"/>
      <c r="AM52768" s="5"/>
      <c r="AW52768" s="5"/>
    </row>
    <row r="52769" spans="38:49">
      <c r="AL52769" s="5"/>
      <c r="AM52769" s="5"/>
      <c r="AW52769" s="5"/>
    </row>
    <row r="52770" spans="38:49">
      <c r="AL52770" s="5"/>
      <c r="AM52770" s="5"/>
      <c r="AW52770" s="5"/>
    </row>
    <row r="52771" spans="38:49">
      <c r="AL52771" s="5"/>
      <c r="AM52771" s="5"/>
      <c r="AW52771" s="5"/>
    </row>
    <row r="52772" spans="38:49">
      <c r="AL52772" s="5"/>
      <c r="AM52772" s="5"/>
      <c r="AW52772" s="5"/>
    </row>
    <row r="52773" spans="38:49">
      <c r="AL52773" s="5"/>
      <c r="AM52773" s="5"/>
      <c r="AW52773" s="5"/>
    </row>
    <row r="52774" spans="38:49">
      <c r="AL52774" s="5"/>
      <c r="AM52774" s="5"/>
      <c r="AW52774" s="5"/>
    </row>
    <row r="52775" spans="38:49">
      <c r="AL52775" s="5"/>
      <c r="AM52775" s="5"/>
      <c r="AW52775" s="5"/>
    </row>
    <row r="52776" spans="38:49">
      <c r="AL52776" s="5"/>
      <c r="AM52776" s="5"/>
      <c r="AW52776" s="5"/>
    </row>
    <row r="52777" spans="38:49">
      <c r="AL52777" s="5"/>
      <c r="AM52777" s="5"/>
      <c r="AW52777" s="5"/>
    </row>
    <row r="52778" spans="38:49">
      <c r="AL52778" s="5"/>
      <c r="AM52778" s="5"/>
      <c r="AW52778" s="5"/>
    </row>
    <row r="52779" spans="38:49">
      <c r="AL52779" s="5"/>
      <c r="AM52779" s="5"/>
      <c r="AW52779" s="5"/>
    </row>
    <row r="52780" spans="38:49">
      <c r="AL52780" s="5"/>
      <c r="AM52780" s="5"/>
      <c r="AW52780" s="5"/>
    </row>
    <row r="52781" spans="38:49">
      <c r="AL52781" s="5"/>
      <c r="AM52781" s="5"/>
      <c r="AW52781" s="5"/>
    </row>
    <row r="52782" spans="38:49">
      <c r="AL52782" s="5"/>
      <c r="AM52782" s="5"/>
      <c r="AW52782" s="5"/>
    </row>
    <row r="52783" spans="38:49">
      <c r="AL52783" s="5"/>
      <c r="AM52783" s="5"/>
      <c r="AW52783" s="5"/>
    </row>
    <row r="52784" spans="38:49">
      <c r="AL52784" s="5"/>
      <c r="AM52784" s="5"/>
      <c r="AW52784" s="5"/>
    </row>
    <row r="52785" spans="38:49">
      <c r="AL52785" s="5"/>
      <c r="AM52785" s="5"/>
      <c r="AW52785" s="5"/>
    </row>
    <row r="52786" spans="38:49">
      <c r="AL52786" s="5"/>
      <c r="AM52786" s="5"/>
      <c r="AW52786" s="5"/>
    </row>
    <row r="52787" spans="38:49">
      <c r="AL52787" s="5"/>
      <c r="AM52787" s="5"/>
      <c r="AW52787" s="5"/>
    </row>
    <row r="52788" spans="38:49">
      <c r="AL52788" s="5"/>
      <c r="AM52788" s="5"/>
      <c r="AW52788" s="5"/>
    </row>
    <row r="52789" spans="38:49">
      <c r="AL52789" s="5"/>
      <c r="AM52789" s="5"/>
      <c r="AW52789" s="5"/>
    </row>
    <row r="52790" spans="38:49">
      <c r="AL52790" s="5"/>
      <c r="AM52790" s="5"/>
      <c r="AW52790" s="5"/>
    </row>
    <row r="52791" spans="38:49">
      <c r="AL52791" s="5"/>
      <c r="AM52791" s="5"/>
      <c r="AW52791" s="5"/>
    </row>
    <row r="52792" spans="38:49">
      <c r="AL52792" s="5"/>
      <c r="AM52792" s="5"/>
      <c r="AW52792" s="5"/>
    </row>
    <row r="52793" spans="38:49">
      <c r="AL52793" s="5"/>
      <c r="AM52793" s="5"/>
      <c r="AW52793" s="5"/>
    </row>
    <row r="52794" spans="38:49">
      <c r="AL52794" s="5"/>
      <c r="AM52794" s="5"/>
      <c r="AW52794" s="5"/>
    </row>
    <row r="52795" spans="38:49">
      <c r="AL52795" s="5"/>
      <c r="AM52795" s="5"/>
      <c r="AW52795" s="5"/>
    </row>
    <row r="52796" spans="38:49">
      <c r="AL52796" s="5"/>
      <c r="AM52796" s="5"/>
      <c r="AW52796" s="5"/>
    </row>
    <row r="52797" spans="38:49">
      <c r="AL52797" s="5"/>
      <c r="AM52797" s="5"/>
      <c r="AW52797" s="5"/>
    </row>
    <row r="52798" spans="38:49">
      <c r="AL52798" s="5"/>
      <c r="AM52798" s="5"/>
      <c r="AW52798" s="5"/>
    </row>
    <row r="52799" spans="38:49">
      <c r="AL52799" s="5"/>
      <c r="AM52799" s="5"/>
      <c r="AW52799" s="5"/>
    </row>
    <row r="52800" spans="38:49">
      <c r="AL52800" s="5"/>
      <c r="AM52800" s="5"/>
      <c r="AW52800" s="5"/>
    </row>
    <row r="52801" spans="38:49">
      <c r="AL52801" s="5"/>
      <c r="AM52801" s="5"/>
      <c r="AW52801" s="5"/>
    </row>
    <row r="52802" spans="38:49">
      <c r="AL52802" s="5"/>
      <c r="AM52802" s="5"/>
      <c r="AW52802" s="5"/>
    </row>
    <row r="52803" spans="38:49">
      <c r="AL52803" s="5"/>
      <c r="AM52803" s="5"/>
      <c r="AW52803" s="5"/>
    </row>
    <row r="52804" spans="38:49">
      <c r="AL52804" s="5"/>
      <c r="AM52804" s="5"/>
      <c r="AW52804" s="5"/>
    </row>
    <row r="52805" spans="38:49">
      <c r="AL52805" s="5"/>
      <c r="AM52805" s="5"/>
      <c r="AW52805" s="5"/>
    </row>
    <row r="52806" spans="38:49">
      <c r="AL52806" s="5"/>
      <c r="AM52806" s="5"/>
      <c r="AW52806" s="5"/>
    </row>
    <row r="52807" spans="38:49">
      <c r="AL52807" s="5"/>
      <c r="AM52807" s="5"/>
      <c r="AW52807" s="5"/>
    </row>
    <row r="52808" spans="38:49">
      <c r="AL52808" s="5"/>
      <c r="AM52808" s="5"/>
      <c r="AW52808" s="5"/>
    </row>
    <row r="52809" spans="38:49">
      <c r="AL52809" s="5"/>
      <c r="AM52809" s="5"/>
      <c r="AW52809" s="5"/>
    </row>
    <row r="52810" spans="38:49">
      <c r="AL52810" s="5"/>
      <c r="AM52810" s="5"/>
      <c r="AW52810" s="5"/>
    </row>
    <row r="52811" spans="38:49">
      <c r="AL52811" s="5"/>
      <c r="AM52811" s="5"/>
      <c r="AW52811" s="5"/>
    </row>
    <row r="52812" spans="38:49">
      <c r="AL52812" s="5"/>
      <c r="AM52812" s="5"/>
      <c r="AW52812" s="5"/>
    </row>
    <row r="52813" spans="38:49">
      <c r="AL52813" s="5"/>
      <c r="AM52813" s="5"/>
      <c r="AW52813" s="5"/>
    </row>
    <row r="52814" spans="38:49">
      <c r="AL52814" s="5"/>
      <c r="AM52814" s="5"/>
      <c r="AW52814" s="5"/>
    </row>
    <row r="52815" spans="38:49">
      <c r="AL52815" s="5"/>
      <c r="AM52815" s="5"/>
      <c r="AW52815" s="5"/>
    </row>
    <row r="52816" spans="38:49">
      <c r="AL52816" s="5"/>
      <c r="AM52816" s="5"/>
      <c r="AW52816" s="5"/>
    </row>
    <row r="52817" spans="38:49">
      <c r="AL52817" s="5"/>
      <c r="AM52817" s="5"/>
      <c r="AW52817" s="5"/>
    </row>
    <row r="52818" spans="38:49">
      <c r="AL52818" s="5"/>
      <c r="AM52818" s="5"/>
      <c r="AW52818" s="5"/>
    </row>
    <row r="52819" spans="38:49">
      <c r="AL52819" s="5"/>
      <c r="AM52819" s="5"/>
      <c r="AW52819" s="5"/>
    </row>
    <row r="52820" spans="38:49">
      <c r="AL52820" s="5"/>
      <c r="AM52820" s="5"/>
      <c r="AW52820" s="5"/>
    </row>
    <row r="52821" spans="38:49">
      <c r="AL52821" s="5"/>
      <c r="AM52821" s="5"/>
      <c r="AW52821" s="5"/>
    </row>
    <row r="52822" spans="38:49">
      <c r="AL52822" s="5"/>
      <c r="AM52822" s="5"/>
      <c r="AW52822" s="5"/>
    </row>
    <row r="52823" spans="38:49">
      <c r="AL52823" s="5"/>
      <c r="AM52823" s="5"/>
      <c r="AW52823" s="5"/>
    </row>
    <row r="52824" spans="38:49">
      <c r="AL52824" s="5"/>
      <c r="AM52824" s="5"/>
      <c r="AW52824" s="5"/>
    </row>
    <row r="52825" spans="38:49">
      <c r="AL52825" s="5"/>
      <c r="AM52825" s="5"/>
      <c r="AW52825" s="5"/>
    </row>
    <row r="52826" spans="38:49">
      <c r="AL52826" s="5"/>
      <c r="AM52826" s="5"/>
      <c r="AW52826" s="5"/>
    </row>
    <row r="52827" spans="38:49">
      <c r="AL52827" s="5"/>
      <c r="AM52827" s="5"/>
      <c r="AW52827" s="5"/>
    </row>
    <row r="52828" spans="38:49">
      <c r="AL52828" s="5"/>
      <c r="AM52828" s="5"/>
      <c r="AW52828" s="5"/>
    </row>
    <row r="52829" spans="38:49">
      <c r="AL52829" s="5"/>
      <c r="AM52829" s="5"/>
      <c r="AW52829" s="5"/>
    </row>
    <row r="52830" spans="38:49">
      <c r="AL52830" s="5"/>
      <c r="AM52830" s="5"/>
      <c r="AW52830" s="5"/>
    </row>
    <row r="52831" spans="38:49">
      <c r="AL52831" s="5"/>
      <c r="AM52831" s="5"/>
      <c r="AW52831" s="5"/>
    </row>
    <row r="52832" spans="38:49">
      <c r="AL52832" s="5"/>
      <c r="AM52832" s="5"/>
      <c r="AW52832" s="5"/>
    </row>
    <row r="52833" spans="38:49">
      <c r="AL52833" s="5"/>
      <c r="AM52833" s="5"/>
      <c r="AW52833" s="5"/>
    </row>
    <row r="52834" spans="38:49">
      <c r="AL52834" s="5"/>
      <c r="AM52834" s="5"/>
      <c r="AW52834" s="5"/>
    </row>
    <row r="52835" spans="38:49">
      <c r="AL52835" s="5"/>
      <c r="AM52835" s="5"/>
      <c r="AW52835" s="5"/>
    </row>
    <row r="52836" spans="38:49">
      <c r="AL52836" s="5"/>
      <c r="AM52836" s="5"/>
      <c r="AW52836" s="5"/>
    </row>
    <row r="52837" spans="38:49">
      <c r="AL52837" s="5"/>
      <c r="AM52837" s="5"/>
      <c r="AW52837" s="5"/>
    </row>
    <row r="52838" spans="38:49">
      <c r="AL52838" s="5"/>
      <c r="AM52838" s="5"/>
      <c r="AW52838" s="5"/>
    </row>
    <row r="52839" spans="38:49">
      <c r="AL52839" s="5"/>
      <c r="AM52839" s="5"/>
      <c r="AW52839" s="5"/>
    </row>
    <row r="52840" spans="38:49">
      <c r="AL52840" s="5"/>
      <c r="AM52840" s="5"/>
      <c r="AW52840" s="5"/>
    </row>
    <row r="52841" spans="38:49">
      <c r="AL52841" s="5"/>
      <c r="AM52841" s="5"/>
      <c r="AW52841" s="5"/>
    </row>
    <row r="52842" spans="38:49">
      <c r="AL52842" s="5"/>
      <c r="AM52842" s="5"/>
      <c r="AW52842" s="5"/>
    </row>
    <row r="52843" spans="38:49">
      <c r="AL52843" s="5"/>
      <c r="AM52843" s="5"/>
      <c r="AW52843" s="5"/>
    </row>
    <row r="52844" spans="38:49">
      <c r="AL52844" s="5"/>
      <c r="AM52844" s="5"/>
      <c r="AW52844" s="5"/>
    </row>
    <row r="52845" spans="38:49">
      <c r="AL52845" s="5"/>
      <c r="AM52845" s="5"/>
      <c r="AW52845" s="5"/>
    </row>
    <row r="52846" spans="38:49">
      <c r="AL52846" s="5"/>
      <c r="AM52846" s="5"/>
      <c r="AW52846" s="5"/>
    </row>
    <row r="52847" spans="38:49">
      <c r="AL52847" s="5"/>
      <c r="AM52847" s="5"/>
      <c r="AW52847" s="5"/>
    </row>
    <row r="52848" spans="38:49">
      <c r="AL52848" s="5"/>
      <c r="AM52848" s="5"/>
      <c r="AW52848" s="5"/>
    </row>
    <row r="52849" spans="38:49">
      <c r="AL52849" s="5"/>
      <c r="AM52849" s="5"/>
      <c r="AW52849" s="5"/>
    </row>
    <row r="52850" spans="38:49">
      <c r="AL52850" s="5"/>
      <c r="AM52850" s="5"/>
      <c r="AW52850" s="5"/>
    </row>
    <row r="52851" spans="38:49">
      <c r="AL52851" s="5"/>
      <c r="AM52851" s="5"/>
      <c r="AW52851" s="5"/>
    </row>
    <row r="52852" spans="38:49">
      <c r="AL52852" s="5"/>
      <c r="AM52852" s="5"/>
      <c r="AW52852" s="5"/>
    </row>
    <row r="52853" spans="38:49">
      <c r="AL52853" s="5"/>
      <c r="AM52853" s="5"/>
      <c r="AW52853" s="5"/>
    </row>
    <row r="52854" spans="38:49">
      <c r="AL52854" s="5"/>
      <c r="AM52854" s="5"/>
      <c r="AW52854" s="5"/>
    </row>
    <row r="52855" spans="38:49">
      <c r="AL52855" s="5"/>
      <c r="AM52855" s="5"/>
      <c r="AW52855" s="5"/>
    </row>
    <row r="52856" spans="38:49">
      <c r="AL52856" s="5"/>
      <c r="AM52856" s="5"/>
      <c r="AW52856" s="5"/>
    </row>
    <row r="52857" spans="38:49">
      <c r="AL52857" s="5"/>
      <c r="AM52857" s="5"/>
      <c r="AW52857" s="5"/>
    </row>
    <row r="52858" spans="38:49">
      <c r="AL52858" s="5"/>
      <c r="AM52858" s="5"/>
      <c r="AW52858" s="5"/>
    </row>
    <row r="52859" spans="38:49">
      <c r="AL52859" s="5"/>
      <c r="AM52859" s="5"/>
      <c r="AW52859" s="5"/>
    </row>
    <row r="52860" spans="38:49">
      <c r="AL52860" s="5"/>
      <c r="AM52860" s="5"/>
      <c r="AW52860" s="5"/>
    </row>
    <row r="52861" spans="38:49">
      <c r="AL52861" s="5"/>
      <c r="AM52861" s="5"/>
      <c r="AW52861" s="5"/>
    </row>
    <row r="52862" spans="38:49">
      <c r="AL52862" s="5"/>
      <c r="AM52862" s="5"/>
      <c r="AW52862" s="5"/>
    </row>
    <row r="52863" spans="38:49">
      <c r="AL52863" s="5"/>
      <c r="AM52863" s="5"/>
      <c r="AW52863" s="5"/>
    </row>
    <row r="52864" spans="38:49">
      <c r="AL52864" s="5"/>
      <c r="AM52864" s="5"/>
      <c r="AW52864" s="5"/>
    </row>
    <row r="52865" spans="38:49">
      <c r="AL52865" s="5"/>
      <c r="AM52865" s="5"/>
      <c r="AW52865" s="5"/>
    </row>
    <row r="52866" spans="38:49">
      <c r="AL52866" s="5"/>
      <c r="AM52866" s="5"/>
      <c r="AW52866" s="5"/>
    </row>
    <row r="52867" spans="38:49">
      <c r="AL52867" s="5"/>
      <c r="AM52867" s="5"/>
      <c r="AW52867" s="5"/>
    </row>
    <row r="52868" spans="38:49">
      <c r="AL52868" s="5"/>
      <c r="AM52868" s="5"/>
      <c r="AW52868" s="5"/>
    </row>
    <row r="52869" spans="38:49">
      <c r="AL52869" s="5"/>
      <c r="AM52869" s="5"/>
      <c r="AW52869" s="5"/>
    </row>
    <row r="52870" spans="38:49">
      <c r="AL52870" s="5"/>
      <c r="AM52870" s="5"/>
      <c r="AW52870" s="5"/>
    </row>
    <row r="52871" spans="38:49">
      <c r="AL52871" s="5"/>
      <c r="AM52871" s="5"/>
      <c r="AW52871" s="5"/>
    </row>
    <row r="52872" spans="38:49">
      <c r="AL52872" s="5"/>
      <c r="AM52872" s="5"/>
      <c r="AW52872" s="5"/>
    </row>
    <row r="52873" spans="38:49">
      <c r="AL52873" s="5"/>
      <c r="AM52873" s="5"/>
      <c r="AW52873" s="5"/>
    </row>
    <row r="52874" spans="38:49">
      <c r="AL52874" s="5"/>
      <c r="AM52874" s="5"/>
      <c r="AW52874" s="5"/>
    </row>
    <row r="52875" spans="38:49">
      <c r="AL52875" s="5"/>
      <c r="AM52875" s="5"/>
      <c r="AW52875" s="5"/>
    </row>
    <row r="52876" spans="38:49">
      <c r="AL52876" s="5"/>
      <c r="AM52876" s="5"/>
      <c r="AW52876" s="5"/>
    </row>
    <row r="52877" spans="38:49">
      <c r="AL52877" s="5"/>
      <c r="AM52877" s="5"/>
      <c r="AW52877" s="5"/>
    </row>
    <row r="52878" spans="38:49">
      <c r="AL52878" s="5"/>
      <c r="AM52878" s="5"/>
      <c r="AW52878" s="5"/>
    </row>
    <row r="52879" spans="38:49">
      <c r="AL52879" s="5"/>
      <c r="AM52879" s="5"/>
      <c r="AW52879" s="5"/>
    </row>
    <row r="52880" spans="38:49">
      <c r="AL52880" s="5"/>
      <c r="AM52880" s="5"/>
      <c r="AW52880" s="5"/>
    </row>
    <row r="52881" spans="38:49">
      <c r="AL52881" s="5"/>
      <c r="AM52881" s="5"/>
      <c r="AW52881" s="5"/>
    </row>
    <row r="52882" spans="38:49">
      <c r="AL52882" s="5"/>
      <c r="AM52882" s="5"/>
      <c r="AW52882" s="5"/>
    </row>
    <row r="52883" spans="38:49">
      <c r="AL52883" s="5"/>
      <c r="AM52883" s="5"/>
      <c r="AW52883" s="5"/>
    </row>
    <row r="52884" spans="38:49">
      <c r="AL52884" s="5"/>
      <c r="AM52884" s="5"/>
      <c r="AW52884" s="5"/>
    </row>
    <row r="52885" spans="38:49">
      <c r="AL52885" s="5"/>
      <c r="AM52885" s="5"/>
      <c r="AW52885" s="5"/>
    </row>
    <row r="52886" spans="38:49">
      <c r="AL52886" s="5"/>
      <c r="AM52886" s="5"/>
      <c r="AW52886" s="5"/>
    </row>
    <row r="52887" spans="38:49">
      <c r="AL52887" s="5"/>
      <c r="AM52887" s="5"/>
      <c r="AW52887" s="5"/>
    </row>
    <row r="52888" spans="38:49">
      <c r="AL52888" s="5"/>
      <c r="AM52888" s="5"/>
      <c r="AW52888" s="5"/>
    </row>
    <row r="52889" spans="38:49">
      <c r="AL52889" s="5"/>
      <c r="AM52889" s="5"/>
      <c r="AW52889" s="5"/>
    </row>
    <row r="52890" spans="38:49">
      <c r="AL52890" s="5"/>
      <c r="AM52890" s="5"/>
      <c r="AW52890" s="5"/>
    </row>
    <row r="52891" spans="38:49">
      <c r="AL52891" s="5"/>
      <c r="AM52891" s="5"/>
      <c r="AW52891" s="5"/>
    </row>
    <row r="52892" spans="38:49">
      <c r="AL52892" s="5"/>
      <c r="AM52892" s="5"/>
      <c r="AW52892" s="5"/>
    </row>
    <row r="52893" spans="38:49">
      <c r="AL52893" s="5"/>
      <c r="AM52893" s="5"/>
      <c r="AW52893" s="5"/>
    </row>
    <row r="52894" spans="38:49">
      <c r="AL52894" s="5"/>
      <c r="AM52894" s="5"/>
      <c r="AW52894" s="5"/>
    </row>
    <row r="52895" spans="38:49">
      <c r="AL52895" s="5"/>
      <c r="AM52895" s="5"/>
      <c r="AW52895" s="5"/>
    </row>
    <row r="52896" spans="38:49">
      <c r="AL52896" s="5"/>
      <c r="AM52896" s="5"/>
      <c r="AW52896" s="5"/>
    </row>
    <row r="52897" spans="38:49">
      <c r="AL52897" s="5"/>
      <c r="AM52897" s="5"/>
      <c r="AW52897" s="5"/>
    </row>
    <row r="52898" spans="38:49">
      <c r="AL52898" s="5"/>
      <c r="AM52898" s="5"/>
      <c r="AW52898" s="5"/>
    </row>
    <row r="52899" spans="38:49">
      <c r="AL52899" s="5"/>
      <c r="AM52899" s="5"/>
      <c r="AW52899" s="5"/>
    </row>
    <row r="52900" spans="38:49">
      <c r="AL52900" s="5"/>
      <c r="AM52900" s="5"/>
      <c r="AW52900" s="5"/>
    </row>
    <row r="52901" spans="38:49">
      <c r="AL52901" s="5"/>
      <c r="AM52901" s="5"/>
      <c r="AW52901" s="5"/>
    </row>
    <row r="52902" spans="38:49">
      <c r="AL52902" s="5"/>
      <c r="AM52902" s="5"/>
      <c r="AW52902" s="5"/>
    </row>
    <row r="52903" spans="38:49">
      <c r="AL52903" s="5"/>
      <c r="AM52903" s="5"/>
      <c r="AW52903" s="5"/>
    </row>
    <row r="52904" spans="38:49">
      <c r="AL52904" s="5"/>
      <c r="AM52904" s="5"/>
      <c r="AW52904" s="5"/>
    </row>
    <row r="52905" spans="38:49">
      <c r="AL52905" s="5"/>
      <c r="AM52905" s="5"/>
      <c r="AW52905" s="5"/>
    </row>
    <row r="52906" spans="38:49">
      <c r="AL52906" s="5"/>
      <c r="AM52906" s="5"/>
      <c r="AW52906" s="5"/>
    </row>
    <row r="52907" spans="38:49">
      <c r="AL52907" s="5"/>
      <c r="AM52907" s="5"/>
      <c r="AW52907" s="5"/>
    </row>
    <row r="52908" spans="38:49">
      <c r="AL52908" s="5"/>
      <c r="AM52908" s="5"/>
      <c r="AW52908" s="5"/>
    </row>
    <row r="52909" spans="38:49">
      <c r="AL52909" s="5"/>
      <c r="AM52909" s="5"/>
      <c r="AW52909" s="5"/>
    </row>
    <row r="52910" spans="38:49">
      <c r="AL52910" s="5"/>
      <c r="AM52910" s="5"/>
      <c r="AW52910" s="5"/>
    </row>
    <row r="52911" spans="38:49">
      <c r="AL52911" s="5"/>
      <c r="AM52911" s="5"/>
      <c r="AW52911" s="5"/>
    </row>
    <row r="52912" spans="38:49">
      <c r="AL52912" s="5"/>
      <c r="AM52912" s="5"/>
      <c r="AW52912" s="5"/>
    </row>
    <row r="52913" spans="38:49">
      <c r="AL52913" s="5"/>
      <c r="AM52913" s="5"/>
      <c r="AW52913" s="5"/>
    </row>
    <row r="52914" spans="38:49">
      <c r="AL52914" s="5"/>
      <c r="AM52914" s="5"/>
      <c r="AW52914" s="5"/>
    </row>
    <row r="52915" spans="38:49">
      <c r="AL52915" s="5"/>
      <c r="AM52915" s="5"/>
      <c r="AW52915" s="5"/>
    </row>
    <row r="52916" spans="38:49">
      <c r="AL52916" s="5"/>
      <c r="AM52916" s="5"/>
      <c r="AW52916" s="5"/>
    </row>
    <row r="52917" spans="38:49">
      <c r="AL52917" s="5"/>
      <c r="AM52917" s="5"/>
      <c r="AW52917" s="5"/>
    </row>
    <row r="52918" spans="38:49">
      <c r="AL52918" s="5"/>
      <c r="AM52918" s="5"/>
      <c r="AW52918" s="5"/>
    </row>
    <row r="52919" spans="38:49">
      <c r="AL52919" s="5"/>
      <c r="AM52919" s="5"/>
      <c r="AW52919" s="5"/>
    </row>
    <row r="52920" spans="38:49">
      <c r="AL52920" s="5"/>
      <c r="AM52920" s="5"/>
      <c r="AW52920" s="5"/>
    </row>
    <row r="52921" spans="38:49">
      <c r="AL52921" s="5"/>
      <c r="AM52921" s="5"/>
      <c r="AW52921" s="5"/>
    </row>
    <row r="52922" spans="38:49">
      <c r="AL52922" s="5"/>
      <c r="AM52922" s="5"/>
      <c r="AW52922" s="5"/>
    </row>
    <row r="52923" spans="38:49">
      <c r="AL52923" s="5"/>
      <c r="AM52923" s="5"/>
      <c r="AW52923" s="5"/>
    </row>
    <row r="52924" spans="38:49">
      <c r="AL52924" s="5"/>
      <c r="AM52924" s="5"/>
      <c r="AW52924" s="5"/>
    </row>
    <row r="52925" spans="38:49">
      <c r="AL52925" s="5"/>
      <c r="AM52925" s="5"/>
      <c r="AW52925" s="5"/>
    </row>
    <row r="52926" spans="38:49">
      <c r="AL52926" s="5"/>
      <c r="AM52926" s="5"/>
      <c r="AW52926" s="5"/>
    </row>
    <row r="52927" spans="38:49">
      <c r="AL52927" s="5"/>
      <c r="AM52927" s="5"/>
      <c r="AW52927" s="5"/>
    </row>
    <row r="52928" spans="38:49">
      <c r="AL52928" s="5"/>
      <c r="AM52928" s="5"/>
      <c r="AW52928" s="5"/>
    </row>
    <row r="52929" spans="38:49">
      <c r="AL52929" s="5"/>
      <c r="AM52929" s="5"/>
      <c r="AW52929" s="5"/>
    </row>
    <row r="52930" spans="38:49">
      <c r="AL52930" s="5"/>
      <c r="AM52930" s="5"/>
      <c r="AW52930" s="5"/>
    </row>
    <row r="52931" spans="38:49">
      <c r="AL52931" s="5"/>
      <c r="AM52931" s="5"/>
      <c r="AW52931" s="5"/>
    </row>
    <row r="52932" spans="38:49">
      <c r="AL52932" s="5"/>
      <c r="AM52932" s="5"/>
      <c r="AW52932" s="5"/>
    </row>
    <row r="52933" spans="38:49">
      <c r="AL52933" s="5"/>
      <c r="AM52933" s="5"/>
      <c r="AW52933" s="5"/>
    </row>
    <row r="52934" spans="38:49">
      <c r="AL52934" s="5"/>
      <c r="AM52934" s="5"/>
      <c r="AW52934" s="5"/>
    </row>
    <row r="52935" spans="38:49">
      <c r="AL52935" s="5"/>
      <c r="AM52935" s="5"/>
      <c r="AW52935" s="5"/>
    </row>
    <row r="52936" spans="38:49">
      <c r="AL52936" s="5"/>
      <c r="AM52936" s="5"/>
      <c r="AW52936" s="5"/>
    </row>
    <row r="52937" spans="38:49">
      <c r="AL52937" s="5"/>
      <c r="AM52937" s="5"/>
      <c r="AW52937" s="5"/>
    </row>
    <row r="52938" spans="38:49">
      <c r="AL52938" s="5"/>
      <c r="AM52938" s="5"/>
      <c r="AW52938" s="5"/>
    </row>
    <row r="52939" spans="38:49">
      <c r="AL52939" s="5"/>
      <c r="AM52939" s="5"/>
      <c r="AW52939" s="5"/>
    </row>
    <row r="52940" spans="38:49">
      <c r="AL52940" s="5"/>
      <c r="AM52940" s="5"/>
      <c r="AW52940" s="5"/>
    </row>
    <row r="52941" spans="38:49">
      <c r="AL52941" s="5"/>
      <c r="AM52941" s="5"/>
      <c r="AW52941" s="5"/>
    </row>
    <row r="52942" spans="38:49">
      <c r="AL52942" s="5"/>
      <c r="AM52942" s="5"/>
      <c r="AW52942" s="5"/>
    </row>
    <row r="52943" spans="38:49">
      <c r="AL52943" s="5"/>
      <c r="AM52943" s="5"/>
      <c r="AW52943" s="5"/>
    </row>
    <row r="52944" spans="38:49">
      <c r="AL52944" s="5"/>
      <c r="AM52944" s="5"/>
      <c r="AW52944" s="5"/>
    </row>
    <row r="52945" spans="38:49">
      <c r="AL52945" s="5"/>
      <c r="AM52945" s="5"/>
      <c r="AW52945" s="5"/>
    </row>
    <row r="52946" spans="38:49">
      <c r="AL52946" s="5"/>
      <c r="AM52946" s="5"/>
      <c r="AW52946" s="5"/>
    </row>
    <row r="52947" spans="38:49">
      <c r="AL52947" s="5"/>
      <c r="AM52947" s="5"/>
      <c r="AW52947" s="5"/>
    </row>
    <row r="52948" spans="38:49">
      <c r="AL52948" s="5"/>
      <c r="AM52948" s="5"/>
      <c r="AW52948" s="5"/>
    </row>
    <row r="52949" spans="38:49">
      <c r="AL52949" s="5"/>
      <c r="AM52949" s="5"/>
      <c r="AW52949" s="5"/>
    </row>
    <row r="52950" spans="38:49">
      <c r="AL52950" s="5"/>
      <c r="AM52950" s="5"/>
      <c r="AW52950" s="5"/>
    </row>
    <row r="52951" spans="38:49">
      <c r="AL52951" s="5"/>
      <c r="AM52951" s="5"/>
      <c r="AW52951" s="5"/>
    </row>
    <row r="52952" spans="38:49">
      <c r="AL52952" s="5"/>
      <c r="AM52952" s="5"/>
      <c r="AW52952" s="5"/>
    </row>
    <row r="52953" spans="38:49">
      <c r="AL52953" s="5"/>
      <c r="AM52953" s="5"/>
      <c r="AW52953" s="5"/>
    </row>
    <row r="52954" spans="38:49">
      <c r="AL52954" s="5"/>
      <c r="AM52954" s="5"/>
      <c r="AW52954" s="5"/>
    </row>
    <row r="52955" spans="38:49">
      <c r="AL52955" s="5"/>
      <c r="AM52955" s="5"/>
      <c r="AW52955" s="5"/>
    </row>
    <row r="52956" spans="38:49">
      <c r="AL52956" s="5"/>
      <c r="AM52956" s="5"/>
      <c r="AW52956" s="5"/>
    </row>
    <row r="52957" spans="38:49">
      <c r="AL52957" s="5"/>
      <c r="AM52957" s="5"/>
      <c r="AW52957" s="5"/>
    </row>
    <row r="52958" spans="38:49">
      <c r="AL52958" s="5"/>
      <c r="AM52958" s="5"/>
      <c r="AW52958" s="5"/>
    </row>
    <row r="52959" spans="38:49">
      <c r="AL52959" s="5"/>
      <c r="AM52959" s="5"/>
      <c r="AW52959" s="5"/>
    </row>
    <row r="52960" spans="38:49">
      <c r="AL52960" s="5"/>
      <c r="AM52960" s="5"/>
      <c r="AW52960" s="5"/>
    </row>
    <row r="52961" spans="38:49">
      <c r="AL52961" s="5"/>
      <c r="AM52961" s="5"/>
      <c r="AW52961" s="5"/>
    </row>
    <row r="52962" spans="38:49">
      <c r="AL52962" s="5"/>
      <c r="AM52962" s="5"/>
      <c r="AW52962" s="5"/>
    </row>
    <row r="52963" spans="38:49">
      <c r="AL52963" s="5"/>
      <c r="AM52963" s="5"/>
      <c r="AW52963" s="5"/>
    </row>
    <row r="52964" spans="38:49">
      <c r="AL52964" s="5"/>
      <c r="AM52964" s="5"/>
      <c r="AW52964" s="5"/>
    </row>
    <row r="52965" spans="38:49">
      <c r="AL52965" s="5"/>
      <c r="AM52965" s="5"/>
      <c r="AW52965" s="5"/>
    </row>
    <row r="52966" spans="38:49">
      <c r="AL52966" s="5"/>
      <c r="AM52966" s="5"/>
      <c r="AW52966" s="5"/>
    </row>
    <row r="52967" spans="38:49">
      <c r="AL52967" s="5"/>
      <c r="AM52967" s="5"/>
      <c r="AW52967" s="5"/>
    </row>
    <row r="52968" spans="38:49">
      <c r="AL52968" s="5"/>
      <c r="AM52968" s="5"/>
      <c r="AW52968" s="5"/>
    </row>
    <row r="52969" spans="38:49">
      <c r="AL52969" s="5"/>
      <c r="AM52969" s="5"/>
      <c r="AW52969" s="5"/>
    </row>
    <row r="52970" spans="38:49">
      <c r="AL52970" s="5"/>
      <c r="AM52970" s="5"/>
      <c r="AW52970" s="5"/>
    </row>
    <row r="52971" spans="38:49">
      <c r="AL52971" s="5"/>
      <c r="AM52971" s="5"/>
      <c r="AW52971" s="5"/>
    </row>
    <row r="52972" spans="38:49">
      <c r="AL52972" s="5"/>
      <c r="AM52972" s="5"/>
      <c r="AW52972" s="5"/>
    </row>
    <row r="52973" spans="38:49">
      <c r="AL52973" s="5"/>
      <c r="AM52973" s="5"/>
      <c r="AW52973" s="5"/>
    </row>
    <row r="52974" spans="38:49">
      <c r="AL52974" s="5"/>
      <c r="AM52974" s="5"/>
      <c r="AW52974" s="5"/>
    </row>
    <row r="52975" spans="38:49">
      <c r="AL52975" s="5"/>
      <c r="AM52975" s="5"/>
      <c r="AW52975" s="5"/>
    </row>
    <row r="52976" spans="38:49">
      <c r="AL52976" s="5"/>
      <c r="AM52976" s="5"/>
      <c r="AW52976" s="5"/>
    </row>
    <row r="52977" spans="38:49">
      <c r="AL52977" s="5"/>
      <c r="AM52977" s="5"/>
      <c r="AW52977" s="5"/>
    </row>
    <row r="52978" spans="38:49">
      <c r="AL52978" s="5"/>
      <c r="AM52978" s="5"/>
      <c r="AW52978" s="5"/>
    </row>
    <row r="52979" spans="38:49">
      <c r="AL52979" s="5"/>
      <c r="AM52979" s="5"/>
      <c r="AW52979" s="5"/>
    </row>
    <row r="52980" spans="38:49">
      <c r="AL52980" s="5"/>
      <c r="AM52980" s="5"/>
      <c r="AW52980" s="5"/>
    </row>
    <row r="52981" spans="38:49">
      <c r="AL52981" s="5"/>
      <c r="AM52981" s="5"/>
      <c r="AW52981" s="5"/>
    </row>
    <row r="52982" spans="38:49">
      <c r="AL52982" s="5"/>
      <c r="AM52982" s="5"/>
      <c r="AW52982" s="5"/>
    </row>
    <row r="52983" spans="38:49">
      <c r="AL52983" s="5"/>
      <c r="AM52983" s="5"/>
      <c r="AW52983" s="5"/>
    </row>
    <row r="52984" spans="38:49">
      <c r="AL52984" s="5"/>
      <c r="AM52984" s="5"/>
      <c r="AW52984" s="5"/>
    </row>
    <row r="52985" spans="38:49">
      <c r="AL52985" s="5"/>
      <c r="AM52985" s="5"/>
      <c r="AW52985" s="5"/>
    </row>
    <row r="52986" spans="38:49">
      <c r="AL52986" s="5"/>
      <c r="AM52986" s="5"/>
      <c r="AW52986" s="5"/>
    </row>
    <row r="52987" spans="38:49">
      <c r="AL52987" s="5"/>
      <c r="AM52987" s="5"/>
      <c r="AW52987" s="5"/>
    </row>
    <row r="52988" spans="38:49">
      <c r="AL52988" s="5"/>
      <c r="AM52988" s="5"/>
      <c r="AW52988" s="5"/>
    </row>
    <row r="52989" spans="38:49">
      <c r="AL52989" s="5"/>
      <c r="AM52989" s="5"/>
      <c r="AW52989" s="5"/>
    </row>
    <row r="52990" spans="38:49">
      <c r="AL52990" s="5"/>
      <c r="AM52990" s="5"/>
      <c r="AW52990" s="5"/>
    </row>
    <row r="52991" spans="38:49">
      <c r="AL52991" s="5"/>
      <c r="AM52991" s="5"/>
      <c r="AW52991" s="5"/>
    </row>
    <row r="52992" spans="38:49">
      <c r="AL52992" s="5"/>
      <c r="AM52992" s="5"/>
      <c r="AW52992" s="5"/>
    </row>
    <row r="52993" spans="38:49">
      <c r="AL52993" s="5"/>
      <c r="AM52993" s="5"/>
      <c r="AW52993" s="5"/>
    </row>
    <row r="52994" spans="38:49">
      <c r="AL52994" s="5"/>
      <c r="AM52994" s="5"/>
      <c r="AW52994" s="5"/>
    </row>
    <row r="52995" spans="38:49">
      <c r="AL52995" s="5"/>
      <c r="AM52995" s="5"/>
      <c r="AW52995" s="5"/>
    </row>
    <row r="52996" spans="38:49">
      <c r="AL52996" s="5"/>
      <c r="AM52996" s="5"/>
      <c r="AW52996" s="5"/>
    </row>
    <row r="52997" spans="38:49">
      <c r="AL52997" s="5"/>
      <c r="AM52997" s="5"/>
      <c r="AW52997" s="5"/>
    </row>
    <row r="52998" spans="38:49">
      <c r="AL52998" s="5"/>
      <c r="AM52998" s="5"/>
      <c r="AW52998" s="5"/>
    </row>
    <row r="52999" spans="38:49">
      <c r="AL52999" s="5"/>
      <c r="AM52999" s="5"/>
      <c r="AW52999" s="5"/>
    </row>
    <row r="53000" spans="38:49">
      <c r="AL53000" s="5"/>
      <c r="AM53000" s="5"/>
      <c r="AW53000" s="5"/>
    </row>
    <row r="53001" spans="38:49">
      <c r="AL53001" s="5"/>
      <c r="AM53001" s="5"/>
      <c r="AW53001" s="5"/>
    </row>
    <row r="53002" spans="38:49">
      <c r="AL53002" s="5"/>
      <c r="AM53002" s="5"/>
      <c r="AW53002" s="5"/>
    </row>
    <row r="53003" spans="38:49">
      <c r="AL53003" s="5"/>
      <c r="AM53003" s="5"/>
      <c r="AW53003" s="5"/>
    </row>
    <row r="53004" spans="38:49">
      <c r="AL53004" s="5"/>
      <c r="AM53004" s="5"/>
      <c r="AW53004" s="5"/>
    </row>
    <row r="53005" spans="38:49">
      <c r="AL53005" s="5"/>
      <c r="AM53005" s="5"/>
      <c r="AW53005" s="5"/>
    </row>
    <row r="53006" spans="38:49">
      <c r="AL53006" s="5"/>
      <c r="AM53006" s="5"/>
      <c r="AW53006" s="5"/>
    </row>
    <row r="53007" spans="38:49">
      <c r="AL53007" s="5"/>
      <c r="AM53007" s="5"/>
      <c r="AW53007" s="5"/>
    </row>
    <row r="53008" spans="38:49">
      <c r="AL53008" s="5"/>
      <c r="AM53008" s="5"/>
      <c r="AW53008" s="5"/>
    </row>
    <row r="53009" spans="38:49">
      <c r="AL53009" s="5"/>
      <c r="AM53009" s="5"/>
      <c r="AW53009" s="5"/>
    </row>
    <row r="53010" spans="38:49">
      <c r="AL53010" s="5"/>
      <c r="AM53010" s="5"/>
      <c r="AW53010" s="5"/>
    </row>
    <row r="53011" spans="38:49">
      <c r="AL53011" s="5"/>
      <c r="AM53011" s="5"/>
      <c r="AW53011" s="5"/>
    </row>
    <row r="53012" spans="38:49">
      <c r="AL53012" s="5"/>
      <c r="AM53012" s="5"/>
      <c r="AW53012" s="5"/>
    </row>
    <row r="53013" spans="38:49">
      <c r="AL53013" s="5"/>
      <c r="AM53013" s="5"/>
      <c r="AW53013" s="5"/>
    </row>
    <row r="53014" spans="38:49">
      <c r="AL53014" s="5"/>
      <c r="AM53014" s="5"/>
      <c r="AW53014" s="5"/>
    </row>
    <row r="53015" spans="38:49">
      <c r="AL53015" s="5"/>
      <c r="AM53015" s="5"/>
      <c r="AW53015" s="5"/>
    </row>
    <row r="53016" spans="38:49">
      <c r="AL53016" s="5"/>
      <c r="AM53016" s="5"/>
      <c r="AW53016" s="5"/>
    </row>
    <row r="53017" spans="38:49">
      <c r="AL53017" s="5"/>
      <c r="AM53017" s="5"/>
      <c r="AW53017" s="5"/>
    </row>
    <row r="53018" spans="38:49">
      <c r="AL53018" s="5"/>
      <c r="AM53018" s="5"/>
      <c r="AW53018" s="5"/>
    </row>
    <row r="53019" spans="38:49">
      <c r="AL53019" s="5"/>
      <c r="AM53019" s="5"/>
      <c r="AW53019" s="5"/>
    </row>
    <row r="53020" spans="38:49">
      <c r="AL53020" s="5"/>
      <c r="AM53020" s="5"/>
      <c r="AW53020" s="5"/>
    </row>
    <row r="53021" spans="38:49">
      <c r="AL53021" s="5"/>
      <c r="AM53021" s="5"/>
      <c r="AW53021" s="5"/>
    </row>
    <row r="53022" spans="38:49">
      <c r="AL53022" s="5"/>
      <c r="AM53022" s="5"/>
      <c r="AW53022" s="5"/>
    </row>
    <row r="53023" spans="38:49">
      <c r="AL53023" s="5"/>
      <c r="AM53023" s="5"/>
      <c r="AW53023" s="5"/>
    </row>
    <row r="53024" spans="38:49">
      <c r="AL53024" s="5"/>
      <c r="AM53024" s="5"/>
      <c r="AW53024" s="5"/>
    </row>
    <row r="53025" spans="38:49">
      <c r="AL53025" s="5"/>
      <c r="AM53025" s="5"/>
      <c r="AW53025" s="5"/>
    </row>
    <row r="53026" spans="38:49">
      <c r="AL53026" s="5"/>
      <c r="AM53026" s="5"/>
      <c r="AW53026" s="5"/>
    </row>
    <row r="53027" spans="38:49">
      <c r="AL53027" s="5"/>
      <c r="AM53027" s="5"/>
      <c r="AW53027" s="5"/>
    </row>
    <row r="53028" spans="38:49">
      <c r="AL53028" s="5"/>
      <c r="AM53028" s="5"/>
      <c r="AW53028" s="5"/>
    </row>
    <row r="53029" spans="38:49">
      <c r="AL53029" s="5"/>
      <c r="AM53029" s="5"/>
      <c r="AW53029" s="5"/>
    </row>
    <row r="53030" spans="38:49">
      <c r="AL53030" s="5"/>
      <c r="AM53030" s="5"/>
      <c r="AW53030" s="5"/>
    </row>
    <row r="53031" spans="38:49">
      <c r="AL53031" s="5"/>
      <c r="AM53031" s="5"/>
      <c r="AW53031" s="5"/>
    </row>
    <row r="53032" spans="38:49">
      <c r="AL53032" s="5"/>
      <c r="AM53032" s="5"/>
      <c r="AW53032" s="5"/>
    </row>
    <row r="53033" spans="38:49">
      <c r="AL53033" s="5"/>
      <c r="AM53033" s="5"/>
      <c r="AW53033" s="5"/>
    </row>
    <row r="53034" spans="38:49">
      <c r="AL53034" s="5"/>
      <c r="AM53034" s="5"/>
      <c r="AW53034" s="5"/>
    </row>
    <row r="53035" spans="38:49">
      <c r="AL53035" s="5"/>
      <c r="AM53035" s="5"/>
      <c r="AW53035" s="5"/>
    </row>
    <row r="53036" spans="38:49">
      <c r="AL53036" s="5"/>
      <c r="AM53036" s="5"/>
      <c r="AW53036" s="5"/>
    </row>
    <row r="53037" spans="38:49">
      <c r="AL53037" s="5"/>
      <c r="AM53037" s="5"/>
      <c r="AW53037" s="5"/>
    </row>
    <row r="53038" spans="38:49">
      <c r="AL53038" s="5"/>
      <c r="AM53038" s="5"/>
      <c r="AW53038" s="5"/>
    </row>
    <row r="53039" spans="38:49">
      <c r="AL53039" s="5"/>
      <c r="AM53039" s="5"/>
      <c r="AW53039" s="5"/>
    </row>
    <row r="53040" spans="38:49">
      <c r="AL53040" s="5"/>
      <c r="AM53040" s="5"/>
      <c r="AW53040" s="5"/>
    </row>
    <row r="53041" spans="38:49">
      <c r="AL53041" s="5"/>
      <c r="AM53041" s="5"/>
      <c r="AW53041" s="5"/>
    </row>
    <row r="53042" spans="38:49">
      <c r="AL53042" s="5"/>
      <c r="AM53042" s="5"/>
      <c r="AW53042" s="5"/>
    </row>
    <row r="53043" spans="38:49">
      <c r="AL53043" s="5"/>
      <c r="AM53043" s="5"/>
      <c r="AW53043" s="5"/>
    </row>
    <row r="53044" spans="38:49">
      <c r="AL53044" s="5"/>
      <c r="AM53044" s="5"/>
      <c r="AW53044" s="5"/>
    </row>
    <row r="53045" spans="38:49">
      <c r="AL53045" s="5"/>
      <c r="AM53045" s="5"/>
      <c r="AW53045" s="5"/>
    </row>
    <row r="53046" spans="38:49">
      <c r="AL53046" s="5"/>
      <c r="AM53046" s="5"/>
      <c r="AW53046" s="5"/>
    </row>
    <row r="53047" spans="38:49">
      <c r="AL53047" s="5"/>
      <c r="AM53047" s="5"/>
      <c r="AW53047" s="5"/>
    </row>
    <row r="53048" spans="38:49">
      <c r="AL53048" s="5"/>
      <c r="AM53048" s="5"/>
      <c r="AW53048" s="5"/>
    </row>
    <row r="53049" spans="38:49">
      <c r="AL53049" s="5"/>
      <c r="AM53049" s="5"/>
      <c r="AW53049" s="5"/>
    </row>
    <row r="53050" spans="38:49">
      <c r="AL53050" s="5"/>
      <c r="AM53050" s="5"/>
      <c r="AW53050" s="5"/>
    </row>
    <row r="53051" spans="38:49">
      <c r="AL53051" s="5"/>
      <c r="AM53051" s="5"/>
      <c r="AW53051" s="5"/>
    </row>
    <row r="53052" spans="38:49">
      <c r="AL53052" s="5"/>
      <c r="AM53052" s="5"/>
      <c r="AW53052" s="5"/>
    </row>
    <row r="53053" spans="38:49">
      <c r="AL53053" s="5"/>
      <c r="AM53053" s="5"/>
      <c r="AW53053" s="5"/>
    </row>
    <row r="53054" spans="38:49">
      <c r="AL53054" s="5"/>
      <c r="AM53054" s="5"/>
      <c r="AW53054" s="5"/>
    </row>
    <row r="53055" spans="38:49">
      <c r="AL53055" s="5"/>
      <c r="AM53055" s="5"/>
      <c r="AW53055" s="5"/>
    </row>
    <row r="53056" spans="38:49">
      <c r="AL53056" s="5"/>
      <c r="AM53056" s="5"/>
      <c r="AW53056" s="5"/>
    </row>
    <row r="53057" spans="38:49">
      <c r="AL53057" s="5"/>
      <c r="AM53057" s="5"/>
      <c r="AW53057" s="5"/>
    </row>
    <row r="53058" spans="38:49">
      <c r="AL53058" s="5"/>
      <c r="AM53058" s="5"/>
      <c r="AW53058" s="5"/>
    </row>
    <row r="53059" spans="38:49">
      <c r="AL53059" s="5"/>
      <c r="AM53059" s="5"/>
      <c r="AW53059" s="5"/>
    </row>
    <row r="53060" spans="38:49">
      <c r="AL53060" s="5"/>
      <c r="AM53060" s="5"/>
      <c r="AW53060" s="5"/>
    </row>
    <row r="53061" spans="38:49">
      <c r="AL53061" s="5"/>
      <c r="AM53061" s="5"/>
      <c r="AW53061" s="5"/>
    </row>
    <row r="53062" spans="38:49">
      <c r="AL53062" s="5"/>
      <c r="AM53062" s="5"/>
      <c r="AW53062" s="5"/>
    </row>
    <row r="53063" spans="38:49">
      <c r="AL53063" s="5"/>
      <c r="AM53063" s="5"/>
      <c r="AW53063" s="5"/>
    </row>
    <row r="53064" spans="38:49">
      <c r="AL53064" s="5"/>
      <c r="AM53064" s="5"/>
      <c r="AW53064" s="5"/>
    </row>
    <row r="53065" spans="38:49">
      <c r="AL53065" s="5"/>
      <c r="AM53065" s="5"/>
      <c r="AW53065" s="5"/>
    </row>
    <row r="53066" spans="38:49">
      <c r="AL53066" s="5"/>
      <c r="AM53066" s="5"/>
      <c r="AW53066" s="5"/>
    </row>
    <row r="53067" spans="38:49">
      <c r="AL53067" s="5"/>
      <c r="AM53067" s="5"/>
      <c r="AW53067" s="5"/>
    </row>
    <row r="53068" spans="38:49">
      <c r="AL53068" s="5"/>
      <c r="AM53068" s="5"/>
      <c r="AW53068" s="5"/>
    </row>
    <row r="53069" spans="38:49">
      <c r="AL53069" s="5"/>
      <c r="AM53069" s="5"/>
      <c r="AW53069" s="5"/>
    </row>
    <row r="53070" spans="38:49">
      <c r="AL53070" s="5"/>
      <c r="AM53070" s="5"/>
      <c r="AW53070" s="5"/>
    </row>
    <row r="53071" spans="38:49">
      <c r="AL53071" s="5"/>
      <c r="AM53071" s="5"/>
      <c r="AW53071" s="5"/>
    </row>
    <row r="53072" spans="38:49">
      <c r="AL53072" s="5"/>
      <c r="AM53072" s="5"/>
      <c r="AW53072" s="5"/>
    </row>
    <row r="53073" spans="38:49">
      <c r="AL53073" s="5"/>
      <c r="AM53073" s="5"/>
      <c r="AW53073" s="5"/>
    </row>
    <row r="53074" spans="38:49">
      <c r="AL53074" s="5"/>
      <c r="AM53074" s="5"/>
      <c r="AW53074" s="5"/>
    </row>
    <row r="53075" spans="38:49">
      <c r="AL53075" s="5"/>
      <c r="AM53075" s="5"/>
      <c r="AW53075" s="5"/>
    </row>
    <row r="53076" spans="38:49">
      <c r="AL53076" s="5"/>
      <c r="AM53076" s="5"/>
      <c r="AW53076" s="5"/>
    </row>
    <row r="53077" spans="38:49">
      <c r="AL53077" s="5"/>
      <c r="AM53077" s="5"/>
      <c r="AW53077" s="5"/>
    </row>
    <row r="53078" spans="38:49">
      <c r="AL53078" s="5"/>
      <c r="AM53078" s="5"/>
      <c r="AW53078" s="5"/>
    </row>
    <row r="53079" spans="38:49">
      <c r="AL53079" s="5"/>
      <c r="AM53079" s="5"/>
      <c r="AW53079" s="5"/>
    </row>
    <row r="53080" spans="38:49">
      <c r="AL53080" s="5"/>
      <c r="AM53080" s="5"/>
      <c r="AW53080" s="5"/>
    </row>
    <row r="53081" spans="38:49">
      <c r="AL53081" s="5"/>
      <c r="AM53081" s="5"/>
      <c r="AW53081" s="5"/>
    </row>
    <row r="53082" spans="38:49">
      <c r="AL53082" s="5"/>
      <c r="AM53082" s="5"/>
      <c r="AW53082" s="5"/>
    </row>
    <row r="53083" spans="38:49">
      <c r="AL53083" s="5"/>
      <c r="AM53083" s="5"/>
      <c r="AW53083" s="5"/>
    </row>
    <row r="53084" spans="38:49">
      <c r="AL53084" s="5"/>
      <c r="AM53084" s="5"/>
      <c r="AW53084" s="5"/>
    </row>
    <row r="53085" spans="38:49">
      <c r="AL53085" s="5"/>
      <c r="AM53085" s="5"/>
      <c r="AW53085" s="5"/>
    </row>
    <row r="53086" spans="38:49">
      <c r="AL53086" s="5"/>
      <c r="AM53086" s="5"/>
      <c r="AW53086" s="5"/>
    </row>
    <row r="53087" spans="38:49">
      <c r="AL53087" s="5"/>
      <c r="AM53087" s="5"/>
      <c r="AW53087" s="5"/>
    </row>
    <row r="53088" spans="38:49">
      <c r="AL53088" s="5"/>
      <c r="AM53088" s="5"/>
      <c r="AW53088" s="5"/>
    </row>
    <row r="53089" spans="38:49">
      <c r="AL53089" s="5"/>
      <c r="AM53089" s="5"/>
      <c r="AW53089" s="5"/>
    </row>
    <row r="53090" spans="38:49">
      <c r="AL53090" s="5"/>
      <c r="AM53090" s="5"/>
      <c r="AW53090" s="5"/>
    </row>
    <row r="53091" spans="38:49">
      <c r="AL53091" s="5"/>
      <c r="AM53091" s="5"/>
      <c r="AW53091" s="5"/>
    </row>
    <row r="53092" spans="38:49">
      <c r="AL53092" s="5"/>
      <c r="AM53092" s="5"/>
      <c r="AW53092" s="5"/>
    </row>
    <row r="53093" spans="38:49">
      <c r="AL53093" s="5"/>
      <c r="AM53093" s="5"/>
      <c r="AW53093" s="5"/>
    </row>
    <row r="53094" spans="38:49">
      <c r="AL53094" s="5"/>
      <c r="AM53094" s="5"/>
      <c r="AW53094" s="5"/>
    </row>
    <row r="53095" spans="38:49">
      <c r="AL53095" s="5"/>
      <c r="AM53095" s="5"/>
      <c r="AW53095" s="5"/>
    </row>
    <row r="53096" spans="38:49">
      <c r="AL53096" s="5"/>
      <c r="AM53096" s="5"/>
      <c r="AW53096" s="5"/>
    </row>
    <row r="53097" spans="38:49">
      <c r="AL53097" s="5"/>
      <c r="AM53097" s="5"/>
      <c r="AW53097" s="5"/>
    </row>
    <row r="53098" spans="38:49">
      <c r="AL53098" s="5"/>
      <c r="AM53098" s="5"/>
      <c r="AW53098" s="5"/>
    </row>
    <row r="53099" spans="38:49">
      <c r="AL53099" s="5"/>
      <c r="AM53099" s="5"/>
      <c r="AW53099" s="5"/>
    </row>
    <row r="53100" spans="38:49">
      <c r="AL53100" s="5"/>
      <c r="AM53100" s="5"/>
      <c r="AW53100" s="5"/>
    </row>
    <row r="53101" spans="38:49">
      <c r="AL53101" s="5"/>
      <c r="AM53101" s="5"/>
      <c r="AW53101" s="5"/>
    </row>
    <row r="53102" spans="38:49">
      <c r="AL53102" s="5"/>
      <c r="AM53102" s="5"/>
      <c r="AW53102" s="5"/>
    </row>
    <row r="53103" spans="38:49">
      <c r="AL53103" s="5"/>
      <c r="AM53103" s="5"/>
      <c r="AW53103" s="5"/>
    </row>
    <row r="53104" spans="38:49">
      <c r="AL53104" s="5"/>
      <c r="AM53104" s="5"/>
      <c r="AW53104" s="5"/>
    </row>
    <row r="53105" spans="38:49">
      <c r="AL53105" s="5"/>
      <c r="AM53105" s="5"/>
      <c r="AW53105" s="5"/>
    </row>
    <row r="53106" spans="38:49">
      <c r="AL53106" s="5"/>
      <c r="AM53106" s="5"/>
      <c r="AW53106" s="5"/>
    </row>
    <row r="53107" spans="38:49">
      <c r="AL53107" s="5"/>
      <c r="AM53107" s="5"/>
      <c r="AW53107" s="5"/>
    </row>
    <row r="53108" spans="38:49">
      <c r="AL53108" s="5"/>
      <c r="AM53108" s="5"/>
      <c r="AW53108" s="5"/>
    </row>
    <row r="53109" spans="38:49">
      <c r="AL53109" s="5"/>
      <c r="AM53109" s="5"/>
      <c r="AW53109" s="5"/>
    </row>
    <row r="53110" spans="38:49">
      <c r="AL53110" s="5"/>
      <c r="AM53110" s="5"/>
      <c r="AW53110" s="5"/>
    </row>
    <row r="53111" spans="38:49">
      <c r="AL53111" s="5"/>
      <c r="AM53111" s="5"/>
      <c r="AW53111" s="5"/>
    </row>
    <row r="53112" spans="38:49">
      <c r="AL53112" s="5"/>
      <c r="AM53112" s="5"/>
      <c r="AW53112" s="5"/>
    </row>
    <row r="53113" spans="38:49">
      <c r="AL53113" s="5"/>
      <c r="AM53113" s="5"/>
      <c r="AW53113" s="5"/>
    </row>
    <row r="53114" spans="38:49">
      <c r="AL53114" s="5"/>
      <c r="AM53114" s="5"/>
      <c r="AW53114" s="5"/>
    </row>
    <row r="53115" spans="38:49">
      <c r="AL53115" s="5"/>
      <c r="AM53115" s="5"/>
      <c r="AW53115" s="5"/>
    </row>
    <row r="53116" spans="38:49">
      <c r="AL53116" s="5"/>
      <c r="AM53116" s="5"/>
      <c r="AW53116" s="5"/>
    </row>
    <row r="53117" spans="38:49">
      <c r="AL53117" s="5"/>
      <c r="AM53117" s="5"/>
      <c r="AW53117" s="5"/>
    </row>
    <row r="53118" spans="38:49">
      <c r="AL53118" s="5"/>
      <c r="AM53118" s="5"/>
      <c r="AW53118" s="5"/>
    </row>
    <row r="53119" spans="38:49">
      <c r="AL53119" s="5"/>
      <c r="AM53119" s="5"/>
      <c r="AW53119" s="5"/>
    </row>
    <row r="53120" spans="38:49">
      <c r="AL53120" s="5"/>
      <c r="AM53120" s="5"/>
      <c r="AW53120" s="5"/>
    </row>
    <row r="53121" spans="38:49">
      <c r="AL53121" s="5"/>
      <c r="AM53121" s="5"/>
      <c r="AW53121" s="5"/>
    </row>
    <row r="53122" spans="38:49">
      <c r="AL53122" s="5"/>
      <c r="AM53122" s="5"/>
      <c r="AW53122" s="5"/>
    </row>
    <row r="53123" spans="38:49">
      <c r="AL53123" s="5"/>
      <c r="AM53123" s="5"/>
      <c r="AW53123" s="5"/>
    </row>
    <row r="53124" spans="38:49">
      <c r="AL53124" s="5"/>
      <c r="AM53124" s="5"/>
      <c r="AW53124" s="5"/>
    </row>
    <row r="53125" spans="38:49">
      <c r="AL53125" s="5"/>
      <c r="AM53125" s="5"/>
      <c r="AW53125" s="5"/>
    </row>
    <row r="53126" spans="38:49">
      <c r="AL53126" s="5"/>
      <c r="AM53126" s="5"/>
      <c r="AW53126" s="5"/>
    </row>
    <row r="53127" spans="38:49">
      <c r="AL53127" s="5"/>
      <c r="AM53127" s="5"/>
      <c r="AW53127" s="5"/>
    </row>
    <row r="53128" spans="38:49">
      <c r="AL53128" s="5"/>
      <c r="AM53128" s="5"/>
      <c r="AW53128" s="5"/>
    </row>
    <row r="53129" spans="38:49">
      <c r="AL53129" s="5"/>
      <c r="AM53129" s="5"/>
      <c r="AW53129" s="5"/>
    </row>
    <row r="53130" spans="38:49">
      <c r="AL53130" s="5"/>
      <c r="AM53130" s="5"/>
      <c r="AW53130" s="5"/>
    </row>
    <row r="53131" spans="38:49">
      <c r="AL53131" s="5"/>
      <c r="AM53131" s="5"/>
      <c r="AW53131" s="5"/>
    </row>
    <row r="53132" spans="38:49">
      <c r="AL53132" s="5"/>
      <c r="AM53132" s="5"/>
      <c r="AW53132" s="5"/>
    </row>
    <row r="53133" spans="38:49">
      <c r="AL53133" s="5"/>
      <c r="AM53133" s="5"/>
      <c r="AW53133" s="5"/>
    </row>
    <row r="53134" spans="38:49">
      <c r="AL53134" s="5"/>
      <c r="AM53134" s="5"/>
      <c r="AW53134" s="5"/>
    </row>
    <row r="53135" spans="38:49">
      <c r="AL53135" s="5"/>
      <c r="AM53135" s="5"/>
      <c r="AW53135" s="5"/>
    </row>
    <row r="53136" spans="38:49">
      <c r="AL53136" s="5"/>
      <c r="AM53136" s="5"/>
      <c r="AW53136" s="5"/>
    </row>
    <row r="53137" spans="38:49">
      <c r="AL53137" s="5"/>
      <c r="AM53137" s="5"/>
      <c r="AW53137" s="5"/>
    </row>
    <row r="53138" spans="38:49">
      <c r="AL53138" s="5"/>
      <c r="AM53138" s="5"/>
      <c r="AW53138" s="5"/>
    </row>
    <row r="53139" spans="38:49">
      <c r="AL53139" s="5"/>
      <c r="AM53139" s="5"/>
      <c r="AW53139" s="5"/>
    </row>
    <row r="53140" spans="38:49">
      <c r="AL53140" s="5"/>
      <c r="AM53140" s="5"/>
      <c r="AW53140" s="5"/>
    </row>
    <row r="53141" spans="38:49">
      <c r="AL53141" s="5"/>
      <c r="AM53141" s="5"/>
      <c r="AW53141" s="5"/>
    </row>
    <row r="53142" spans="38:49">
      <c r="AL53142" s="5"/>
      <c r="AM53142" s="5"/>
      <c r="AW53142" s="5"/>
    </row>
    <row r="53143" spans="38:49">
      <c r="AL53143" s="5"/>
      <c r="AM53143" s="5"/>
      <c r="AW53143" s="5"/>
    </row>
    <row r="53144" spans="38:49">
      <c r="AL53144" s="5"/>
      <c r="AM53144" s="5"/>
      <c r="AW53144" s="5"/>
    </row>
    <row r="53145" spans="38:49">
      <c r="AL53145" s="5"/>
      <c r="AM53145" s="5"/>
      <c r="AW53145" s="5"/>
    </row>
    <row r="53146" spans="38:49">
      <c r="AL53146" s="5"/>
      <c r="AM53146" s="5"/>
      <c r="AW53146" s="5"/>
    </row>
    <row r="53147" spans="38:49">
      <c r="AL53147" s="5"/>
      <c r="AM53147" s="5"/>
      <c r="AW53147" s="5"/>
    </row>
    <row r="53148" spans="38:49">
      <c r="AL53148" s="5"/>
      <c r="AM53148" s="5"/>
      <c r="AW53148" s="5"/>
    </row>
    <row r="53149" spans="38:49">
      <c r="AL53149" s="5"/>
      <c r="AM53149" s="5"/>
      <c r="AW53149" s="5"/>
    </row>
    <row r="53150" spans="38:49">
      <c r="AL53150" s="5"/>
      <c r="AM53150" s="5"/>
      <c r="AW53150" s="5"/>
    </row>
    <row r="53151" spans="38:49">
      <c r="AL53151" s="5"/>
      <c r="AM53151" s="5"/>
      <c r="AW53151" s="5"/>
    </row>
    <row r="53152" spans="38:49">
      <c r="AL53152" s="5"/>
      <c r="AM53152" s="5"/>
      <c r="AW53152" s="5"/>
    </row>
    <row r="53153" spans="38:49">
      <c r="AL53153" s="5"/>
      <c r="AM53153" s="5"/>
      <c r="AW53153" s="5"/>
    </row>
    <row r="53154" spans="38:49">
      <c r="AL53154" s="5"/>
      <c r="AM53154" s="5"/>
      <c r="AW53154" s="5"/>
    </row>
    <row r="53155" spans="38:49">
      <c r="AL53155" s="5"/>
      <c r="AM53155" s="5"/>
      <c r="AW53155" s="5"/>
    </row>
    <row r="53156" spans="38:49">
      <c r="AL53156" s="5"/>
      <c r="AM53156" s="5"/>
      <c r="AW53156" s="5"/>
    </row>
    <row r="53157" spans="38:49">
      <c r="AL53157" s="5"/>
      <c r="AM53157" s="5"/>
      <c r="AW53157" s="5"/>
    </row>
    <row r="53158" spans="38:49">
      <c r="AL53158" s="5"/>
      <c r="AM53158" s="5"/>
      <c r="AW53158" s="5"/>
    </row>
    <row r="53159" spans="38:49">
      <c r="AL53159" s="5"/>
      <c r="AM53159" s="5"/>
      <c r="AW53159" s="5"/>
    </row>
    <row r="53160" spans="38:49">
      <c r="AL53160" s="5"/>
      <c r="AM53160" s="5"/>
      <c r="AW53160" s="5"/>
    </row>
    <row r="53161" spans="38:49">
      <c r="AL53161" s="5"/>
      <c r="AM53161" s="5"/>
      <c r="AW53161" s="5"/>
    </row>
    <row r="53162" spans="38:49">
      <c r="AL53162" s="5"/>
      <c r="AM53162" s="5"/>
      <c r="AW53162" s="5"/>
    </row>
    <row r="53163" spans="38:49">
      <c r="AL53163" s="5"/>
      <c r="AM53163" s="5"/>
      <c r="AW53163" s="5"/>
    </row>
    <row r="53164" spans="38:49">
      <c r="AL53164" s="5"/>
      <c r="AM53164" s="5"/>
      <c r="AW53164" s="5"/>
    </row>
    <row r="53165" spans="38:49">
      <c r="AL53165" s="5"/>
      <c r="AM53165" s="5"/>
      <c r="AW53165" s="5"/>
    </row>
    <row r="53166" spans="38:49">
      <c r="AL53166" s="5"/>
      <c r="AM53166" s="5"/>
      <c r="AW53166" s="5"/>
    </row>
    <row r="53167" spans="38:49">
      <c r="AL53167" s="5"/>
      <c r="AM53167" s="5"/>
      <c r="AW53167" s="5"/>
    </row>
    <row r="53168" spans="38:49">
      <c r="AL53168" s="5"/>
      <c r="AM53168" s="5"/>
      <c r="AW53168" s="5"/>
    </row>
    <row r="53169" spans="38:49">
      <c r="AL53169" s="5"/>
      <c r="AM53169" s="5"/>
      <c r="AW53169" s="5"/>
    </row>
    <row r="53170" spans="38:49">
      <c r="AL53170" s="5"/>
      <c r="AM53170" s="5"/>
      <c r="AW53170" s="5"/>
    </row>
    <row r="53171" spans="38:49">
      <c r="AL53171" s="5"/>
      <c r="AM53171" s="5"/>
      <c r="AW53171" s="5"/>
    </row>
    <row r="53172" spans="38:49">
      <c r="AL53172" s="5"/>
      <c r="AM53172" s="5"/>
      <c r="AW53172" s="5"/>
    </row>
    <row r="53173" spans="38:49">
      <c r="AL53173" s="5"/>
      <c r="AM53173" s="5"/>
      <c r="AW53173" s="5"/>
    </row>
    <row r="53174" spans="38:49">
      <c r="AL53174" s="5"/>
      <c r="AM53174" s="5"/>
      <c r="AW53174" s="5"/>
    </row>
    <row r="53175" spans="38:49">
      <c r="AL53175" s="5"/>
      <c r="AM53175" s="5"/>
      <c r="AW53175" s="5"/>
    </row>
    <row r="53176" spans="38:49">
      <c r="AL53176" s="5"/>
      <c r="AM53176" s="5"/>
      <c r="AW53176" s="5"/>
    </row>
    <row r="53177" spans="38:49">
      <c r="AL53177" s="5"/>
      <c r="AM53177" s="5"/>
      <c r="AW53177" s="5"/>
    </row>
    <row r="53178" spans="38:49">
      <c r="AL53178" s="5"/>
      <c r="AM53178" s="5"/>
      <c r="AW53178" s="5"/>
    </row>
    <row r="53179" spans="38:49">
      <c r="AL53179" s="5"/>
      <c r="AM53179" s="5"/>
      <c r="AW53179" s="5"/>
    </row>
    <row r="53180" spans="38:49">
      <c r="AL53180" s="5"/>
      <c r="AM53180" s="5"/>
      <c r="AW53180" s="5"/>
    </row>
    <row r="53181" spans="38:49">
      <c r="AL53181" s="5"/>
      <c r="AM53181" s="5"/>
      <c r="AW53181" s="5"/>
    </row>
    <row r="53182" spans="38:49">
      <c r="AL53182" s="5"/>
      <c r="AM53182" s="5"/>
      <c r="AW53182" s="5"/>
    </row>
    <row r="53183" spans="38:49">
      <c r="AL53183" s="5"/>
      <c r="AM53183" s="5"/>
      <c r="AW53183" s="5"/>
    </row>
    <row r="53184" spans="38:49">
      <c r="AL53184" s="5"/>
      <c r="AM53184" s="5"/>
      <c r="AW53184" s="5"/>
    </row>
    <row r="53185" spans="38:49">
      <c r="AL53185" s="5"/>
      <c r="AM53185" s="5"/>
      <c r="AW53185" s="5"/>
    </row>
    <row r="53186" spans="38:49">
      <c r="AL53186" s="5"/>
      <c r="AM53186" s="5"/>
      <c r="AW53186" s="5"/>
    </row>
    <row r="53187" spans="38:49">
      <c r="AL53187" s="5"/>
      <c r="AM53187" s="5"/>
      <c r="AW53187" s="5"/>
    </row>
    <row r="53188" spans="38:49">
      <c r="AL53188" s="5"/>
      <c r="AM53188" s="5"/>
      <c r="AW53188" s="5"/>
    </row>
    <row r="53189" spans="38:49">
      <c r="AL53189" s="5"/>
      <c r="AM53189" s="5"/>
      <c r="AW53189" s="5"/>
    </row>
    <row r="53190" spans="38:49">
      <c r="AL53190" s="5"/>
      <c r="AM53190" s="5"/>
      <c r="AW53190" s="5"/>
    </row>
    <row r="53191" spans="38:49">
      <c r="AL53191" s="5"/>
      <c r="AM53191" s="5"/>
      <c r="AW53191" s="5"/>
    </row>
    <row r="53192" spans="38:49">
      <c r="AL53192" s="5"/>
      <c r="AM53192" s="5"/>
      <c r="AW53192" s="5"/>
    </row>
    <row r="53193" spans="38:49">
      <c r="AL53193" s="5"/>
      <c r="AM53193" s="5"/>
      <c r="AW53193" s="5"/>
    </row>
    <row r="53194" spans="38:49">
      <c r="AL53194" s="5"/>
      <c r="AM53194" s="5"/>
      <c r="AW53194" s="5"/>
    </row>
    <row r="53195" spans="38:49">
      <c r="AL53195" s="5"/>
      <c r="AM53195" s="5"/>
      <c r="AW53195" s="5"/>
    </row>
    <row r="53196" spans="38:49">
      <c r="AL53196" s="5"/>
      <c r="AM53196" s="5"/>
      <c r="AW53196" s="5"/>
    </row>
    <row r="53197" spans="38:49">
      <c r="AL53197" s="5"/>
      <c r="AM53197" s="5"/>
      <c r="AW53197" s="5"/>
    </row>
    <row r="53198" spans="38:49">
      <c r="AL53198" s="5"/>
      <c r="AM53198" s="5"/>
      <c r="AW53198" s="5"/>
    </row>
    <row r="53199" spans="38:49">
      <c r="AL53199" s="5"/>
      <c r="AM53199" s="5"/>
      <c r="AW53199" s="5"/>
    </row>
    <row r="53200" spans="38:49">
      <c r="AL53200" s="5"/>
      <c r="AM53200" s="5"/>
      <c r="AW53200" s="5"/>
    </row>
    <row r="53201" spans="38:49">
      <c r="AL53201" s="5"/>
      <c r="AM53201" s="5"/>
      <c r="AW53201" s="5"/>
    </row>
    <row r="53202" spans="38:49">
      <c r="AL53202" s="5"/>
      <c r="AM53202" s="5"/>
      <c r="AW53202" s="5"/>
    </row>
    <row r="53203" spans="38:49">
      <c r="AL53203" s="5"/>
      <c r="AM53203" s="5"/>
      <c r="AW53203" s="5"/>
    </row>
    <row r="53204" spans="38:49">
      <c r="AL53204" s="5"/>
      <c r="AM53204" s="5"/>
      <c r="AW53204" s="5"/>
    </row>
    <row r="53205" spans="38:49">
      <c r="AL53205" s="5"/>
      <c r="AM53205" s="5"/>
      <c r="AW53205" s="5"/>
    </row>
    <row r="53206" spans="38:49">
      <c r="AL53206" s="5"/>
      <c r="AM53206" s="5"/>
      <c r="AW53206" s="5"/>
    </row>
    <row r="53207" spans="38:49">
      <c r="AL53207" s="5"/>
      <c r="AM53207" s="5"/>
      <c r="AW53207" s="5"/>
    </row>
    <row r="53208" spans="38:49">
      <c r="AL53208" s="5"/>
      <c r="AM53208" s="5"/>
      <c r="AW53208" s="5"/>
    </row>
    <row r="53209" spans="38:49">
      <c r="AL53209" s="5"/>
      <c r="AM53209" s="5"/>
      <c r="AW53209" s="5"/>
    </row>
    <row r="53210" spans="38:49">
      <c r="AL53210" s="5"/>
      <c r="AM53210" s="5"/>
      <c r="AW53210" s="5"/>
    </row>
    <row r="53211" spans="38:49">
      <c r="AL53211" s="5"/>
      <c r="AM53211" s="5"/>
      <c r="AW53211" s="5"/>
    </row>
    <row r="53212" spans="38:49">
      <c r="AL53212" s="5"/>
      <c r="AM53212" s="5"/>
      <c r="AW53212" s="5"/>
    </row>
    <row r="53213" spans="38:49">
      <c r="AL53213" s="5"/>
      <c r="AM53213" s="5"/>
      <c r="AW53213" s="5"/>
    </row>
    <row r="53214" spans="38:49">
      <c r="AL53214" s="5"/>
      <c r="AM53214" s="5"/>
      <c r="AW53214" s="5"/>
    </row>
    <row r="53215" spans="38:49">
      <c r="AL53215" s="5"/>
      <c r="AM53215" s="5"/>
      <c r="AW53215" s="5"/>
    </row>
    <row r="53216" spans="38:49">
      <c r="AL53216" s="5"/>
      <c r="AM53216" s="5"/>
      <c r="AW53216" s="5"/>
    </row>
    <row r="53217" spans="38:49">
      <c r="AL53217" s="5"/>
      <c r="AM53217" s="5"/>
      <c r="AW53217" s="5"/>
    </row>
    <row r="53218" spans="38:49">
      <c r="AL53218" s="5"/>
      <c r="AM53218" s="5"/>
      <c r="AW53218" s="5"/>
    </row>
    <row r="53219" spans="38:49">
      <c r="AL53219" s="5"/>
      <c r="AM53219" s="5"/>
      <c r="AW53219" s="5"/>
    </row>
    <row r="53220" spans="38:49">
      <c r="AL53220" s="5"/>
      <c r="AM53220" s="5"/>
      <c r="AW53220" s="5"/>
    </row>
    <row r="53221" spans="38:49">
      <c r="AL53221" s="5"/>
      <c r="AM53221" s="5"/>
      <c r="AW53221" s="5"/>
    </row>
    <row r="53222" spans="38:49">
      <c r="AL53222" s="5"/>
      <c r="AM53222" s="5"/>
      <c r="AW53222" s="5"/>
    </row>
    <row r="53223" spans="38:49">
      <c r="AL53223" s="5"/>
      <c r="AM53223" s="5"/>
      <c r="AW53223" s="5"/>
    </row>
    <row r="53224" spans="38:49">
      <c r="AL53224" s="5"/>
      <c r="AM53224" s="5"/>
      <c r="AW53224" s="5"/>
    </row>
    <row r="53225" spans="38:49">
      <c r="AL53225" s="5"/>
      <c r="AM53225" s="5"/>
      <c r="AW53225" s="5"/>
    </row>
    <row r="53226" spans="38:49">
      <c r="AL53226" s="5"/>
      <c r="AM53226" s="5"/>
      <c r="AW53226" s="5"/>
    </row>
    <row r="53227" spans="38:49">
      <c r="AL53227" s="5"/>
      <c r="AM53227" s="5"/>
      <c r="AW53227" s="5"/>
    </row>
    <row r="53228" spans="38:49">
      <c r="AL53228" s="5"/>
      <c r="AM53228" s="5"/>
      <c r="AW53228" s="5"/>
    </row>
    <row r="53229" spans="38:49">
      <c r="AL53229" s="5"/>
      <c r="AM53229" s="5"/>
      <c r="AW53229" s="5"/>
    </row>
    <row r="53230" spans="38:49">
      <c r="AL53230" s="5"/>
      <c r="AM53230" s="5"/>
      <c r="AW53230" s="5"/>
    </row>
    <row r="53231" spans="38:49">
      <c r="AL53231" s="5"/>
      <c r="AM53231" s="5"/>
      <c r="AW53231" s="5"/>
    </row>
    <row r="53232" spans="38:49">
      <c r="AL53232" s="5"/>
      <c r="AM53232" s="5"/>
      <c r="AW53232" s="5"/>
    </row>
    <row r="53233" spans="38:49">
      <c r="AL53233" s="5"/>
      <c r="AM53233" s="5"/>
      <c r="AW53233" s="5"/>
    </row>
    <row r="53234" spans="38:49">
      <c r="AL53234" s="5"/>
      <c r="AM53234" s="5"/>
      <c r="AW53234" s="5"/>
    </row>
    <row r="53235" spans="38:49">
      <c r="AL53235" s="5"/>
      <c r="AM53235" s="5"/>
      <c r="AW53235" s="5"/>
    </row>
    <row r="53236" spans="38:49">
      <c r="AL53236" s="5"/>
      <c r="AM53236" s="5"/>
      <c r="AW53236" s="5"/>
    </row>
    <row r="53237" spans="38:49">
      <c r="AL53237" s="5"/>
      <c r="AM53237" s="5"/>
      <c r="AW53237" s="5"/>
    </row>
    <row r="53238" spans="38:49">
      <c r="AL53238" s="5"/>
      <c r="AM53238" s="5"/>
      <c r="AW53238" s="5"/>
    </row>
    <row r="53239" spans="38:49">
      <c r="AL53239" s="5"/>
      <c r="AM53239" s="5"/>
      <c r="AW53239" s="5"/>
    </row>
    <row r="53240" spans="38:49">
      <c r="AL53240" s="5"/>
      <c r="AM53240" s="5"/>
      <c r="AW53240" s="5"/>
    </row>
    <row r="53241" spans="38:49">
      <c r="AL53241" s="5"/>
      <c r="AM53241" s="5"/>
      <c r="AW53241" s="5"/>
    </row>
    <row r="53242" spans="38:49">
      <c r="AL53242" s="5"/>
      <c r="AM53242" s="5"/>
      <c r="AW53242" s="5"/>
    </row>
    <row r="53243" spans="38:49">
      <c r="AL53243" s="5"/>
      <c r="AM53243" s="5"/>
      <c r="AW53243" s="5"/>
    </row>
    <row r="53244" spans="38:49">
      <c r="AL53244" s="5"/>
      <c r="AM53244" s="5"/>
      <c r="AW53244" s="5"/>
    </row>
    <row r="53245" spans="38:49">
      <c r="AL53245" s="5"/>
      <c r="AM53245" s="5"/>
      <c r="AW53245" s="5"/>
    </row>
    <row r="53246" spans="38:49">
      <c r="AL53246" s="5"/>
      <c r="AM53246" s="5"/>
      <c r="AW53246" s="5"/>
    </row>
    <row r="53247" spans="38:49">
      <c r="AL53247" s="5"/>
      <c r="AM53247" s="5"/>
      <c r="AW53247" s="5"/>
    </row>
    <row r="53248" spans="38:49">
      <c r="AL53248" s="5"/>
      <c r="AM53248" s="5"/>
      <c r="AW53248" s="5"/>
    </row>
    <row r="53249" spans="38:49">
      <c r="AL53249" s="5"/>
      <c r="AM53249" s="5"/>
      <c r="AW53249" s="5"/>
    </row>
    <row r="53250" spans="38:49">
      <c r="AL53250" s="5"/>
      <c r="AM53250" s="5"/>
      <c r="AW53250" s="5"/>
    </row>
    <row r="53251" spans="38:49">
      <c r="AL53251" s="5"/>
      <c r="AM53251" s="5"/>
      <c r="AW53251" s="5"/>
    </row>
    <row r="53252" spans="38:49">
      <c r="AL53252" s="5"/>
      <c r="AM53252" s="5"/>
      <c r="AW53252" s="5"/>
    </row>
    <row r="53253" spans="38:49">
      <c r="AL53253" s="5"/>
      <c r="AM53253" s="5"/>
      <c r="AW53253" s="5"/>
    </row>
    <row r="53254" spans="38:49">
      <c r="AL53254" s="5"/>
      <c r="AM53254" s="5"/>
      <c r="AW53254" s="5"/>
    </row>
    <row r="53255" spans="38:49">
      <c r="AL53255" s="5"/>
      <c r="AM53255" s="5"/>
      <c r="AW53255" s="5"/>
    </row>
    <row r="53256" spans="38:49">
      <c r="AL53256" s="5"/>
      <c r="AM53256" s="5"/>
      <c r="AW53256" s="5"/>
    </row>
    <row r="53257" spans="38:49">
      <c r="AL53257" s="5"/>
      <c r="AM53257" s="5"/>
      <c r="AW53257" s="5"/>
    </row>
    <row r="53258" spans="38:49">
      <c r="AL53258" s="5"/>
      <c r="AM53258" s="5"/>
      <c r="AW53258" s="5"/>
    </row>
    <row r="53259" spans="38:49">
      <c r="AL53259" s="5"/>
      <c r="AM53259" s="5"/>
      <c r="AW53259" s="5"/>
    </row>
    <row r="53260" spans="38:49">
      <c r="AL53260" s="5"/>
      <c r="AM53260" s="5"/>
      <c r="AW53260" s="5"/>
    </row>
    <row r="53261" spans="38:49">
      <c r="AL53261" s="5"/>
      <c r="AM53261" s="5"/>
      <c r="AW53261" s="5"/>
    </row>
    <row r="53262" spans="38:49">
      <c r="AL53262" s="5"/>
      <c r="AM53262" s="5"/>
      <c r="AW53262" s="5"/>
    </row>
    <row r="53263" spans="38:49">
      <c r="AL53263" s="5"/>
      <c r="AM53263" s="5"/>
      <c r="AW53263" s="5"/>
    </row>
    <row r="53264" spans="38:49">
      <c r="AL53264" s="5"/>
      <c r="AM53264" s="5"/>
      <c r="AW53264" s="5"/>
    </row>
    <row r="53265" spans="38:49">
      <c r="AL53265" s="5"/>
      <c r="AM53265" s="5"/>
      <c r="AW53265" s="5"/>
    </row>
    <row r="53266" spans="38:49">
      <c r="AL53266" s="5"/>
      <c r="AM53266" s="5"/>
      <c r="AW53266" s="5"/>
    </row>
    <row r="53267" spans="38:49">
      <c r="AL53267" s="5"/>
      <c r="AM53267" s="5"/>
      <c r="AW53267" s="5"/>
    </row>
    <row r="53268" spans="38:49">
      <c r="AL53268" s="5"/>
      <c r="AM53268" s="5"/>
      <c r="AW53268" s="5"/>
    </row>
    <row r="53269" spans="38:49">
      <c r="AL53269" s="5"/>
      <c r="AM53269" s="5"/>
      <c r="AW53269" s="5"/>
    </row>
    <row r="53270" spans="38:49">
      <c r="AL53270" s="5"/>
      <c r="AM53270" s="5"/>
      <c r="AW53270" s="5"/>
    </row>
    <row r="53271" spans="38:49">
      <c r="AL53271" s="5"/>
      <c r="AM53271" s="5"/>
      <c r="AW53271" s="5"/>
    </row>
    <row r="53272" spans="38:49">
      <c r="AL53272" s="5"/>
      <c r="AM53272" s="5"/>
      <c r="AW53272" s="5"/>
    </row>
    <row r="53273" spans="38:49">
      <c r="AL53273" s="5"/>
      <c r="AM53273" s="5"/>
      <c r="AW53273" s="5"/>
    </row>
    <row r="53274" spans="38:49">
      <c r="AL53274" s="5"/>
      <c r="AM53274" s="5"/>
      <c r="AW53274" s="5"/>
    </row>
    <row r="53275" spans="38:49">
      <c r="AL53275" s="5"/>
      <c r="AM53275" s="5"/>
      <c r="AW53275" s="5"/>
    </row>
    <row r="53276" spans="38:49">
      <c r="AL53276" s="5"/>
      <c r="AM53276" s="5"/>
      <c r="AW53276" s="5"/>
    </row>
    <row r="53277" spans="38:49">
      <c r="AL53277" s="5"/>
      <c r="AM53277" s="5"/>
      <c r="AW53277" s="5"/>
    </row>
    <row r="53278" spans="38:49">
      <c r="AL53278" s="5"/>
      <c r="AM53278" s="5"/>
      <c r="AW53278" s="5"/>
    </row>
    <row r="53279" spans="38:49">
      <c r="AL53279" s="5"/>
      <c r="AM53279" s="5"/>
      <c r="AW53279" s="5"/>
    </row>
    <row r="53280" spans="38:49">
      <c r="AL53280" s="5"/>
      <c r="AM53280" s="5"/>
      <c r="AW53280" s="5"/>
    </row>
    <row r="53281" spans="38:49">
      <c r="AL53281" s="5"/>
      <c r="AM53281" s="5"/>
      <c r="AW53281" s="5"/>
    </row>
    <row r="53282" spans="38:49">
      <c r="AL53282" s="5"/>
      <c r="AM53282" s="5"/>
      <c r="AW53282" s="5"/>
    </row>
    <row r="53283" spans="38:49">
      <c r="AL53283" s="5"/>
      <c r="AM53283" s="5"/>
      <c r="AW53283" s="5"/>
    </row>
    <row r="53284" spans="38:49">
      <c r="AL53284" s="5"/>
      <c r="AM53284" s="5"/>
      <c r="AW53284" s="5"/>
    </row>
    <row r="53285" spans="38:49">
      <c r="AL53285" s="5"/>
      <c r="AM53285" s="5"/>
      <c r="AW53285" s="5"/>
    </row>
    <row r="53286" spans="38:49">
      <c r="AL53286" s="5"/>
      <c r="AM53286" s="5"/>
      <c r="AW53286" s="5"/>
    </row>
    <row r="53287" spans="38:49">
      <c r="AL53287" s="5"/>
      <c r="AM53287" s="5"/>
      <c r="AW53287" s="5"/>
    </row>
    <row r="53288" spans="38:49">
      <c r="AL53288" s="5"/>
      <c r="AM53288" s="5"/>
      <c r="AW53288" s="5"/>
    </row>
    <row r="53289" spans="38:49">
      <c r="AL53289" s="5"/>
      <c r="AM53289" s="5"/>
      <c r="AW53289" s="5"/>
    </row>
    <row r="53290" spans="38:49">
      <c r="AL53290" s="5"/>
      <c r="AM53290" s="5"/>
      <c r="AW53290" s="5"/>
    </row>
    <row r="53291" spans="38:49">
      <c r="AL53291" s="5"/>
      <c r="AM53291" s="5"/>
      <c r="AW53291" s="5"/>
    </row>
    <row r="53292" spans="38:49">
      <c r="AL53292" s="5"/>
      <c r="AM53292" s="5"/>
      <c r="AW53292" s="5"/>
    </row>
    <row r="53293" spans="38:49">
      <c r="AL53293" s="5"/>
      <c r="AM53293" s="5"/>
      <c r="AW53293" s="5"/>
    </row>
    <row r="53294" spans="38:49">
      <c r="AL53294" s="5"/>
      <c r="AM53294" s="5"/>
      <c r="AW53294" s="5"/>
    </row>
    <row r="53295" spans="38:49">
      <c r="AL53295" s="5"/>
      <c r="AM53295" s="5"/>
      <c r="AW53295" s="5"/>
    </row>
    <row r="53296" spans="38:49">
      <c r="AL53296" s="5"/>
      <c r="AM53296" s="5"/>
      <c r="AW53296" s="5"/>
    </row>
    <row r="53297" spans="38:49">
      <c r="AL53297" s="5"/>
      <c r="AM53297" s="5"/>
      <c r="AW53297" s="5"/>
    </row>
    <row r="53298" spans="38:49">
      <c r="AL53298" s="5"/>
      <c r="AM53298" s="5"/>
      <c r="AW53298" s="5"/>
    </row>
    <row r="53299" spans="38:49">
      <c r="AL53299" s="5"/>
      <c r="AM53299" s="5"/>
      <c r="AW53299" s="5"/>
    </row>
    <row r="53300" spans="38:49">
      <c r="AL53300" s="5"/>
      <c r="AM53300" s="5"/>
      <c r="AW53300" s="5"/>
    </row>
    <row r="53301" spans="38:49">
      <c r="AL53301" s="5"/>
      <c r="AM53301" s="5"/>
      <c r="AW53301" s="5"/>
    </row>
    <row r="53302" spans="38:49">
      <c r="AL53302" s="5"/>
      <c r="AM53302" s="5"/>
      <c r="AW53302" s="5"/>
    </row>
    <row r="53303" spans="38:49">
      <c r="AL53303" s="5"/>
      <c r="AM53303" s="5"/>
      <c r="AW53303" s="5"/>
    </row>
    <row r="53304" spans="38:49">
      <c r="AL53304" s="5"/>
      <c r="AM53304" s="5"/>
      <c r="AW53304" s="5"/>
    </row>
    <row r="53305" spans="38:49">
      <c r="AL53305" s="5"/>
      <c r="AM53305" s="5"/>
      <c r="AW53305" s="5"/>
    </row>
    <row r="53306" spans="38:49">
      <c r="AL53306" s="5"/>
      <c r="AM53306" s="5"/>
      <c r="AW53306" s="5"/>
    </row>
    <row r="53307" spans="38:49">
      <c r="AL53307" s="5"/>
      <c r="AM53307" s="5"/>
      <c r="AW53307" s="5"/>
    </row>
    <row r="53308" spans="38:49">
      <c r="AL53308" s="5"/>
      <c r="AM53308" s="5"/>
      <c r="AW53308" s="5"/>
    </row>
    <row r="53309" spans="38:49">
      <c r="AL53309" s="5"/>
      <c r="AM53309" s="5"/>
      <c r="AW53309" s="5"/>
    </row>
    <row r="53310" spans="38:49">
      <c r="AL53310" s="5"/>
      <c r="AM53310" s="5"/>
      <c r="AW53310" s="5"/>
    </row>
    <row r="53311" spans="38:49">
      <c r="AL53311" s="5"/>
      <c r="AM53311" s="5"/>
      <c r="AW53311" s="5"/>
    </row>
    <row r="53312" spans="38:49">
      <c r="AL53312" s="5"/>
      <c r="AM53312" s="5"/>
      <c r="AW53312" s="5"/>
    </row>
    <row r="53313" spans="38:49">
      <c r="AL53313" s="5"/>
      <c r="AM53313" s="5"/>
      <c r="AW53313" s="5"/>
    </row>
    <row r="53314" spans="38:49">
      <c r="AL53314" s="5"/>
      <c r="AM53314" s="5"/>
      <c r="AW53314" s="5"/>
    </row>
    <row r="53315" spans="38:49">
      <c r="AL53315" s="5"/>
      <c r="AM53315" s="5"/>
      <c r="AW53315" s="5"/>
    </row>
    <row r="53316" spans="38:49">
      <c r="AL53316" s="5"/>
      <c r="AM53316" s="5"/>
      <c r="AW53316" s="5"/>
    </row>
    <row r="53317" spans="38:49">
      <c r="AL53317" s="5"/>
      <c r="AM53317" s="5"/>
      <c r="AW53317" s="5"/>
    </row>
    <row r="53318" spans="38:49">
      <c r="AL53318" s="5"/>
      <c r="AM53318" s="5"/>
      <c r="AW53318" s="5"/>
    </row>
    <row r="53319" spans="38:49">
      <c r="AL53319" s="5"/>
      <c r="AM53319" s="5"/>
      <c r="AW53319" s="5"/>
    </row>
    <row r="53320" spans="38:49">
      <c r="AL53320" s="5"/>
      <c r="AM53320" s="5"/>
      <c r="AW53320" s="5"/>
    </row>
    <row r="53321" spans="38:49">
      <c r="AL53321" s="5"/>
      <c r="AM53321" s="5"/>
      <c r="AW53321" s="5"/>
    </row>
    <row r="53322" spans="38:49">
      <c r="AL53322" s="5"/>
      <c r="AM53322" s="5"/>
      <c r="AW53322" s="5"/>
    </row>
    <row r="53323" spans="38:49">
      <c r="AL53323" s="5"/>
      <c r="AM53323" s="5"/>
      <c r="AW53323" s="5"/>
    </row>
    <row r="53324" spans="38:49">
      <c r="AL53324" s="5"/>
      <c r="AM53324" s="5"/>
      <c r="AW53324" s="5"/>
    </row>
    <row r="53325" spans="38:49">
      <c r="AL53325" s="5"/>
      <c r="AM53325" s="5"/>
      <c r="AW53325" s="5"/>
    </row>
    <row r="53326" spans="38:49">
      <c r="AL53326" s="5"/>
      <c r="AM53326" s="5"/>
      <c r="AW53326" s="5"/>
    </row>
    <row r="53327" spans="38:49">
      <c r="AL53327" s="5"/>
      <c r="AM53327" s="5"/>
      <c r="AW53327" s="5"/>
    </row>
    <row r="53328" spans="38:49">
      <c r="AL53328" s="5"/>
      <c r="AM53328" s="5"/>
      <c r="AW53328" s="5"/>
    </row>
    <row r="53329" spans="38:49">
      <c r="AL53329" s="5"/>
      <c r="AM53329" s="5"/>
      <c r="AW53329" s="5"/>
    </row>
    <row r="53330" spans="38:49">
      <c r="AL53330" s="5"/>
      <c r="AM53330" s="5"/>
      <c r="AW53330" s="5"/>
    </row>
    <row r="53331" spans="38:49">
      <c r="AL53331" s="5"/>
      <c r="AM53331" s="5"/>
      <c r="AW53331" s="5"/>
    </row>
    <row r="53332" spans="38:49">
      <c r="AL53332" s="5"/>
      <c r="AM53332" s="5"/>
      <c r="AW53332" s="5"/>
    </row>
    <row r="53333" spans="38:49">
      <c r="AL53333" s="5"/>
      <c r="AM53333" s="5"/>
      <c r="AW53333" s="5"/>
    </row>
    <row r="53334" spans="38:49">
      <c r="AL53334" s="5"/>
      <c r="AM53334" s="5"/>
      <c r="AW53334" s="5"/>
    </row>
    <row r="53335" spans="38:49">
      <c r="AL53335" s="5"/>
      <c r="AM53335" s="5"/>
      <c r="AW53335" s="5"/>
    </row>
    <row r="53336" spans="38:49">
      <c r="AL53336" s="5"/>
      <c r="AM53336" s="5"/>
      <c r="AW53336" s="5"/>
    </row>
    <row r="53337" spans="38:49">
      <c r="AL53337" s="5"/>
      <c r="AM53337" s="5"/>
      <c r="AW53337" s="5"/>
    </row>
    <row r="53338" spans="38:49">
      <c r="AL53338" s="5"/>
      <c r="AM53338" s="5"/>
      <c r="AW53338" s="5"/>
    </row>
    <row r="53339" spans="38:49">
      <c r="AL53339" s="5"/>
      <c r="AM53339" s="5"/>
      <c r="AW53339" s="5"/>
    </row>
    <row r="53340" spans="38:49">
      <c r="AL53340" s="5"/>
      <c r="AM53340" s="5"/>
      <c r="AW53340" s="5"/>
    </row>
    <row r="53341" spans="38:49">
      <c r="AL53341" s="5"/>
      <c r="AM53341" s="5"/>
      <c r="AW53341" s="5"/>
    </row>
    <row r="53342" spans="38:49">
      <c r="AL53342" s="5"/>
      <c r="AM53342" s="5"/>
      <c r="AW53342" s="5"/>
    </row>
    <row r="53343" spans="38:49">
      <c r="AL53343" s="5"/>
      <c r="AM53343" s="5"/>
      <c r="AW53343" s="5"/>
    </row>
    <row r="53344" spans="38:49">
      <c r="AL53344" s="5"/>
      <c r="AM53344" s="5"/>
      <c r="AW53344" s="5"/>
    </row>
    <row r="53345" spans="38:49">
      <c r="AL53345" s="5"/>
      <c r="AM53345" s="5"/>
      <c r="AW53345" s="5"/>
    </row>
    <row r="53346" spans="38:49">
      <c r="AL53346" s="5"/>
      <c r="AM53346" s="5"/>
      <c r="AW53346" s="5"/>
    </row>
    <row r="53347" spans="38:49">
      <c r="AL53347" s="5"/>
      <c r="AM53347" s="5"/>
      <c r="AW53347" s="5"/>
    </row>
    <row r="53348" spans="38:49">
      <c r="AL53348" s="5"/>
      <c r="AM53348" s="5"/>
      <c r="AW53348" s="5"/>
    </row>
    <row r="53349" spans="38:49">
      <c r="AL53349" s="5"/>
      <c r="AM53349" s="5"/>
      <c r="AW53349" s="5"/>
    </row>
    <row r="53350" spans="38:49">
      <c r="AL53350" s="5"/>
      <c r="AM53350" s="5"/>
      <c r="AW53350" s="5"/>
    </row>
    <row r="53351" spans="38:49">
      <c r="AL53351" s="5"/>
      <c r="AM53351" s="5"/>
      <c r="AW53351" s="5"/>
    </row>
    <row r="53352" spans="38:49">
      <c r="AL53352" s="5"/>
      <c r="AM53352" s="5"/>
      <c r="AW53352" s="5"/>
    </row>
    <row r="53353" spans="38:49">
      <c r="AL53353" s="5"/>
      <c r="AM53353" s="5"/>
      <c r="AW53353" s="5"/>
    </row>
    <row r="53354" spans="38:49">
      <c r="AL53354" s="5"/>
      <c r="AM53354" s="5"/>
      <c r="AW53354" s="5"/>
    </row>
    <row r="53355" spans="38:49">
      <c r="AL53355" s="5"/>
      <c r="AM53355" s="5"/>
      <c r="AW53355" s="5"/>
    </row>
    <row r="53356" spans="38:49">
      <c r="AL53356" s="5"/>
      <c r="AM53356" s="5"/>
      <c r="AW53356" s="5"/>
    </row>
    <row r="53357" spans="38:49">
      <c r="AL53357" s="5"/>
      <c r="AM53357" s="5"/>
      <c r="AW53357" s="5"/>
    </row>
    <row r="53358" spans="38:49">
      <c r="AL53358" s="5"/>
      <c r="AM53358" s="5"/>
      <c r="AW53358" s="5"/>
    </row>
    <row r="53359" spans="38:49">
      <c r="AL53359" s="5"/>
      <c r="AM53359" s="5"/>
      <c r="AW53359" s="5"/>
    </row>
    <row r="53360" spans="38:49">
      <c r="AL53360" s="5"/>
      <c r="AM53360" s="5"/>
      <c r="AW53360" s="5"/>
    </row>
    <row r="53361" spans="38:49">
      <c r="AL53361" s="5"/>
      <c r="AM53361" s="5"/>
      <c r="AW53361" s="5"/>
    </row>
    <row r="53362" spans="38:49">
      <c r="AL53362" s="5"/>
      <c r="AM53362" s="5"/>
      <c r="AW53362" s="5"/>
    </row>
    <row r="53363" spans="38:49">
      <c r="AL53363" s="5"/>
      <c r="AM53363" s="5"/>
      <c r="AW53363" s="5"/>
    </row>
    <row r="53364" spans="38:49">
      <c r="AL53364" s="5"/>
      <c r="AM53364" s="5"/>
      <c r="AW53364" s="5"/>
    </row>
    <row r="53365" spans="38:49">
      <c r="AL53365" s="5"/>
      <c r="AM53365" s="5"/>
      <c r="AW53365" s="5"/>
    </row>
    <row r="53366" spans="38:49">
      <c r="AL53366" s="5"/>
      <c r="AM53366" s="5"/>
      <c r="AW53366" s="5"/>
    </row>
    <row r="53367" spans="38:49">
      <c r="AL53367" s="5"/>
      <c r="AM53367" s="5"/>
      <c r="AW53367" s="5"/>
    </row>
    <row r="53368" spans="38:49">
      <c r="AL53368" s="5"/>
      <c r="AM53368" s="5"/>
      <c r="AW53368" s="5"/>
    </row>
    <row r="53369" spans="38:49">
      <c r="AL53369" s="5"/>
      <c r="AM53369" s="5"/>
      <c r="AW53369" s="5"/>
    </row>
    <row r="53370" spans="38:49">
      <c r="AL53370" s="5"/>
      <c r="AM53370" s="5"/>
      <c r="AW53370" s="5"/>
    </row>
    <row r="53371" spans="38:49">
      <c r="AL53371" s="5"/>
      <c r="AM53371" s="5"/>
      <c r="AW53371" s="5"/>
    </row>
    <row r="53372" spans="38:49">
      <c r="AL53372" s="5"/>
      <c r="AM53372" s="5"/>
      <c r="AW53372" s="5"/>
    </row>
    <row r="53373" spans="38:49">
      <c r="AL53373" s="5"/>
      <c r="AM53373" s="5"/>
      <c r="AW53373" s="5"/>
    </row>
    <row r="53374" spans="38:49">
      <c r="AL53374" s="5"/>
      <c r="AM53374" s="5"/>
      <c r="AW53374" s="5"/>
    </row>
    <row r="53375" spans="38:49">
      <c r="AL53375" s="5"/>
      <c r="AM53375" s="5"/>
      <c r="AW53375" s="5"/>
    </row>
    <row r="53376" spans="38:49">
      <c r="AL53376" s="5"/>
      <c r="AM53376" s="5"/>
      <c r="AW53376" s="5"/>
    </row>
    <row r="53377" spans="38:49">
      <c r="AL53377" s="5"/>
      <c r="AM53377" s="5"/>
      <c r="AW53377" s="5"/>
    </row>
    <row r="53378" spans="38:49">
      <c r="AL53378" s="5"/>
      <c r="AM53378" s="5"/>
      <c r="AW53378" s="5"/>
    </row>
    <row r="53379" spans="38:49">
      <c r="AL53379" s="5"/>
      <c r="AM53379" s="5"/>
      <c r="AW53379" s="5"/>
    </row>
    <row r="53380" spans="38:49">
      <c r="AL53380" s="5"/>
      <c r="AM53380" s="5"/>
      <c r="AW53380" s="5"/>
    </row>
    <row r="53381" spans="38:49">
      <c r="AL53381" s="5"/>
      <c r="AM53381" s="5"/>
      <c r="AW53381" s="5"/>
    </row>
    <row r="53382" spans="38:49">
      <c r="AL53382" s="5"/>
      <c r="AM53382" s="5"/>
      <c r="AW53382" s="5"/>
    </row>
    <row r="53383" spans="38:49">
      <c r="AL53383" s="5"/>
      <c r="AM53383" s="5"/>
      <c r="AW53383" s="5"/>
    </row>
    <row r="53384" spans="38:49">
      <c r="AL53384" s="5"/>
      <c r="AM53384" s="5"/>
      <c r="AW53384" s="5"/>
    </row>
    <row r="53385" spans="38:49">
      <c r="AL53385" s="5"/>
      <c r="AM53385" s="5"/>
      <c r="AW53385" s="5"/>
    </row>
    <row r="53386" spans="38:49">
      <c r="AL53386" s="5"/>
      <c r="AM53386" s="5"/>
      <c r="AW53386" s="5"/>
    </row>
    <row r="53387" spans="38:49">
      <c r="AL53387" s="5"/>
      <c r="AM53387" s="5"/>
      <c r="AW53387" s="5"/>
    </row>
    <row r="53388" spans="38:49">
      <c r="AL53388" s="5"/>
      <c r="AM53388" s="5"/>
      <c r="AW53388" s="5"/>
    </row>
    <row r="53389" spans="38:49">
      <c r="AL53389" s="5"/>
      <c r="AM53389" s="5"/>
      <c r="AW53389" s="5"/>
    </row>
    <row r="53390" spans="38:49">
      <c r="AL53390" s="5"/>
      <c r="AM53390" s="5"/>
      <c r="AW53390" s="5"/>
    </row>
    <row r="53391" spans="38:49">
      <c r="AL53391" s="5"/>
      <c r="AM53391" s="5"/>
      <c r="AW53391" s="5"/>
    </row>
    <row r="53392" spans="38:49">
      <c r="AL53392" s="5"/>
      <c r="AM53392" s="5"/>
      <c r="AW53392" s="5"/>
    </row>
    <row r="53393" spans="38:49">
      <c r="AL53393" s="5"/>
      <c r="AM53393" s="5"/>
      <c r="AW53393" s="5"/>
    </row>
    <row r="53394" spans="38:49">
      <c r="AL53394" s="5"/>
      <c r="AM53394" s="5"/>
      <c r="AW53394" s="5"/>
    </row>
    <row r="53395" spans="38:49">
      <c r="AL53395" s="5"/>
      <c r="AM53395" s="5"/>
      <c r="AW53395" s="5"/>
    </row>
    <row r="53396" spans="38:49">
      <c r="AL53396" s="5"/>
      <c r="AM53396" s="5"/>
      <c r="AW53396" s="5"/>
    </row>
    <row r="53397" spans="38:49">
      <c r="AL53397" s="5"/>
      <c r="AM53397" s="5"/>
      <c r="AW53397" s="5"/>
    </row>
    <row r="53398" spans="38:49">
      <c r="AL53398" s="5"/>
      <c r="AM53398" s="5"/>
      <c r="AW53398" s="5"/>
    </row>
    <row r="53399" spans="38:49">
      <c r="AL53399" s="5"/>
      <c r="AM53399" s="5"/>
      <c r="AW53399" s="5"/>
    </row>
    <row r="53400" spans="38:49">
      <c r="AL53400" s="5"/>
      <c r="AM53400" s="5"/>
      <c r="AW53400" s="5"/>
    </row>
    <row r="53401" spans="38:49">
      <c r="AL53401" s="5"/>
      <c r="AM53401" s="5"/>
      <c r="AW53401" s="5"/>
    </row>
    <row r="53402" spans="38:49">
      <c r="AL53402" s="5"/>
      <c r="AM53402" s="5"/>
      <c r="AW53402" s="5"/>
    </row>
    <row r="53403" spans="38:49">
      <c r="AL53403" s="5"/>
      <c r="AM53403" s="5"/>
      <c r="AW53403" s="5"/>
    </row>
    <row r="53404" spans="38:49">
      <c r="AL53404" s="5"/>
      <c r="AM53404" s="5"/>
      <c r="AW53404" s="5"/>
    </row>
    <row r="53405" spans="38:49">
      <c r="AL53405" s="5"/>
      <c r="AM53405" s="5"/>
      <c r="AW53405" s="5"/>
    </row>
    <row r="53406" spans="38:49">
      <c r="AL53406" s="5"/>
      <c r="AM53406" s="5"/>
      <c r="AW53406" s="5"/>
    </row>
    <row r="53407" spans="38:49">
      <c r="AL53407" s="5"/>
      <c r="AM53407" s="5"/>
      <c r="AW53407" s="5"/>
    </row>
    <row r="53408" spans="38:49">
      <c r="AL53408" s="5"/>
      <c r="AM53408" s="5"/>
      <c r="AW53408" s="5"/>
    </row>
    <row r="53409" spans="38:49">
      <c r="AL53409" s="5"/>
      <c r="AM53409" s="5"/>
      <c r="AW53409" s="5"/>
    </row>
    <row r="53410" spans="38:49">
      <c r="AL53410" s="5"/>
      <c r="AM53410" s="5"/>
      <c r="AW53410" s="5"/>
    </row>
    <row r="53411" spans="38:49">
      <c r="AL53411" s="5"/>
      <c r="AM53411" s="5"/>
      <c r="AW53411" s="5"/>
    </row>
    <row r="53412" spans="38:49">
      <c r="AL53412" s="5"/>
      <c r="AM53412" s="5"/>
      <c r="AW53412" s="5"/>
    </row>
    <row r="53413" spans="38:49">
      <c r="AL53413" s="5"/>
      <c r="AM53413" s="5"/>
      <c r="AW53413" s="5"/>
    </row>
    <row r="53414" spans="38:49">
      <c r="AL53414" s="5"/>
      <c r="AM53414" s="5"/>
      <c r="AW53414" s="5"/>
    </row>
    <row r="53415" spans="38:49">
      <c r="AL53415" s="5"/>
      <c r="AM53415" s="5"/>
      <c r="AW53415" s="5"/>
    </row>
    <row r="53416" spans="38:49">
      <c r="AL53416" s="5"/>
      <c r="AM53416" s="5"/>
      <c r="AW53416" s="5"/>
    </row>
    <row r="53417" spans="38:49">
      <c r="AL53417" s="5"/>
      <c r="AM53417" s="5"/>
      <c r="AW53417" s="5"/>
    </row>
    <row r="53418" spans="38:49">
      <c r="AL53418" s="5"/>
      <c r="AM53418" s="5"/>
      <c r="AW53418" s="5"/>
    </row>
    <row r="53419" spans="38:49">
      <c r="AL53419" s="5"/>
      <c r="AM53419" s="5"/>
      <c r="AW53419" s="5"/>
    </row>
    <row r="53420" spans="38:49">
      <c r="AL53420" s="5"/>
      <c r="AM53420" s="5"/>
      <c r="AW53420" s="5"/>
    </row>
    <row r="53421" spans="38:49">
      <c r="AL53421" s="5"/>
      <c r="AM53421" s="5"/>
      <c r="AW53421" s="5"/>
    </row>
    <row r="53422" spans="38:49">
      <c r="AL53422" s="5"/>
      <c r="AM53422" s="5"/>
      <c r="AW53422" s="5"/>
    </row>
    <row r="53423" spans="38:49">
      <c r="AL53423" s="5"/>
      <c r="AM53423" s="5"/>
      <c r="AW53423" s="5"/>
    </row>
    <row r="53424" spans="38:49">
      <c r="AL53424" s="5"/>
      <c r="AM53424" s="5"/>
      <c r="AW53424" s="5"/>
    </row>
    <row r="53425" spans="38:49">
      <c r="AL53425" s="5"/>
      <c r="AM53425" s="5"/>
      <c r="AW53425" s="5"/>
    </row>
    <row r="53426" spans="38:49">
      <c r="AL53426" s="5"/>
      <c r="AM53426" s="5"/>
      <c r="AW53426" s="5"/>
    </row>
    <row r="53427" spans="38:49">
      <c r="AL53427" s="5"/>
      <c r="AM53427" s="5"/>
      <c r="AW53427" s="5"/>
    </row>
    <row r="53428" spans="38:49">
      <c r="AL53428" s="5"/>
      <c r="AM53428" s="5"/>
      <c r="AW53428" s="5"/>
    </row>
    <row r="53429" spans="38:49">
      <c r="AL53429" s="5"/>
      <c r="AM53429" s="5"/>
      <c r="AW53429" s="5"/>
    </row>
    <row r="53430" spans="38:49">
      <c r="AL53430" s="5"/>
      <c r="AM53430" s="5"/>
      <c r="AW53430" s="5"/>
    </row>
    <row r="53431" spans="38:49">
      <c r="AL53431" s="5"/>
      <c r="AM53431" s="5"/>
      <c r="AW53431" s="5"/>
    </row>
    <row r="53432" spans="38:49">
      <c r="AL53432" s="5"/>
      <c r="AM53432" s="5"/>
      <c r="AW53432" s="5"/>
    </row>
    <row r="53433" spans="38:49">
      <c r="AL53433" s="5"/>
      <c r="AM53433" s="5"/>
      <c r="AW53433" s="5"/>
    </row>
    <row r="53434" spans="38:49">
      <c r="AL53434" s="5"/>
      <c r="AM53434" s="5"/>
      <c r="AW53434" s="5"/>
    </row>
    <row r="53435" spans="38:49">
      <c r="AL53435" s="5"/>
      <c r="AM53435" s="5"/>
      <c r="AW53435" s="5"/>
    </row>
    <row r="53436" spans="38:49">
      <c r="AL53436" s="5"/>
      <c r="AM53436" s="5"/>
      <c r="AW53436" s="5"/>
    </row>
    <row r="53437" spans="38:49">
      <c r="AL53437" s="5"/>
      <c r="AM53437" s="5"/>
      <c r="AW53437" s="5"/>
    </row>
    <row r="53438" spans="38:49">
      <c r="AL53438" s="5"/>
      <c r="AM53438" s="5"/>
      <c r="AW53438" s="5"/>
    </row>
    <row r="53439" spans="38:49">
      <c r="AL53439" s="5"/>
      <c r="AM53439" s="5"/>
      <c r="AW53439" s="5"/>
    </row>
    <row r="53440" spans="38:49">
      <c r="AL53440" s="5"/>
      <c r="AM53440" s="5"/>
      <c r="AW53440" s="5"/>
    </row>
    <row r="53441" spans="38:49">
      <c r="AL53441" s="5"/>
      <c r="AM53441" s="5"/>
      <c r="AW53441" s="5"/>
    </row>
    <row r="53442" spans="38:49">
      <c r="AL53442" s="5"/>
      <c r="AM53442" s="5"/>
      <c r="AW53442" s="5"/>
    </row>
    <row r="53443" spans="38:49">
      <c r="AL53443" s="5"/>
      <c r="AM53443" s="5"/>
      <c r="AW53443" s="5"/>
    </row>
    <row r="53444" spans="38:49">
      <c r="AL53444" s="5"/>
      <c r="AM53444" s="5"/>
      <c r="AW53444" s="5"/>
    </row>
    <row r="53445" spans="38:49">
      <c r="AL53445" s="5"/>
      <c r="AM53445" s="5"/>
      <c r="AW53445" s="5"/>
    </row>
    <row r="53446" spans="38:49">
      <c r="AL53446" s="5"/>
      <c r="AM53446" s="5"/>
      <c r="AW53446" s="5"/>
    </row>
    <row r="53447" spans="38:49">
      <c r="AL53447" s="5"/>
      <c r="AM53447" s="5"/>
      <c r="AW53447" s="5"/>
    </row>
    <row r="53448" spans="38:49">
      <c r="AL53448" s="5"/>
      <c r="AM53448" s="5"/>
      <c r="AW53448" s="5"/>
    </row>
    <row r="53449" spans="38:49">
      <c r="AL53449" s="5"/>
      <c r="AM53449" s="5"/>
      <c r="AW53449" s="5"/>
    </row>
    <row r="53450" spans="38:49">
      <c r="AL53450" s="5"/>
      <c r="AM53450" s="5"/>
      <c r="AW53450" s="5"/>
    </row>
    <row r="53451" spans="38:49">
      <c r="AL53451" s="5"/>
      <c r="AM53451" s="5"/>
      <c r="AW53451" s="5"/>
    </row>
    <row r="53452" spans="38:49">
      <c r="AL53452" s="5"/>
      <c r="AM53452" s="5"/>
      <c r="AW53452" s="5"/>
    </row>
    <row r="53453" spans="38:49">
      <c r="AL53453" s="5"/>
      <c r="AM53453" s="5"/>
      <c r="AW53453" s="5"/>
    </row>
    <row r="53454" spans="38:49">
      <c r="AL53454" s="5"/>
      <c r="AM53454" s="5"/>
      <c r="AW53454" s="5"/>
    </row>
    <row r="53455" spans="38:49">
      <c r="AL53455" s="5"/>
      <c r="AM53455" s="5"/>
      <c r="AW53455" s="5"/>
    </row>
    <row r="53456" spans="38:49">
      <c r="AL53456" s="5"/>
      <c r="AM53456" s="5"/>
      <c r="AW53456" s="5"/>
    </row>
    <row r="53457" spans="38:49">
      <c r="AL53457" s="5"/>
      <c r="AM53457" s="5"/>
      <c r="AW53457" s="5"/>
    </row>
    <row r="53458" spans="38:49">
      <c r="AL53458" s="5"/>
      <c r="AM53458" s="5"/>
      <c r="AW53458" s="5"/>
    </row>
    <row r="53459" spans="38:49">
      <c r="AL53459" s="5"/>
      <c r="AM53459" s="5"/>
      <c r="AW53459" s="5"/>
    </row>
    <row r="53460" spans="38:49">
      <c r="AL53460" s="5"/>
      <c r="AM53460" s="5"/>
      <c r="AW53460" s="5"/>
    </row>
    <row r="53461" spans="38:49">
      <c r="AL53461" s="5"/>
      <c r="AM53461" s="5"/>
      <c r="AW53461" s="5"/>
    </row>
    <row r="53462" spans="38:49">
      <c r="AL53462" s="5"/>
      <c r="AM53462" s="5"/>
      <c r="AW53462" s="5"/>
    </row>
    <row r="53463" spans="38:49">
      <c r="AL53463" s="5"/>
      <c r="AM53463" s="5"/>
      <c r="AW53463" s="5"/>
    </row>
    <row r="53464" spans="38:49">
      <c r="AL53464" s="5"/>
      <c r="AM53464" s="5"/>
      <c r="AW53464" s="5"/>
    </row>
    <row r="53465" spans="38:49">
      <c r="AL53465" s="5"/>
      <c r="AM53465" s="5"/>
      <c r="AW53465" s="5"/>
    </row>
    <row r="53466" spans="38:49">
      <c r="AL53466" s="5"/>
      <c r="AM53466" s="5"/>
      <c r="AW53466" s="5"/>
    </row>
    <row r="53467" spans="38:49">
      <c r="AL53467" s="5"/>
      <c r="AM53467" s="5"/>
      <c r="AW53467" s="5"/>
    </row>
    <row r="53468" spans="38:49">
      <c r="AL53468" s="5"/>
      <c r="AM53468" s="5"/>
      <c r="AW53468" s="5"/>
    </row>
    <row r="53469" spans="38:49">
      <c r="AL53469" s="5"/>
      <c r="AM53469" s="5"/>
      <c r="AW53469" s="5"/>
    </row>
    <row r="53470" spans="38:49">
      <c r="AL53470" s="5"/>
      <c r="AM53470" s="5"/>
      <c r="AW53470" s="5"/>
    </row>
    <row r="53471" spans="38:49">
      <c r="AL53471" s="5"/>
      <c r="AM53471" s="5"/>
      <c r="AW53471" s="5"/>
    </row>
    <row r="53472" spans="38:49">
      <c r="AL53472" s="5"/>
      <c r="AM53472" s="5"/>
      <c r="AW53472" s="5"/>
    </row>
    <row r="53473" spans="38:49">
      <c r="AL53473" s="5"/>
      <c r="AM53473" s="5"/>
      <c r="AW53473" s="5"/>
    </row>
    <row r="53474" spans="38:49">
      <c r="AL53474" s="5"/>
      <c r="AM53474" s="5"/>
      <c r="AW53474" s="5"/>
    </row>
    <row r="53475" spans="38:49">
      <c r="AL53475" s="5"/>
      <c r="AM53475" s="5"/>
      <c r="AW53475" s="5"/>
    </row>
    <row r="53476" spans="38:49">
      <c r="AL53476" s="5"/>
      <c r="AM53476" s="5"/>
      <c r="AW53476" s="5"/>
    </row>
    <row r="53477" spans="38:49">
      <c r="AL53477" s="5"/>
      <c r="AM53477" s="5"/>
      <c r="AW53477" s="5"/>
    </row>
    <row r="53478" spans="38:49">
      <c r="AL53478" s="5"/>
      <c r="AM53478" s="5"/>
      <c r="AW53478" s="5"/>
    </row>
    <row r="53479" spans="38:49">
      <c r="AL53479" s="5"/>
      <c r="AM53479" s="5"/>
      <c r="AW53479" s="5"/>
    </row>
    <row r="53480" spans="38:49">
      <c r="AL53480" s="5"/>
      <c r="AM53480" s="5"/>
      <c r="AW53480" s="5"/>
    </row>
    <row r="53481" spans="38:49">
      <c r="AL53481" s="5"/>
      <c r="AM53481" s="5"/>
      <c r="AW53481" s="5"/>
    </row>
    <row r="53482" spans="38:49">
      <c r="AL53482" s="5"/>
      <c r="AM53482" s="5"/>
      <c r="AW53482" s="5"/>
    </row>
    <row r="53483" spans="38:49">
      <c r="AL53483" s="5"/>
      <c r="AM53483" s="5"/>
      <c r="AW53483" s="5"/>
    </row>
    <row r="53484" spans="38:49">
      <c r="AL53484" s="5"/>
      <c r="AM53484" s="5"/>
      <c r="AW53484" s="5"/>
    </row>
    <row r="53485" spans="38:49">
      <c r="AL53485" s="5"/>
      <c r="AM53485" s="5"/>
      <c r="AW53485" s="5"/>
    </row>
    <row r="53486" spans="38:49">
      <c r="AL53486" s="5"/>
      <c r="AM53486" s="5"/>
      <c r="AW53486" s="5"/>
    </row>
    <row r="53487" spans="38:49">
      <c r="AL53487" s="5"/>
      <c r="AM53487" s="5"/>
      <c r="AW53487" s="5"/>
    </row>
    <row r="53488" spans="38:49">
      <c r="AL53488" s="5"/>
      <c r="AM53488" s="5"/>
      <c r="AW53488" s="5"/>
    </row>
    <row r="53489" spans="38:49">
      <c r="AL53489" s="5"/>
      <c r="AM53489" s="5"/>
      <c r="AW53489" s="5"/>
    </row>
    <row r="53490" spans="38:49">
      <c r="AL53490" s="5"/>
      <c r="AM53490" s="5"/>
      <c r="AW53490" s="5"/>
    </row>
    <row r="53491" spans="38:49">
      <c r="AL53491" s="5"/>
      <c r="AM53491" s="5"/>
      <c r="AW53491" s="5"/>
    </row>
    <row r="53492" spans="38:49">
      <c r="AL53492" s="5"/>
      <c r="AM53492" s="5"/>
      <c r="AW53492" s="5"/>
    </row>
    <row r="53493" spans="38:49">
      <c r="AL53493" s="5"/>
      <c r="AM53493" s="5"/>
      <c r="AW53493" s="5"/>
    </row>
    <row r="53494" spans="38:49">
      <c r="AL53494" s="5"/>
      <c r="AM53494" s="5"/>
      <c r="AW53494" s="5"/>
    </row>
    <row r="53495" spans="38:49">
      <c r="AL53495" s="5"/>
      <c r="AM53495" s="5"/>
      <c r="AW53495" s="5"/>
    </row>
    <row r="53496" spans="38:49">
      <c r="AL53496" s="5"/>
      <c r="AM53496" s="5"/>
      <c r="AW53496" s="5"/>
    </row>
    <row r="53497" spans="38:49">
      <c r="AL53497" s="5"/>
      <c r="AM53497" s="5"/>
      <c r="AW53497" s="5"/>
    </row>
    <row r="53498" spans="38:49">
      <c r="AL53498" s="5"/>
      <c r="AM53498" s="5"/>
      <c r="AW53498" s="5"/>
    </row>
    <row r="53499" spans="38:49">
      <c r="AL53499" s="5"/>
      <c r="AM53499" s="5"/>
      <c r="AW53499" s="5"/>
    </row>
    <row r="53500" spans="38:49">
      <c r="AL53500" s="5"/>
      <c r="AM53500" s="5"/>
      <c r="AW53500" s="5"/>
    </row>
    <row r="53501" spans="38:49">
      <c r="AL53501" s="5"/>
      <c r="AM53501" s="5"/>
      <c r="AW53501" s="5"/>
    </row>
    <row r="53502" spans="38:49">
      <c r="AL53502" s="5"/>
      <c r="AM53502" s="5"/>
      <c r="AW53502" s="5"/>
    </row>
    <row r="53503" spans="38:49">
      <c r="AL53503" s="5"/>
      <c r="AM53503" s="5"/>
      <c r="AW53503" s="5"/>
    </row>
    <row r="53504" spans="38:49">
      <c r="AL53504" s="5"/>
      <c r="AM53504" s="5"/>
      <c r="AW53504" s="5"/>
    </row>
    <row r="53505" spans="38:49">
      <c r="AL53505" s="5"/>
      <c r="AM53505" s="5"/>
      <c r="AW53505" s="5"/>
    </row>
    <row r="53506" spans="38:49">
      <c r="AL53506" s="5"/>
      <c r="AM53506" s="5"/>
      <c r="AW53506" s="5"/>
    </row>
    <row r="53507" spans="38:49">
      <c r="AL53507" s="5"/>
      <c r="AM53507" s="5"/>
      <c r="AW53507" s="5"/>
    </row>
    <row r="53508" spans="38:49">
      <c r="AL53508" s="5"/>
      <c r="AM53508" s="5"/>
      <c r="AW53508" s="5"/>
    </row>
    <row r="53509" spans="38:49">
      <c r="AL53509" s="5"/>
      <c r="AM53509" s="5"/>
      <c r="AW53509" s="5"/>
    </row>
    <row r="53510" spans="38:49">
      <c r="AL53510" s="5"/>
      <c r="AM53510" s="5"/>
      <c r="AW53510" s="5"/>
    </row>
    <row r="53511" spans="38:49">
      <c r="AL53511" s="5"/>
      <c r="AM53511" s="5"/>
      <c r="AW53511" s="5"/>
    </row>
    <row r="53512" spans="38:49">
      <c r="AL53512" s="5"/>
      <c r="AM53512" s="5"/>
      <c r="AW53512" s="5"/>
    </row>
    <row r="53513" spans="38:49">
      <c r="AL53513" s="5"/>
      <c r="AM53513" s="5"/>
      <c r="AW53513" s="5"/>
    </row>
    <row r="53514" spans="38:49">
      <c r="AL53514" s="5"/>
      <c r="AM53514" s="5"/>
      <c r="AW53514" s="5"/>
    </row>
    <row r="53515" spans="38:49">
      <c r="AL53515" s="5"/>
      <c r="AM53515" s="5"/>
      <c r="AW53515" s="5"/>
    </row>
    <row r="53516" spans="38:49">
      <c r="AL53516" s="5"/>
      <c r="AM53516" s="5"/>
      <c r="AW53516" s="5"/>
    </row>
    <row r="53517" spans="38:49">
      <c r="AL53517" s="5"/>
      <c r="AM53517" s="5"/>
      <c r="AW53517" s="5"/>
    </row>
    <row r="53518" spans="38:49">
      <c r="AL53518" s="5"/>
      <c r="AM53518" s="5"/>
      <c r="AW53518" s="5"/>
    </row>
    <row r="53519" spans="38:49">
      <c r="AL53519" s="5"/>
      <c r="AM53519" s="5"/>
      <c r="AW53519" s="5"/>
    </row>
    <row r="53520" spans="38:49">
      <c r="AL53520" s="5"/>
      <c r="AM53520" s="5"/>
      <c r="AW53520" s="5"/>
    </row>
    <row r="53521" spans="38:49">
      <c r="AL53521" s="5"/>
      <c r="AM53521" s="5"/>
      <c r="AW53521" s="5"/>
    </row>
    <row r="53522" spans="38:49">
      <c r="AL53522" s="5"/>
      <c r="AM53522" s="5"/>
      <c r="AW53522" s="5"/>
    </row>
    <row r="53523" spans="38:49">
      <c r="AL53523" s="5"/>
      <c r="AM53523" s="5"/>
      <c r="AW53523" s="5"/>
    </row>
    <row r="53524" spans="38:49">
      <c r="AL53524" s="5"/>
      <c r="AM53524" s="5"/>
      <c r="AW53524" s="5"/>
    </row>
    <row r="53525" spans="38:49">
      <c r="AL53525" s="5"/>
      <c r="AM53525" s="5"/>
      <c r="AW53525" s="5"/>
    </row>
    <row r="53526" spans="38:49">
      <c r="AL53526" s="5"/>
      <c r="AM53526" s="5"/>
      <c r="AW53526" s="5"/>
    </row>
    <row r="53527" spans="38:49">
      <c r="AL53527" s="5"/>
      <c r="AM53527" s="5"/>
      <c r="AW53527" s="5"/>
    </row>
    <row r="53528" spans="38:49">
      <c r="AL53528" s="5"/>
      <c r="AM53528" s="5"/>
      <c r="AW53528" s="5"/>
    </row>
    <row r="53529" spans="38:49">
      <c r="AL53529" s="5"/>
      <c r="AM53529" s="5"/>
      <c r="AW53529" s="5"/>
    </row>
    <row r="53530" spans="38:49">
      <c r="AL53530" s="5"/>
      <c r="AM53530" s="5"/>
      <c r="AW53530" s="5"/>
    </row>
    <row r="53531" spans="38:49">
      <c r="AL53531" s="5"/>
      <c r="AM53531" s="5"/>
      <c r="AW53531" s="5"/>
    </row>
    <row r="53532" spans="38:49">
      <c r="AL53532" s="5"/>
      <c r="AM53532" s="5"/>
      <c r="AW53532" s="5"/>
    </row>
    <row r="53533" spans="38:49">
      <c r="AL53533" s="5"/>
      <c r="AM53533" s="5"/>
      <c r="AW53533" s="5"/>
    </row>
    <row r="53534" spans="38:49">
      <c r="AL53534" s="5"/>
      <c r="AM53534" s="5"/>
      <c r="AW53534" s="5"/>
    </row>
    <row r="53535" spans="38:49">
      <c r="AL53535" s="5"/>
      <c r="AM53535" s="5"/>
      <c r="AW53535" s="5"/>
    </row>
    <row r="53536" spans="38:49">
      <c r="AL53536" s="5"/>
      <c r="AM53536" s="5"/>
      <c r="AW53536" s="5"/>
    </row>
    <row r="53537" spans="38:49">
      <c r="AL53537" s="5"/>
      <c r="AM53537" s="5"/>
      <c r="AW53537" s="5"/>
    </row>
    <row r="53538" spans="38:49">
      <c r="AL53538" s="5"/>
      <c r="AM53538" s="5"/>
      <c r="AW53538" s="5"/>
    </row>
    <row r="53539" spans="38:49">
      <c r="AL53539" s="5"/>
      <c r="AM53539" s="5"/>
      <c r="AW53539" s="5"/>
    </row>
    <row r="53540" spans="38:49">
      <c r="AL53540" s="5"/>
      <c r="AM53540" s="5"/>
      <c r="AW53540" s="5"/>
    </row>
    <row r="53541" spans="38:49">
      <c r="AL53541" s="5"/>
      <c r="AM53541" s="5"/>
      <c r="AW53541" s="5"/>
    </row>
    <row r="53542" spans="38:49">
      <c r="AL53542" s="5"/>
      <c r="AM53542" s="5"/>
      <c r="AW53542" s="5"/>
    </row>
    <row r="53543" spans="38:49">
      <c r="AL53543" s="5"/>
      <c r="AM53543" s="5"/>
      <c r="AW53543" s="5"/>
    </row>
    <row r="53544" spans="38:49">
      <c r="AL53544" s="5"/>
      <c r="AM53544" s="5"/>
      <c r="AW53544" s="5"/>
    </row>
    <row r="53545" spans="38:49">
      <c r="AL53545" s="5"/>
      <c r="AM53545" s="5"/>
      <c r="AW53545" s="5"/>
    </row>
    <row r="53546" spans="38:49">
      <c r="AL53546" s="5"/>
      <c r="AM53546" s="5"/>
      <c r="AW53546" s="5"/>
    </row>
    <row r="53547" spans="38:49">
      <c r="AL53547" s="5"/>
      <c r="AM53547" s="5"/>
      <c r="AW53547" s="5"/>
    </row>
    <row r="53548" spans="38:49">
      <c r="AL53548" s="5"/>
      <c r="AM53548" s="5"/>
      <c r="AW53548" s="5"/>
    </row>
    <row r="53549" spans="38:49">
      <c r="AL53549" s="5"/>
      <c r="AM53549" s="5"/>
      <c r="AW53549" s="5"/>
    </row>
    <row r="53550" spans="38:49">
      <c r="AL53550" s="5"/>
      <c r="AM53550" s="5"/>
      <c r="AW53550" s="5"/>
    </row>
    <row r="53551" spans="38:49">
      <c r="AL53551" s="5"/>
      <c r="AM53551" s="5"/>
      <c r="AW53551" s="5"/>
    </row>
    <row r="53552" spans="38:49">
      <c r="AL53552" s="5"/>
      <c r="AM53552" s="5"/>
      <c r="AW53552" s="5"/>
    </row>
    <row r="53553" spans="38:49">
      <c r="AL53553" s="5"/>
      <c r="AM53553" s="5"/>
      <c r="AW53553" s="5"/>
    </row>
    <row r="53554" spans="38:49">
      <c r="AL53554" s="5"/>
      <c r="AM53554" s="5"/>
      <c r="AW53554" s="5"/>
    </row>
    <row r="53555" spans="38:49">
      <c r="AL53555" s="5"/>
      <c r="AM53555" s="5"/>
      <c r="AW53555" s="5"/>
    </row>
    <row r="53556" spans="38:49">
      <c r="AL53556" s="5"/>
      <c r="AM53556" s="5"/>
      <c r="AW53556" s="5"/>
    </row>
    <row r="53557" spans="38:49">
      <c r="AL53557" s="5"/>
      <c r="AM53557" s="5"/>
      <c r="AW53557" s="5"/>
    </row>
    <row r="53558" spans="38:49">
      <c r="AL53558" s="5"/>
      <c r="AM53558" s="5"/>
      <c r="AW53558" s="5"/>
    </row>
    <row r="53559" spans="38:49">
      <c r="AL53559" s="5"/>
      <c r="AM53559" s="5"/>
      <c r="AW53559" s="5"/>
    </row>
    <row r="53560" spans="38:49">
      <c r="AL53560" s="5"/>
      <c r="AM53560" s="5"/>
      <c r="AW53560" s="5"/>
    </row>
    <row r="53561" spans="38:49">
      <c r="AL53561" s="5"/>
      <c r="AM53561" s="5"/>
      <c r="AW53561" s="5"/>
    </row>
    <row r="53562" spans="38:49">
      <c r="AL53562" s="5"/>
      <c r="AM53562" s="5"/>
      <c r="AW53562" s="5"/>
    </row>
    <row r="53563" spans="38:49">
      <c r="AL53563" s="5"/>
      <c r="AM53563" s="5"/>
      <c r="AW53563" s="5"/>
    </row>
    <row r="53564" spans="38:49">
      <c r="AL53564" s="5"/>
      <c r="AM53564" s="5"/>
      <c r="AW53564" s="5"/>
    </row>
    <row r="53565" spans="38:49">
      <c r="AL53565" s="5"/>
      <c r="AM53565" s="5"/>
      <c r="AW53565" s="5"/>
    </row>
    <row r="53566" spans="38:49">
      <c r="AL53566" s="5"/>
      <c r="AM53566" s="5"/>
      <c r="AW53566" s="5"/>
    </row>
    <row r="53567" spans="38:49">
      <c r="AL53567" s="5"/>
      <c r="AM53567" s="5"/>
      <c r="AW53567" s="5"/>
    </row>
    <row r="53568" spans="38:49">
      <c r="AL53568" s="5"/>
      <c r="AM53568" s="5"/>
      <c r="AW53568" s="5"/>
    </row>
    <row r="53569" spans="38:49">
      <c r="AL53569" s="5"/>
      <c r="AM53569" s="5"/>
      <c r="AW53569" s="5"/>
    </row>
    <row r="53570" spans="38:49">
      <c r="AL53570" s="5"/>
      <c r="AM53570" s="5"/>
      <c r="AW53570" s="5"/>
    </row>
    <row r="53571" spans="38:49">
      <c r="AL53571" s="5"/>
      <c r="AM53571" s="5"/>
      <c r="AW53571" s="5"/>
    </row>
    <row r="53572" spans="38:49">
      <c r="AL53572" s="5"/>
      <c r="AM53572" s="5"/>
      <c r="AW53572" s="5"/>
    </row>
    <row r="53573" spans="38:49">
      <c r="AL53573" s="5"/>
      <c r="AM53573" s="5"/>
      <c r="AW53573" s="5"/>
    </row>
    <row r="53574" spans="38:49">
      <c r="AL53574" s="5"/>
      <c r="AM53574" s="5"/>
      <c r="AW53574" s="5"/>
    </row>
    <row r="53575" spans="38:49">
      <c r="AL53575" s="5"/>
      <c r="AM53575" s="5"/>
      <c r="AW53575" s="5"/>
    </row>
    <row r="53576" spans="38:49">
      <c r="AL53576" s="5"/>
      <c r="AM53576" s="5"/>
      <c r="AW53576" s="5"/>
    </row>
    <row r="53577" spans="38:49">
      <c r="AL53577" s="5"/>
      <c r="AM53577" s="5"/>
      <c r="AW53577" s="5"/>
    </row>
    <row r="53578" spans="38:49">
      <c r="AL53578" s="5"/>
      <c r="AM53578" s="5"/>
      <c r="AW53578" s="5"/>
    </row>
    <row r="53579" spans="38:49">
      <c r="AL53579" s="5"/>
      <c r="AM53579" s="5"/>
      <c r="AW53579" s="5"/>
    </row>
    <row r="53580" spans="38:49">
      <c r="AL53580" s="5"/>
      <c r="AM53580" s="5"/>
      <c r="AW53580" s="5"/>
    </row>
    <row r="53581" spans="38:49">
      <c r="AL53581" s="5"/>
      <c r="AM53581" s="5"/>
      <c r="AW53581" s="5"/>
    </row>
    <row r="53582" spans="38:49">
      <c r="AL53582" s="5"/>
      <c r="AM53582" s="5"/>
      <c r="AW53582" s="5"/>
    </row>
    <row r="53583" spans="38:49">
      <c r="AL53583" s="5"/>
      <c r="AM53583" s="5"/>
      <c r="AW53583" s="5"/>
    </row>
    <row r="53584" spans="38:49">
      <c r="AL53584" s="5"/>
      <c r="AM53584" s="5"/>
      <c r="AW53584" s="5"/>
    </row>
    <row r="53585" spans="38:49">
      <c r="AL53585" s="5"/>
      <c r="AM53585" s="5"/>
      <c r="AW53585" s="5"/>
    </row>
    <row r="53586" spans="38:49">
      <c r="AL53586" s="5"/>
      <c r="AM53586" s="5"/>
      <c r="AW53586" s="5"/>
    </row>
    <row r="53587" spans="38:49">
      <c r="AL53587" s="5"/>
      <c r="AM53587" s="5"/>
      <c r="AW53587" s="5"/>
    </row>
    <row r="53588" spans="38:49">
      <c r="AL53588" s="5"/>
      <c r="AM53588" s="5"/>
      <c r="AW53588" s="5"/>
    </row>
    <row r="53589" spans="38:49">
      <c r="AL53589" s="5"/>
      <c r="AM53589" s="5"/>
      <c r="AW53589" s="5"/>
    </row>
    <row r="53590" spans="38:49">
      <c r="AL53590" s="5"/>
      <c r="AM53590" s="5"/>
      <c r="AW53590" s="5"/>
    </row>
    <row r="53591" spans="38:49">
      <c r="AL53591" s="5"/>
      <c r="AM53591" s="5"/>
      <c r="AW53591" s="5"/>
    </row>
    <row r="53592" spans="38:49">
      <c r="AL53592" s="5"/>
      <c r="AM53592" s="5"/>
      <c r="AW53592" s="5"/>
    </row>
    <row r="53593" spans="38:49">
      <c r="AL53593" s="5"/>
      <c r="AM53593" s="5"/>
      <c r="AW53593" s="5"/>
    </row>
    <row r="53594" spans="38:49">
      <c r="AL53594" s="5"/>
      <c r="AM53594" s="5"/>
      <c r="AW53594" s="5"/>
    </row>
    <row r="53595" spans="38:49">
      <c r="AL53595" s="5"/>
      <c r="AM53595" s="5"/>
      <c r="AW53595" s="5"/>
    </row>
    <row r="53596" spans="38:49">
      <c r="AL53596" s="5"/>
      <c r="AM53596" s="5"/>
      <c r="AW53596" s="5"/>
    </row>
    <row r="53597" spans="38:49">
      <c r="AL53597" s="5"/>
      <c r="AM53597" s="5"/>
      <c r="AW53597" s="5"/>
    </row>
    <row r="53598" spans="38:49">
      <c r="AL53598" s="5"/>
      <c r="AM53598" s="5"/>
      <c r="AW53598" s="5"/>
    </row>
    <row r="53599" spans="38:49">
      <c r="AL53599" s="5"/>
      <c r="AM53599" s="5"/>
      <c r="AW53599" s="5"/>
    </row>
    <row r="53600" spans="38:49">
      <c r="AL53600" s="5"/>
      <c r="AM53600" s="5"/>
      <c r="AW53600" s="5"/>
    </row>
    <row r="53601" spans="38:49">
      <c r="AL53601" s="5"/>
      <c r="AM53601" s="5"/>
      <c r="AW53601" s="5"/>
    </row>
    <row r="53602" spans="38:49">
      <c r="AL53602" s="5"/>
      <c r="AM53602" s="5"/>
      <c r="AW53602" s="5"/>
    </row>
    <row r="53603" spans="38:49">
      <c r="AL53603" s="5"/>
      <c r="AM53603" s="5"/>
      <c r="AW53603" s="5"/>
    </row>
    <row r="53604" spans="38:49">
      <c r="AL53604" s="5"/>
      <c r="AM53604" s="5"/>
      <c r="AW53604" s="5"/>
    </row>
    <row r="53605" spans="38:49">
      <c r="AL53605" s="5"/>
      <c r="AM53605" s="5"/>
      <c r="AW53605" s="5"/>
    </row>
    <row r="53606" spans="38:49">
      <c r="AL53606" s="5"/>
      <c r="AM53606" s="5"/>
      <c r="AW53606" s="5"/>
    </row>
    <row r="53607" spans="38:49">
      <c r="AL53607" s="5"/>
      <c r="AM53607" s="5"/>
      <c r="AW53607" s="5"/>
    </row>
    <row r="53608" spans="38:49">
      <c r="AL53608" s="5"/>
      <c r="AM53608" s="5"/>
      <c r="AW53608" s="5"/>
    </row>
    <row r="53609" spans="38:49">
      <c r="AL53609" s="5"/>
      <c r="AM53609" s="5"/>
      <c r="AW53609" s="5"/>
    </row>
    <row r="53610" spans="38:49">
      <c r="AL53610" s="5"/>
      <c r="AM53610" s="5"/>
      <c r="AW53610" s="5"/>
    </row>
    <row r="53611" spans="38:49">
      <c r="AL53611" s="5"/>
      <c r="AM53611" s="5"/>
      <c r="AW53611" s="5"/>
    </row>
    <row r="53612" spans="38:49">
      <c r="AL53612" s="5"/>
      <c r="AM53612" s="5"/>
      <c r="AW53612" s="5"/>
    </row>
    <row r="53613" spans="38:49">
      <c r="AL53613" s="5"/>
      <c r="AM53613" s="5"/>
      <c r="AW53613" s="5"/>
    </row>
    <row r="53614" spans="38:49">
      <c r="AL53614" s="5"/>
      <c r="AM53614" s="5"/>
      <c r="AW53614" s="5"/>
    </row>
    <row r="53615" spans="38:49">
      <c r="AL53615" s="5"/>
      <c r="AM53615" s="5"/>
      <c r="AW53615" s="5"/>
    </row>
    <row r="53616" spans="38:49">
      <c r="AL53616" s="5"/>
      <c r="AM53616" s="5"/>
      <c r="AW53616" s="5"/>
    </row>
    <row r="53617" spans="38:49">
      <c r="AL53617" s="5"/>
      <c r="AM53617" s="5"/>
      <c r="AW53617" s="5"/>
    </row>
    <row r="53618" spans="38:49">
      <c r="AL53618" s="5"/>
      <c r="AM53618" s="5"/>
      <c r="AW53618" s="5"/>
    </row>
    <row r="53619" spans="38:49">
      <c r="AL53619" s="5"/>
      <c r="AM53619" s="5"/>
      <c r="AW53619" s="5"/>
    </row>
    <row r="53620" spans="38:49">
      <c r="AL53620" s="5"/>
      <c r="AM53620" s="5"/>
      <c r="AW53620" s="5"/>
    </row>
    <row r="53621" spans="38:49">
      <c r="AL53621" s="5"/>
      <c r="AM53621" s="5"/>
      <c r="AW53621" s="5"/>
    </row>
    <row r="53622" spans="38:49">
      <c r="AL53622" s="5"/>
      <c r="AM53622" s="5"/>
      <c r="AW53622" s="5"/>
    </row>
    <row r="53623" spans="38:49">
      <c r="AL53623" s="5"/>
      <c r="AM53623" s="5"/>
      <c r="AW53623" s="5"/>
    </row>
    <row r="53624" spans="38:49">
      <c r="AL53624" s="5"/>
      <c r="AM53624" s="5"/>
      <c r="AW53624" s="5"/>
    </row>
    <row r="53625" spans="38:49">
      <c r="AL53625" s="5"/>
      <c r="AM53625" s="5"/>
      <c r="AW53625" s="5"/>
    </row>
    <row r="53626" spans="38:49">
      <c r="AL53626" s="5"/>
      <c r="AM53626" s="5"/>
      <c r="AW53626" s="5"/>
    </row>
    <row r="53627" spans="38:49">
      <c r="AL53627" s="5"/>
      <c r="AM53627" s="5"/>
      <c r="AW53627" s="5"/>
    </row>
    <row r="53628" spans="38:49">
      <c r="AL53628" s="5"/>
      <c r="AM53628" s="5"/>
      <c r="AW53628" s="5"/>
    </row>
    <row r="53629" spans="38:49">
      <c r="AL53629" s="5"/>
      <c r="AM53629" s="5"/>
      <c r="AW53629" s="5"/>
    </row>
    <row r="53630" spans="38:49">
      <c r="AL53630" s="5"/>
      <c r="AM53630" s="5"/>
      <c r="AW53630" s="5"/>
    </row>
    <row r="53631" spans="38:49">
      <c r="AL53631" s="5"/>
      <c r="AM53631" s="5"/>
      <c r="AW53631" s="5"/>
    </row>
    <row r="53632" spans="38:49">
      <c r="AL53632" s="5"/>
      <c r="AM53632" s="5"/>
      <c r="AW53632" s="5"/>
    </row>
    <row r="53633" spans="38:49">
      <c r="AL53633" s="5"/>
      <c r="AM53633" s="5"/>
      <c r="AW53633" s="5"/>
    </row>
    <row r="53634" spans="38:49">
      <c r="AL53634" s="5"/>
      <c r="AM53634" s="5"/>
      <c r="AW53634" s="5"/>
    </row>
    <row r="53635" spans="38:49">
      <c r="AL53635" s="5"/>
      <c r="AM53635" s="5"/>
      <c r="AW53635" s="5"/>
    </row>
    <row r="53636" spans="38:49">
      <c r="AL53636" s="5"/>
      <c r="AM53636" s="5"/>
      <c r="AW53636" s="5"/>
    </row>
    <row r="53637" spans="38:49">
      <c r="AL53637" s="5"/>
      <c r="AM53637" s="5"/>
      <c r="AW53637" s="5"/>
    </row>
    <row r="53638" spans="38:49">
      <c r="AL53638" s="5"/>
      <c r="AM53638" s="5"/>
      <c r="AW53638" s="5"/>
    </row>
    <row r="53639" spans="38:49">
      <c r="AL53639" s="5"/>
      <c r="AM53639" s="5"/>
      <c r="AW53639" s="5"/>
    </row>
    <row r="53640" spans="38:49">
      <c r="AL53640" s="5"/>
      <c r="AM53640" s="5"/>
      <c r="AW53640" s="5"/>
    </row>
    <row r="53641" spans="38:49">
      <c r="AL53641" s="5"/>
      <c r="AM53641" s="5"/>
      <c r="AW53641" s="5"/>
    </row>
    <row r="53642" spans="38:49">
      <c r="AL53642" s="5"/>
      <c r="AM53642" s="5"/>
      <c r="AW53642" s="5"/>
    </row>
    <row r="53643" spans="38:49">
      <c r="AL53643" s="5"/>
      <c r="AM53643" s="5"/>
      <c r="AW53643" s="5"/>
    </row>
    <row r="53644" spans="38:49">
      <c r="AL53644" s="5"/>
      <c r="AM53644" s="5"/>
      <c r="AW53644" s="5"/>
    </row>
    <row r="53645" spans="38:49">
      <c r="AL53645" s="5"/>
      <c r="AM53645" s="5"/>
      <c r="AW53645" s="5"/>
    </row>
    <row r="53646" spans="38:49">
      <c r="AL53646" s="5"/>
      <c r="AM53646" s="5"/>
      <c r="AW53646" s="5"/>
    </row>
    <row r="53647" spans="38:49">
      <c r="AL53647" s="5"/>
      <c r="AM53647" s="5"/>
      <c r="AW53647" s="5"/>
    </row>
    <row r="53648" spans="38:49">
      <c r="AL53648" s="5"/>
      <c r="AM53648" s="5"/>
      <c r="AW53648" s="5"/>
    </row>
    <row r="53649" spans="38:49">
      <c r="AL53649" s="5"/>
      <c r="AM53649" s="5"/>
      <c r="AW53649" s="5"/>
    </row>
    <row r="53650" spans="38:49">
      <c r="AL53650" s="5"/>
      <c r="AM53650" s="5"/>
      <c r="AW53650" s="5"/>
    </row>
    <row r="53651" spans="38:49">
      <c r="AL53651" s="5"/>
      <c r="AM53651" s="5"/>
      <c r="AW53651" s="5"/>
    </row>
    <row r="53652" spans="38:49">
      <c r="AL53652" s="5"/>
      <c r="AM53652" s="5"/>
      <c r="AW53652" s="5"/>
    </row>
    <row r="53653" spans="38:49">
      <c r="AL53653" s="5"/>
      <c r="AM53653" s="5"/>
      <c r="AW53653" s="5"/>
    </row>
    <row r="53654" spans="38:49">
      <c r="AL53654" s="5"/>
      <c r="AM53654" s="5"/>
      <c r="AW53654" s="5"/>
    </row>
    <row r="53655" spans="38:49">
      <c r="AL53655" s="5"/>
      <c r="AM53655" s="5"/>
      <c r="AW53655" s="5"/>
    </row>
    <row r="53656" spans="38:49">
      <c r="AL53656" s="5"/>
      <c r="AM53656" s="5"/>
      <c r="AW53656" s="5"/>
    </row>
    <row r="53657" spans="38:49">
      <c r="AL53657" s="5"/>
      <c r="AM53657" s="5"/>
      <c r="AW53657" s="5"/>
    </row>
    <row r="53658" spans="38:49">
      <c r="AL53658" s="5"/>
      <c r="AM53658" s="5"/>
      <c r="AW53658" s="5"/>
    </row>
    <row r="53659" spans="38:49">
      <c r="AL53659" s="5"/>
      <c r="AM53659" s="5"/>
      <c r="AW53659" s="5"/>
    </row>
    <row r="53660" spans="38:49">
      <c r="AL53660" s="5"/>
      <c r="AM53660" s="5"/>
      <c r="AW53660" s="5"/>
    </row>
    <row r="53661" spans="38:49">
      <c r="AL53661" s="5"/>
      <c r="AM53661" s="5"/>
      <c r="AW53661" s="5"/>
    </row>
    <row r="53662" spans="38:49">
      <c r="AL53662" s="5"/>
      <c r="AM53662" s="5"/>
      <c r="AW53662" s="5"/>
    </row>
    <row r="53663" spans="38:49">
      <c r="AL53663" s="5"/>
      <c r="AM53663" s="5"/>
      <c r="AW53663" s="5"/>
    </row>
    <row r="53664" spans="38:49">
      <c r="AL53664" s="5"/>
      <c r="AM53664" s="5"/>
      <c r="AW53664" s="5"/>
    </row>
    <row r="53665" spans="38:49">
      <c r="AL53665" s="5"/>
      <c r="AM53665" s="5"/>
      <c r="AW53665" s="5"/>
    </row>
    <row r="53666" spans="38:49">
      <c r="AL53666" s="5"/>
      <c r="AM53666" s="5"/>
      <c r="AW53666" s="5"/>
    </row>
    <row r="53667" spans="38:49">
      <c r="AL53667" s="5"/>
      <c r="AM53667" s="5"/>
      <c r="AW53667" s="5"/>
    </row>
    <row r="53668" spans="38:49">
      <c r="AL53668" s="5"/>
      <c r="AM53668" s="5"/>
      <c r="AW53668" s="5"/>
    </row>
    <row r="53669" spans="38:49">
      <c r="AL53669" s="5"/>
      <c r="AM53669" s="5"/>
      <c r="AW53669" s="5"/>
    </row>
    <row r="53670" spans="38:49">
      <c r="AL53670" s="5"/>
      <c r="AM53670" s="5"/>
      <c r="AW53670" s="5"/>
    </row>
    <row r="53671" spans="38:49">
      <c r="AL53671" s="5"/>
      <c r="AM53671" s="5"/>
      <c r="AW53671" s="5"/>
    </row>
    <row r="53672" spans="38:49">
      <c r="AL53672" s="5"/>
      <c r="AM53672" s="5"/>
      <c r="AW53672" s="5"/>
    </row>
    <row r="53673" spans="38:49">
      <c r="AL53673" s="5"/>
      <c r="AM53673" s="5"/>
      <c r="AW53673" s="5"/>
    </row>
    <row r="53674" spans="38:49">
      <c r="AL53674" s="5"/>
      <c r="AM53674" s="5"/>
      <c r="AW53674" s="5"/>
    </row>
    <row r="53675" spans="38:49">
      <c r="AL53675" s="5"/>
      <c r="AM53675" s="5"/>
      <c r="AW53675" s="5"/>
    </row>
    <row r="53676" spans="38:49">
      <c r="AL53676" s="5"/>
      <c r="AM53676" s="5"/>
      <c r="AW53676" s="5"/>
    </row>
    <row r="53677" spans="38:49">
      <c r="AL53677" s="5"/>
      <c r="AM53677" s="5"/>
      <c r="AW53677" s="5"/>
    </row>
    <row r="53678" spans="38:49">
      <c r="AL53678" s="5"/>
      <c r="AM53678" s="5"/>
      <c r="AW53678" s="5"/>
    </row>
    <row r="53679" spans="38:49">
      <c r="AL53679" s="5"/>
      <c r="AM53679" s="5"/>
      <c r="AW53679" s="5"/>
    </row>
    <row r="53680" spans="38:49">
      <c r="AL53680" s="5"/>
      <c r="AM53680" s="5"/>
      <c r="AW53680" s="5"/>
    </row>
    <row r="53681" spans="38:49">
      <c r="AL53681" s="5"/>
      <c r="AM53681" s="5"/>
      <c r="AW53681" s="5"/>
    </row>
    <row r="53682" spans="38:49">
      <c r="AL53682" s="5"/>
      <c r="AM53682" s="5"/>
      <c r="AW53682" s="5"/>
    </row>
    <row r="53683" spans="38:49">
      <c r="AL53683" s="5"/>
      <c r="AM53683" s="5"/>
      <c r="AW53683" s="5"/>
    </row>
    <row r="53684" spans="38:49">
      <c r="AL53684" s="5"/>
      <c r="AM53684" s="5"/>
      <c r="AW53684" s="5"/>
    </row>
    <row r="53685" spans="38:49">
      <c r="AL53685" s="5"/>
      <c r="AM53685" s="5"/>
      <c r="AW53685" s="5"/>
    </row>
    <row r="53686" spans="38:49">
      <c r="AL53686" s="5"/>
      <c r="AM53686" s="5"/>
      <c r="AW53686" s="5"/>
    </row>
    <row r="53687" spans="38:49">
      <c r="AL53687" s="5"/>
      <c r="AM53687" s="5"/>
      <c r="AW53687" s="5"/>
    </row>
    <row r="53688" spans="38:49">
      <c r="AL53688" s="5"/>
      <c r="AM53688" s="5"/>
      <c r="AW53688" s="5"/>
    </row>
    <row r="53689" spans="38:49">
      <c r="AL53689" s="5"/>
      <c r="AM53689" s="5"/>
      <c r="AW53689" s="5"/>
    </row>
    <row r="53690" spans="38:49">
      <c r="AL53690" s="5"/>
      <c r="AM53690" s="5"/>
      <c r="AW53690" s="5"/>
    </row>
    <row r="53691" spans="38:49">
      <c r="AL53691" s="5"/>
      <c r="AM53691" s="5"/>
      <c r="AW53691" s="5"/>
    </row>
    <row r="53692" spans="38:49">
      <c r="AL53692" s="5"/>
      <c r="AM53692" s="5"/>
      <c r="AW53692" s="5"/>
    </row>
    <row r="53693" spans="38:49">
      <c r="AL53693" s="5"/>
      <c r="AM53693" s="5"/>
      <c r="AW53693" s="5"/>
    </row>
    <row r="53694" spans="38:49">
      <c r="AL53694" s="5"/>
      <c r="AM53694" s="5"/>
      <c r="AW53694" s="5"/>
    </row>
    <row r="53695" spans="38:49">
      <c r="AL53695" s="5"/>
      <c r="AM53695" s="5"/>
      <c r="AW53695" s="5"/>
    </row>
    <row r="53696" spans="38:49">
      <c r="AL53696" s="5"/>
      <c r="AM53696" s="5"/>
      <c r="AW53696" s="5"/>
    </row>
    <row r="53697" spans="38:49">
      <c r="AL53697" s="5"/>
      <c r="AM53697" s="5"/>
      <c r="AW53697" s="5"/>
    </row>
    <row r="53698" spans="38:49">
      <c r="AL53698" s="5"/>
      <c r="AM53698" s="5"/>
      <c r="AW53698" s="5"/>
    </row>
    <row r="53699" spans="38:49">
      <c r="AL53699" s="5"/>
      <c r="AM53699" s="5"/>
      <c r="AW53699" s="5"/>
    </row>
    <row r="53700" spans="38:49">
      <c r="AL53700" s="5"/>
      <c r="AM53700" s="5"/>
      <c r="AW53700" s="5"/>
    </row>
    <row r="53701" spans="38:49">
      <c r="AL53701" s="5"/>
      <c r="AM53701" s="5"/>
      <c r="AW53701" s="5"/>
    </row>
    <row r="53702" spans="38:49">
      <c r="AL53702" s="5"/>
      <c r="AM53702" s="5"/>
      <c r="AW53702" s="5"/>
    </row>
    <row r="53703" spans="38:49">
      <c r="AL53703" s="5"/>
      <c r="AM53703" s="5"/>
      <c r="AW53703" s="5"/>
    </row>
    <row r="53704" spans="38:49">
      <c r="AL53704" s="5"/>
      <c r="AM53704" s="5"/>
      <c r="AW53704" s="5"/>
    </row>
    <row r="53705" spans="38:49">
      <c r="AL53705" s="5"/>
      <c r="AM53705" s="5"/>
      <c r="AW53705" s="5"/>
    </row>
    <row r="53706" spans="38:49">
      <c r="AL53706" s="5"/>
      <c r="AM53706" s="5"/>
      <c r="AW53706" s="5"/>
    </row>
    <row r="53707" spans="38:49">
      <c r="AL53707" s="5"/>
      <c r="AM53707" s="5"/>
      <c r="AW53707" s="5"/>
    </row>
    <row r="53708" spans="38:49">
      <c r="AL53708" s="5"/>
      <c r="AM53708" s="5"/>
      <c r="AW53708" s="5"/>
    </row>
    <row r="53709" spans="38:49">
      <c r="AL53709" s="5"/>
      <c r="AM53709" s="5"/>
      <c r="AW53709" s="5"/>
    </row>
    <row r="53710" spans="38:49">
      <c r="AL53710" s="5"/>
      <c r="AM53710" s="5"/>
      <c r="AW53710" s="5"/>
    </row>
    <row r="53711" spans="38:49">
      <c r="AL53711" s="5"/>
      <c r="AM53711" s="5"/>
      <c r="AW53711" s="5"/>
    </row>
    <row r="53712" spans="38:49">
      <c r="AL53712" s="5"/>
      <c r="AM53712" s="5"/>
      <c r="AW53712" s="5"/>
    </row>
    <row r="53713" spans="38:49">
      <c r="AL53713" s="5"/>
      <c r="AM53713" s="5"/>
      <c r="AW53713" s="5"/>
    </row>
    <row r="53714" spans="38:49">
      <c r="AL53714" s="5"/>
      <c r="AM53714" s="5"/>
      <c r="AW53714" s="5"/>
    </row>
    <row r="53715" spans="38:49">
      <c r="AL53715" s="5"/>
      <c r="AM53715" s="5"/>
      <c r="AW53715" s="5"/>
    </row>
    <row r="53716" spans="38:49">
      <c r="AL53716" s="5"/>
      <c r="AM53716" s="5"/>
      <c r="AW53716" s="5"/>
    </row>
    <row r="53717" spans="38:49">
      <c r="AL53717" s="5"/>
      <c r="AM53717" s="5"/>
      <c r="AW53717" s="5"/>
    </row>
    <row r="53718" spans="38:49">
      <c r="AL53718" s="5"/>
      <c r="AM53718" s="5"/>
      <c r="AW53718" s="5"/>
    </row>
    <row r="53719" spans="38:49">
      <c r="AL53719" s="5"/>
      <c r="AM53719" s="5"/>
      <c r="AW53719" s="5"/>
    </row>
    <row r="53720" spans="38:49">
      <c r="AL53720" s="5"/>
      <c r="AM53720" s="5"/>
      <c r="AW53720" s="5"/>
    </row>
    <row r="53721" spans="38:49">
      <c r="AL53721" s="5"/>
      <c r="AM53721" s="5"/>
      <c r="AW53721" s="5"/>
    </row>
    <row r="53722" spans="38:49">
      <c r="AL53722" s="5"/>
      <c r="AM53722" s="5"/>
      <c r="AW53722" s="5"/>
    </row>
    <row r="53723" spans="38:49">
      <c r="AL53723" s="5"/>
      <c r="AM53723" s="5"/>
      <c r="AW53723" s="5"/>
    </row>
    <row r="53724" spans="38:49">
      <c r="AL53724" s="5"/>
      <c r="AM53724" s="5"/>
      <c r="AW53724" s="5"/>
    </row>
    <row r="53725" spans="38:49">
      <c r="AL53725" s="5"/>
      <c r="AM53725" s="5"/>
      <c r="AW53725" s="5"/>
    </row>
    <row r="53726" spans="38:49">
      <c r="AL53726" s="5"/>
      <c r="AM53726" s="5"/>
      <c r="AW53726" s="5"/>
    </row>
    <row r="53727" spans="38:49">
      <c r="AL53727" s="5"/>
      <c r="AM53727" s="5"/>
      <c r="AW53727" s="5"/>
    </row>
    <row r="53728" spans="38:49">
      <c r="AL53728" s="5"/>
      <c r="AM53728" s="5"/>
      <c r="AW53728" s="5"/>
    </row>
    <row r="53729" spans="38:49">
      <c r="AL53729" s="5"/>
      <c r="AM53729" s="5"/>
      <c r="AW53729" s="5"/>
    </row>
    <row r="53730" spans="38:49">
      <c r="AL53730" s="5"/>
      <c r="AM53730" s="5"/>
      <c r="AW53730" s="5"/>
    </row>
    <row r="53731" spans="38:49">
      <c r="AL53731" s="5"/>
      <c r="AM53731" s="5"/>
      <c r="AW53731" s="5"/>
    </row>
    <row r="53732" spans="38:49">
      <c r="AL53732" s="5"/>
      <c r="AM53732" s="5"/>
      <c r="AW53732" s="5"/>
    </row>
    <row r="53733" spans="38:49">
      <c r="AL53733" s="5"/>
      <c r="AM53733" s="5"/>
      <c r="AW53733" s="5"/>
    </row>
    <row r="53734" spans="38:49">
      <c r="AL53734" s="5"/>
      <c r="AM53734" s="5"/>
      <c r="AW53734" s="5"/>
    </row>
    <row r="53735" spans="38:49">
      <c r="AL53735" s="5"/>
      <c r="AM53735" s="5"/>
      <c r="AW53735" s="5"/>
    </row>
    <row r="53736" spans="38:49">
      <c r="AL53736" s="5"/>
      <c r="AM53736" s="5"/>
      <c r="AW53736" s="5"/>
    </row>
    <row r="53737" spans="38:49">
      <c r="AL53737" s="5"/>
      <c r="AM53737" s="5"/>
      <c r="AW53737" s="5"/>
    </row>
    <row r="53738" spans="38:49">
      <c r="AL53738" s="5"/>
      <c r="AM53738" s="5"/>
      <c r="AW53738" s="5"/>
    </row>
    <row r="53739" spans="38:49">
      <c r="AL53739" s="5"/>
      <c r="AM53739" s="5"/>
      <c r="AW53739" s="5"/>
    </row>
    <row r="53740" spans="38:49">
      <c r="AL53740" s="5"/>
      <c r="AM53740" s="5"/>
      <c r="AW53740" s="5"/>
    </row>
    <row r="53741" spans="38:49">
      <c r="AL53741" s="5"/>
      <c r="AM53741" s="5"/>
      <c r="AW53741" s="5"/>
    </row>
    <row r="53742" spans="38:49">
      <c r="AL53742" s="5"/>
      <c r="AM53742" s="5"/>
      <c r="AW53742" s="5"/>
    </row>
    <row r="53743" spans="38:49">
      <c r="AL53743" s="5"/>
      <c r="AM53743" s="5"/>
      <c r="AW53743" s="5"/>
    </row>
    <row r="53744" spans="38:49">
      <c r="AL53744" s="5"/>
      <c r="AM53744" s="5"/>
      <c r="AW53744" s="5"/>
    </row>
    <row r="53745" spans="38:49">
      <c r="AL53745" s="5"/>
      <c r="AM53745" s="5"/>
      <c r="AW53745" s="5"/>
    </row>
    <row r="53746" spans="38:49">
      <c r="AL53746" s="5"/>
      <c r="AM53746" s="5"/>
      <c r="AW53746" s="5"/>
    </row>
    <row r="53747" spans="38:49">
      <c r="AL53747" s="5"/>
      <c r="AM53747" s="5"/>
      <c r="AW53747" s="5"/>
    </row>
    <row r="53748" spans="38:49">
      <c r="AL53748" s="5"/>
      <c r="AM53748" s="5"/>
      <c r="AW53748" s="5"/>
    </row>
    <row r="53749" spans="38:49">
      <c r="AL53749" s="5"/>
      <c r="AM53749" s="5"/>
      <c r="AW53749" s="5"/>
    </row>
    <row r="53750" spans="38:49">
      <c r="AL53750" s="5"/>
      <c r="AM53750" s="5"/>
      <c r="AW53750" s="5"/>
    </row>
    <row r="53751" spans="38:49">
      <c r="AL53751" s="5"/>
      <c r="AM53751" s="5"/>
      <c r="AW53751" s="5"/>
    </row>
    <row r="53752" spans="38:49">
      <c r="AL53752" s="5"/>
      <c r="AM53752" s="5"/>
      <c r="AW53752" s="5"/>
    </row>
    <row r="53753" spans="38:49">
      <c r="AL53753" s="5"/>
      <c r="AM53753" s="5"/>
      <c r="AW53753" s="5"/>
    </row>
    <row r="53754" spans="38:49">
      <c r="AL53754" s="5"/>
      <c r="AM53754" s="5"/>
      <c r="AW53754" s="5"/>
    </row>
    <row r="53755" spans="38:49">
      <c r="AL53755" s="5"/>
      <c r="AM53755" s="5"/>
      <c r="AW53755" s="5"/>
    </row>
    <row r="53756" spans="38:49">
      <c r="AL53756" s="5"/>
      <c r="AM53756" s="5"/>
      <c r="AW53756" s="5"/>
    </row>
    <row r="53757" spans="38:49">
      <c r="AL53757" s="5"/>
      <c r="AM53757" s="5"/>
      <c r="AW53757" s="5"/>
    </row>
    <row r="53758" spans="38:49">
      <c r="AL53758" s="5"/>
      <c r="AM53758" s="5"/>
      <c r="AW53758" s="5"/>
    </row>
    <row r="53759" spans="38:49">
      <c r="AL53759" s="5"/>
      <c r="AM53759" s="5"/>
      <c r="AW53759" s="5"/>
    </row>
    <row r="53760" spans="38:49">
      <c r="AL53760" s="5"/>
      <c r="AM53760" s="5"/>
      <c r="AW53760" s="5"/>
    </row>
    <row r="53761" spans="38:49">
      <c r="AL53761" s="5"/>
      <c r="AM53761" s="5"/>
      <c r="AW53761" s="5"/>
    </row>
    <row r="53762" spans="38:49">
      <c r="AL53762" s="5"/>
      <c r="AM53762" s="5"/>
      <c r="AW53762" s="5"/>
    </row>
    <row r="53763" spans="38:49">
      <c r="AL53763" s="5"/>
      <c r="AM53763" s="5"/>
      <c r="AW53763" s="5"/>
    </row>
    <row r="53764" spans="38:49">
      <c r="AL53764" s="5"/>
      <c r="AM53764" s="5"/>
      <c r="AW53764" s="5"/>
    </row>
    <row r="53765" spans="38:49">
      <c r="AL53765" s="5"/>
      <c r="AM53765" s="5"/>
      <c r="AW53765" s="5"/>
    </row>
    <row r="53766" spans="38:49">
      <c r="AL53766" s="5"/>
      <c r="AM53766" s="5"/>
      <c r="AW53766" s="5"/>
    </row>
    <row r="53767" spans="38:49">
      <c r="AL53767" s="5"/>
      <c r="AM53767" s="5"/>
      <c r="AW53767" s="5"/>
    </row>
    <row r="53768" spans="38:49">
      <c r="AL53768" s="5"/>
      <c r="AM53768" s="5"/>
      <c r="AW53768" s="5"/>
    </row>
    <row r="53769" spans="38:49">
      <c r="AL53769" s="5"/>
      <c r="AM53769" s="5"/>
      <c r="AW53769" s="5"/>
    </row>
    <row r="53770" spans="38:49">
      <c r="AL53770" s="5"/>
      <c r="AM53770" s="5"/>
      <c r="AW53770" s="5"/>
    </row>
    <row r="53771" spans="38:49">
      <c r="AL53771" s="5"/>
      <c r="AM53771" s="5"/>
      <c r="AW53771" s="5"/>
    </row>
    <row r="53772" spans="38:49">
      <c r="AL53772" s="5"/>
      <c r="AM53772" s="5"/>
      <c r="AW53772" s="5"/>
    </row>
    <row r="53773" spans="38:49">
      <c r="AL53773" s="5"/>
      <c r="AM53773" s="5"/>
      <c r="AW53773" s="5"/>
    </row>
    <row r="53774" spans="38:49">
      <c r="AL53774" s="5"/>
      <c r="AM53774" s="5"/>
      <c r="AW53774" s="5"/>
    </row>
    <row r="53775" spans="38:49">
      <c r="AL53775" s="5"/>
      <c r="AM53775" s="5"/>
      <c r="AW53775" s="5"/>
    </row>
    <row r="53776" spans="38:49">
      <c r="AL53776" s="5"/>
      <c r="AM53776" s="5"/>
      <c r="AW53776" s="5"/>
    </row>
    <row r="53777" spans="38:49">
      <c r="AL53777" s="5"/>
      <c r="AM53777" s="5"/>
      <c r="AW53777" s="5"/>
    </row>
    <row r="53778" spans="38:49">
      <c r="AL53778" s="5"/>
      <c r="AM53778" s="5"/>
      <c r="AW53778" s="5"/>
    </row>
    <row r="53779" spans="38:49">
      <c r="AL53779" s="5"/>
      <c r="AM53779" s="5"/>
      <c r="AW53779" s="5"/>
    </row>
    <row r="53780" spans="38:49">
      <c r="AL53780" s="5"/>
      <c r="AM53780" s="5"/>
      <c r="AW53780" s="5"/>
    </row>
    <row r="53781" spans="38:49">
      <c r="AL53781" s="5"/>
      <c r="AM53781" s="5"/>
      <c r="AW53781" s="5"/>
    </row>
    <row r="53782" spans="38:49">
      <c r="AL53782" s="5"/>
      <c r="AM53782" s="5"/>
      <c r="AW53782" s="5"/>
    </row>
    <row r="53783" spans="38:49">
      <c r="AL53783" s="5"/>
      <c r="AM53783" s="5"/>
      <c r="AW53783" s="5"/>
    </row>
    <row r="53784" spans="38:49">
      <c r="AL53784" s="5"/>
      <c r="AM53784" s="5"/>
      <c r="AW53784" s="5"/>
    </row>
    <row r="53785" spans="38:49">
      <c r="AL53785" s="5"/>
      <c r="AM53785" s="5"/>
      <c r="AW53785" s="5"/>
    </row>
    <row r="53786" spans="38:49">
      <c r="AL53786" s="5"/>
      <c r="AM53786" s="5"/>
      <c r="AW53786" s="5"/>
    </row>
    <row r="53787" spans="38:49">
      <c r="AL53787" s="5"/>
      <c r="AM53787" s="5"/>
      <c r="AW53787" s="5"/>
    </row>
    <row r="53788" spans="38:49">
      <c r="AL53788" s="5"/>
      <c r="AM53788" s="5"/>
      <c r="AW53788" s="5"/>
    </row>
    <row r="53789" spans="38:49">
      <c r="AL53789" s="5"/>
      <c r="AM53789" s="5"/>
      <c r="AW53789" s="5"/>
    </row>
    <row r="53790" spans="38:49">
      <c r="AL53790" s="5"/>
      <c r="AM53790" s="5"/>
      <c r="AW53790" s="5"/>
    </row>
    <row r="53791" spans="38:49">
      <c r="AL53791" s="5"/>
      <c r="AM53791" s="5"/>
      <c r="AW53791" s="5"/>
    </row>
    <row r="53792" spans="38:49">
      <c r="AL53792" s="5"/>
      <c r="AM53792" s="5"/>
      <c r="AW53792" s="5"/>
    </row>
    <row r="53793" spans="38:49">
      <c r="AL53793" s="5"/>
      <c r="AM53793" s="5"/>
      <c r="AW53793" s="5"/>
    </row>
    <row r="53794" spans="38:49">
      <c r="AL53794" s="5"/>
      <c r="AM53794" s="5"/>
      <c r="AW53794" s="5"/>
    </row>
    <row r="53795" spans="38:49">
      <c r="AL53795" s="5"/>
      <c r="AM53795" s="5"/>
      <c r="AW53795" s="5"/>
    </row>
    <row r="53796" spans="38:49">
      <c r="AL53796" s="5"/>
      <c r="AM53796" s="5"/>
      <c r="AW53796" s="5"/>
    </row>
    <row r="53797" spans="38:49">
      <c r="AL53797" s="5"/>
      <c r="AM53797" s="5"/>
      <c r="AW53797" s="5"/>
    </row>
    <row r="53798" spans="38:49">
      <c r="AL53798" s="5"/>
      <c r="AM53798" s="5"/>
      <c r="AW53798" s="5"/>
    </row>
    <row r="53799" spans="38:49">
      <c r="AL53799" s="5"/>
      <c r="AM53799" s="5"/>
      <c r="AW53799" s="5"/>
    </row>
    <row r="53800" spans="38:49">
      <c r="AL53800" s="5"/>
      <c r="AM53800" s="5"/>
      <c r="AW53800" s="5"/>
    </row>
    <row r="53801" spans="38:49">
      <c r="AL53801" s="5"/>
      <c r="AM53801" s="5"/>
      <c r="AW53801" s="5"/>
    </row>
    <row r="53802" spans="38:49">
      <c r="AL53802" s="5"/>
      <c r="AM53802" s="5"/>
      <c r="AW53802" s="5"/>
    </row>
    <row r="53803" spans="38:49">
      <c r="AL53803" s="5"/>
      <c r="AM53803" s="5"/>
      <c r="AW53803" s="5"/>
    </row>
    <row r="53804" spans="38:49">
      <c r="AL53804" s="5"/>
      <c r="AM53804" s="5"/>
      <c r="AW53804" s="5"/>
    </row>
    <row r="53805" spans="38:49">
      <c r="AL53805" s="5"/>
      <c r="AM53805" s="5"/>
      <c r="AW53805" s="5"/>
    </row>
    <row r="53806" spans="38:49">
      <c r="AL53806" s="5"/>
      <c r="AM53806" s="5"/>
      <c r="AW53806" s="5"/>
    </row>
    <row r="53807" spans="38:49">
      <c r="AL53807" s="5"/>
      <c r="AM53807" s="5"/>
      <c r="AW53807" s="5"/>
    </row>
    <row r="53808" spans="38:49">
      <c r="AL53808" s="5"/>
      <c r="AM53808" s="5"/>
      <c r="AW53808" s="5"/>
    </row>
    <row r="53809" spans="38:49">
      <c r="AL53809" s="5"/>
      <c r="AM53809" s="5"/>
      <c r="AW53809" s="5"/>
    </row>
    <row r="53810" spans="38:49">
      <c r="AL53810" s="5"/>
      <c r="AM53810" s="5"/>
      <c r="AW53810" s="5"/>
    </row>
    <row r="53811" spans="38:49">
      <c r="AL53811" s="5"/>
      <c r="AM53811" s="5"/>
      <c r="AW53811" s="5"/>
    </row>
    <row r="53812" spans="38:49">
      <c r="AL53812" s="5"/>
      <c r="AM53812" s="5"/>
      <c r="AW53812" s="5"/>
    </row>
    <row r="53813" spans="38:49">
      <c r="AL53813" s="5"/>
      <c r="AM53813" s="5"/>
      <c r="AW53813" s="5"/>
    </row>
    <row r="53814" spans="38:49">
      <c r="AL53814" s="5"/>
      <c r="AM53814" s="5"/>
      <c r="AW53814" s="5"/>
    </row>
    <row r="53815" spans="38:49">
      <c r="AL53815" s="5"/>
      <c r="AM53815" s="5"/>
      <c r="AW53815" s="5"/>
    </row>
    <row r="53816" spans="38:49">
      <c r="AL53816" s="5"/>
      <c r="AM53816" s="5"/>
      <c r="AW53816" s="5"/>
    </row>
    <row r="53817" spans="38:49">
      <c r="AL53817" s="5"/>
      <c r="AM53817" s="5"/>
      <c r="AW53817" s="5"/>
    </row>
    <row r="53818" spans="38:49">
      <c r="AL53818" s="5"/>
      <c r="AM53818" s="5"/>
      <c r="AW53818" s="5"/>
    </row>
    <row r="53819" spans="38:49">
      <c r="AL53819" s="5"/>
      <c r="AM53819" s="5"/>
      <c r="AW53819" s="5"/>
    </row>
    <row r="53820" spans="38:49">
      <c r="AL53820" s="5"/>
      <c r="AM53820" s="5"/>
      <c r="AW53820" s="5"/>
    </row>
    <row r="53821" spans="38:49">
      <c r="AL53821" s="5"/>
      <c r="AM53821" s="5"/>
      <c r="AW53821" s="5"/>
    </row>
    <row r="53822" spans="38:49">
      <c r="AL53822" s="5"/>
      <c r="AM53822" s="5"/>
      <c r="AW53822" s="5"/>
    </row>
    <row r="53823" spans="38:49">
      <c r="AL53823" s="5"/>
      <c r="AM53823" s="5"/>
      <c r="AW53823" s="5"/>
    </row>
    <row r="53824" spans="38:49">
      <c r="AL53824" s="5"/>
      <c r="AM53824" s="5"/>
      <c r="AW53824" s="5"/>
    </row>
    <row r="53825" spans="38:49">
      <c r="AL53825" s="5"/>
      <c r="AM53825" s="5"/>
      <c r="AW53825" s="5"/>
    </row>
    <row r="53826" spans="38:49">
      <c r="AL53826" s="5"/>
      <c r="AM53826" s="5"/>
      <c r="AW53826" s="5"/>
    </row>
    <row r="53827" spans="38:49">
      <c r="AL53827" s="5"/>
      <c r="AM53827" s="5"/>
      <c r="AW53827" s="5"/>
    </row>
    <row r="53828" spans="38:49">
      <c r="AL53828" s="5"/>
      <c r="AM53828" s="5"/>
      <c r="AW53828" s="5"/>
    </row>
    <row r="53829" spans="38:49">
      <c r="AL53829" s="5"/>
      <c r="AM53829" s="5"/>
      <c r="AW53829" s="5"/>
    </row>
    <row r="53830" spans="38:49">
      <c r="AL53830" s="5"/>
      <c r="AM53830" s="5"/>
      <c r="AW53830" s="5"/>
    </row>
    <row r="53831" spans="38:49">
      <c r="AL53831" s="5"/>
      <c r="AM53831" s="5"/>
      <c r="AW53831" s="5"/>
    </row>
    <row r="53832" spans="38:49">
      <c r="AL53832" s="5"/>
      <c r="AM53832" s="5"/>
      <c r="AW53832" s="5"/>
    </row>
    <row r="53833" spans="38:49">
      <c r="AL53833" s="5"/>
      <c r="AM53833" s="5"/>
      <c r="AW53833" s="5"/>
    </row>
    <row r="53834" spans="38:49">
      <c r="AL53834" s="5"/>
      <c r="AM53834" s="5"/>
      <c r="AW53834" s="5"/>
    </row>
    <row r="53835" spans="38:49">
      <c r="AL53835" s="5"/>
      <c r="AM53835" s="5"/>
      <c r="AW53835" s="5"/>
    </row>
    <row r="53836" spans="38:49">
      <c r="AL53836" s="5"/>
      <c r="AM53836" s="5"/>
      <c r="AW53836" s="5"/>
    </row>
    <row r="53837" spans="38:49">
      <c r="AL53837" s="5"/>
      <c r="AM53837" s="5"/>
      <c r="AW53837" s="5"/>
    </row>
    <row r="53838" spans="38:49">
      <c r="AL53838" s="5"/>
      <c r="AM53838" s="5"/>
      <c r="AW53838" s="5"/>
    </row>
    <row r="53839" spans="38:49">
      <c r="AL53839" s="5"/>
      <c r="AM53839" s="5"/>
      <c r="AW53839" s="5"/>
    </row>
    <row r="53840" spans="38:49">
      <c r="AL53840" s="5"/>
      <c r="AM53840" s="5"/>
      <c r="AW53840" s="5"/>
    </row>
    <row r="53841" spans="38:49">
      <c r="AL53841" s="5"/>
      <c r="AM53841" s="5"/>
      <c r="AW53841" s="5"/>
    </row>
    <row r="53842" spans="38:49">
      <c r="AL53842" s="5"/>
      <c r="AM53842" s="5"/>
      <c r="AW53842" s="5"/>
    </row>
    <row r="53843" spans="38:49">
      <c r="AL53843" s="5"/>
      <c r="AM53843" s="5"/>
      <c r="AW53843" s="5"/>
    </row>
    <row r="53844" spans="38:49">
      <c r="AL53844" s="5"/>
      <c r="AM53844" s="5"/>
      <c r="AW53844" s="5"/>
    </row>
    <row r="53845" spans="38:49">
      <c r="AL53845" s="5"/>
      <c r="AM53845" s="5"/>
      <c r="AW53845" s="5"/>
    </row>
    <row r="53846" spans="38:49">
      <c r="AL53846" s="5"/>
      <c r="AM53846" s="5"/>
      <c r="AW53846" s="5"/>
    </row>
    <row r="53847" spans="38:49">
      <c r="AL53847" s="5"/>
      <c r="AM53847" s="5"/>
      <c r="AW53847" s="5"/>
    </row>
    <row r="53848" spans="38:49">
      <c r="AL53848" s="5"/>
      <c r="AM53848" s="5"/>
      <c r="AW53848" s="5"/>
    </row>
    <row r="53849" spans="38:49">
      <c r="AL53849" s="5"/>
      <c r="AM53849" s="5"/>
      <c r="AW53849" s="5"/>
    </row>
    <row r="53850" spans="38:49">
      <c r="AL53850" s="5"/>
      <c r="AM53850" s="5"/>
      <c r="AW53850" s="5"/>
    </row>
    <row r="53851" spans="38:49">
      <c r="AL53851" s="5"/>
      <c r="AM53851" s="5"/>
      <c r="AW53851" s="5"/>
    </row>
    <row r="53852" spans="38:49">
      <c r="AL53852" s="5"/>
      <c r="AM53852" s="5"/>
      <c r="AW53852" s="5"/>
    </row>
    <row r="53853" spans="38:49">
      <c r="AL53853" s="5"/>
      <c r="AM53853" s="5"/>
      <c r="AW53853" s="5"/>
    </row>
    <row r="53854" spans="38:49">
      <c r="AL53854" s="5"/>
      <c r="AM53854" s="5"/>
      <c r="AW53854" s="5"/>
    </row>
    <row r="53855" spans="38:49">
      <c r="AL53855" s="5"/>
      <c r="AM53855" s="5"/>
      <c r="AW53855" s="5"/>
    </row>
    <row r="53856" spans="38:49">
      <c r="AL53856" s="5"/>
      <c r="AM53856" s="5"/>
      <c r="AW53856" s="5"/>
    </row>
    <row r="53857" spans="38:49">
      <c r="AL53857" s="5"/>
      <c r="AM53857" s="5"/>
      <c r="AW53857" s="5"/>
    </row>
    <row r="53858" spans="38:49">
      <c r="AL53858" s="5"/>
      <c r="AM53858" s="5"/>
      <c r="AW53858" s="5"/>
    </row>
    <row r="53859" spans="38:49">
      <c r="AL53859" s="5"/>
      <c r="AM53859" s="5"/>
      <c r="AW53859" s="5"/>
    </row>
    <row r="53860" spans="38:49">
      <c r="AL53860" s="5"/>
      <c r="AM53860" s="5"/>
      <c r="AW53860" s="5"/>
    </row>
    <row r="53861" spans="38:49">
      <c r="AL53861" s="5"/>
      <c r="AM53861" s="5"/>
      <c r="AW53861" s="5"/>
    </row>
    <row r="53862" spans="38:49">
      <c r="AL53862" s="5"/>
      <c r="AM53862" s="5"/>
      <c r="AW53862" s="5"/>
    </row>
    <row r="53863" spans="38:49">
      <c r="AL53863" s="5"/>
      <c r="AM53863" s="5"/>
      <c r="AW53863" s="5"/>
    </row>
    <row r="53864" spans="38:49">
      <c r="AL53864" s="5"/>
      <c r="AM53864" s="5"/>
      <c r="AW53864" s="5"/>
    </row>
    <row r="53865" spans="38:49">
      <c r="AL53865" s="5"/>
      <c r="AM53865" s="5"/>
      <c r="AW53865" s="5"/>
    </row>
    <row r="53866" spans="38:49">
      <c r="AL53866" s="5"/>
      <c r="AM53866" s="5"/>
      <c r="AW53866" s="5"/>
    </row>
    <row r="53867" spans="38:49">
      <c r="AL53867" s="5"/>
      <c r="AM53867" s="5"/>
      <c r="AW53867" s="5"/>
    </row>
    <row r="53868" spans="38:49">
      <c r="AL53868" s="5"/>
      <c r="AM53868" s="5"/>
      <c r="AW53868" s="5"/>
    </row>
    <row r="53869" spans="38:49">
      <c r="AL53869" s="5"/>
      <c r="AM53869" s="5"/>
      <c r="AW53869" s="5"/>
    </row>
    <row r="53870" spans="38:49">
      <c r="AL53870" s="5"/>
      <c r="AM53870" s="5"/>
      <c r="AW53870" s="5"/>
    </row>
    <row r="53871" spans="38:49">
      <c r="AL53871" s="5"/>
      <c r="AM53871" s="5"/>
      <c r="AW53871" s="5"/>
    </row>
    <row r="53872" spans="38:49">
      <c r="AL53872" s="5"/>
      <c r="AM53872" s="5"/>
      <c r="AW53872" s="5"/>
    </row>
    <row r="53873" spans="38:49">
      <c r="AL53873" s="5"/>
      <c r="AM53873" s="5"/>
      <c r="AW53873" s="5"/>
    </row>
    <row r="53874" spans="38:49">
      <c r="AL53874" s="5"/>
      <c r="AM53874" s="5"/>
      <c r="AW53874" s="5"/>
    </row>
    <row r="53875" spans="38:49">
      <c r="AL53875" s="5"/>
      <c r="AM53875" s="5"/>
      <c r="AW53875" s="5"/>
    </row>
    <row r="53876" spans="38:49">
      <c r="AL53876" s="5"/>
      <c r="AM53876" s="5"/>
      <c r="AW53876" s="5"/>
    </row>
    <row r="53877" spans="38:49">
      <c r="AL53877" s="5"/>
      <c r="AM53877" s="5"/>
      <c r="AW53877" s="5"/>
    </row>
    <row r="53878" spans="38:49">
      <c r="AL53878" s="5"/>
      <c r="AM53878" s="5"/>
      <c r="AW53878" s="5"/>
    </row>
    <row r="53879" spans="38:49">
      <c r="AL53879" s="5"/>
      <c r="AM53879" s="5"/>
      <c r="AW53879" s="5"/>
    </row>
    <row r="53880" spans="38:49">
      <c r="AL53880" s="5"/>
      <c r="AM53880" s="5"/>
      <c r="AW53880" s="5"/>
    </row>
    <row r="53881" spans="38:49">
      <c r="AL53881" s="5"/>
      <c r="AM53881" s="5"/>
      <c r="AW53881" s="5"/>
    </row>
    <row r="53882" spans="38:49">
      <c r="AL53882" s="5"/>
      <c r="AM53882" s="5"/>
      <c r="AW53882" s="5"/>
    </row>
    <row r="53883" spans="38:49">
      <c r="AL53883" s="5"/>
      <c r="AM53883" s="5"/>
      <c r="AW53883" s="5"/>
    </row>
    <row r="53884" spans="38:49">
      <c r="AL53884" s="5"/>
      <c r="AM53884" s="5"/>
      <c r="AW53884" s="5"/>
    </row>
    <row r="53885" spans="38:49">
      <c r="AL53885" s="5"/>
      <c r="AM53885" s="5"/>
      <c r="AW53885" s="5"/>
    </row>
    <row r="53886" spans="38:49">
      <c r="AL53886" s="5"/>
      <c r="AM53886" s="5"/>
      <c r="AW53886" s="5"/>
    </row>
    <row r="53887" spans="38:49">
      <c r="AL53887" s="5"/>
      <c r="AM53887" s="5"/>
      <c r="AW53887" s="5"/>
    </row>
    <row r="53888" spans="38:49">
      <c r="AL53888" s="5"/>
      <c r="AM53888" s="5"/>
      <c r="AW53888" s="5"/>
    </row>
    <row r="53889" spans="38:49">
      <c r="AL53889" s="5"/>
      <c r="AM53889" s="5"/>
      <c r="AW53889" s="5"/>
    </row>
    <row r="53890" spans="38:49">
      <c r="AL53890" s="5"/>
      <c r="AM53890" s="5"/>
      <c r="AW53890" s="5"/>
    </row>
    <row r="53891" spans="38:49">
      <c r="AL53891" s="5"/>
      <c r="AM53891" s="5"/>
      <c r="AW53891" s="5"/>
    </row>
    <row r="53892" spans="38:49">
      <c r="AL53892" s="5"/>
      <c r="AM53892" s="5"/>
      <c r="AW53892" s="5"/>
    </row>
    <row r="53893" spans="38:49">
      <c r="AL53893" s="5"/>
      <c r="AM53893" s="5"/>
      <c r="AW53893" s="5"/>
    </row>
    <row r="53894" spans="38:49">
      <c r="AL53894" s="5"/>
      <c r="AM53894" s="5"/>
      <c r="AW53894" s="5"/>
    </row>
    <row r="53895" spans="38:49">
      <c r="AL53895" s="5"/>
      <c r="AM53895" s="5"/>
      <c r="AW53895" s="5"/>
    </row>
    <row r="53896" spans="38:49">
      <c r="AL53896" s="5"/>
      <c r="AM53896" s="5"/>
      <c r="AW53896" s="5"/>
    </row>
    <row r="53897" spans="38:49">
      <c r="AL53897" s="5"/>
      <c r="AM53897" s="5"/>
      <c r="AW53897" s="5"/>
    </row>
    <row r="53898" spans="38:49">
      <c r="AL53898" s="5"/>
      <c r="AM53898" s="5"/>
      <c r="AW53898" s="5"/>
    </row>
    <row r="53899" spans="38:49">
      <c r="AL53899" s="5"/>
      <c r="AM53899" s="5"/>
      <c r="AW53899" s="5"/>
    </row>
    <row r="53900" spans="38:49">
      <c r="AL53900" s="5"/>
      <c r="AM53900" s="5"/>
      <c r="AW53900" s="5"/>
    </row>
    <row r="53901" spans="38:49">
      <c r="AL53901" s="5"/>
      <c r="AM53901" s="5"/>
      <c r="AW53901" s="5"/>
    </row>
    <row r="53902" spans="38:49">
      <c r="AL53902" s="5"/>
      <c r="AM53902" s="5"/>
      <c r="AW53902" s="5"/>
    </row>
    <row r="53903" spans="38:49">
      <c r="AL53903" s="5"/>
      <c r="AM53903" s="5"/>
      <c r="AW53903" s="5"/>
    </row>
    <row r="53904" spans="38:49">
      <c r="AL53904" s="5"/>
      <c r="AM53904" s="5"/>
      <c r="AW53904" s="5"/>
    </row>
    <row r="53905" spans="38:49">
      <c r="AL53905" s="5"/>
      <c r="AM53905" s="5"/>
      <c r="AW53905" s="5"/>
    </row>
    <row r="53906" spans="38:49">
      <c r="AL53906" s="5"/>
      <c r="AM53906" s="5"/>
      <c r="AW53906" s="5"/>
    </row>
    <row r="53907" spans="38:49">
      <c r="AL53907" s="5"/>
      <c r="AM53907" s="5"/>
      <c r="AW53907" s="5"/>
    </row>
    <row r="53908" spans="38:49">
      <c r="AL53908" s="5"/>
      <c r="AM53908" s="5"/>
      <c r="AW53908" s="5"/>
    </row>
    <row r="53909" spans="38:49">
      <c r="AL53909" s="5"/>
      <c r="AM53909" s="5"/>
      <c r="AW53909" s="5"/>
    </row>
    <row r="53910" spans="38:49">
      <c r="AL53910" s="5"/>
      <c r="AM53910" s="5"/>
      <c r="AW53910" s="5"/>
    </row>
    <row r="53911" spans="38:49">
      <c r="AL53911" s="5"/>
      <c r="AM53911" s="5"/>
      <c r="AW53911" s="5"/>
    </row>
    <row r="53912" spans="38:49">
      <c r="AL53912" s="5"/>
      <c r="AM53912" s="5"/>
      <c r="AW53912" s="5"/>
    </row>
    <row r="53913" spans="38:49">
      <c r="AL53913" s="5"/>
      <c r="AM53913" s="5"/>
      <c r="AW53913" s="5"/>
    </row>
    <row r="53914" spans="38:49">
      <c r="AL53914" s="5"/>
      <c r="AM53914" s="5"/>
      <c r="AW53914" s="5"/>
    </row>
    <row r="53915" spans="38:49">
      <c r="AL53915" s="5"/>
      <c r="AM53915" s="5"/>
      <c r="AW53915" s="5"/>
    </row>
    <row r="53916" spans="38:49">
      <c r="AL53916" s="5"/>
      <c r="AM53916" s="5"/>
      <c r="AW53916" s="5"/>
    </row>
    <row r="53917" spans="38:49">
      <c r="AL53917" s="5"/>
      <c r="AM53917" s="5"/>
      <c r="AW53917" s="5"/>
    </row>
    <row r="53918" spans="38:49">
      <c r="AL53918" s="5"/>
      <c r="AM53918" s="5"/>
      <c r="AW53918" s="5"/>
    </row>
    <row r="53919" spans="38:49">
      <c r="AL53919" s="5"/>
      <c r="AM53919" s="5"/>
      <c r="AW53919" s="5"/>
    </row>
    <row r="53920" spans="38:49">
      <c r="AL53920" s="5"/>
      <c r="AM53920" s="5"/>
      <c r="AW53920" s="5"/>
    </row>
    <row r="53921" spans="38:49">
      <c r="AL53921" s="5"/>
      <c r="AM53921" s="5"/>
      <c r="AW53921" s="5"/>
    </row>
    <row r="53922" spans="38:49">
      <c r="AL53922" s="5"/>
      <c r="AM53922" s="5"/>
      <c r="AW53922" s="5"/>
    </row>
    <row r="53923" spans="38:49">
      <c r="AL53923" s="5"/>
      <c r="AM53923" s="5"/>
      <c r="AW53923" s="5"/>
    </row>
    <row r="53924" spans="38:49">
      <c r="AL53924" s="5"/>
      <c r="AM53924" s="5"/>
      <c r="AW53924" s="5"/>
    </row>
    <row r="53925" spans="38:49">
      <c r="AL53925" s="5"/>
      <c r="AM53925" s="5"/>
      <c r="AW53925" s="5"/>
    </row>
    <row r="53926" spans="38:49">
      <c r="AL53926" s="5"/>
      <c r="AM53926" s="5"/>
      <c r="AW53926" s="5"/>
    </row>
    <row r="53927" spans="38:49">
      <c r="AL53927" s="5"/>
      <c r="AM53927" s="5"/>
      <c r="AW53927" s="5"/>
    </row>
    <row r="53928" spans="38:49">
      <c r="AL53928" s="5"/>
      <c r="AM53928" s="5"/>
      <c r="AW53928" s="5"/>
    </row>
    <row r="53929" spans="38:49">
      <c r="AL53929" s="5"/>
      <c r="AM53929" s="5"/>
      <c r="AW53929" s="5"/>
    </row>
    <row r="53930" spans="38:49">
      <c r="AL53930" s="5"/>
      <c r="AM53930" s="5"/>
      <c r="AW53930" s="5"/>
    </row>
    <row r="53931" spans="38:49">
      <c r="AL53931" s="5"/>
      <c r="AM53931" s="5"/>
      <c r="AW53931" s="5"/>
    </row>
    <row r="53932" spans="38:49">
      <c r="AL53932" s="5"/>
      <c r="AM53932" s="5"/>
      <c r="AW53932" s="5"/>
    </row>
    <row r="53933" spans="38:49">
      <c r="AL53933" s="5"/>
      <c r="AM53933" s="5"/>
      <c r="AW53933" s="5"/>
    </row>
    <row r="53934" spans="38:49">
      <c r="AL53934" s="5"/>
      <c r="AM53934" s="5"/>
      <c r="AW53934" s="5"/>
    </row>
    <row r="53935" spans="38:49">
      <c r="AL53935" s="5"/>
      <c r="AM53935" s="5"/>
      <c r="AW53935" s="5"/>
    </row>
    <row r="53936" spans="38:49">
      <c r="AL53936" s="5"/>
      <c r="AM53936" s="5"/>
      <c r="AW53936" s="5"/>
    </row>
    <row r="53937" spans="38:49">
      <c r="AL53937" s="5"/>
      <c r="AM53937" s="5"/>
      <c r="AW53937" s="5"/>
    </row>
    <row r="53938" spans="38:49">
      <c r="AL53938" s="5"/>
      <c r="AM53938" s="5"/>
      <c r="AW53938" s="5"/>
    </row>
    <row r="53939" spans="38:49">
      <c r="AL53939" s="5"/>
      <c r="AM53939" s="5"/>
      <c r="AW53939" s="5"/>
    </row>
    <row r="53940" spans="38:49">
      <c r="AL53940" s="5"/>
      <c r="AM53940" s="5"/>
      <c r="AW53940" s="5"/>
    </row>
    <row r="53941" spans="38:49">
      <c r="AL53941" s="5"/>
      <c r="AM53941" s="5"/>
      <c r="AW53941" s="5"/>
    </row>
    <row r="53942" spans="38:49">
      <c r="AL53942" s="5"/>
      <c r="AM53942" s="5"/>
      <c r="AW53942" s="5"/>
    </row>
    <row r="53943" spans="38:49">
      <c r="AL53943" s="5"/>
      <c r="AM53943" s="5"/>
      <c r="AW53943" s="5"/>
    </row>
    <row r="53944" spans="38:49">
      <c r="AL53944" s="5"/>
      <c r="AM53944" s="5"/>
      <c r="AW53944" s="5"/>
    </row>
    <row r="53945" spans="38:49">
      <c r="AL53945" s="5"/>
      <c r="AM53945" s="5"/>
      <c r="AW53945" s="5"/>
    </row>
    <row r="53946" spans="38:49">
      <c r="AL53946" s="5"/>
      <c r="AM53946" s="5"/>
      <c r="AW53946" s="5"/>
    </row>
    <row r="53947" spans="38:49">
      <c r="AL53947" s="5"/>
      <c r="AM53947" s="5"/>
      <c r="AW53947" s="5"/>
    </row>
    <row r="53948" spans="38:49">
      <c r="AL53948" s="5"/>
      <c r="AM53948" s="5"/>
      <c r="AW53948" s="5"/>
    </row>
    <row r="53949" spans="38:49">
      <c r="AL53949" s="5"/>
      <c r="AM53949" s="5"/>
      <c r="AW53949" s="5"/>
    </row>
    <row r="53950" spans="38:49">
      <c r="AL53950" s="5"/>
      <c r="AM53950" s="5"/>
      <c r="AW53950" s="5"/>
    </row>
    <row r="53951" spans="38:49">
      <c r="AL53951" s="5"/>
      <c r="AM53951" s="5"/>
      <c r="AW53951" s="5"/>
    </row>
    <row r="53952" spans="38:49">
      <c r="AL53952" s="5"/>
      <c r="AM53952" s="5"/>
      <c r="AW53952" s="5"/>
    </row>
    <row r="53953" spans="38:49">
      <c r="AL53953" s="5"/>
      <c r="AM53953" s="5"/>
      <c r="AW53953" s="5"/>
    </row>
    <row r="53954" spans="38:49">
      <c r="AL53954" s="5"/>
      <c r="AM53954" s="5"/>
      <c r="AW53954" s="5"/>
    </row>
    <row r="53955" spans="38:49">
      <c r="AL53955" s="5"/>
      <c r="AM53955" s="5"/>
      <c r="AW53955" s="5"/>
    </row>
    <row r="53956" spans="38:49">
      <c r="AL53956" s="5"/>
      <c r="AM53956" s="5"/>
      <c r="AW53956" s="5"/>
    </row>
    <row r="53957" spans="38:49">
      <c r="AL53957" s="5"/>
      <c r="AM53957" s="5"/>
      <c r="AW53957" s="5"/>
    </row>
    <row r="53958" spans="38:49">
      <c r="AL53958" s="5"/>
      <c r="AM53958" s="5"/>
      <c r="AW53958" s="5"/>
    </row>
    <row r="53959" spans="38:49">
      <c r="AL53959" s="5"/>
      <c r="AM53959" s="5"/>
      <c r="AW53959" s="5"/>
    </row>
    <row r="53960" spans="38:49">
      <c r="AL53960" s="5"/>
      <c r="AM53960" s="5"/>
      <c r="AW53960" s="5"/>
    </row>
    <row r="53961" spans="38:49">
      <c r="AL53961" s="5"/>
      <c r="AM53961" s="5"/>
      <c r="AW53961" s="5"/>
    </row>
    <row r="53962" spans="38:49">
      <c r="AL53962" s="5"/>
      <c r="AM53962" s="5"/>
      <c r="AW53962" s="5"/>
    </row>
    <row r="53963" spans="38:49">
      <c r="AL53963" s="5"/>
      <c r="AM53963" s="5"/>
      <c r="AW53963" s="5"/>
    </row>
    <row r="53964" spans="38:49">
      <c r="AL53964" s="5"/>
      <c r="AM53964" s="5"/>
      <c r="AW53964" s="5"/>
    </row>
    <row r="53965" spans="38:49">
      <c r="AL53965" s="5"/>
      <c r="AM53965" s="5"/>
      <c r="AW53965" s="5"/>
    </row>
    <row r="53966" spans="38:49">
      <c r="AL53966" s="5"/>
      <c r="AM53966" s="5"/>
      <c r="AW53966" s="5"/>
    </row>
    <row r="53967" spans="38:49">
      <c r="AL53967" s="5"/>
      <c r="AM53967" s="5"/>
      <c r="AW53967" s="5"/>
    </row>
    <row r="53968" spans="38:49">
      <c r="AL53968" s="5"/>
      <c r="AM53968" s="5"/>
      <c r="AW53968" s="5"/>
    </row>
    <row r="53969" spans="38:49">
      <c r="AL53969" s="5"/>
      <c r="AM53969" s="5"/>
      <c r="AW53969" s="5"/>
    </row>
    <row r="53970" spans="38:49">
      <c r="AL53970" s="5"/>
      <c r="AM53970" s="5"/>
      <c r="AW53970" s="5"/>
    </row>
    <row r="53971" spans="38:49">
      <c r="AL53971" s="5"/>
      <c r="AM53971" s="5"/>
      <c r="AW53971" s="5"/>
    </row>
    <row r="53972" spans="38:49">
      <c r="AL53972" s="5"/>
      <c r="AM53972" s="5"/>
      <c r="AW53972" s="5"/>
    </row>
    <row r="53973" spans="38:49">
      <c r="AL53973" s="5"/>
      <c r="AM53973" s="5"/>
      <c r="AW53973" s="5"/>
    </row>
    <row r="53974" spans="38:49">
      <c r="AL53974" s="5"/>
      <c r="AM53974" s="5"/>
      <c r="AW53974" s="5"/>
    </row>
    <row r="53975" spans="38:49">
      <c r="AL53975" s="5"/>
      <c r="AM53975" s="5"/>
      <c r="AW53975" s="5"/>
    </row>
    <row r="53976" spans="38:49">
      <c r="AL53976" s="5"/>
      <c r="AM53976" s="5"/>
      <c r="AW53976" s="5"/>
    </row>
    <row r="53977" spans="38:49">
      <c r="AL53977" s="5"/>
      <c r="AM53977" s="5"/>
      <c r="AW53977" s="5"/>
    </row>
    <row r="53978" spans="38:49">
      <c r="AL53978" s="5"/>
      <c r="AM53978" s="5"/>
      <c r="AW53978" s="5"/>
    </row>
    <row r="53979" spans="38:49">
      <c r="AL53979" s="5"/>
      <c r="AM53979" s="5"/>
      <c r="AW53979" s="5"/>
    </row>
    <row r="53980" spans="38:49">
      <c r="AL53980" s="5"/>
      <c r="AM53980" s="5"/>
      <c r="AW53980" s="5"/>
    </row>
    <row r="53981" spans="38:49">
      <c r="AL53981" s="5"/>
      <c r="AM53981" s="5"/>
      <c r="AW53981" s="5"/>
    </row>
    <row r="53982" spans="38:49">
      <c r="AL53982" s="5"/>
      <c r="AM53982" s="5"/>
      <c r="AW53982" s="5"/>
    </row>
    <row r="53983" spans="38:49">
      <c r="AL53983" s="5"/>
      <c r="AM53983" s="5"/>
      <c r="AW53983" s="5"/>
    </row>
    <row r="53984" spans="38:49">
      <c r="AL53984" s="5"/>
      <c r="AM53984" s="5"/>
      <c r="AW53984" s="5"/>
    </row>
    <row r="53985" spans="38:49">
      <c r="AL53985" s="5"/>
      <c r="AM53985" s="5"/>
      <c r="AW53985" s="5"/>
    </row>
    <row r="53986" spans="38:49">
      <c r="AL53986" s="5"/>
      <c r="AM53986" s="5"/>
      <c r="AW53986" s="5"/>
    </row>
    <row r="53987" spans="38:49">
      <c r="AL53987" s="5"/>
      <c r="AM53987" s="5"/>
      <c r="AW53987" s="5"/>
    </row>
    <row r="53988" spans="38:49">
      <c r="AL53988" s="5"/>
      <c r="AM53988" s="5"/>
      <c r="AW53988" s="5"/>
    </row>
    <row r="53989" spans="38:49">
      <c r="AL53989" s="5"/>
      <c r="AM53989" s="5"/>
      <c r="AW53989" s="5"/>
    </row>
    <row r="53990" spans="38:49">
      <c r="AL53990" s="5"/>
      <c r="AM53990" s="5"/>
      <c r="AW53990" s="5"/>
    </row>
    <row r="53991" spans="38:49">
      <c r="AL53991" s="5"/>
      <c r="AM53991" s="5"/>
      <c r="AW53991" s="5"/>
    </row>
    <row r="53992" spans="38:49">
      <c r="AL53992" s="5"/>
      <c r="AM53992" s="5"/>
      <c r="AW53992" s="5"/>
    </row>
    <row r="53993" spans="38:49">
      <c r="AL53993" s="5"/>
      <c r="AM53993" s="5"/>
      <c r="AW53993" s="5"/>
    </row>
    <row r="53994" spans="38:49">
      <c r="AL53994" s="5"/>
      <c r="AM53994" s="5"/>
      <c r="AW53994" s="5"/>
    </row>
    <row r="53995" spans="38:49">
      <c r="AL53995" s="5"/>
      <c r="AM53995" s="5"/>
      <c r="AW53995" s="5"/>
    </row>
    <row r="53996" spans="38:49">
      <c r="AL53996" s="5"/>
      <c r="AM53996" s="5"/>
      <c r="AW53996" s="5"/>
    </row>
    <row r="53997" spans="38:49">
      <c r="AL53997" s="5"/>
      <c r="AM53997" s="5"/>
      <c r="AW53997" s="5"/>
    </row>
    <row r="53998" spans="38:49">
      <c r="AL53998" s="5"/>
      <c r="AM53998" s="5"/>
      <c r="AW53998" s="5"/>
    </row>
    <row r="53999" spans="38:49">
      <c r="AL53999" s="5"/>
      <c r="AM53999" s="5"/>
      <c r="AW53999" s="5"/>
    </row>
    <row r="54000" spans="38:49">
      <c r="AL54000" s="5"/>
      <c r="AM54000" s="5"/>
      <c r="AW54000" s="5"/>
    </row>
    <row r="54001" spans="38:49">
      <c r="AL54001" s="5"/>
      <c r="AM54001" s="5"/>
      <c r="AW54001" s="5"/>
    </row>
    <row r="54002" spans="38:49">
      <c r="AL54002" s="5"/>
      <c r="AM54002" s="5"/>
      <c r="AW54002" s="5"/>
    </row>
    <row r="54003" spans="38:49">
      <c r="AL54003" s="5"/>
      <c r="AM54003" s="5"/>
      <c r="AW54003" s="5"/>
    </row>
    <row r="54004" spans="38:49">
      <c r="AL54004" s="5"/>
      <c r="AM54004" s="5"/>
      <c r="AW54004" s="5"/>
    </row>
    <row r="54005" spans="38:49">
      <c r="AL54005" s="5"/>
      <c r="AM54005" s="5"/>
      <c r="AW54005" s="5"/>
    </row>
    <row r="54006" spans="38:49">
      <c r="AL54006" s="5"/>
      <c r="AM54006" s="5"/>
      <c r="AW54006" s="5"/>
    </row>
    <row r="54007" spans="38:49">
      <c r="AL54007" s="5"/>
      <c r="AM54007" s="5"/>
      <c r="AW54007" s="5"/>
    </row>
    <row r="54008" spans="38:49">
      <c r="AL54008" s="5"/>
      <c r="AM54008" s="5"/>
      <c r="AW54008" s="5"/>
    </row>
    <row r="54009" spans="38:49">
      <c r="AL54009" s="5"/>
      <c r="AM54009" s="5"/>
      <c r="AW54009" s="5"/>
    </row>
    <row r="54010" spans="38:49">
      <c r="AL54010" s="5"/>
      <c r="AM54010" s="5"/>
      <c r="AW54010" s="5"/>
    </row>
    <row r="54011" spans="38:49">
      <c r="AL54011" s="5"/>
      <c r="AM54011" s="5"/>
      <c r="AW54011" s="5"/>
    </row>
    <row r="54012" spans="38:49">
      <c r="AL54012" s="5"/>
      <c r="AM54012" s="5"/>
      <c r="AW54012" s="5"/>
    </row>
    <row r="54013" spans="38:49">
      <c r="AL54013" s="5"/>
      <c r="AM54013" s="5"/>
      <c r="AW54013" s="5"/>
    </row>
    <row r="54014" spans="38:49">
      <c r="AL54014" s="5"/>
      <c r="AM54014" s="5"/>
      <c r="AW54014" s="5"/>
    </row>
    <row r="54015" spans="38:49">
      <c r="AL54015" s="5"/>
      <c r="AM54015" s="5"/>
      <c r="AW54015" s="5"/>
    </row>
    <row r="54016" spans="38:49">
      <c r="AL54016" s="5"/>
      <c r="AM54016" s="5"/>
      <c r="AW54016" s="5"/>
    </row>
    <row r="54017" spans="38:49">
      <c r="AL54017" s="5"/>
      <c r="AM54017" s="5"/>
      <c r="AW54017" s="5"/>
    </row>
    <row r="54018" spans="38:49">
      <c r="AL54018" s="5"/>
      <c r="AM54018" s="5"/>
      <c r="AW54018" s="5"/>
    </row>
    <row r="54019" spans="38:49">
      <c r="AL54019" s="5"/>
      <c r="AM54019" s="5"/>
      <c r="AW54019" s="5"/>
    </row>
    <row r="54020" spans="38:49">
      <c r="AL54020" s="5"/>
      <c r="AM54020" s="5"/>
      <c r="AW54020" s="5"/>
    </row>
    <row r="54021" spans="38:49">
      <c r="AL54021" s="5"/>
      <c r="AM54021" s="5"/>
      <c r="AW54021" s="5"/>
    </row>
    <row r="54022" spans="38:49">
      <c r="AL54022" s="5"/>
      <c r="AM54022" s="5"/>
      <c r="AW54022" s="5"/>
    </row>
    <row r="54023" spans="38:49">
      <c r="AL54023" s="5"/>
      <c r="AM54023" s="5"/>
      <c r="AW54023" s="5"/>
    </row>
    <row r="54024" spans="38:49">
      <c r="AL54024" s="5"/>
      <c r="AM54024" s="5"/>
      <c r="AW54024" s="5"/>
    </row>
    <row r="54025" spans="38:49">
      <c r="AL54025" s="5"/>
      <c r="AM54025" s="5"/>
      <c r="AW54025" s="5"/>
    </row>
    <row r="54026" spans="38:49">
      <c r="AL54026" s="5"/>
      <c r="AM54026" s="5"/>
      <c r="AW54026" s="5"/>
    </row>
    <row r="54027" spans="38:49">
      <c r="AL54027" s="5"/>
      <c r="AM54027" s="5"/>
      <c r="AW54027" s="5"/>
    </row>
    <row r="54028" spans="38:49">
      <c r="AL54028" s="5"/>
      <c r="AM54028" s="5"/>
      <c r="AW54028" s="5"/>
    </row>
    <row r="54029" spans="38:49">
      <c r="AL54029" s="5"/>
      <c r="AM54029" s="5"/>
      <c r="AW54029" s="5"/>
    </row>
    <row r="54030" spans="38:49">
      <c r="AL54030" s="5"/>
      <c r="AM54030" s="5"/>
      <c r="AW54030" s="5"/>
    </row>
    <row r="54031" spans="38:49">
      <c r="AL54031" s="5"/>
      <c r="AM54031" s="5"/>
      <c r="AW54031" s="5"/>
    </row>
    <row r="54032" spans="38:49">
      <c r="AL54032" s="5"/>
      <c r="AM54032" s="5"/>
      <c r="AW54032" s="5"/>
    </row>
    <row r="54033" spans="38:49">
      <c r="AL54033" s="5"/>
      <c r="AM54033" s="5"/>
      <c r="AW54033" s="5"/>
    </row>
    <row r="54034" spans="38:49">
      <c r="AL54034" s="5"/>
      <c r="AM54034" s="5"/>
      <c r="AW54034" s="5"/>
    </row>
    <row r="54035" spans="38:49">
      <c r="AL54035" s="5"/>
      <c r="AM54035" s="5"/>
      <c r="AW54035" s="5"/>
    </row>
    <row r="54036" spans="38:49">
      <c r="AL54036" s="5"/>
      <c r="AM54036" s="5"/>
      <c r="AW54036" s="5"/>
    </row>
    <row r="54037" spans="38:49">
      <c r="AL54037" s="5"/>
      <c r="AM54037" s="5"/>
      <c r="AW54037" s="5"/>
    </row>
    <row r="54038" spans="38:49">
      <c r="AL54038" s="5"/>
      <c r="AM54038" s="5"/>
      <c r="AW54038" s="5"/>
    </row>
    <row r="54039" spans="38:49">
      <c r="AL54039" s="5"/>
      <c r="AM54039" s="5"/>
      <c r="AW54039" s="5"/>
    </row>
    <row r="54040" spans="38:49">
      <c r="AL54040" s="5"/>
      <c r="AM54040" s="5"/>
      <c r="AW54040" s="5"/>
    </row>
    <row r="54041" spans="38:49">
      <c r="AL54041" s="5"/>
      <c r="AM54041" s="5"/>
      <c r="AW54041" s="5"/>
    </row>
    <row r="54042" spans="38:49">
      <c r="AL54042" s="5"/>
      <c r="AM54042" s="5"/>
      <c r="AW54042" s="5"/>
    </row>
    <row r="54043" spans="38:49">
      <c r="AL54043" s="5"/>
      <c r="AM54043" s="5"/>
      <c r="AW54043" s="5"/>
    </row>
    <row r="54044" spans="38:49">
      <c r="AL54044" s="5"/>
      <c r="AM54044" s="5"/>
      <c r="AW54044" s="5"/>
    </row>
    <row r="54045" spans="38:49">
      <c r="AL54045" s="5"/>
      <c r="AM54045" s="5"/>
      <c r="AW54045" s="5"/>
    </row>
    <row r="54046" spans="38:49">
      <c r="AL54046" s="5"/>
      <c r="AM54046" s="5"/>
      <c r="AW54046" s="5"/>
    </row>
    <row r="54047" spans="38:49">
      <c r="AL54047" s="5"/>
      <c r="AM54047" s="5"/>
      <c r="AW54047" s="5"/>
    </row>
    <row r="54048" spans="38:49">
      <c r="AL54048" s="5"/>
      <c r="AM54048" s="5"/>
      <c r="AW54048" s="5"/>
    </row>
    <row r="54049" spans="38:49">
      <c r="AL54049" s="5"/>
      <c r="AM54049" s="5"/>
      <c r="AW54049" s="5"/>
    </row>
    <row r="54050" spans="38:49">
      <c r="AL54050" s="5"/>
      <c r="AM54050" s="5"/>
      <c r="AW54050" s="5"/>
    </row>
    <row r="54051" spans="38:49">
      <c r="AL54051" s="5"/>
      <c r="AM54051" s="5"/>
      <c r="AW54051" s="5"/>
    </row>
    <row r="54052" spans="38:49">
      <c r="AL54052" s="5"/>
      <c r="AM54052" s="5"/>
      <c r="AW54052" s="5"/>
    </row>
    <row r="54053" spans="38:49">
      <c r="AL54053" s="5"/>
      <c r="AM54053" s="5"/>
      <c r="AW54053" s="5"/>
    </row>
    <row r="54054" spans="38:49">
      <c r="AL54054" s="5"/>
      <c r="AM54054" s="5"/>
      <c r="AW54054" s="5"/>
    </row>
    <row r="54055" spans="38:49">
      <c r="AL54055" s="5"/>
      <c r="AM54055" s="5"/>
      <c r="AW54055" s="5"/>
    </row>
    <row r="54056" spans="38:49">
      <c r="AL54056" s="5"/>
      <c r="AM54056" s="5"/>
      <c r="AW54056" s="5"/>
    </row>
    <row r="54057" spans="38:49">
      <c r="AL54057" s="5"/>
      <c r="AM54057" s="5"/>
      <c r="AW54057" s="5"/>
    </row>
    <row r="54058" spans="38:49">
      <c r="AL54058" s="5"/>
      <c r="AM54058" s="5"/>
      <c r="AW54058" s="5"/>
    </row>
    <row r="54059" spans="38:49">
      <c r="AL54059" s="5"/>
      <c r="AM54059" s="5"/>
      <c r="AW54059" s="5"/>
    </row>
    <row r="54060" spans="38:49">
      <c r="AL54060" s="5"/>
      <c r="AM54060" s="5"/>
      <c r="AW54060" s="5"/>
    </row>
    <row r="54061" spans="38:49">
      <c r="AL54061" s="5"/>
      <c r="AM54061" s="5"/>
      <c r="AW54061" s="5"/>
    </row>
    <row r="54062" spans="38:49">
      <c r="AL54062" s="5"/>
      <c r="AM54062" s="5"/>
      <c r="AW54062" s="5"/>
    </row>
    <row r="54063" spans="38:49">
      <c r="AL54063" s="5"/>
      <c r="AM54063" s="5"/>
      <c r="AW54063" s="5"/>
    </row>
    <row r="54064" spans="38:49">
      <c r="AL54064" s="5"/>
      <c r="AM54064" s="5"/>
      <c r="AW54064" s="5"/>
    </row>
    <row r="54065" spans="38:49">
      <c r="AL54065" s="5"/>
      <c r="AM54065" s="5"/>
      <c r="AW54065" s="5"/>
    </row>
    <row r="54066" spans="38:49">
      <c r="AL54066" s="5"/>
      <c r="AM54066" s="5"/>
      <c r="AW54066" s="5"/>
    </row>
    <row r="54067" spans="38:49">
      <c r="AL54067" s="5"/>
      <c r="AM54067" s="5"/>
      <c r="AW54067" s="5"/>
    </row>
    <row r="54068" spans="38:49">
      <c r="AL54068" s="5"/>
      <c r="AM54068" s="5"/>
      <c r="AW54068" s="5"/>
    </row>
    <row r="54069" spans="38:49">
      <c r="AL54069" s="5"/>
      <c r="AM54069" s="5"/>
      <c r="AW54069" s="5"/>
    </row>
    <row r="54070" spans="38:49">
      <c r="AL54070" s="5"/>
      <c r="AM54070" s="5"/>
      <c r="AW54070" s="5"/>
    </row>
    <row r="54071" spans="38:49">
      <c r="AL54071" s="5"/>
      <c r="AM54071" s="5"/>
      <c r="AW54071" s="5"/>
    </row>
    <row r="54072" spans="38:49">
      <c r="AL54072" s="5"/>
      <c r="AM54072" s="5"/>
      <c r="AW54072" s="5"/>
    </row>
    <row r="54073" spans="38:49">
      <c r="AL54073" s="5"/>
      <c r="AM54073" s="5"/>
      <c r="AW54073" s="5"/>
    </row>
    <row r="54074" spans="38:49">
      <c r="AL54074" s="5"/>
      <c r="AM54074" s="5"/>
      <c r="AW54074" s="5"/>
    </row>
    <row r="54075" spans="38:49">
      <c r="AL54075" s="5"/>
      <c r="AM54075" s="5"/>
      <c r="AW54075" s="5"/>
    </row>
    <row r="54076" spans="38:49">
      <c r="AL54076" s="5"/>
      <c r="AM54076" s="5"/>
      <c r="AW54076" s="5"/>
    </row>
    <row r="54077" spans="38:49">
      <c r="AL54077" s="5"/>
      <c r="AM54077" s="5"/>
      <c r="AW54077" s="5"/>
    </row>
    <row r="54078" spans="38:49">
      <c r="AL54078" s="5"/>
      <c r="AM54078" s="5"/>
      <c r="AW54078" s="5"/>
    </row>
    <row r="54079" spans="38:49">
      <c r="AL54079" s="5"/>
      <c r="AM54079" s="5"/>
      <c r="AW54079" s="5"/>
    </row>
    <row r="54080" spans="38:49">
      <c r="AL54080" s="5"/>
      <c r="AM54080" s="5"/>
      <c r="AW54080" s="5"/>
    </row>
    <row r="54081" spans="38:49">
      <c r="AL54081" s="5"/>
      <c r="AM54081" s="5"/>
      <c r="AW54081" s="5"/>
    </row>
    <row r="54082" spans="38:49">
      <c r="AL54082" s="5"/>
      <c r="AM54082" s="5"/>
      <c r="AW54082" s="5"/>
    </row>
    <row r="54083" spans="38:49">
      <c r="AL54083" s="5"/>
      <c r="AM54083" s="5"/>
      <c r="AW54083" s="5"/>
    </row>
    <row r="54084" spans="38:49">
      <c r="AL54084" s="5"/>
      <c r="AM54084" s="5"/>
      <c r="AW54084" s="5"/>
    </row>
    <row r="54085" spans="38:49">
      <c r="AL54085" s="5"/>
      <c r="AM54085" s="5"/>
      <c r="AW54085" s="5"/>
    </row>
    <row r="54086" spans="38:49">
      <c r="AL54086" s="5"/>
      <c r="AM54086" s="5"/>
      <c r="AW54086" s="5"/>
    </row>
    <row r="54087" spans="38:49">
      <c r="AL54087" s="5"/>
      <c r="AM54087" s="5"/>
      <c r="AW54087" s="5"/>
    </row>
    <row r="54088" spans="38:49">
      <c r="AL54088" s="5"/>
      <c r="AM54088" s="5"/>
      <c r="AW54088" s="5"/>
    </row>
    <row r="54089" spans="38:49">
      <c r="AL54089" s="5"/>
      <c r="AM54089" s="5"/>
      <c r="AW54089" s="5"/>
    </row>
    <row r="54090" spans="38:49">
      <c r="AL54090" s="5"/>
      <c r="AM54090" s="5"/>
      <c r="AW54090" s="5"/>
    </row>
    <row r="54091" spans="38:49">
      <c r="AL54091" s="5"/>
      <c r="AM54091" s="5"/>
      <c r="AW54091" s="5"/>
    </row>
    <row r="54092" spans="38:49">
      <c r="AL54092" s="5"/>
      <c r="AM54092" s="5"/>
      <c r="AW54092" s="5"/>
    </row>
    <row r="54093" spans="38:49">
      <c r="AL54093" s="5"/>
      <c r="AM54093" s="5"/>
      <c r="AW54093" s="5"/>
    </row>
    <row r="54094" spans="38:49">
      <c r="AL54094" s="5"/>
      <c r="AM54094" s="5"/>
      <c r="AW54094" s="5"/>
    </row>
    <row r="54095" spans="38:49">
      <c r="AL54095" s="5"/>
      <c r="AM54095" s="5"/>
      <c r="AW54095" s="5"/>
    </row>
    <row r="54096" spans="38:49">
      <c r="AL54096" s="5"/>
      <c r="AM54096" s="5"/>
      <c r="AW54096" s="5"/>
    </row>
    <row r="54097" spans="38:49">
      <c r="AL54097" s="5"/>
      <c r="AM54097" s="5"/>
      <c r="AW54097" s="5"/>
    </row>
    <row r="54098" spans="38:49">
      <c r="AL54098" s="5"/>
      <c r="AM54098" s="5"/>
      <c r="AW54098" s="5"/>
    </row>
    <row r="54099" spans="38:49">
      <c r="AL54099" s="5"/>
      <c r="AM54099" s="5"/>
      <c r="AW54099" s="5"/>
    </row>
    <row r="54100" spans="38:49">
      <c r="AL54100" s="5"/>
      <c r="AM54100" s="5"/>
      <c r="AW54100" s="5"/>
    </row>
    <row r="54101" spans="38:49">
      <c r="AL54101" s="5"/>
      <c r="AM54101" s="5"/>
      <c r="AW54101" s="5"/>
    </row>
    <row r="54102" spans="38:49">
      <c r="AL54102" s="5"/>
      <c r="AM54102" s="5"/>
      <c r="AW54102" s="5"/>
    </row>
    <row r="54103" spans="38:49">
      <c r="AL54103" s="5"/>
      <c r="AM54103" s="5"/>
      <c r="AW54103" s="5"/>
    </row>
    <row r="54104" spans="38:49">
      <c r="AL54104" s="5"/>
      <c r="AM54104" s="5"/>
      <c r="AW54104" s="5"/>
    </row>
    <row r="54105" spans="38:49">
      <c r="AL54105" s="5"/>
      <c r="AM54105" s="5"/>
      <c r="AW54105" s="5"/>
    </row>
    <row r="54106" spans="38:49">
      <c r="AL54106" s="5"/>
      <c r="AM54106" s="5"/>
      <c r="AW54106" s="5"/>
    </row>
    <row r="54107" spans="38:49">
      <c r="AL54107" s="5"/>
      <c r="AM54107" s="5"/>
      <c r="AW54107" s="5"/>
    </row>
    <row r="54108" spans="38:49">
      <c r="AL54108" s="5"/>
      <c r="AM54108" s="5"/>
      <c r="AW54108" s="5"/>
    </row>
    <row r="54109" spans="38:49">
      <c r="AL54109" s="5"/>
      <c r="AM54109" s="5"/>
      <c r="AW54109" s="5"/>
    </row>
    <row r="54110" spans="38:49">
      <c r="AL54110" s="5"/>
      <c r="AM54110" s="5"/>
      <c r="AW54110" s="5"/>
    </row>
    <row r="54111" spans="38:49">
      <c r="AL54111" s="5"/>
      <c r="AM54111" s="5"/>
      <c r="AW54111" s="5"/>
    </row>
    <row r="54112" spans="38:49">
      <c r="AL54112" s="5"/>
      <c r="AM54112" s="5"/>
      <c r="AW54112" s="5"/>
    </row>
    <row r="54113" spans="38:49">
      <c r="AL54113" s="5"/>
      <c r="AM54113" s="5"/>
      <c r="AW54113" s="5"/>
    </row>
    <row r="54114" spans="38:49">
      <c r="AL54114" s="5"/>
      <c r="AM54114" s="5"/>
      <c r="AW54114" s="5"/>
    </row>
    <row r="54115" spans="38:49">
      <c r="AL54115" s="5"/>
      <c r="AM54115" s="5"/>
      <c r="AW54115" s="5"/>
    </row>
    <row r="54116" spans="38:49">
      <c r="AL54116" s="5"/>
      <c r="AM54116" s="5"/>
      <c r="AW54116" s="5"/>
    </row>
    <row r="54117" spans="38:49">
      <c r="AL54117" s="5"/>
      <c r="AM54117" s="5"/>
      <c r="AW54117" s="5"/>
    </row>
    <row r="54118" spans="38:49">
      <c r="AL54118" s="5"/>
      <c r="AM54118" s="5"/>
      <c r="AW54118" s="5"/>
    </row>
    <row r="54119" spans="38:49">
      <c r="AL54119" s="5"/>
      <c r="AM54119" s="5"/>
      <c r="AW54119" s="5"/>
    </row>
    <row r="54120" spans="38:49">
      <c r="AL54120" s="5"/>
      <c r="AM54120" s="5"/>
      <c r="AW54120" s="5"/>
    </row>
    <row r="54121" spans="38:49">
      <c r="AL54121" s="5"/>
      <c r="AM54121" s="5"/>
      <c r="AW54121" s="5"/>
    </row>
    <row r="54122" spans="38:49">
      <c r="AL54122" s="5"/>
      <c r="AM54122" s="5"/>
      <c r="AW54122" s="5"/>
    </row>
    <row r="54123" spans="38:49">
      <c r="AL54123" s="5"/>
      <c r="AM54123" s="5"/>
      <c r="AW54123" s="5"/>
    </row>
    <row r="54124" spans="38:49">
      <c r="AL54124" s="5"/>
      <c r="AM54124" s="5"/>
      <c r="AW54124" s="5"/>
    </row>
    <row r="54125" spans="38:49">
      <c r="AL54125" s="5"/>
      <c r="AM54125" s="5"/>
      <c r="AW54125" s="5"/>
    </row>
    <row r="54126" spans="38:49">
      <c r="AL54126" s="5"/>
      <c r="AM54126" s="5"/>
      <c r="AW54126" s="5"/>
    </row>
    <row r="54127" spans="38:49">
      <c r="AL54127" s="5"/>
      <c r="AM54127" s="5"/>
      <c r="AW54127" s="5"/>
    </row>
    <row r="54128" spans="38:49">
      <c r="AL54128" s="5"/>
      <c r="AM54128" s="5"/>
      <c r="AW54128" s="5"/>
    </row>
    <row r="54129" spans="38:49">
      <c r="AL54129" s="5"/>
      <c r="AM54129" s="5"/>
      <c r="AW54129" s="5"/>
    </row>
    <row r="54130" spans="38:49">
      <c r="AL54130" s="5"/>
      <c r="AM54130" s="5"/>
      <c r="AW54130" s="5"/>
    </row>
    <row r="54131" spans="38:49">
      <c r="AL54131" s="5"/>
      <c r="AM54131" s="5"/>
      <c r="AW54131" s="5"/>
    </row>
    <row r="54132" spans="38:49">
      <c r="AL54132" s="5"/>
      <c r="AM54132" s="5"/>
      <c r="AW54132" s="5"/>
    </row>
    <row r="54133" spans="38:49">
      <c r="AL54133" s="5"/>
      <c r="AM54133" s="5"/>
      <c r="AW54133" s="5"/>
    </row>
    <row r="54134" spans="38:49">
      <c r="AL54134" s="5"/>
      <c r="AM54134" s="5"/>
      <c r="AW54134" s="5"/>
    </row>
    <row r="54135" spans="38:49">
      <c r="AL54135" s="5"/>
      <c r="AM54135" s="5"/>
      <c r="AW54135" s="5"/>
    </row>
    <row r="54136" spans="38:49">
      <c r="AL54136" s="5"/>
      <c r="AM54136" s="5"/>
      <c r="AW54136" s="5"/>
    </row>
    <row r="54137" spans="38:49">
      <c r="AL54137" s="5"/>
      <c r="AM54137" s="5"/>
      <c r="AW54137" s="5"/>
    </row>
    <row r="54138" spans="38:49">
      <c r="AL54138" s="5"/>
      <c r="AM54138" s="5"/>
      <c r="AW54138" s="5"/>
    </row>
    <row r="54139" spans="38:49">
      <c r="AL54139" s="5"/>
      <c r="AM54139" s="5"/>
      <c r="AW54139" s="5"/>
    </row>
    <row r="54140" spans="38:49">
      <c r="AL54140" s="5"/>
      <c r="AM54140" s="5"/>
      <c r="AW54140" s="5"/>
    </row>
    <row r="54141" spans="38:49">
      <c r="AL54141" s="5"/>
      <c r="AM54141" s="5"/>
      <c r="AW54141" s="5"/>
    </row>
    <row r="54142" spans="38:49">
      <c r="AL54142" s="5"/>
      <c r="AM54142" s="5"/>
      <c r="AW54142" s="5"/>
    </row>
    <row r="54143" spans="38:49">
      <c r="AL54143" s="5"/>
      <c r="AM54143" s="5"/>
      <c r="AW54143" s="5"/>
    </row>
    <row r="54144" spans="38:49">
      <c r="AL54144" s="5"/>
      <c r="AM54144" s="5"/>
      <c r="AW54144" s="5"/>
    </row>
    <row r="54145" spans="38:49">
      <c r="AL54145" s="5"/>
      <c r="AM54145" s="5"/>
      <c r="AW54145" s="5"/>
    </row>
    <row r="54146" spans="38:49">
      <c r="AL54146" s="5"/>
      <c r="AM54146" s="5"/>
      <c r="AW54146" s="5"/>
    </row>
    <row r="54147" spans="38:49">
      <c r="AL54147" s="5"/>
      <c r="AM54147" s="5"/>
      <c r="AW54147" s="5"/>
    </row>
    <row r="54148" spans="38:49">
      <c r="AL54148" s="5"/>
      <c r="AM54148" s="5"/>
      <c r="AW54148" s="5"/>
    </row>
    <row r="54149" spans="38:49">
      <c r="AL54149" s="5"/>
      <c r="AM54149" s="5"/>
      <c r="AW54149" s="5"/>
    </row>
    <row r="54150" spans="38:49">
      <c r="AL54150" s="5"/>
      <c r="AM54150" s="5"/>
      <c r="AW54150" s="5"/>
    </row>
    <row r="54151" spans="38:49">
      <c r="AL54151" s="5"/>
      <c r="AM54151" s="5"/>
      <c r="AW54151" s="5"/>
    </row>
    <row r="54152" spans="38:49">
      <c r="AL54152" s="5"/>
      <c r="AM54152" s="5"/>
      <c r="AW54152" s="5"/>
    </row>
    <row r="54153" spans="38:49">
      <c r="AL54153" s="5"/>
      <c r="AM54153" s="5"/>
      <c r="AW54153" s="5"/>
    </row>
    <row r="54154" spans="38:49">
      <c r="AL54154" s="5"/>
      <c r="AM54154" s="5"/>
      <c r="AW54154" s="5"/>
    </row>
    <row r="54155" spans="38:49">
      <c r="AL54155" s="5"/>
      <c r="AM54155" s="5"/>
      <c r="AW54155" s="5"/>
    </row>
    <row r="54156" spans="38:49">
      <c r="AL54156" s="5"/>
      <c r="AM54156" s="5"/>
      <c r="AW54156" s="5"/>
    </row>
    <row r="54157" spans="38:49">
      <c r="AL54157" s="5"/>
      <c r="AM54157" s="5"/>
      <c r="AW54157" s="5"/>
    </row>
    <row r="54158" spans="38:49">
      <c r="AL54158" s="5"/>
      <c r="AM54158" s="5"/>
      <c r="AW54158" s="5"/>
    </row>
    <row r="54159" spans="38:49">
      <c r="AL54159" s="5"/>
      <c r="AM54159" s="5"/>
      <c r="AW54159" s="5"/>
    </row>
    <row r="54160" spans="38:49">
      <c r="AL54160" s="5"/>
      <c r="AM54160" s="5"/>
      <c r="AW54160" s="5"/>
    </row>
    <row r="54161" spans="38:49">
      <c r="AL54161" s="5"/>
      <c r="AM54161" s="5"/>
      <c r="AW54161" s="5"/>
    </row>
    <row r="54162" spans="38:49">
      <c r="AL54162" s="5"/>
      <c r="AM54162" s="5"/>
      <c r="AW54162" s="5"/>
    </row>
    <row r="54163" spans="38:49">
      <c r="AL54163" s="5"/>
      <c r="AM54163" s="5"/>
      <c r="AW54163" s="5"/>
    </row>
    <row r="54164" spans="38:49">
      <c r="AL54164" s="5"/>
      <c r="AM54164" s="5"/>
      <c r="AW54164" s="5"/>
    </row>
    <row r="54165" spans="38:49">
      <c r="AL54165" s="5"/>
      <c r="AM54165" s="5"/>
      <c r="AW54165" s="5"/>
    </row>
    <row r="54166" spans="38:49">
      <c r="AL54166" s="5"/>
      <c r="AM54166" s="5"/>
      <c r="AW54166" s="5"/>
    </row>
    <row r="54167" spans="38:49">
      <c r="AL54167" s="5"/>
      <c r="AM54167" s="5"/>
      <c r="AW54167" s="5"/>
    </row>
    <row r="54168" spans="38:49">
      <c r="AL54168" s="5"/>
      <c r="AM54168" s="5"/>
      <c r="AW54168" s="5"/>
    </row>
    <row r="54169" spans="38:49">
      <c r="AL54169" s="5"/>
      <c r="AM54169" s="5"/>
      <c r="AW54169" s="5"/>
    </row>
    <row r="54170" spans="38:49">
      <c r="AL54170" s="5"/>
      <c r="AM54170" s="5"/>
      <c r="AW54170" s="5"/>
    </row>
    <row r="54171" spans="38:49">
      <c r="AL54171" s="5"/>
      <c r="AM54171" s="5"/>
      <c r="AW54171" s="5"/>
    </row>
    <row r="54172" spans="38:49">
      <c r="AL54172" s="5"/>
      <c r="AM54172" s="5"/>
      <c r="AW54172" s="5"/>
    </row>
    <row r="54173" spans="38:49">
      <c r="AL54173" s="5"/>
      <c r="AM54173" s="5"/>
      <c r="AW54173" s="5"/>
    </row>
    <row r="54174" spans="38:49">
      <c r="AL54174" s="5"/>
      <c r="AM54174" s="5"/>
      <c r="AW54174" s="5"/>
    </row>
    <row r="54175" spans="38:49">
      <c r="AL54175" s="5"/>
      <c r="AM54175" s="5"/>
      <c r="AW54175" s="5"/>
    </row>
    <row r="54176" spans="38:49">
      <c r="AL54176" s="5"/>
      <c r="AM54176" s="5"/>
      <c r="AW54176" s="5"/>
    </row>
    <row r="54177" spans="38:49">
      <c r="AL54177" s="5"/>
      <c r="AM54177" s="5"/>
      <c r="AW54177" s="5"/>
    </row>
    <row r="54178" spans="38:49">
      <c r="AL54178" s="5"/>
      <c r="AM54178" s="5"/>
      <c r="AW54178" s="5"/>
    </row>
    <row r="54179" spans="38:49">
      <c r="AL54179" s="5"/>
      <c r="AM54179" s="5"/>
      <c r="AW54179" s="5"/>
    </row>
    <row r="54180" spans="38:49">
      <c r="AL54180" s="5"/>
      <c r="AM54180" s="5"/>
      <c r="AW54180" s="5"/>
    </row>
    <row r="54181" spans="38:49">
      <c r="AL54181" s="5"/>
      <c r="AM54181" s="5"/>
      <c r="AW54181" s="5"/>
    </row>
    <row r="54182" spans="38:49">
      <c r="AL54182" s="5"/>
      <c r="AM54182" s="5"/>
      <c r="AW54182" s="5"/>
    </row>
    <row r="54183" spans="38:49">
      <c r="AL54183" s="5"/>
      <c r="AM54183" s="5"/>
      <c r="AW54183" s="5"/>
    </row>
    <row r="54184" spans="38:49">
      <c r="AL54184" s="5"/>
      <c r="AM54184" s="5"/>
      <c r="AW54184" s="5"/>
    </row>
    <row r="54185" spans="38:49">
      <c r="AL54185" s="5"/>
      <c r="AM54185" s="5"/>
      <c r="AW54185" s="5"/>
    </row>
    <row r="54186" spans="38:49">
      <c r="AL54186" s="5"/>
      <c r="AM54186" s="5"/>
      <c r="AW54186" s="5"/>
    </row>
    <row r="54187" spans="38:49">
      <c r="AL54187" s="5"/>
      <c r="AM54187" s="5"/>
      <c r="AW54187" s="5"/>
    </row>
    <row r="54188" spans="38:49">
      <c r="AL54188" s="5"/>
      <c r="AM54188" s="5"/>
      <c r="AW54188" s="5"/>
    </row>
    <row r="54189" spans="38:49">
      <c r="AL54189" s="5"/>
      <c r="AM54189" s="5"/>
      <c r="AW54189" s="5"/>
    </row>
    <row r="54190" spans="38:49">
      <c r="AL54190" s="5"/>
      <c r="AM54190" s="5"/>
      <c r="AW54190" s="5"/>
    </row>
    <row r="54191" spans="38:49">
      <c r="AL54191" s="5"/>
      <c r="AM54191" s="5"/>
      <c r="AW54191" s="5"/>
    </row>
    <row r="54192" spans="38:49">
      <c r="AL54192" s="5"/>
      <c r="AM54192" s="5"/>
      <c r="AW54192" s="5"/>
    </row>
    <row r="54193" spans="38:49">
      <c r="AL54193" s="5"/>
      <c r="AM54193" s="5"/>
      <c r="AW54193" s="5"/>
    </row>
    <row r="54194" spans="38:49">
      <c r="AL54194" s="5"/>
      <c r="AM54194" s="5"/>
      <c r="AW54194" s="5"/>
    </row>
    <row r="54195" spans="38:49">
      <c r="AL54195" s="5"/>
      <c r="AM54195" s="5"/>
      <c r="AW54195" s="5"/>
    </row>
    <row r="54196" spans="38:49">
      <c r="AL54196" s="5"/>
      <c r="AM54196" s="5"/>
      <c r="AW54196" s="5"/>
    </row>
    <row r="54197" spans="38:49">
      <c r="AL54197" s="5"/>
      <c r="AM54197" s="5"/>
      <c r="AW54197" s="5"/>
    </row>
    <row r="54198" spans="38:49">
      <c r="AL54198" s="5"/>
      <c r="AM54198" s="5"/>
      <c r="AW54198" s="5"/>
    </row>
    <row r="54199" spans="38:49">
      <c r="AL54199" s="5"/>
      <c r="AM54199" s="5"/>
      <c r="AW54199" s="5"/>
    </row>
    <row r="54200" spans="38:49">
      <c r="AL54200" s="5"/>
      <c r="AM54200" s="5"/>
      <c r="AW54200" s="5"/>
    </row>
    <row r="54201" spans="38:49">
      <c r="AL54201" s="5"/>
      <c r="AM54201" s="5"/>
      <c r="AW54201" s="5"/>
    </row>
    <row r="54202" spans="38:49">
      <c r="AL54202" s="5"/>
      <c r="AM54202" s="5"/>
      <c r="AW54202" s="5"/>
    </row>
    <row r="54203" spans="38:49">
      <c r="AL54203" s="5"/>
      <c r="AM54203" s="5"/>
      <c r="AW54203" s="5"/>
    </row>
    <row r="54204" spans="38:49">
      <c r="AL54204" s="5"/>
      <c r="AM54204" s="5"/>
      <c r="AW54204" s="5"/>
    </row>
    <row r="54205" spans="38:49">
      <c r="AL54205" s="5"/>
      <c r="AM54205" s="5"/>
      <c r="AW54205" s="5"/>
    </row>
    <row r="54206" spans="38:49">
      <c r="AL54206" s="5"/>
      <c r="AM54206" s="5"/>
      <c r="AW54206" s="5"/>
    </row>
    <row r="54207" spans="38:49">
      <c r="AL54207" s="5"/>
      <c r="AM54207" s="5"/>
      <c r="AW54207" s="5"/>
    </row>
    <row r="54208" spans="38:49">
      <c r="AL54208" s="5"/>
      <c r="AM54208" s="5"/>
      <c r="AW54208" s="5"/>
    </row>
    <row r="54209" spans="38:49">
      <c r="AL54209" s="5"/>
      <c r="AM54209" s="5"/>
      <c r="AW54209" s="5"/>
    </row>
    <row r="54210" spans="38:49">
      <c r="AL54210" s="5"/>
      <c r="AM54210" s="5"/>
      <c r="AW54210" s="5"/>
    </row>
    <row r="54211" spans="38:49">
      <c r="AL54211" s="5"/>
      <c r="AM54211" s="5"/>
      <c r="AW54211" s="5"/>
    </row>
    <row r="54212" spans="38:49">
      <c r="AL54212" s="5"/>
      <c r="AM54212" s="5"/>
      <c r="AW54212" s="5"/>
    </row>
    <row r="54213" spans="38:49">
      <c r="AL54213" s="5"/>
      <c r="AM54213" s="5"/>
      <c r="AW54213" s="5"/>
    </row>
    <row r="54214" spans="38:49">
      <c r="AL54214" s="5"/>
      <c r="AM54214" s="5"/>
      <c r="AW54214" s="5"/>
    </row>
    <row r="54215" spans="38:49">
      <c r="AL54215" s="5"/>
      <c r="AM54215" s="5"/>
      <c r="AW54215" s="5"/>
    </row>
    <row r="54216" spans="38:49">
      <c r="AL54216" s="5"/>
      <c r="AM54216" s="5"/>
      <c r="AW54216" s="5"/>
    </row>
    <row r="54217" spans="38:49">
      <c r="AL54217" s="5"/>
      <c r="AM54217" s="5"/>
      <c r="AW54217" s="5"/>
    </row>
    <row r="54218" spans="38:49">
      <c r="AL54218" s="5"/>
      <c r="AM54218" s="5"/>
      <c r="AW54218" s="5"/>
    </row>
    <row r="54219" spans="38:49">
      <c r="AL54219" s="5"/>
      <c r="AM54219" s="5"/>
      <c r="AW54219" s="5"/>
    </row>
    <row r="54220" spans="38:49">
      <c r="AL54220" s="5"/>
      <c r="AM54220" s="5"/>
      <c r="AW54220" s="5"/>
    </row>
    <row r="54221" spans="38:49">
      <c r="AL54221" s="5"/>
      <c r="AM54221" s="5"/>
      <c r="AW54221" s="5"/>
    </row>
    <row r="54222" spans="38:49">
      <c r="AL54222" s="5"/>
      <c r="AM54222" s="5"/>
      <c r="AW54222" s="5"/>
    </row>
    <row r="54223" spans="38:49">
      <c r="AL54223" s="5"/>
      <c r="AM54223" s="5"/>
      <c r="AW54223" s="5"/>
    </row>
    <row r="54224" spans="38:49">
      <c r="AL54224" s="5"/>
      <c r="AM54224" s="5"/>
      <c r="AW54224" s="5"/>
    </row>
    <row r="54225" spans="38:49">
      <c r="AL54225" s="5"/>
      <c r="AM54225" s="5"/>
      <c r="AW54225" s="5"/>
    </row>
    <row r="54226" spans="38:49">
      <c r="AL54226" s="5"/>
      <c r="AM54226" s="5"/>
      <c r="AW54226" s="5"/>
    </row>
    <row r="54227" spans="38:49">
      <c r="AL54227" s="5"/>
      <c r="AM54227" s="5"/>
      <c r="AW54227" s="5"/>
    </row>
    <row r="54228" spans="38:49">
      <c r="AL54228" s="5"/>
      <c r="AM54228" s="5"/>
      <c r="AW54228" s="5"/>
    </row>
    <row r="54229" spans="38:49">
      <c r="AL54229" s="5"/>
      <c r="AM54229" s="5"/>
      <c r="AW54229" s="5"/>
    </row>
    <row r="54230" spans="38:49">
      <c r="AL54230" s="5"/>
      <c r="AM54230" s="5"/>
      <c r="AW54230" s="5"/>
    </row>
    <row r="54231" spans="38:49">
      <c r="AL54231" s="5"/>
      <c r="AM54231" s="5"/>
      <c r="AW54231" s="5"/>
    </row>
    <row r="54232" spans="38:49">
      <c r="AL54232" s="5"/>
      <c r="AM54232" s="5"/>
      <c r="AW54232" s="5"/>
    </row>
    <row r="54233" spans="38:49">
      <c r="AL54233" s="5"/>
      <c r="AM54233" s="5"/>
      <c r="AW54233" s="5"/>
    </row>
    <row r="54234" spans="38:49">
      <c r="AL54234" s="5"/>
      <c r="AM54234" s="5"/>
      <c r="AW54234" s="5"/>
    </row>
    <row r="54235" spans="38:49">
      <c r="AL54235" s="5"/>
      <c r="AM54235" s="5"/>
      <c r="AW54235" s="5"/>
    </row>
    <row r="54236" spans="38:49">
      <c r="AL54236" s="5"/>
      <c r="AM54236" s="5"/>
      <c r="AW54236" s="5"/>
    </row>
    <row r="54237" spans="38:49">
      <c r="AL54237" s="5"/>
      <c r="AM54237" s="5"/>
      <c r="AW54237" s="5"/>
    </row>
    <row r="54238" spans="38:49">
      <c r="AL54238" s="5"/>
      <c r="AM54238" s="5"/>
      <c r="AW54238" s="5"/>
    </row>
    <row r="54239" spans="38:49">
      <c r="AL54239" s="5"/>
      <c r="AM54239" s="5"/>
      <c r="AW54239" s="5"/>
    </row>
    <row r="54240" spans="38:49">
      <c r="AL54240" s="5"/>
      <c r="AM54240" s="5"/>
      <c r="AW54240" s="5"/>
    </row>
    <row r="54241" spans="38:49">
      <c r="AL54241" s="5"/>
      <c r="AM54241" s="5"/>
      <c r="AW54241" s="5"/>
    </row>
    <row r="54242" spans="38:49">
      <c r="AL54242" s="5"/>
      <c r="AM54242" s="5"/>
      <c r="AW54242" s="5"/>
    </row>
    <row r="54243" spans="38:49">
      <c r="AL54243" s="5"/>
      <c r="AM54243" s="5"/>
      <c r="AW54243" s="5"/>
    </row>
    <row r="54244" spans="38:49">
      <c r="AL54244" s="5"/>
      <c r="AM54244" s="5"/>
      <c r="AW54244" s="5"/>
    </row>
    <row r="54245" spans="38:49">
      <c r="AL54245" s="5"/>
      <c r="AM54245" s="5"/>
      <c r="AW54245" s="5"/>
    </row>
    <row r="54246" spans="38:49">
      <c r="AL54246" s="5"/>
      <c r="AM54246" s="5"/>
      <c r="AW54246" s="5"/>
    </row>
    <row r="54247" spans="38:49">
      <c r="AL54247" s="5"/>
      <c r="AM54247" s="5"/>
      <c r="AW54247" s="5"/>
    </row>
    <row r="54248" spans="38:49">
      <c r="AL54248" s="5"/>
      <c r="AM54248" s="5"/>
      <c r="AW54248" s="5"/>
    </row>
    <row r="54249" spans="38:49">
      <c r="AL54249" s="5"/>
      <c r="AM54249" s="5"/>
      <c r="AW54249" s="5"/>
    </row>
    <row r="54250" spans="38:49">
      <c r="AL54250" s="5"/>
      <c r="AM54250" s="5"/>
      <c r="AW54250" s="5"/>
    </row>
    <row r="54251" spans="38:49">
      <c r="AL54251" s="5"/>
      <c r="AM54251" s="5"/>
      <c r="AW54251" s="5"/>
    </row>
    <row r="54252" spans="38:49">
      <c r="AL54252" s="5"/>
      <c r="AM54252" s="5"/>
      <c r="AW54252" s="5"/>
    </row>
    <row r="54253" spans="38:49">
      <c r="AL54253" s="5"/>
      <c r="AM54253" s="5"/>
      <c r="AW54253" s="5"/>
    </row>
    <row r="54254" spans="38:49">
      <c r="AL54254" s="5"/>
      <c r="AM54254" s="5"/>
      <c r="AW54254" s="5"/>
    </row>
    <row r="54255" spans="38:49">
      <c r="AL54255" s="5"/>
      <c r="AM54255" s="5"/>
      <c r="AW54255" s="5"/>
    </row>
    <row r="54256" spans="38:49">
      <c r="AL54256" s="5"/>
      <c r="AM54256" s="5"/>
      <c r="AW54256" s="5"/>
    </row>
    <row r="54257" spans="38:49">
      <c r="AL54257" s="5"/>
      <c r="AM54257" s="5"/>
      <c r="AW54257" s="5"/>
    </row>
    <row r="54258" spans="38:49">
      <c r="AL54258" s="5"/>
      <c r="AM54258" s="5"/>
      <c r="AW54258" s="5"/>
    </row>
    <row r="54259" spans="38:49">
      <c r="AL54259" s="5"/>
      <c r="AM54259" s="5"/>
      <c r="AW54259" s="5"/>
    </row>
    <row r="54260" spans="38:49">
      <c r="AL54260" s="5"/>
      <c r="AM54260" s="5"/>
      <c r="AW54260" s="5"/>
    </row>
    <row r="54261" spans="38:49">
      <c r="AL54261" s="5"/>
      <c r="AM54261" s="5"/>
      <c r="AW54261" s="5"/>
    </row>
    <row r="54262" spans="38:49">
      <c r="AL54262" s="5"/>
      <c r="AM54262" s="5"/>
      <c r="AW54262" s="5"/>
    </row>
    <row r="54263" spans="38:49">
      <c r="AL54263" s="5"/>
      <c r="AM54263" s="5"/>
      <c r="AW54263" s="5"/>
    </row>
    <row r="54264" spans="38:49">
      <c r="AL54264" s="5"/>
      <c r="AM54264" s="5"/>
      <c r="AW54264" s="5"/>
    </row>
    <row r="54265" spans="38:49">
      <c r="AL54265" s="5"/>
      <c r="AM54265" s="5"/>
      <c r="AW54265" s="5"/>
    </row>
    <row r="54266" spans="38:49">
      <c r="AL54266" s="5"/>
      <c r="AM54266" s="5"/>
      <c r="AW54266" s="5"/>
    </row>
    <row r="54267" spans="38:49">
      <c r="AL54267" s="5"/>
      <c r="AM54267" s="5"/>
      <c r="AW54267" s="5"/>
    </row>
    <row r="54268" spans="38:49">
      <c r="AL54268" s="5"/>
      <c r="AM54268" s="5"/>
      <c r="AW54268" s="5"/>
    </row>
    <row r="54269" spans="38:49">
      <c r="AL54269" s="5"/>
      <c r="AM54269" s="5"/>
      <c r="AW54269" s="5"/>
    </row>
    <row r="54270" spans="38:49">
      <c r="AL54270" s="5"/>
      <c r="AM54270" s="5"/>
      <c r="AW54270" s="5"/>
    </row>
    <row r="54271" spans="38:49">
      <c r="AL54271" s="5"/>
      <c r="AM54271" s="5"/>
      <c r="AW54271" s="5"/>
    </row>
    <row r="54272" spans="38:49">
      <c r="AL54272" s="5"/>
      <c r="AM54272" s="5"/>
      <c r="AW54272" s="5"/>
    </row>
    <row r="54273" spans="38:49">
      <c r="AL54273" s="5"/>
      <c r="AM54273" s="5"/>
      <c r="AW54273" s="5"/>
    </row>
    <row r="54274" spans="38:49">
      <c r="AL54274" s="5"/>
      <c r="AM54274" s="5"/>
      <c r="AW54274" s="5"/>
    </row>
    <row r="54275" spans="38:49">
      <c r="AL54275" s="5"/>
      <c r="AM54275" s="5"/>
      <c r="AW54275" s="5"/>
    </row>
    <row r="54276" spans="38:49">
      <c r="AL54276" s="5"/>
      <c r="AM54276" s="5"/>
      <c r="AW54276" s="5"/>
    </row>
    <row r="54277" spans="38:49">
      <c r="AL54277" s="5"/>
      <c r="AM54277" s="5"/>
      <c r="AW54277" s="5"/>
    </row>
    <row r="54278" spans="38:49">
      <c r="AL54278" s="5"/>
      <c r="AM54278" s="5"/>
      <c r="AW54278" s="5"/>
    </row>
    <row r="54279" spans="38:49">
      <c r="AL54279" s="5"/>
      <c r="AM54279" s="5"/>
      <c r="AW54279" s="5"/>
    </row>
    <row r="54280" spans="38:49">
      <c r="AL54280" s="5"/>
      <c r="AM54280" s="5"/>
      <c r="AW54280" s="5"/>
    </row>
    <row r="54281" spans="38:49">
      <c r="AL54281" s="5"/>
      <c r="AM54281" s="5"/>
      <c r="AW54281" s="5"/>
    </row>
    <row r="54282" spans="38:49">
      <c r="AL54282" s="5"/>
      <c r="AM54282" s="5"/>
      <c r="AW54282" s="5"/>
    </row>
    <row r="54283" spans="38:49">
      <c r="AL54283" s="5"/>
      <c r="AM54283" s="5"/>
      <c r="AW54283" s="5"/>
    </row>
    <row r="54284" spans="38:49">
      <c r="AL54284" s="5"/>
      <c r="AM54284" s="5"/>
      <c r="AW54284" s="5"/>
    </row>
    <row r="54285" spans="38:49">
      <c r="AL54285" s="5"/>
      <c r="AM54285" s="5"/>
      <c r="AW54285" s="5"/>
    </row>
    <row r="54286" spans="38:49">
      <c r="AL54286" s="5"/>
      <c r="AM54286" s="5"/>
      <c r="AW54286" s="5"/>
    </row>
    <row r="54287" spans="38:49">
      <c r="AL54287" s="5"/>
      <c r="AM54287" s="5"/>
      <c r="AW54287" s="5"/>
    </row>
    <row r="54288" spans="38:49">
      <c r="AL54288" s="5"/>
      <c r="AM54288" s="5"/>
      <c r="AW54288" s="5"/>
    </row>
    <row r="54289" spans="38:49">
      <c r="AL54289" s="5"/>
      <c r="AM54289" s="5"/>
      <c r="AW54289" s="5"/>
    </row>
    <row r="54290" spans="38:49">
      <c r="AL54290" s="5"/>
      <c r="AM54290" s="5"/>
      <c r="AW54290" s="5"/>
    </row>
    <row r="54291" spans="38:49">
      <c r="AL54291" s="5"/>
      <c r="AM54291" s="5"/>
      <c r="AW54291" s="5"/>
    </row>
    <row r="54292" spans="38:49">
      <c r="AL54292" s="5"/>
      <c r="AM54292" s="5"/>
      <c r="AW54292" s="5"/>
    </row>
    <row r="54293" spans="38:49">
      <c r="AL54293" s="5"/>
      <c r="AM54293" s="5"/>
      <c r="AW54293" s="5"/>
    </row>
    <row r="54294" spans="38:49">
      <c r="AL54294" s="5"/>
      <c r="AM54294" s="5"/>
      <c r="AW54294" s="5"/>
    </row>
    <row r="54295" spans="38:49">
      <c r="AL54295" s="5"/>
      <c r="AM54295" s="5"/>
      <c r="AW54295" s="5"/>
    </row>
    <row r="54296" spans="38:49">
      <c r="AL54296" s="5"/>
      <c r="AM54296" s="5"/>
      <c r="AW54296" s="5"/>
    </row>
    <row r="54297" spans="38:49">
      <c r="AL54297" s="5"/>
      <c r="AM54297" s="5"/>
      <c r="AW54297" s="5"/>
    </row>
    <row r="54298" spans="38:49">
      <c r="AL54298" s="5"/>
      <c r="AM54298" s="5"/>
      <c r="AW54298" s="5"/>
    </row>
    <row r="54299" spans="38:49">
      <c r="AL54299" s="5"/>
      <c r="AM54299" s="5"/>
      <c r="AW54299" s="5"/>
    </row>
    <row r="54300" spans="38:49">
      <c r="AL54300" s="5"/>
      <c r="AM54300" s="5"/>
      <c r="AW54300" s="5"/>
    </row>
    <row r="54301" spans="38:49">
      <c r="AL54301" s="5"/>
      <c r="AM54301" s="5"/>
      <c r="AW54301" s="5"/>
    </row>
    <row r="54302" spans="38:49">
      <c r="AL54302" s="5"/>
      <c r="AM54302" s="5"/>
      <c r="AW54302" s="5"/>
    </row>
    <row r="54303" spans="38:49">
      <c r="AL54303" s="5"/>
      <c r="AM54303" s="5"/>
      <c r="AW54303" s="5"/>
    </row>
    <row r="54304" spans="38:49">
      <c r="AL54304" s="5"/>
      <c r="AM54304" s="5"/>
      <c r="AW54304" s="5"/>
    </row>
    <row r="54305" spans="38:49">
      <c r="AL54305" s="5"/>
      <c r="AM54305" s="5"/>
      <c r="AW54305" s="5"/>
    </row>
    <row r="54306" spans="38:49">
      <c r="AL54306" s="5"/>
      <c r="AM54306" s="5"/>
      <c r="AW54306" s="5"/>
    </row>
    <row r="54307" spans="38:49">
      <c r="AL54307" s="5"/>
      <c r="AM54307" s="5"/>
      <c r="AW54307" s="5"/>
    </row>
    <row r="54308" spans="38:49">
      <c r="AL54308" s="5"/>
      <c r="AM54308" s="5"/>
      <c r="AW54308" s="5"/>
    </row>
    <row r="54309" spans="38:49">
      <c r="AL54309" s="5"/>
      <c r="AM54309" s="5"/>
      <c r="AW54309" s="5"/>
    </row>
    <row r="54310" spans="38:49">
      <c r="AL54310" s="5"/>
      <c r="AM54310" s="5"/>
      <c r="AW54310" s="5"/>
    </row>
    <row r="54311" spans="38:49">
      <c r="AL54311" s="5"/>
      <c r="AM54311" s="5"/>
      <c r="AW54311" s="5"/>
    </row>
    <row r="54312" spans="38:49">
      <c r="AL54312" s="5"/>
      <c r="AM54312" s="5"/>
      <c r="AW54312" s="5"/>
    </row>
    <row r="54313" spans="38:49">
      <c r="AL54313" s="5"/>
      <c r="AM54313" s="5"/>
      <c r="AW54313" s="5"/>
    </row>
    <row r="54314" spans="38:49">
      <c r="AL54314" s="5"/>
      <c r="AM54314" s="5"/>
      <c r="AW54314" s="5"/>
    </row>
    <row r="54315" spans="38:49">
      <c r="AL54315" s="5"/>
      <c r="AM54315" s="5"/>
      <c r="AW54315" s="5"/>
    </row>
    <row r="54316" spans="38:49">
      <c r="AL54316" s="5"/>
      <c r="AM54316" s="5"/>
      <c r="AW54316" s="5"/>
    </row>
    <row r="54317" spans="38:49">
      <c r="AL54317" s="5"/>
      <c r="AM54317" s="5"/>
      <c r="AW54317" s="5"/>
    </row>
    <row r="54318" spans="38:49">
      <c r="AL54318" s="5"/>
      <c r="AM54318" s="5"/>
      <c r="AW54318" s="5"/>
    </row>
    <row r="54319" spans="38:49">
      <c r="AL54319" s="5"/>
      <c r="AM54319" s="5"/>
      <c r="AW54319" s="5"/>
    </row>
    <row r="54320" spans="38:49">
      <c r="AL54320" s="5"/>
      <c r="AM54320" s="5"/>
      <c r="AW54320" s="5"/>
    </row>
    <row r="54321" spans="38:49">
      <c r="AL54321" s="5"/>
      <c r="AM54321" s="5"/>
      <c r="AW54321" s="5"/>
    </row>
    <row r="54322" spans="38:49">
      <c r="AL54322" s="5"/>
      <c r="AM54322" s="5"/>
      <c r="AW54322" s="5"/>
    </row>
    <row r="54323" spans="38:49">
      <c r="AL54323" s="5"/>
      <c r="AM54323" s="5"/>
      <c r="AW54323" s="5"/>
    </row>
    <row r="54324" spans="38:49">
      <c r="AL54324" s="5"/>
      <c r="AM54324" s="5"/>
      <c r="AW54324" s="5"/>
    </row>
    <row r="54325" spans="38:49">
      <c r="AL54325" s="5"/>
      <c r="AM54325" s="5"/>
      <c r="AW54325" s="5"/>
    </row>
    <row r="54326" spans="38:49">
      <c r="AL54326" s="5"/>
      <c r="AM54326" s="5"/>
      <c r="AW54326" s="5"/>
    </row>
    <row r="54327" spans="38:49">
      <c r="AL54327" s="5"/>
      <c r="AM54327" s="5"/>
      <c r="AW54327" s="5"/>
    </row>
    <row r="54328" spans="38:49">
      <c r="AL54328" s="5"/>
      <c r="AM54328" s="5"/>
      <c r="AW54328" s="5"/>
    </row>
    <row r="54329" spans="38:49">
      <c r="AL54329" s="5"/>
      <c r="AM54329" s="5"/>
      <c r="AW54329" s="5"/>
    </row>
    <row r="54330" spans="38:49">
      <c r="AL54330" s="5"/>
      <c r="AM54330" s="5"/>
      <c r="AW54330" s="5"/>
    </row>
    <row r="54331" spans="38:49">
      <c r="AL54331" s="5"/>
      <c r="AM54331" s="5"/>
      <c r="AW54331" s="5"/>
    </row>
    <row r="54332" spans="38:49">
      <c r="AL54332" s="5"/>
      <c r="AM54332" s="5"/>
      <c r="AW54332" s="5"/>
    </row>
    <row r="54333" spans="38:49">
      <c r="AL54333" s="5"/>
      <c r="AM54333" s="5"/>
      <c r="AW54333" s="5"/>
    </row>
    <row r="54334" spans="38:49">
      <c r="AL54334" s="5"/>
      <c r="AM54334" s="5"/>
      <c r="AW54334" s="5"/>
    </row>
    <row r="54335" spans="38:49">
      <c r="AL54335" s="5"/>
      <c r="AM54335" s="5"/>
      <c r="AW54335" s="5"/>
    </row>
    <row r="54336" spans="38:49">
      <c r="AL54336" s="5"/>
      <c r="AM54336" s="5"/>
      <c r="AW54336" s="5"/>
    </row>
    <row r="54337" spans="38:49">
      <c r="AL54337" s="5"/>
      <c r="AM54337" s="5"/>
      <c r="AW54337" s="5"/>
    </row>
    <row r="54338" spans="38:49">
      <c r="AL54338" s="5"/>
      <c r="AM54338" s="5"/>
      <c r="AW54338" s="5"/>
    </row>
    <row r="54339" spans="38:49">
      <c r="AL54339" s="5"/>
      <c r="AM54339" s="5"/>
      <c r="AW54339" s="5"/>
    </row>
    <row r="54340" spans="38:49">
      <c r="AL54340" s="5"/>
      <c r="AM54340" s="5"/>
      <c r="AW54340" s="5"/>
    </row>
    <row r="54341" spans="38:49">
      <c r="AL54341" s="5"/>
      <c r="AM54341" s="5"/>
      <c r="AW54341" s="5"/>
    </row>
    <row r="54342" spans="38:49">
      <c r="AL54342" s="5"/>
      <c r="AM54342" s="5"/>
      <c r="AW54342" s="5"/>
    </row>
    <row r="54343" spans="38:49">
      <c r="AL54343" s="5"/>
      <c r="AM54343" s="5"/>
      <c r="AW54343" s="5"/>
    </row>
    <row r="54344" spans="38:49">
      <c r="AL54344" s="5"/>
      <c r="AM54344" s="5"/>
      <c r="AW54344" s="5"/>
    </row>
    <row r="54345" spans="38:49">
      <c r="AL54345" s="5"/>
      <c r="AM54345" s="5"/>
      <c r="AW54345" s="5"/>
    </row>
    <row r="54346" spans="38:49">
      <c r="AL54346" s="5"/>
      <c r="AM54346" s="5"/>
      <c r="AW54346" s="5"/>
    </row>
    <row r="54347" spans="38:49">
      <c r="AL54347" s="5"/>
      <c r="AM54347" s="5"/>
      <c r="AW54347" s="5"/>
    </row>
    <row r="54348" spans="38:49">
      <c r="AL54348" s="5"/>
      <c r="AM54348" s="5"/>
      <c r="AW54348" s="5"/>
    </row>
    <row r="54349" spans="38:49">
      <c r="AL54349" s="5"/>
      <c r="AM54349" s="5"/>
      <c r="AW54349" s="5"/>
    </row>
    <row r="54350" spans="38:49">
      <c r="AL54350" s="5"/>
      <c r="AM54350" s="5"/>
      <c r="AW54350" s="5"/>
    </row>
    <row r="54351" spans="38:49">
      <c r="AL54351" s="5"/>
      <c r="AM54351" s="5"/>
      <c r="AW54351" s="5"/>
    </row>
    <row r="54352" spans="38:49">
      <c r="AL54352" s="5"/>
      <c r="AM54352" s="5"/>
      <c r="AW54352" s="5"/>
    </row>
    <row r="54353" spans="38:49">
      <c r="AL54353" s="5"/>
      <c r="AM54353" s="5"/>
      <c r="AW54353" s="5"/>
    </row>
    <row r="54354" spans="38:49">
      <c r="AL54354" s="5"/>
      <c r="AM54354" s="5"/>
      <c r="AW54354" s="5"/>
    </row>
    <row r="54355" spans="38:49">
      <c r="AL54355" s="5"/>
      <c r="AM54355" s="5"/>
      <c r="AW54355" s="5"/>
    </row>
    <row r="54356" spans="38:49">
      <c r="AL54356" s="5"/>
      <c r="AM54356" s="5"/>
      <c r="AW54356" s="5"/>
    </row>
    <row r="54357" spans="38:49">
      <c r="AL54357" s="5"/>
      <c r="AM54357" s="5"/>
      <c r="AW54357" s="5"/>
    </row>
    <row r="54358" spans="38:49">
      <c r="AL54358" s="5"/>
      <c r="AM54358" s="5"/>
      <c r="AW54358" s="5"/>
    </row>
    <row r="54359" spans="38:49">
      <c r="AL54359" s="5"/>
      <c r="AM54359" s="5"/>
      <c r="AW54359" s="5"/>
    </row>
    <row r="54360" spans="38:49">
      <c r="AL54360" s="5"/>
      <c r="AM54360" s="5"/>
      <c r="AW54360" s="5"/>
    </row>
    <row r="54361" spans="38:49">
      <c r="AL54361" s="5"/>
      <c r="AM54361" s="5"/>
      <c r="AW54361" s="5"/>
    </row>
    <row r="54362" spans="38:49">
      <c r="AL54362" s="5"/>
      <c r="AM54362" s="5"/>
      <c r="AW54362" s="5"/>
    </row>
    <row r="54363" spans="38:49">
      <c r="AL54363" s="5"/>
      <c r="AM54363" s="5"/>
      <c r="AW54363" s="5"/>
    </row>
    <row r="54364" spans="38:49">
      <c r="AL54364" s="5"/>
      <c r="AM54364" s="5"/>
      <c r="AW54364" s="5"/>
    </row>
    <row r="54365" spans="38:49">
      <c r="AL54365" s="5"/>
      <c r="AM54365" s="5"/>
      <c r="AW54365" s="5"/>
    </row>
    <row r="54366" spans="38:49">
      <c r="AL54366" s="5"/>
      <c r="AM54366" s="5"/>
      <c r="AW54366" s="5"/>
    </row>
    <row r="54367" spans="38:49">
      <c r="AL54367" s="5"/>
      <c r="AM54367" s="5"/>
      <c r="AW54367" s="5"/>
    </row>
    <row r="54368" spans="38:49">
      <c r="AL54368" s="5"/>
      <c r="AM54368" s="5"/>
      <c r="AW54368" s="5"/>
    </row>
    <row r="54369" spans="38:49">
      <c r="AL54369" s="5"/>
      <c r="AM54369" s="5"/>
      <c r="AW54369" s="5"/>
    </row>
    <row r="54370" spans="38:49">
      <c r="AL54370" s="5"/>
      <c r="AM54370" s="5"/>
      <c r="AW54370" s="5"/>
    </row>
    <row r="54371" spans="38:49">
      <c r="AL54371" s="5"/>
      <c r="AM54371" s="5"/>
      <c r="AW54371" s="5"/>
    </row>
    <row r="54372" spans="38:49">
      <c r="AL54372" s="5"/>
      <c r="AM54372" s="5"/>
      <c r="AW54372" s="5"/>
    </row>
    <row r="54373" spans="38:49">
      <c r="AL54373" s="5"/>
      <c r="AM54373" s="5"/>
      <c r="AW54373" s="5"/>
    </row>
    <row r="54374" spans="38:49">
      <c r="AL54374" s="5"/>
      <c r="AM54374" s="5"/>
      <c r="AW54374" s="5"/>
    </row>
    <row r="54375" spans="38:49">
      <c r="AL54375" s="5"/>
      <c r="AM54375" s="5"/>
      <c r="AW54375" s="5"/>
    </row>
    <row r="54376" spans="38:49">
      <c r="AL54376" s="5"/>
      <c r="AM54376" s="5"/>
      <c r="AW54376" s="5"/>
    </row>
    <row r="54377" spans="38:49">
      <c r="AL54377" s="5"/>
      <c r="AM54377" s="5"/>
      <c r="AW54377" s="5"/>
    </row>
    <row r="54378" spans="38:49">
      <c r="AL54378" s="5"/>
      <c r="AM54378" s="5"/>
      <c r="AW54378" s="5"/>
    </row>
    <row r="54379" spans="38:49">
      <c r="AL54379" s="5"/>
      <c r="AM54379" s="5"/>
      <c r="AW54379" s="5"/>
    </row>
    <row r="54380" spans="38:49">
      <c r="AL54380" s="5"/>
      <c r="AM54380" s="5"/>
      <c r="AW54380" s="5"/>
    </row>
    <row r="54381" spans="38:49">
      <c r="AL54381" s="5"/>
      <c r="AM54381" s="5"/>
      <c r="AW54381" s="5"/>
    </row>
    <row r="54382" spans="38:49">
      <c r="AL54382" s="5"/>
      <c r="AM54382" s="5"/>
      <c r="AW54382" s="5"/>
    </row>
    <row r="54383" spans="38:49">
      <c r="AL54383" s="5"/>
      <c r="AM54383" s="5"/>
      <c r="AW54383" s="5"/>
    </row>
    <row r="54384" spans="38:49">
      <c r="AL54384" s="5"/>
      <c r="AM54384" s="5"/>
      <c r="AW54384" s="5"/>
    </row>
    <row r="54385" spans="38:49">
      <c r="AL54385" s="5"/>
      <c r="AM54385" s="5"/>
      <c r="AW54385" s="5"/>
    </row>
    <row r="54386" spans="38:49">
      <c r="AL54386" s="5"/>
      <c r="AM54386" s="5"/>
      <c r="AW54386" s="5"/>
    </row>
    <row r="54387" spans="38:49">
      <c r="AL54387" s="5"/>
      <c r="AM54387" s="5"/>
      <c r="AW54387" s="5"/>
    </row>
    <row r="54388" spans="38:49">
      <c r="AL54388" s="5"/>
      <c r="AM54388" s="5"/>
      <c r="AW54388" s="5"/>
    </row>
    <row r="54389" spans="38:49">
      <c r="AL54389" s="5"/>
      <c r="AM54389" s="5"/>
      <c r="AW54389" s="5"/>
    </row>
    <row r="54390" spans="38:49">
      <c r="AL54390" s="5"/>
      <c r="AM54390" s="5"/>
      <c r="AW54390" s="5"/>
    </row>
    <row r="54391" spans="38:49">
      <c r="AL54391" s="5"/>
      <c r="AM54391" s="5"/>
      <c r="AW54391" s="5"/>
    </row>
    <row r="54392" spans="38:49">
      <c r="AL54392" s="5"/>
      <c r="AM54392" s="5"/>
      <c r="AW54392" s="5"/>
    </row>
    <row r="54393" spans="38:49">
      <c r="AL54393" s="5"/>
      <c r="AM54393" s="5"/>
      <c r="AW54393" s="5"/>
    </row>
    <row r="54394" spans="38:49">
      <c r="AL54394" s="5"/>
      <c r="AM54394" s="5"/>
      <c r="AW54394" s="5"/>
    </row>
    <row r="54395" spans="38:49">
      <c r="AL54395" s="5"/>
      <c r="AM54395" s="5"/>
      <c r="AW54395" s="5"/>
    </row>
    <row r="54396" spans="38:49">
      <c r="AL54396" s="5"/>
      <c r="AM54396" s="5"/>
      <c r="AW54396" s="5"/>
    </row>
    <row r="54397" spans="38:49">
      <c r="AL54397" s="5"/>
      <c r="AM54397" s="5"/>
      <c r="AW54397" s="5"/>
    </row>
    <row r="54398" spans="38:49">
      <c r="AL54398" s="5"/>
      <c r="AM54398" s="5"/>
      <c r="AW54398" s="5"/>
    </row>
    <row r="54399" spans="38:49">
      <c r="AL54399" s="5"/>
      <c r="AM54399" s="5"/>
      <c r="AW54399" s="5"/>
    </row>
    <row r="54400" spans="38:49">
      <c r="AL54400" s="5"/>
      <c r="AM54400" s="5"/>
      <c r="AW54400" s="5"/>
    </row>
    <row r="54401" spans="38:49">
      <c r="AL54401" s="5"/>
      <c r="AM54401" s="5"/>
      <c r="AW54401" s="5"/>
    </row>
    <row r="54402" spans="38:49">
      <c r="AL54402" s="5"/>
      <c r="AM54402" s="5"/>
      <c r="AW54402" s="5"/>
    </row>
    <row r="54403" spans="38:49">
      <c r="AL54403" s="5"/>
      <c r="AM54403" s="5"/>
      <c r="AW54403" s="5"/>
    </row>
    <row r="54404" spans="38:49">
      <c r="AL54404" s="5"/>
      <c r="AM54404" s="5"/>
      <c r="AW54404" s="5"/>
    </row>
    <row r="54405" spans="38:49">
      <c r="AL54405" s="5"/>
      <c r="AM54405" s="5"/>
      <c r="AW54405" s="5"/>
    </row>
    <row r="54406" spans="38:49">
      <c r="AL54406" s="5"/>
      <c r="AM54406" s="5"/>
      <c r="AW54406" s="5"/>
    </row>
    <row r="54407" spans="38:49">
      <c r="AL54407" s="5"/>
      <c r="AM54407" s="5"/>
      <c r="AW54407" s="5"/>
    </row>
    <row r="54408" spans="38:49">
      <c r="AL54408" s="5"/>
      <c r="AM54408" s="5"/>
      <c r="AW54408" s="5"/>
    </row>
    <row r="54409" spans="38:49">
      <c r="AL54409" s="5"/>
      <c r="AM54409" s="5"/>
      <c r="AW54409" s="5"/>
    </row>
    <row r="54410" spans="38:49">
      <c r="AL54410" s="5"/>
      <c r="AM54410" s="5"/>
      <c r="AW54410" s="5"/>
    </row>
    <row r="54411" spans="38:49">
      <c r="AL54411" s="5"/>
      <c r="AM54411" s="5"/>
      <c r="AW54411" s="5"/>
    </row>
    <row r="54412" spans="38:49">
      <c r="AL54412" s="5"/>
      <c r="AM54412" s="5"/>
      <c r="AW54412" s="5"/>
    </row>
    <row r="54413" spans="38:49">
      <c r="AL54413" s="5"/>
      <c r="AM54413" s="5"/>
      <c r="AW54413" s="5"/>
    </row>
    <row r="54414" spans="38:49">
      <c r="AL54414" s="5"/>
      <c r="AM54414" s="5"/>
      <c r="AW54414" s="5"/>
    </row>
    <row r="54415" spans="38:49">
      <c r="AL54415" s="5"/>
      <c r="AM54415" s="5"/>
      <c r="AW54415" s="5"/>
    </row>
    <row r="54416" spans="38:49">
      <c r="AL54416" s="5"/>
      <c r="AM54416" s="5"/>
      <c r="AW54416" s="5"/>
    </row>
    <row r="54417" spans="38:49">
      <c r="AL54417" s="5"/>
      <c r="AM54417" s="5"/>
      <c r="AW54417" s="5"/>
    </row>
    <row r="54418" spans="38:49">
      <c r="AL54418" s="5"/>
      <c r="AM54418" s="5"/>
      <c r="AW54418" s="5"/>
    </row>
    <row r="54419" spans="38:49">
      <c r="AL54419" s="5"/>
      <c r="AM54419" s="5"/>
      <c r="AW54419" s="5"/>
    </row>
    <row r="54420" spans="38:49">
      <c r="AL54420" s="5"/>
      <c r="AM54420" s="5"/>
      <c r="AW54420" s="5"/>
    </row>
    <row r="54421" spans="38:49">
      <c r="AL54421" s="5"/>
      <c r="AM54421" s="5"/>
      <c r="AW54421" s="5"/>
    </row>
    <row r="54422" spans="38:49">
      <c r="AL54422" s="5"/>
      <c r="AM54422" s="5"/>
      <c r="AW54422" s="5"/>
    </row>
    <row r="54423" spans="38:49">
      <c r="AL54423" s="5"/>
      <c r="AM54423" s="5"/>
      <c r="AW54423" s="5"/>
    </row>
    <row r="54424" spans="38:49">
      <c r="AL54424" s="5"/>
      <c r="AM54424" s="5"/>
      <c r="AW54424" s="5"/>
    </row>
    <row r="54425" spans="38:49">
      <c r="AL54425" s="5"/>
      <c r="AM54425" s="5"/>
      <c r="AW54425" s="5"/>
    </row>
    <row r="54426" spans="38:49">
      <c r="AL54426" s="5"/>
      <c r="AM54426" s="5"/>
      <c r="AW54426" s="5"/>
    </row>
    <row r="54427" spans="38:49">
      <c r="AL54427" s="5"/>
      <c r="AM54427" s="5"/>
      <c r="AW54427" s="5"/>
    </row>
    <row r="54428" spans="38:49">
      <c r="AL54428" s="5"/>
      <c r="AM54428" s="5"/>
      <c r="AW54428" s="5"/>
    </row>
    <row r="54429" spans="38:49">
      <c r="AL54429" s="5"/>
      <c r="AM54429" s="5"/>
      <c r="AW54429" s="5"/>
    </row>
    <row r="54430" spans="38:49">
      <c r="AL54430" s="5"/>
      <c r="AM54430" s="5"/>
      <c r="AW54430" s="5"/>
    </row>
    <row r="54431" spans="38:49">
      <c r="AL54431" s="5"/>
      <c r="AM54431" s="5"/>
      <c r="AW54431" s="5"/>
    </row>
    <row r="54432" spans="38:49">
      <c r="AL54432" s="5"/>
      <c r="AM54432" s="5"/>
      <c r="AW54432" s="5"/>
    </row>
    <row r="54433" spans="38:49">
      <c r="AL54433" s="5"/>
      <c r="AM54433" s="5"/>
      <c r="AW54433" s="5"/>
    </row>
    <row r="54434" spans="38:49">
      <c r="AL54434" s="5"/>
      <c r="AM54434" s="5"/>
      <c r="AW54434" s="5"/>
    </row>
    <row r="54435" spans="38:49">
      <c r="AL54435" s="5"/>
      <c r="AM54435" s="5"/>
      <c r="AW54435" s="5"/>
    </row>
    <row r="54436" spans="38:49">
      <c r="AL54436" s="5"/>
      <c r="AM54436" s="5"/>
      <c r="AW54436" s="5"/>
    </row>
    <row r="54437" spans="38:49">
      <c r="AL54437" s="5"/>
      <c r="AM54437" s="5"/>
      <c r="AW54437" s="5"/>
    </row>
    <row r="54438" spans="38:49">
      <c r="AL54438" s="5"/>
      <c r="AM54438" s="5"/>
      <c r="AW54438" s="5"/>
    </row>
    <row r="54439" spans="38:49">
      <c r="AL54439" s="5"/>
      <c r="AM54439" s="5"/>
      <c r="AW54439" s="5"/>
    </row>
    <row r="54440" spans="38:49">
      <c r="AL54440" s="5"/>
      <c r="AM54440" s="5"/>
      <c r="AW54440" s="5"/>
    </row>
    <row r="54441" spans="38:49">
      <c r="AL54441" s="5"/>
      <c r="AM54441" s="5"/>
      <c r="AW54441" s="5"/>
    </row>
    <row r="54442" spans="38:49">
      <c r="AL54442" s="5"/>
      <c r="AM54442" s="5"/>
      <c r="AW54442" s="5"/>
    </row>
    <row r="54443" spans="38:49">
      <c r="AL54443" s="5"/>
      <c r="AM54443" s="5"/>
      <c r="AW54443" s="5"/>
    </row>
    <row r="54444" spans="38:49">
      <c r="AL54444" s="5"/>
      <c r="AM54444" s="5"/>
      <c r="AW54444" s="5"/>
    </row>
    <row r="54445" spans="38:49">
      <c r="AL54445" s="5"/>
      <c r="AM54445" s="5"/>
      <c r="AW54445" s="5"/>
    </row>
    <row r="54446" spans="38:49">
      <c r="AL54446" s="5"/>
      <c r="AM54446" s="5"/>
      <c r="AW54446" s="5"/>
    </row>
    <row r="54447" spans="38:49">
      <c r="AL54447" s="5"/>
      <c r="AM54447" s="5"/>
      <c r="AW54447" s="5"/>
    </row>
    <row r="54448" spans="38:49">
      <c r="AL54448" s="5"/>
      <c r="AM54448" s="5"/>
      <c r="AW54448" s="5"/>
    </row>
    <row r="54449" spans="38:49">
      <c r="AL54449" s="5"/>
      <c r="AM54449" s="5"/>
      <c r="AW54449" s="5"/>
    </row>
    <row r="54450" spans="38:49">
      <c r="AL54450" s="5"/>
      <c r="AM54450" s="5"/>
      <c r="AW54450" s="5"/>
    </row>
    <row r="54451" spans="38:49">
      <c r="AL54451" s="5"/>
      <c r="AM54451" s="5"/>
      <c r="AW54451" s="5"/>
    </row>
    <row r="54452" spans="38:49">
      <c r="AL54452" s="5"/>
      <c r="AM54452" s="5"/>
      <c r="AW54452" s="5"/>
    </row>
    <row r="54453" spans="38:49">
      <c r="AL54453" s="5"/>
      <c r="AM54453" s="5"/>
      <c r="AW54453" s="5"/>
    </row>
    <row r="54454" spans="38:49">
      <c r="AL54454" s="5"/>
      <c r="AM54454" s="5"/>
      <c r="AW54454" s="5"/>
    </row>
    <row r="54455" spans="38:49">
      <c r="AL54455" s="5"/>
      <c r="AM54455" s="5"/>
      <c r="AW54455" s="5"/>
    </row>
    <row r="54456" spans="38:49">
      <c r="AL54456" s="5"/>
      <c r="AM54456" s="5"/>
      <c r="AW54456" s="5"/>
    </row>
    <row r="54457" spans="38:49">
      <c r="AL54457" s="5"/>
      <c r="AM54457" s="5"/>
      <c r="AW54457" s="5"/>
    </row>
    <row r="54458" spans="38:49">
      <c r="AL54458" s="5"/>
      <c r="AM54458" s="5"/>
      <c r="AW54458" s="5"/>
    </row>
    <row r="54459" spans="38:49">
      <c r="AL54459" s="5"/>
      <c r="AM54459" s="5"/>
      <c r="AW54459" s="5"/>
    </row>
    <row r="54460" spans="38:49">
      <c r="AL54460" s="5"/>
      <c r="AM54460" s="5"/>
      <c r="AW54460" s="5"/>
    </row>
    <row r="54461" spans="38:49">
      <c r="AL54461" s="5"/>
      <c r="AM54461" s="5"/>
      <c r="AW54461" s="5"/>
    </row>
    <row r="54462" spans="38:49">
      <c r="AL54462" s="5"/>
      <c r="AM54462" s="5"/>
      <c r="AW54462" s="5"/>
    </row>
    <row r="54463" spans="38:49">
      <c r="AL54463" s="5"/>
      <c r="AM54463" s="5"/>
      <c r="AW54463" s="5"/>
    </row>
    <row r="54464" spans="38:49">
      <c r="AL54464" s="5"/>
      <c r="AM54464" s="5"/>
      <c r="AW54464" s="5"/>
    </row>
    <row r="54465" spans="38:49">
      <c r="AL54465" s="5"/>
      <c r="AM54465" s="5"/>
      <c r="AW54465" s="5"/>
    </row>
    <row r="54466" spans="38:49">
      <c r="AL54466" s="5"/>
      <c r="AM54466" s="5"/>
      <c r="AW54466" s="5"/>
    </row>
    <row r="54467" spans="38:49">
      <c r="AL54467" s="5"/>
      <c r="AM54467" s="5"/>
      <c r="AW54467" s="5"/>
    </row>
    <row r="54468" spans="38:49">
      <c r="AL54468" s="5"/>
      <c r="AM54468" s="5"/>
      <c r="AW54468" s="5"/>
    </row>
    <row r="54469" spans="38:49">
      <c r="AL54469" s="5"/>
      <c r="AM54469" s="5"/>
      <c r="AW54469" s="5"/>
    </row>
    <row r="54470" spans="38:49">
      <c r="AL54470" s="5"/>
      <c r="AM54470" s="5"/>
      <c r="AW54470" s="5"/>
    </row>
    <row r="54471" spans="38:49">
      <c r="AL54471" s="5"/>
      <c r="AM54471" s="5"/>
      <c r="AW54471" s="5"/>
    </row>
    <row r="54472" spans="38:49">
      <c r="AL54472" s="5"/>
      <c r="AM54472" s="5"/>
      <c r="AW54472" s="5"/>
    </row>
    <row r="54473" spans="38:49">
      <c r="AL54473" s="5"/>
      <c r="AM54473" s="5"/>
      <c r="AW54473" s="5"/>
    </row>
    <row r="54474" spans="38:49">
      <c r="AL54474" s="5"/>
      <c r="AM54474" s="5"/>
      <c r="AW54474" s="5"/>
    </row>
    <row r="54475" spans="38:49">
      <c r="AL54475" s="5"/>
      <c r="AM54475" s="5"/>
      <c r="AW54475" s="5"/>
    </row>
    <row r="54476" spans="38:49">
      <c r="AL54476" s="5"/>
      <c r="AM54476" s="5"/>
      <c r="AW54476" s="5"/>
    </row>
    <row r="54477" spans="38:49">
      <c r="AL54477" s="5"/>
      <c r="AM54477" s="5"/>
      <c r="AW54477" s="5"/>
    </row>
    <row r="54478" spans="38:49">
      <c r="AL54478" s="5"/>
      <c r="AM54478" s="5"/>
      <c r="AW54478" s="5"/>
    </row>
    <row r="54479" spans="38:49">
      <c r="AL54479" s="5"/>
      <c r="AM54479" s="5"/>
      <c r="AW54479" s="5"/>
    </row>
    <row r="54480" spans="38:49">
      <c r="AL54480" s="5"/>
      <c r="AM54480" s="5"/>
      <c r="AW54480" s="5"/>
    </row>
    <row r="54481" spans="38:49">
      <c r="AL54481" s="5"/>
      <c r="AM54481" s="5"/>
      <c r="AW54481" s="5"/>
    </row>
    <row r="54482" spans="38:49">
      <c r="AL54482" s="5"/>
      <c r="AM54482" s="5"/>
      <c r="AW54482" s="5"/>
    </row>
    <row r="54483" spans="38:49">
      <c r="AL54483" s="5"/>
      <c r="AM54483" s="5"/>
      <c r="AW54483" s="5"/>
    </row>
    <row r="54484" spans="38:49">
      <c r="AL54484" s="5"/>
      <c r="AM54484" s="5"/>
      <c r="AW54484" s="5"/>
    </row>
    <row r="54485" spans="38:49">
      <c r="AL54485" s="5"/>
      <c r="AM54485" s="5"/>
      <c r="AW54485" s="5"/>
    </row>
    <row r="54486" spans="38:49">
      <c r="AL54486" s="5"/>
      <c r="AM54486" s="5"/>
      <c r="AW54486" s="5"/>
    </row>
    <row r="54487" spans="38:49">
      <c r="AL54487" s="5"/>
      <c r="AM54487" s="5"/>
      <c r="AW54487" s="5"/>
    </row>
    <row r="54488" spans="38:49">
      <c r="AL54488" s="5"/>
      <c r="AM54488" s="5"/>
      <c r="AW54488" s="5"/>
    </row>
    <row r="54489" spans="38:49">
      <c r="AL54489" s="5"/>
      <c r="AM54489" s="5"/>
      <c r="AW54489" s="5"/>
    </row>
    <row r="54490" spans="38:49">
      <c r="AL54490" s="5"/>
      <c r="AM54490" s="5"/>
      <c r="AW54490" s="5"/>
    </row>
    <row r="54491" spans="38:49">
      <c r="AL54491" s="5"/>
      <c r="AM54491" s="5"/>
      <c r="AW54491" s="5"/>
    </row>
    <row r="54492" spans="38:49">
      <c r="AL54492" s="5"/>
      <c r="AM54492" s="5"/>
      <c r="AW54492" s="5"/>
    </row>
    <row r="54493" spans="38:49">
      <c r="AL54493" s="5"/>
      <c r="AM54493" s="5"/>
      <c r="AW54493" s="5"/>
    </row>
    <row r="54494" spans="38:49">
      <c r="AL54494" s="5"/>
      <c r="AM54494" s="5"/>
      <c r="AW54494" s="5"/>
    </row>
    <row r="54495" spans="38:49">
      <c r="AL54495" s="5"/>
      <c r="AM54495" s="5"/>
      <c r="AW54495" s="5"/>
    </row>
    <row r="54496" spans="38:49">
      <c r="AL54496" s="5"/>
      <c r="AM54496" s="5"/>
      <c r="AW54496" s="5"/>
    </row>
    <row r="54497" spans="38:49">
      <c r="AL54497" s="5"/>
      <c r="AM54497" s="5"/>
      <c r="AW54497" s="5"/>
    </row>
    <row r="54498" spans="38:49">
      <c r="AL54498" s="5"/>
      <c r="AM54498" s="5"/>
      <c r="AW54498" s="5"/>
    </row>
    <row r="54499" spans="38:49">
      <c r="AL54499" s="5"/>
      <c r="AM54499" s="5"/>
      <c r="AW54499" s="5"/>
    </row>
    <row r="54500" spans="38:49">
      <c r="AL54500" s="5"/>
      <c r="AM54500" s="5"/>
      <c r="AW54500" s="5"/>
    </row>
    <row r="54501" spans="38:49">
      <c r="AL54501" s="5"/>
      <c r="AM54501" s="5"/>
      <c r="AW54501" s="5"/>
    </row>
    <row r="54502" spans="38:49">
      <c r="AL54502" s="5"/>
      <c r="AM54502" s="5"/>
      <c r="AW54502" s="5"/>
    </row>
    <row r="54503" spans="38:49">
      <c r="AL54503" s="5"/>
      <c r="AM54503" s="5"/>
      <c r="AW54503" s="5"/>
    </row>
    <row r="54504" spans="38:49">
      <c r="AL54504" s="5"/>
      <c r="AM54504" s="5"/>
      <c r="AW54504" s="5"/>
    </row>
    <row r="54505" spans="38:49">
      <c r="AL54505" s="5"/>
      <c r="AM54505" s="5"/>
      <c r="AW54505" s="5"/>
    </row>
    <row r="54506" spans="38:49">
      <c r="AL54506" s="5"/>
      <c r="AM54506" s="5"/>
      <c r="AW54506" s="5"/>
    </row>
    <row r="54507" spans="38:49">
      <c r="AL54507" s="5"/>
      <c r="AM54507" s="5"/>
      <c r="AW54507" s="5"/>
    </row>
    <row r="54508" spans="38:49">
      <c r="AL54508" s="5"/>
      <c r="AM54508" s="5"/>
      <c r="AW54508" s="5"/>
    </row>
    <row r="54509" spans="38:49">
      <c r="AL54509" s="5"/>
      <c r="AM54509" s="5"/>
      <c r="AW54509" s="5"/>
    </row>
    <row r="54510" spans="38:49">
      <c r="AL54510" s="5"/>
      <c r="AM54510" s="5"/>
      <c r="AW54510" s="5"/>
    </row>
    <row r="54511" spans="38:49">
      <c r="AL54511" s="5"/>
      <c r="AM54511" s="5"/>
      <c r="AW54511" s="5"/>
    </row>
    <row r="54512" spans="38:49">
      <c r="AL54512" s="5"/>
      <c r="AM54512" s="5"/>
      <c r="AW54512" s="5"/>
    </row>
    <row r="54513" spans="38:49">
      <c r="AL54513" s="5"/>
      <c r="AM54513" s="5"/>
      <c r="AW54513" s="5"/>
    </row>
    <row r="54514" spans="38:49">
      <c r="AL54514" s="5"/>
      <c r="AM54514" s="5"/>
      <c r="AW54514" s="5"/>
    </row>
    <row r="54515" spans="38:49">
      <c r="AL54515" s="5"/>
      <c r="AM54515" s="5"/>
      <c r="AW54515" s="5"/>
    </row>
    <row r="54516" spans="38:49">
      <c r="AL54516" s="5"/>
      <c r="AM54516" s="5"/>
      <c r="AW54516" s="5"/>
    </row>
    <row r="54517" spans="38:49">
      <c r="AL54517" s="5"/>
      <c r="AM54517" s="5"/>
      <c r="AW54517" s="5"/>
    </row>
    <row r="54518" spans="38:49">
      <c r="AL54518" s="5"/>
      <c r="AM54518" s="5"/>
      <c r="AW54518" s="5"/>
    </row>
    <row r="54519" spans="38:49">
      <c r="AL54519" s="5"/>
      <c r="AM54519" s="5"/>
      <c r="AW54519" s="5"/>
    </row>
    <row r="54520" spans="38:49">
      <c r="AL54520" s="5"/>
      <c r="AM54520" s="5"/>
      <c r="AW54520" s="5"/>
    </row>
    <row r="54521" spans="38:49">
      <c r="AL54521" s="5"/>
      <c r="AM54521" s="5"/>
      <c r="AW54521" s="5"/>
    </row>
    <row r="54522" spans="38:49">
      <c r="AL54522" s="5"/>
      <c r="AM54522" s="5"/>
      <c r="AW54522" s="5"/>
    </row>
    <row r="54523" spans="38:49">
      <c r="AL54523" s="5"/>
      <c r="AM54523" s="5"/>
      <c r="AW54523" s="5"/>
    </row>
    <row r="54524" spans="38:49">
      <c r="AL54524" s="5"/>
      <c r="AM54524" s="5"/>
      <c r="AW54524" s="5"/>
    </row>
    <row r="54525" spans="38:49">
      <c r="AL54525" s="5"/>
      <c r="AM54525" s="5"/>
      <c r="AW54525" s="5"/>
    </row>
    <row r="54526" spans="38:49">
      <c r="AL54526" s="5"/>
      <c r="AM54526" s="5"/>
      <c r="AW54526" s="5"/>
    </row>
    <row r="54527" spans="38:49">
      <c r="AL54527" s="5"/>
      <c r="AM54527" s="5"/>
      <c r="AW54527" s="5"/>
    </row>
    <row r="54528" spans="38:49">
      <c r="AL54528" s="5"/>
      <c r="AM54528" s="5"/>
      <c r="AW54528" s="5"/>
    </row>
    <row r="54529" spans="38:49">
      <c r="AL54529" s="5"/>
      <c r="AM54529" s="5"/>
      <c r="AW54529" s="5"/>
    </row>
    <row r="54530" spans="38:49">
      <c r="AL54530" s="5"/>
      <c r="AM54530" s="5"/>
      <c r="AW54530" s="5"/>
    </row>
    <row r="54531" spans="38:49">
      <c r="AL54531" s="5"/>
      <c r="AM54531" s="5"/>
      <c r="AW54531" s="5"/>
    </row>
    <row r="54532" spans="38:49">
      <c r="AL54532" s="5"/>
      <c r="AM54532" s="5"/>
      <c r="AW54532" s="5"/>
    </row>
    <row r="54533" spans="38:49">
      <c r="AL54533" s="5"/>
      <c r="AM54533" s="5"/>
      <c r="AW54533" s="5"/>
    </row>
    <row r="54534" spans="38:49">
      <c r="AL54534" s="5"/>
      <c r="AM54534" s="5"/>
      <c r="AW54534" s="5"/>
    </row>
    <row r="54535" spans="38:49">
      <c r="AL54535" s="5"/>
      <c r="AM54535" s="5"/>
      <c r="AW54535" s="5"/>
    </row>
    <row r="54536" spans="38:49">
      <c r="AL54536" s="5"/>
      <c r="AM54536" s="5"/>
      <c r="AW54536" s="5"/>
    </row>
    <row r="54537" spans="38:49">
      <c r="AL54537" s="5"/>
      <c r="AM54537" s="5"/>
      <c r="AW54537" s="5"/>
    </row>
    <row r="54538" spans="38:49">
      <c r="AL54538" s="5"/>
      <c r="AM54538" s="5"/>
      <c r="AW54538" s="5"/>
    </row>
    <row r="54539" spans="38:49">
      <c r="AL54539" s="5"/>
      <c r="AM54539" s="5"/>
      <c r="AW54539" s="5"/>
    </row>
    <row r="54540" spans="38:49">
      <c r="AL54540" s="5"/>
      <c r="AM54540" s="5"/>
      <c r="AW54540" s="5"/>
    </row>
    <row r="54541" spans="38:49">
      <c r="AL54541" s="5"/>
      <c r="AM54541" s="5"/>
      <c r="AW54541" s="5"/>
    </row>
    <row r="54542" spans="38:49">
      <c r="AL54542" s="5"/>
      <c r="AM54542" s="5"/>
      <c r="AW54542" s="5"/>
    </row>
    <row r="54543" spans="38:49">
      <c r="AL54543" s="5"/>
      <c r="AM54543" s="5"/>
      <c r="AW54543" s="5"/>
    </row>
    <row r="54544" spans="38:49">
      <c r="AL54544" s="5"/>
      <c r="AM54544" s="5"/>
      <c r="AW54544" s="5"/>
    </row>
    <row r="54545" spans="38:49">
      <c r="AL54545" s="5"/>
      <c r="AM54545" s="5"/>
      <c r="AW54545" s="5"/>
    </row>
    <row r="54546" spans="38:49">
      <c r="AL54546" s="5"/>
      <c r="AM54546" s="5"/>
      <c r="AW54546" s="5"/>
    </row>
    <row r="54547" spans="38:49">
      <c r="AL54547" s="5"/>
      <c r="AM54547" s="5"/>
      <c r="AW54547" s="5"/>
    </row>
    <row r="54548" spans="38:49">
      <c r="AL54548" s="5"/>
      <c r="AM54548" s="5"/>
      <c r="AW54548" s="5"/>
    </row>
    <row r="54549" spans="38:49">
      <c r="AL54549" s="5"/>
      <c r="AM54549" s="5"/>
      <c r="AW54549" s="5"/>
    </row>
    <row r="54550" spans="38:49">
      <c r="AL54550" s="5"/>
      <c r="AM54550" s="5"/>
      <c r="AW54550" s="5"/>
    </row>
    <row r="54551" spans="38:49">
      <c r="AL54551" s="5"/>
      <c r="AM54551" s="5"/>
      <c r="AW54551" s="5"/>
    </row>
    <row r="54552" spans="38:49">
      <c r="AL54552" s="5"/>
      <c r="AM54552" s="5"/>
      <c r="AW54552" s="5"/>
    </row>
    <row r="54553" spans="38:49">
      <c r="AL54553" s="5"/>
      <c r="AM54553" s="5"/>
      <c r="AW54553" s="5"/>
    </row>
    <row r="54554" spans="38:49">
      <c r="AL54554" s="5"/>
      <c r="AM54554" s="5"/>
      <c r="AW54554" s="5"/>
    </row>
    <row r="54555" spans="38:49">
      <c r="AL54555" s="5"/>
      <c r="AM54555" s="5"/>
      <c r="AW54555" s="5"/>
    </row>
    <row r="54556" spans="38:49">
      <c r="AL54556" s="5"/>
      <c r="AM54556" s="5"/>
      <c r="AW54556" s="5"/>
    </row>
    <row r="54557" spans="38:49">
      <c r="AL54557" s="5"/>
      <c r="AM54557" s="5"/>
      <c r="AW54557" s="5"/>
    </row>
    <row r="54558" spans="38:49">
      <c r="AL54558" s="5"/>
      <c r="AM54558" s="5"/>
      <c r="AW54558" s="5"/>
    </row>
    <row r="54559" spans="38:49">
      <c r="AL54559" s="5"/>
      <c r="AM54559" s="5"/>
      <c r="AW54559" s="5"/>
    </row>
    <row r="54560" spans="38:49">
      <c r="AL54560" s="5"/>
      <c r="AM54560" s="5"/>
      <c r="AW54560" s="5"/>
    </row>
    <row r="54561" spans="38:49">
      <c r="AL54561" s="5"/>
      <c r="AM54561" s="5"/>
      <c r="AW54561" s="5"/>
    </row>
    <row r="54562" spans="38:49">
      <c r="AL54562" s="5"/>
      <c r="AM54562" s="5"/>
      <c r="AW54562" s="5"/>
    </row>
    <row r="54563" spans="38:49">
      <c r="AL54563" s="5"/>
      <c r="AM54563" s="5"/>
      <c r="AW54563" s="5"/>
    </row>
    <row r="54564" spans="38:49">
      <c r="AL54564" s="5"/>
      <c r="AM54564" s="5"/>
      <c r="AW54564" s="5"/>
    </row>
    <row r="54565" spans="38:49">
      <c r="AL54565" s="5"/>
      <c r="AM54565" s="5"/>
      <c r="AW54565" s="5"/>
    </row>
    <row r="54566" spans="38:49">
      <c r="AL54566" s="5"/>
      <c r="AM54566" s="5"/>
      <c r="AW54566" s="5"/>
    </row>
    <row r="54567" spans="38:49">
      <c r="AL54567" s="5"/>
      <c r="AM54567" s="5"/>
      <c r="AW54567" s="5"/>
    </row>
    <row r="54568" spans="38:49">
      <c r="AL54568" s="5"/>
      <c r="AM54568" s="5"/>
      <c r="AW54568" s="5"/>
    </row>
    <row r="54569" spans="38:49">
      <c r="AL54569" s="5"/>
      <c r="AM54569" s="5"/>
      <c r="AW54569" s="5"/>
    </row>
    <row r="54570" spans="38:49">
      <c r="AL54570" s="5"/>
      <c r="AM54570" s="5"/>
      <c r="AW54570" s="5"/>
    </row>
    <row r="54571" spans="38:49">
      <c r="AL54571" s="5"/>
      <c r="AM54571" s="5"/>
      <c r="AW54571" s="5"/>
    </row>
    <row r="54572" spans="38:49">
      <c r="AL54572" s="5"/>
      <c r="AM54572" s="5"/>
      <c r="AW54572" s="5"/>
    </row>
    <row r="54573" spans="38:49">
      <c r="AL54573" s="5"/>
      <c r="AM54573" s="5"/>
      <c r="AW54573" s="5"/>
    </row>
    <row r="54574" spans="38:49">
      <c r="AL54574" s="5"/>
      <c r="AM54574" s="5"/>
      <c r="AW54574" s="5"/>
    </row>
    <row r="54575" spans="38:49">
      <c r="AL54575" s="5"/>
      <c r="AM54575" s="5"/>
      <c r="AW54575" s="5"/>
    </row>
    <row r="54576" spans="38:49">
      <c r="AL54576" s="5"/>
      <c r="AM54576" s="5"/>
      <c r="AW54576" s="5"/>
    </row>
    <row r="54577" spans="38:49">
      <c r="AL54577" s="5"/>
      <c r="AM54577" s="5"/>
      <c r="AW54577" s="5"/>
    </row>
    <row r="54578" spans="38:49">
      <c r="AL54578" s="5"/>
      <c r="AM54578" s="5"/>
      <c r="AW54578" s="5"/>
    </row>
    <row r="54579" spans="38:49">
      <c r="AL54579" s="5"/>
      <c r="AM54579" s="5"/>
      <c r="AW54579" s="5"/>
    </row>
    <row r="54580" spans="38:49">
      <c r="AL54580" s="5"/>
      <c r="AM54580" s="5"/>
      <c r="AW54580" s="5"/>
    </row>
    <row r="54581" spans="38:49">
      <c r="AL54581" s="5"/>
      <c r="AM54581" s="5"/>
      <c r="AW54581" s="5"/>
    </row>
    <row r="54582" spans="38:49">
      <c r="AL54582" s="5"/>
      <c r="AM54582" s="5"/>
      <c r="AW54582" s="5"/>
    </row>
    <row r="54583" spans="38:49">
      <c r="AL54583" s="5"/>
      <c r="AM54583" s="5"/>
      <c r="AW54583" s="5"/>
    </row>
    <row r="54584" spans="38:49">
      <c r="AL54584" s="5"/>
      <c r="AM54584" s="5"/>
      <c r="AW54584" s="5"/>
    </row>
    <row r="54585" spans="38:49">
      <c r="AL54585" s="5"/>
      <c r="AM54585" s="5"/>
      <c r="AW54585" s="5"/>
    </row>
    <row r="54586" spans="38:49">
      <c r="AL54586" s="5"/>
      <c r="AM54586" s="5"/>
      <c r="AW54586" s="5"/>
    </row>
    <row r="54587" spans="38:49">
      <c r="AL54587" s="5"/>
      <c r="AM54587" s="5"/>
      <c r="AW54587" s="5"/>
    </row>
    <row r="54588" spans="38:49">
      <c r="AL54588" s="5"/>
      <c r="AM54588" s="5"/>
      <c r="AW54588" s="5"/>
    </row>
    <row r="54589" spans="38:49">
      <c r="AL54589" s="5"/>
      <c r="AM54589" s="5"/>
      <c r="AW54589" s="5"/>
    </row>
    <row r="54590" spans="38:49">
      <c r="AL54590" s="5"/>
      <c r="AM54590" s="5"/>
      <c r="AW54590" s="5"/>
    </row>
    <row r="54591" spans="38:49">
      <c r="AL54591" s="5"/>
      <c r="AM54591" s="5"/>
      <c r="AW54591" s="5"/>
    </row>
    <row r="54592" spans="38:49">
      <c r="AL54592" s="5"/>
      <c r="AM54592" s="5"/>
      <c r="AW54592" s="5"/>
    </row>
    <row r="54593" spans="38:49">
      <c r="AL54593" s="5"/>
      <c r="AM54593" s="5"/>
      <c r="AW54593" s="5"/>
    </row>
    <row r="54594" spans="38:49">
      <c r="AL54594" s="5"/>
      <c r="AM54594" s="5"/>
      <c r="AW54594" s="5"/>
    </row>
    <row r="54595" spans="38:49">
      <c r="AL54595" s="5"/>
      <c r="AM54595" s="5"/>
      <c r="AW54595" s="5"/>
    </row>
    <row r="54596" spans="38:49">
      <c r="AL54596" s="5"/>
      <c r="AM54596" s="5"/>
      <c r="AW54596" s="5"/>
    </row>
    <row r="54597" spans="38:49">
      <c r="AL54597" s="5"/>
      <c r="AM54597" s="5"/>
      <c r="AW54597" s="5"/>
    </row>
    <row r="54598" spans="38:49">
      <c r="AL54598" s="5"/>
      <c r="AM54598" s="5"/>
      <c r="AW54598" s="5"/>
    </row>
    <row r="54599" spans="38:49">
      <c r="AL54599" s="5"/>
      <c r="AM54599" s="5"/>
      <c r="AW54599" s="5"/>
    </row>
    <row r="54600" spans="38:49">
      <c r="AL54600" s="5"/>
      <c r="AM54600" s="5"/>
      <c r="AW54600" s="5"/>
    </row>
    <row r="54601" spans="38:49">
      <c r="AL54601" s="5"/>
      <c r="AM54601" s="5"/>
      <c r="AW54601" s="5"/>
    </row>
    <row r="54602" spans="38:49">
      <c r="AL54602" s="5"/>
      <c r="AM54602" s="5"/>
      <c r="AW54602" s="5"/>
    </row>
    <row r="54603" spans="38:49">
      <c r="AL54603" s="5"/>
      <c r="AM54603" s="5"/>
      <c r="AW54603" s="5"/>
    </row>
    <row r="54604" spans="38:49">
      <c r="AL54604" s="5"/>
      <c r="AM54604" s="5"/>
      <c r="AW54604" s="5"/>
    </row>
    <row r="54605" spans="38:49">
      <c r="AL54605" s="5"/>
      <c r="AM54605" s="5"/>
      <c r="AW54605" s="5"/>
    </row>
    <row r="54606" spans="38:49">
      <c r="AL54606" s="5"/>
      <c r="AM54606" s="5"/>
      <c r="AW54606" s="5"/>
    </row>
    <row r="54607" spans="38:49">
      <c r="AL54607" s="5"/>
      <c r="AM54607" s="5"/>
      <c r="AW54607" s="5"/>
    </row>
    <row r="54608" spans="38:49">
      <c r="AL54608" s="5"/>
      <c r="AM54608" s="5"/>
      <c r="AW54608" s="5"/>
    </row>
    <row r="54609" spans="38:49">
      <c r="AL54609" s="5"/>
      <c r="AM54609" s="5"/>
      <c r="AW54609" s="5"/>
    </row>
    <row r="54610" spans="38:49">
      <c r="AL54610" s="5"/>
      <c r="AM54610" s="5"/>
      <c r="AW54610" s="5"/>
    </row>
    <row r="54611" spans="38:49">
      <c r="AL54611" s="5"/>
      <c r="AM54611" s="5"/>
      <c r="AW54611" s="5"/>
    </row>
    <row r="54612" spans="38:49">
      <c r="AL54612" s="5"/>
      <c r="AM54612" s="5"/>
      <c r="AW54612" s="5"/>
    </row>
    <row r="54613" spans="38:49">
      <c r="AL54613" s="5"/>
      <c r="AM54613" s="5"/>
      <c r="AW54613" s="5"/>
    </row>
    <row r="54614" spans="38:49">
      <c r="AL54614" s="5"/>
      <c r="AM54614" s="5"/>
      <c r="AW54614" s="5"/>
    </row>
    <row r="54615" spans="38:49">
      <c r="AL54615" s="5"/>
      <c r="AM54615" s="5"/>
      <c r="AW54615" s="5"/>
    </row>
    <row r="54616" spans="38:49">
      <c r="AL54616" s="5"/>
      <c r="AM54616" s="5"/>
      <c r="AW54616" s="5"/>
    </row>
    <row r="54617" spans="38:49">
      <c r="AL54617" s="5"/>
      <c r="AM54617" s="5"/>
      <c r="AW54617" s="5"/>
    </row>
    <row r="54618" spans="38:49">
      <c r="AL54618" s="5"/>
      <c r="AM54618" s="5"/>
      <c r="AW54618" s="5"/>
    </row>
    <row r="54619" spans="38:49">
      <c r="AL54619" s="5"/>
      <c r="AM54619" s="5"/>
      <c r="AW54619" s="5"/>
    </row>
    <row r="54620" spans="38:49">
      <c r="AL54620" s="5"/>
      <c r="AM54620" s="5"/>
      <c r="AW54620" s="5"/>
    </row>
    <row r="54621" spans="38:49">
      <c r="AL54621" s="5"/>
      <c r="AM54621" s="5"/>
      <c r="AW54621" s="5"/>
    </row>
    <row r="54622" spans="38:49">
      <c r="AL54622" s="5"/>
      <c r="AM54622" s="5"/>
      <c r="AW54622" s="5"/>
    </row>
    <row r="54623" spans="38:49">
      <c r="AL54623" s="5"/>
      <c r="AM54623" s="5"/>
      <c r="AW54623" s="5"/>
    </row>
    <row r="54624" spans="38:49">
      <c r="AL54624" s="5"/>
      <c r="AM54624" s="5"/>
      <c r="AW54624" s="5"/>
    </row>
    <row r="54625" spans="38:49">
      <c r="AL54625" s="5"/>
      <c r="AM54625" s="5"/>
      <c r="AW54625" s="5"/>
    </row>
    <row r="54626" spans="38:49">
      <c r="AL54626" s="5"/>
      <c r="AM54626" s="5"/>
      <c r="AW54626" s="5"/>
    </row>
    <row r="54627" spans="38:49">
      <c r="AL54627" s="5"/>
      <c r="AM54627" s="5"/>
      <c r="AW54627" s="5"/>
    </row>
    <row r="54628" spans="38:49">
      <c r="AL54628" s="5"/>
      <c r="AM54628" s="5"/>
      <c r="AW54628" s="5"/>
    </row>
    <row r="54629" spans="38:49">
      <c r="AL54629" s="5"/>
      <c r="AM54629" s="5"/>
      <c r="AW54629" s="5"/>
    </row>
    <row r="54630" spans="38:49">
      <c r="AL54630" s="5"/>
      <c r="AM54630" s="5"/>
      <c r="AW54630" s="5"/>
    </row>
    <row r="54631" spans="38:49">
      <c r="AL54631" s="5"/>
      <c r="AM54631" s="5"/>
      <c r="AW54631" s="5"/>
    </row>
    <row r="54632" spans="38:49">
      <c r="AL54632" s="5"/>
      <c r="AM54632" s="5"/>
      <c r="AW54632" s="5"/>
    </row>
    <row r="54633" spans="38:49">
      <c r="AL54633" s="5"/>
      <c r="AM54633" s="5"/>
      <c r="AW54633" s="5"/>
    </row>
    <row r="54634" spans="38:49">
      <c r="AL54634" s="5"/>
      <c r="AM54634" s="5"/>
      <c r="AW54634" s="5"/>
    </row>
    <row r="54635" spans="38:49">
      <c r="AL54635" s="5"/>
      <c r="AM54635" s="5"/>
      <c r="AW54635" s="5"/>
    </row>
    <row r="54636" spans="38:49">
      <c r="AL54636" s="5"/>
      <c r="AM54636" s="5"/>
      <c r="AW54636" s="5"/>
    </row>
    <row r="54637" spans="38:49">
      <c r="AL54637" s="5"/>
      <c r="AM54637" s="5"/>
      <c r="AW54637" s="5"/>
    </row>
    <row r="54638" spans="38:49">
      <c r="AL54638" s="5"/>
      <c r="AM54638" s="5"/>
      <c r="AW54638" s="5"/>
    </row>
    <row r="54639" spans="38:49">
      <c r="AL54639" s="5"/>
      <c r="AM54639" s="5"/>
      <c r="AW54639" s="5"/>
    </row>
    <row r="54640" spans="38:49">
      <c r="AL54640" s="5"/>
      <c r="AM54640" s="5"/>
      <c r="AW54640" s="5"/>
    </row>
    <row r="54641" spans="38:49">
      <c r="AL54641" s="5"/>
      <c r="AM54641" s="5"/>
      <c r="AW54641" s="5"/>
    </row>
    <row r="54642" spans="38:49">
      <c r="AL54642" s="5"/>
      <c r="AM54642" s="5"/>
      <c r="AW54642" s="5"/>
    </row>
    <row r="54643" spans="38:49">
      <c r="AL54643" s="5"/>
      <c r="AM54643" s="5"/>
      <c r="AW54643" s="5"/>
    </row>
    <row r="54644" spans="38:49">
      <c r="AL54644" s="5"/>
      <c r="AM54644" s="5"/>
      <c r="AW54644" s="5"/>
    </row>
    <row r="54645" spans="38:49">
      <c r="AL54645" s="5"/>
      <c r="AM54645" s="5"/>
      <c r="AW54645" s="5"/>
    </row>
    <row r="54646" spans="38:49">
      <c r="AL54646" s="5"/>
      <c r="AM54646" s="5"/>
      <c r="AW54646" s="5"/>
    </row>
    <row r="54647" spans="38:49">
      <c r="AL54647" s="5"/>
      <c r="AM54647" s="5"/>
      <c r="AW54647" s="5"/>
    </row>
    <row r="54648" spans="38:49">
      <c r="AL54648" s="5"/>
      <c r="AM54648" s="5"/>
      <c r="AW54648" s="5"/>
    </row>
    <row r="54649" spans="38:49">
      <c r="AL54649" s="5"/>
      <c r="AM54649" s="5"/>
      <c r="AW54649" s="5"/>
    </row>
    <row r="54650" spans="38:49">
      <c r="AL54650" s="5"/>
      <c r="AM54650" s="5"/>
      <c r="AW54650" s="5"/>
    </row>
    <row r="54651" spans="38:49">
      <c r="AL54651" s="5"/>
      <c r="AM54651" s="5"/>
      <c r="AW54651" s="5"/>
    </row>
    <row r="54652" spans="38:49">
      <c r="AL54652" s="5"/>
      <c r="AM54652" s="5"/>
      <c r="AW54652" s="5"/>
    </row>
    <row r="54653" spans="38:49">
      <c r="AL54653" s="5"/>
      <c r="AM54653" s="5"/>
      <c r="AW54653" s="5"/>
    </row>
    <row r="54654" spans="38:49">
      <c r="AL54654" s="5"/>
      <c r="AM54654" s="5"/>
      <c r="AW54654" s="5"/>
    </row>
    <row r="54655" spans="38:49">
      <c r="AL54655" s="5"/>
      <c r="AM54655" s="5"/>
      <c r="AW54655" s="5"/>
    </row>
    <row r="54656" spans="38:49">
      <c r="AL54656" s="5"/>
      <c r="AM54656" s="5"/>
      <c r="AW54656" s="5"/>
    </row>
    <row r="54657" spans="38:49">
      <c r="AL54657" s="5"/>
      <c r="AM54657" s="5"/>
      <c r="AW54657" s="5"/>
    </row>
    <row r="54658" spans="38:49">
      <c r="AL54658" s="5"/>
      <c r="AM54658" s="5"/>
      <c r="AW54658" s="5"/>
    </row>
    <row r="54659" spans="38:49">
      <c r="AL54659" s="5"/>
      <c r="AM54659" s="5"/>
      <c r="AW54659" s="5"/>
    </row>
    <row r="54660" spans="38:49">
      <c r="AL54660" s="5"/>
      <c r="AM54660" s="5"/>
      <c r="AW54660" s="5"/>
    </row>
    <row r="54661" spans="38:49">
      <c r="AL54661" s="5"/>
      <c r="AM54661" s="5"/>
      <c r="AW54661" s="5"/>
    </row>
    <row r="54662" spans="38:49">
      <c r="AL54662" s="5"/>
      <c r="AM54662" s="5"/>
      <c r="AW54662" s="5"/>
    </row>
    <row r="54663" spans="38:49">
      <c r="AL54663" s="5"/>
      <c r="AM54663" s="5"/>
      <c r="AW54663" s="5"/>
    </row>
    <row r="54664" spans="38:49">
      <c r="AL54664" s="5"/>
      <c r="AM54664" s="5"/>
      <c r="AW54664" s="5"/>
    </row>
    <row r="54665" spans="38:49">
      <c r="AL54665" s="5"/>
      <c r="AM54665" s="5"/>
      <c r="AW54665" s="5"/>
    </row>
    <row r="54666" spans="38:49">
      <c r="AL54666" s="5"/>
      <c r="AM54666" s="5"/>
      <c r="AW54666" s="5"/>
    </row>
    <row r="54667" spans="38:49">
      <c r="AL54667" s="5"/>
      <c r="AM54667" s="5"/>
      <c r="AW54667" s="5"/>
    </row>
    <row r="54668" spans="38:49">
      <c r="AL54668" s="5"/>
      <c r="AM54668" s="5"/>
      <c r="AW54668" s="5"/>
    </row>
    <row r="54669" spans="38:49">
      <c r="AL54669" s="5"/>
      <c r="AM54669" s="5"/>
      <c r="AW54669" s="5"/>
    </row>
    <row r="54670" spans="38:49">
      <c r="AL54670" s="5"/>
      <c r="AM54670" s="5"/>
      <c r="AW54670" s="5"/>
    </row>
    <row r="54671" spans="38:49">
      <c r="AL54671" s="5"/>
      <c r="AM54671" s="5"/>
      <c r="AW54671" s="5"/>
    </row>
    <row r="54672" spans="38:49">
      <c r="AL54672" s="5"/>
      <c r="AM54672" s="5"/>
      <c r="AW54672" s="5"/>
    </row>
    <row r="54673" spans="38:49">
      <c r="AL54673" s="5"/>
      <c r="AM54673" s="5"/>
      <c r="AW54673" s="5"/>
    </row>
    <row r="54674" spans="38:49">
      <c r="AL54674" s="5"/>
      <c r="AM54674" s="5"/>
      <c r="AW54674" s="5"/>
    </row>
    <row r="54675" spans="38:49">
      <c r="AL54675" s="5"/>
      <c r="AM54675" s="5"/>
      <c r="AW54675" s="5"/>
    </row>
    <row r="54676" spans="38:49">
      <c r="AL54676" s="5"/>
      <c r="AM54676" s="5"/>
      <c r="AW54676" s="5"/>
    </row>
    <row r="54677" spans="38:49">
      <c r="AL54677" s="5"/>
      <c r="AM54677" s="5"/>
      <c r="AW54677" s="5"/>
    </row>
    <row r="54678" spans="38:49">
      <c r="AL54678" s="5"/>
      <c r="AM54678" s="5"/>
      <c r="AW54678" s="5"/>
    </row>
    <row r="54679" spans="38:49">
      <c r="AL54679" s="5"/>
      <c r="AM54679" s="5"/>
      <c r="AW54679" s="5"/>
    </row>
    <row r="54680" spans="38:49">
      <c r="AL54680" s="5"/>
      <c r="AM54680" s="5"/>
      <c r="AW54680" s="5"/>
    </row>
    <row r="54681" spans="38:49">
      <c r="AL54681" s="5"/>
      <c r="AM54681" s="5"/>
      <c r="AW54681" s="5"/>
    </row>
    <row r="54682" spans="38:49">
      <c r="AL54682" s="5"/>
      <c r="AM54682" s="5"/>
      <c r="AW54682" s="5"/>
    </row>
    <row r="54683" spans="38:49">
      <c r="AL54683" s="5"/>
      <c r="AM54683" s="5"/>
      <c r="AW54683" s="5"/>
    </row>
    <row r="54684" spans="38:49">
      <c r="AL54684" s="5"/>
      <c r="AM54684" s="5"/>
      <c r="AW54684" s="5"/>
    </row>
    <row r="54685" spans="38:49">
      <c r="AL54685" s="5"/>
      <c r="AM54685" s="5"/>
      <c r="AW54685" s="5"/>
    </row>
    <row r="54686" spans="38:49">
      <c r="AL54686" s="5"/>
      <c r="AM54686" s="5"/>
      <c r="AW54686" s="5"/>
    </row>
    <row r="54687" spans="38:49">
      <c r="AL54687" s="5"/>
      <c r="AM54687" s="5"/>
      <c r="AW54687" s="5"/>
    </row>
    <row r="54688" spans="38:49">
      <c r="AL54688" s="5"/>
      <c r="AM54688" s="5"/>
      <c r="AW54688" s="5"/>
    </row>
    <row r="54689" spans="38:49">
      <c r="AL54689" s="5"/>
      <c r="AM54689" s="5"/>
      <c r="AW54689" s="5"/>
    </row>
    <row r="54690" spans="38:49">
      <c r="AL54690" s="5"/>
      <c r="AM54690" s="5"/>
      <c r="AW54690" s="5"/>
    </row>
    <row r="54691" spans="38:49">
      <c r="AL54691" s="5"/>
      <c r="AM54691" s="5"/>
      <c r="AW54691" s="5"/>
    </row>
    <row r="54692" spans="38:49">
      <c r="AL54692" s="5"/>
      <c r="AM54692" s="5"/>
      <c r="AW54692" s="5"/>
    </row>
    <row r="54693" spans="38:49">
      <c r="AL54693" s="5"/>
      <c r="AM54693" s="5"/>
      <c r="AW54693" s="5"/>
    </row>
    <row r="54694" spans="38:49">
      <c r="AL54694" s="5"/>
      <c r="AM54694" s="5"/>
      <c r="AW54694" s="5"/>
    </row>
    <row r="54695" spans="38:49">
      <c r="AL54695" s="5"/>
      <c r="AM54695" s="5"/>
      <c r="AW54695" s="5"/>
    </row>
    <row r="54696" spans="38:49">
      <c r="AL54696" s="5"/>
      <c r="AM54696" s="5"/>
      <c r="AW54696" s="5"/>
    </row>
    <row r="54697" spans="38:49">
      <c r="AL54697" s="5"/>
      <c r="AM54697" s="5"/>
      <c r="AW54697" s="5"/>
    </row>
    <row r="54698" spans="38:49">
      <c r="AL54698" s="5"/>
      <c r="AM54698" s="5"/>
      <c r="AW54698" s="5"/>
    </row>
    <row r="54699" spans="38:49">
      <c r="AL54699" s="5"/>
      <c r="AM54699" s="5"/>
      <c r="AW54699" s="5"/>
    </row>
    <row r="54700" spans="38:49">
      <c r="AL54700" s="5"/>
      <c r="AM54700" s="5"/>
      <c r="AW54700" s="5"/>
    </row>
    <row r="54701" spans="38:49">
      <c r="AL54701" s="5"/>
      <c r="AM54701" s="5"/>
      <c r="AW54701" s="5"/>
    </row>
    <row r="54702" spans="38:49">
      <c r="AL54702" s="5"/>
      <c r="AM54702" s="5"/>
      <c r="AW54702" s="5"/>
    </row>
    <row r="54703" spans="38:49">
      <c r="AL54703" s="5"/>
      <c r="AM54703" s="5"/>
      <c r="AW54703" s="5"/>
    </row>
    <row r="54704" spans="38:49">
      <c r="AL54704" s="5"/>
      <c r="AM54704" s="5"/>
      <c r="AW54704" s="5"/>
    </row>
    <row r="54705" spans="38:49">
      <c r="AL54705" s="5"/>
      <c r="AM54705" s="5"/>
      <c r="AW54705" s="5"/>
    </row>
    <row r="54706" spans="38:49">
      <c r="AL54706" s="5"/>
      <c r="AM54706" s="5"/>
      <c r="AW54706" s="5"/>
    </row>
    <row r="54707" spans="38:49">
      <c r="AL54707" s="5"/>
      <c r="AM54707" s="5"/>
      <c r="AW54707" s="5"/>
    </row>
    <row r="54708" spans="38:49">
      <c r="AL54708" s="5"/>
      <c r="AM54708" s="5"/>
      <c r="AW54708" s="5"/>
    </row>
    <row r="54709" spans="38:49">
      <c r="AL54709" s="5"/>
      <c r="AM54709" s="5"/>
      <c r="AW54709" s="5"/>
    </row>
    <row r="54710" spans="38:49">
      <c r="AL54710" s="5"/>
      <c r="AM54710" s="5"/>
      <c r="AW54710" s="5"/>
    </row>
    <row r="54711" spans="38:49">
      <c r="AL54711" s="5"/>
      <c r="AM54711" s="5"/>
      <c r="AW54711" s="5"/>
    </row>
    <row r="54712" spans="38:49">
      <c r="AL54712" s="5"/>
      <c r="AM54712" s="5"/>
      <c r="AW54712" s="5"/>
    </row>
    <row r="54713" spans="38:49">
      <c r="AL54713" s="5"/>
      <c r="AM54713" s="5"/>
      <c r="AW54713" s="5"/>
    </row>
    <row r="54714" spans="38:49">
      <c r="AL54714" s="5"/>
      <c r="AM54714" s="5"/>
      <c r="AW54714" s="5"/>
    </row>
    <row r="54715" spans="38:49">
      <c r="AL54715" s="5"/>
      <c r="AM54715" s="5"/>
      <c r="AW54715" s="5"/>
    </row>
    <row r="54716" spans="38:49">
      <c r="AL54716" s="5"/>
      <c r="AM54716" s="5"/>
      <c r="AW54716" s="5"/>
    </row>
    <row r="54717" spans="38:49">
      <c r="AL54717" s="5"/>
      <c r="AM54717" s="5"/>
      <c r="AW54717" s="5"/>
    </row>
    <row r="54718" spans="38:49">
      <c r="AL54718" s="5"/>
      <c r="AM54718" s="5"/>
      <c r="AW54718" s="5"/>
    </row>
    <row r="54719" spans="38:49">
      <c r="AL54719" s="5"/>
      <c r="AM54719" s="5"/>
      <c r="AW54719" s="5"/>
    </row>
    <row r="54720" spans="38:49">
      <c r="AL54720" s="5"/>
      <c r="AM54720" s="5"/>
      <c r="AW54720" s="5"/>
    </row>
    <row r="54721" spans="38:49">
      <c r="AL54721" s="5"/>
      <c r="AM54721" s="5"/>
      <c r="AW54721" s="5"/>
    </row>
    <row r="54722" spans="38:49">
      <c r="AL54722" s="5"/>
      <c r="AM54722" s="5"/>
      <c r="AW54722" s="5"/>
    </row>
    <row r="54723" spans="38:49">
      <c r="AL54723" s="5"/>
      <c r="AM54723" s="5"/>
      <c r="AW54723" s="5"/>
    </row>
    <row r="54724" spans="38:49">
      <c r="AL54724" s="5"/>
      <c r="AM54724" s="5"/>
      <c r="AW54724" s="5"/>
    </row>
    <row r="54725" spans="38:49">
      <c r="AL54725" s="5"/>
      <c r="AM54725" s="5"/>
      <c r="AW54725" s="5"/>
    </row>
    <row r="54726" spans="38:49">
      <c r="AL54726" s="5"/>
      <c r="AM54726" s="5"/>
      <c r="AW54726" s="5"/>
    </row>
    <row r="54727" spans="38:49">
      <c r="AL54727" s="5"/>
      <c r="AM54727" s="5"/>
      <c r="AW54727" s="5"/>
    </row>
    <row r="54728" spans="38:49">
      <c r="AL54728" s="5"/>
      <c r="AM54728" s="5"/>
      <c r="AW54728" s="5"/>
    </row>
    <row r="54729" spans="38:49">
      <c r="AL54729" s="5"/>
      <c r="AM54729" s="5"/>
      <c r="AW54729" s="5"/>
    </row>
    <row r="54730" spans="38:49">
      <c r="AL54730" s="5"/>
      <c r="AM54730" s="5"/>
      <c r="AW54730" s="5"/>
    </row>
    <row r="54731" spans="38:49">
      <c r="AL54731" s="5"/>
      <c r="AM54731" s="5"/>
      <c r="AW54731" s="5"/>
    </row>
    <row r="54732" spans="38:49">
      <c r="AL54732" s="5"/>
      <c r="AM54732" s="5"/>
      <c r="AW54732" s="5"/>
    </row>
    <row r="54733" spans="38:49">
      <c r="AL54733" s="5"/>
      <c r="AM54733" s="5"/>
      <c r="AW54733" s="5"/>
    </row>
    <row r="54734" spans="38:49">
      <c r="AL54734" s="5"/>
      <c r="AM54734" s="5"/>
      <c r="AW54734" s="5"/>
    </row>
    <row r="54735" spans="38:49">
      <c r="AL54735" s="5"/>
      <c r="AM54735" s="5"/>
      <c r="AW54735" s="5"/>
    </row>
    <row r="54736" spans="38:49">
      <c r="AL54736" s="5"/>
      <c r="AM54736" s="5"/>
      <c r="AW54736" s="5"/>
    </row>
    <row r="54737" spans="38:49">
      <c r="AL54737" s="5"/>
      <c r="AM54737" s="5"/>
      <c r="AW54737" s="5"/>
    </row>
    <row r="54738" spans="38:49">
      <c r="AL54738" s="5"/>
      <c r="AM54738" s="5"/>
      <c r="AW54738" s="5"/>
    </row>
    <row r="54739" spans="38:49">
      <c r="AL54739" s="5"/>
      <c r="AM54739" s="5"/>
      <c r="AW54739" s="5"/>
    </row>
    <row r="54740" spans="38:49">
      <c r="AL54740" s="5"/>
      <c r="AM54740" s="5"/>
      <c r="AW54740" s="5"/>
    </row>
    <row r="54741" spans="38:49">
      <c r="AL54741" s="5"/>
      <c r="AM54741" s="5"/>
      <c r="AW54741" s="5"/>
    </row>
    <row r="54742" spans="38:49">
      <c r="AL54742" s="5"/>
      <c r="AM54742" s="5"/>
      <c r="AW54742" s="5"/>
    </row>
    <row r="54743" spans="38:49">
      <c r="AL54743" s="5"/>
      <c r="AM54743" s="5"/>
      <c r="AW54743" s="5"/>
    </row>
    <row r="54744" spans="38:49">
      <c r="AL54744" s="5"/>
      <c r="AM54744" s="5"/>
      <c r="AW54744" s="5"/>
    </row>
    <row r="54745" spans="38:49">
      <c r="AL54745" s="5"/>
      <c r="AM54745" s="5"/>
      <c r="AW54745" s="5"/>
    </row>
    <row r="54746" spans="38:49">
      <c r="AL54746" s="5"/>
      <c r="AM54746" s="5"/>
      <c r="AW54746" s="5"/>
    </row>
    <row r="54747" spans="38:49">
      <c r="AL54747" s="5"/>
      <c r="AM54747" s="5"/>
      <c r="AW54747" s="5"/>
    </row>
    <row r="54748" spans="38:49">
      <c r="AL54748" s="5"/>
      <c r="AM54748" s="5"/>
      <c r="AW54748" s="5"/>
    </row>
    <row r="54749" spans="38:49">
      <c r="AL54749" s="5"/>
      <c r="AM54749" s="5"/>
      <c r="AW54749" s="5"/>
    </row>
    <row r="54750" spans="38:49">
      <c r="AL54750" s="5"/>
      <c r="AM54750" s="5"/>
      <c r="AW54750" s="5"/>
    </row>
    <row r="54751" spans="38:49">
      <c r="AL54751" s="5"/>
      <c r="AM54751" s="5"/>
      <c r="AW54751" s="5"/>
    </row>
    <row r="54752" spans="38:49">
      <c r="AL54752" s="5"/>
      <c r="AM54752" s="5"/>
      <c r="AW54752" s="5"/>
    </row>
    <row r="54753" spans="38:49">
      <c r="AL54753" s="5"/>
      <c r="AM54753" s="5"/>
      <c r="AW54753" s="5"/>
    </row>
    <row r="54754" spans="38:49">
      <c r="AL54754" s="5"/>
      <c r="AM54754" s="5"/>
      <c r="AW54754" s="5"/>
    </row>
    <row r="54755" spans="38:49">
      <c r="AL54755" s="5"/>
      <c r="AM54755" s="5"/>
      <c r="AW54755" s="5"/>
    </row>
    <row r="54756" spans="38:49">
      <c r="AL54756" s="5"/>
      <c r="AM54756" s="5"/>
      <c r="AW54756" s="5"/>
    </row>
    <row r="54757" spans="38:49">
      <c r="AL54757" s="5"/>
      <c r="AM54757" s="5"/>
      <c r="AW54757" s="5"/>
    </row>
    <row r="54758" spans="38:49">
      <c r="AL54758" s="5"/>
      <c r="AM54758" s="5"/>
      <c r="AW54758" s="5"/>
    </row>
    <row r="54759" spans="38:49">
      <c r="AL54759" s="5"/>
      <c r="AM54759" s="5"/>
      <c r="AW54759" s="5"/>
    </row>
    <row r="54760" spans="38:49">
      <c r="AL54760" s="5"/>
      <c r="AM54760" s="5"/>
      <c r="AW54760" s="5"/>
    </row>
    <row r="54761" spans="38:49">
      <c r="AL54761" s="5"/>
      <c r="AM54761" s="5"/>
      <c r="AW54761" s="5"/>
    </row>
    <row r="54762" spans="38:49">
      <c r="AL54762" s="5"/>
      <c r="AM54762" s="5"/>
      <c r="AW54762" s="5"/>
    </row>
    <row r="54763" spans="38:49">
      <c r="AL54763" s="5"/>
      <c r="AM54763" s="5"/>
      <c r="AW54763" s="5"/>
    </row>
    <row r="54764" spans="38:49">
      <c r="AL54764" s="5"/>
      <c r="AM54764" s="5"/>
      <c r="AW54764" s="5"/>
    </row>
    <row r="54765" spans="38:49">
      <c r="AL54765" s="5"/>
      <c r="AM54765" s="5"/>
      <c r="AW54765" s="5"/>
    </row>
    <row r="54766" spans="38:49">
      <c r="AL54766" s="5"/>
      <c r="AM54766" s="5"/>
      <c r="AW54766" s="5"/>
    </row>
    <row r="54767" spans="38:49">
      <c r="AL54767" s="5"/>
      <c r="AM54767" s="5"/>
      <c r="AW54767" s="5"/>
    </row>
    <row r="54768" spans="38:49">
      <c r="AL54768" s="5"/>
      <c r="AM54768" s="5"/>
      <c r="AW54768" s="5"/>
    </row>
    <row r="54769" spans="38:49">
      <c r="AL54769" s="5"/>
      <c r="AM54769" s="5"/>
      <c r="AW54769" s="5"/>
    </row>
    <row r="54770" spans="38:49">
      <c r="AL54770" s="5"/>
      <c r="AM54770" s="5"/>
      <c r="AW54770" s="5"/>
    </row>
    <row r="54771" spans="38:49">
      <c r="AL54771" s="5"/>
      <c r="AM54771" s="5"/>
      <c r="AW54771" s="5"/>
    </row>
    <row r="54772" spans="38:49">
      <c r="AL54772" s="5"/>
      <c r="AM54772" s="5"/>
      <c r="AW54772" s="5"/>
    </row>
    <row r="54773" spans="38:49">
      <c r="AL54773" s="5"/>
      <c r="AM54773" s="5"/>
      <c r="AW54773" s="5"/>
    </row>
    <row r="54774" spans="38:49">
      <c r="AL54774" s="5"/>
      <c r="AM54774" s="5"/>
      <c r="AW54774" s="5"/>
    </row>
    <row r="54775" spans="38:49">
      <c r="AL54775" s="5"/>
      <c r="AM54775" s="5"/>
      <c r="AW54775" s="5"/>
    </row>
    <row r="54776" spans="38:49">
      <c r="AL54776" s="5"/>
      <c r="AM54776" s="5"/>
      <c r="AW54776" s="5"/>
    </row>
    <row r="54777" spans="38:49">
      <c r="AL54777" s="5"/>
      <c r="AM54777" s="5"/>
      <c r="AW54777" s="5"/>
    </row>
    <row r="54778" spans="38:49">
      <c r="AL54778" s="5"/>
      <c r="AM54778" s="5"/>
      <c r="AW54778" s="5"/>
    </row>
    <row r="54779" spans="38:49">
      <c r="AL54779" s="5"/>
      <c r="AM54779" s="5"/>
      <c r="AW54779" s="5"/>
    </row>
    <row r="54780" spans="38:49">
      <c r="AL54780" s="5"/>
      <c r="AM54780" s="5"/>
      <c r="AW54780" s="5"/>
    </row>
    <row r="54781" spans="38:49">
      <c r="AL54781" s="5"/>
      <c r="AM54781" s="5"/>
      <c r="AW54781" s="5"/>
    </row>
    <row r="54782" spans="38:49">
      <c r="AL54782" s="5"/>
      <c r="AM54782" s="5"/>
      <c r="AW54782" s="5"/>
    </row>
    <row r="54783" spans="38:49">
      <c r="AL54783" s="5"/>
      <c r="AM54783" s="5"/>
      <c r="AW54783" s="5"/>
    </row>
    <row r="54784" spans="38:49">
      <c r="AL54784" s="5"/>
      <c r="AM54784" s="5"/>
      <c r="AW54784" s="5"/>
    </row>
    <row r="54785" spans="38:49">
      <c r="AL54785" s="5"/>
      <c r="AM54785" s="5"/>
      <c r="AW54785" s="5"/>
    </row>
    <row r="54786" spans="38:49">
      <c r="AL54786" s="5"/>
      <c r="AM54786" s="5"/>
      <c r="AW54786" s="5"/>
    </row>
    <row r="54787" spans="38:49">
      <c r="AL54787" s="5"/>
      <c r="AM54787" s="5"/>
      <c r="AW54787" s="5"/>
    </row>
    <row r="54788" spans="38:49">
      <c r="AL54788" s="5"/>
      <c r="AM54788" s="5"/>
      <c r="AW54788" s="5"/>
    </row>
    <row r="54789" spans="38:49">
      <c r="AL54789" s="5"/>
      <c r="AM54789" s="5"/>
      <c r="AW54789" s="5"/>
    </row>
    <row r="54790" spans="38:49">
      <c r="AL54790" s="5"/>
      <c r="AM54790" s="5"/>
      <c r="AW54790" s="5"/>
    </row>
    <row r="54791" spans="38:49">
      <c r="AL54791" s="5"/>
      <c r="AM54791" s="5"/>
      <c r="AW54791" s="5"/>
    </row>
    <row r="54792" spans="38:49">
      <c r="AL54792" s="5"/>
      <c r="AM54792" s="5"/>
      <c r="AW54792" s="5"/>
    </row>
    <row r="54793" spans="38:49">
      <c r="AL54793" s="5"/>
      <c r="AM54793" s="5"/>
      <c r="AW54793" s="5"/>
    </row>
    <row r="54794" spans="38:49">
      <c r="AL54794" s="5"/>
      <c r="AM54794" s="5"/>
      <c r="AW54794" s="5"/>
    </row>
    <row r="54795" spans="38:49">
      <c r="AL54795" s="5"/>
      <c r="AM54795" s="5"/>
      <c r="AW54795" s="5"/>
    </row>
    <row r="54796" spans="38:49">
      <c r="AL54796" s="5"/>
      <c r="AM54796" s="5"/>
      <c r="AW54796" s="5"/>
    </row>
    <row r="54797" spans="38:49">
      <c r="AL54797" s="5"/>
      <c r="AM54797" s="5"/>
      <c r="AW54797" s="5"/>
    </row>
    <row r="54798" spans="38:49">
      <c r="AL54798" s="5"/>
      <c r="AM54798" s="5"/>
      <c r="AW54798" s="5"/>
    </row>
    <row r="54799" spans="38:49">
      <c r="AL54799" s="5"/>
      <c r="AM54799" s="5"/>
      <c r="AW54799" s="5"/>
    </row>
    <row r="54800" spans="38:49">
      <c r="AL54800" s="5"/>
      <c r="AM54800" s="5"/>
      <c r="AW54800" s="5"/>
    </row>
    <row r="54801" spans="38:49">
      <c r="AL54801" s="5"/>
      <c r="AM54801" s="5"/>
      <c r="AW54801" s="5"/>
    </row>
    <row r="54802" spans="38:49">
      <c r="AL54802" s="5"/>
      <c r="AM54802" s="5"/>
      <c r="AW54802" s="5"/>
    </row>
    <row r="54803" spans="38:49">
      <c r="AL54803" s="5"/>
      <c r="AM54803" s="5"/>
      <c r="AW54803" s="5"/>
    </row>
    <row r="54804" spans="38:49">
      <c r="AL54804" s="5"/>
      <c r="AM54804" s="5"/>
      <c r="AW54804" s="5"/>
    </row>
    <row r="54805" spans="38:49">
      <c r="AL54805" s="5"/>
      <c r="AM54805" s="5"/>
      <c r="AW54805" s="5"/>
    </row>
    <row r="54806" spans="38:49">
      <c r="AL54806" s="5"/>
      <c r="AM54806" s="5"/>
      <c r="AW54806" s="5"/>
    </row>
    <row r="54807" spans="38:49">
      <c r="AL54807" s="5"/>
      <c r="AM54807" s="5"/>
      <c r="AW54807" s="5"/>
    </row>
    <row r="54808" spans="38:49">
      <c r="AL54808" s="5"/>
      <c r="AM54808" s="5"/>
      <c r="AW54808" s="5"/>
    </row>
    <row r="54809" spans="38:49">
      <c r="AL54809" s="5"/>
      <c r="AM54809" s="5"/>
      <c r="AW54809" s="5"/>
    </row>
    <row r="54810" spans="38:49">
      <c r="AL54810" s="5"/>
      <c r="AM54810" s="5"/>
      <c r="AW54810" s="5"/>
    </row>
    <row r="54811" spans="38:49">
      <c r="AL54811" s="5"/>
      <c r="AM54811" s="5"/>
      <c r="AW54811" s="5"/>
    </row>
    <row r="54812" spans="38:49">
      <c r="AL54812" s="5"/>
      <c r="AM54812" s="5"/>
      <c r="AW54812" s="5"/>
    </row>
    <row r="54813" spans="38:49">
      <c r="AL54813" s="5"/>
      <c r="AM54813" s="5"/>
      <c r="AW54813" s="5"/>
    </row>
    <row r="54814" spans="38:49">
      <c r="AL54814" s="5"/>
      <c r="AM54814" s="5"/>
      <c r="AW54814" s="5"/>
    </row>
    <row r="54815" spans="38:49">
      <c r="AL54815" s="5"/>
      <c r="AM54815" s="5"/>
      <c r="AW54815" s="5"/>
    </row>
    <row r="54816" spans="38:49">
      <c r="AL54816" s="5"/>
      <c r="AM54816" s="5"/>
      <c r="AW54816" s="5"/>
    </row>
    <row r="54817" spans="38:49">
      <c r="AL54817" s="5"/>
      <c r="AM54817" s="5"/>
      <c r="AW54817" s="5"/>
    </row>
    <row r="54818" spans="38:49">
      <c r="AL54818" s="5"/>
      <c r="AM54818" s="5"/>
      <c r="AW54818" s="5"/>
    </row>
    <row r="54819" spans="38:49">
      <c r="AL54819" s="5"/>
      <c r="AM54819" s="5"/>
      <c r="AW54819" s="5"/>
    </row>
    <row r="54820" spans="38:49">
      <c r="AL54820" s="5"/>
      <c r="AM54820" s="5"/>
      <c r="AW54820" s="5"/>
    </row>
    <row r="54821" spans="38:49">
      <c r="AL54821" s="5"/>
      <c r="AM54821" s="5"/>
      <c r="AW54821" s="5"/>
    </row>
    <row r="54822" spans="38:49">
      <c r="AL54822" s="5"/>
      <c r="AM54822" s="5"/>
      <c r="AW54822" s="5"/>
    </row>
    <row r="54823" spans="38:49">
      <c r="AL54823" s="5"/>
      <c r="AM54823" s="5"/>
      <c r="AW54823" s="5"/>
    </row>
    <row r="54824" spans="38:49">
      <c r="AL54824" s="5"/>
      <c r="AM54824" s="5"/>
      <c r="AW54824" s="5"/>
    </row>
    <row r="54825" spans="38:49">
      <c r="AL54825" s="5"/>
      <c r="AM54825" s="5"/>
      <c r="AW54825" s="5"/>
    </row>
    <row r="54826" spans="38:49">
      <c r="AL54826" s="5"/>
      <c r="AM54826" s="5"/>
      <c r="AW54826" s="5"/>
    </row>
    <row r="54827" spans="38:49">
      <c r="AL54827" s="5"/>
      <c r="AM54827" s="5"/>
      <c r="AW54827" s="5"/>
    </row>
    <row r="54828" spans="38:49">
      <c r="AL54828" s="5"/>
      <c r="AM54828" s="5"/>
      <c r="AW54828" s="5"/>
    </row>
    <row r="54829" spans="38:49">
      <c r="AL54829" s="5"/>
      <c r="AM54829" s="5"/>
      <c r="AW54829" s="5"/>
    </row>
    <row r="54830" spans="38:49">
      <c r="AL54830" s="5"/>
      <c r="AM54830" s="5"/>
      <c r="AW54830" s="5"/>
    </row>
    <row r="54831" spans="38:49">
      <c r="AL54831" s="5"/>
      <c r="AM54831" s="5"/>
      <c r="AW54831" s="5"/>
    </row>
    <row r="54832" spans="38:49">
      <c r="AL54832" s="5"/>
      <c r="AM54832" s="5"/>
      <c r="AW54832" s="5"/>
    </row>
    <row r="54833" spans="38:49">
      <c r="AL54833" s="5"/>
      <c r="AM54833" s="5"/>
      <c r="AW54833" s="5"/>
    </row>
    <row r="54834" spans="38:49">
      <c r="AL54834" s="5"/>
      <c r="AM54834" s="5"/>
      <c r="AW54834" s="5"/>
    </row>
    <row r="54835" spans="38:49">
      <c r="AL54835" s="5"/>
      <c r="AM54835" s="5"/>
      <c r="AW54835" s="5"/>
    </row>
    <row r="54836" spans="38:49">
      <c r="AL54836" s="5"/>
      <c r="AM54836" s="5"/>
      <c r="AW54836" s="5"/>
    </row>
    <row r="54837" spans="38:49">
      <c r="AL54837" s="5"/>
      <c r="AM54837" s="5"/>
      <c r="AW54837" s="5"/>
    </row>
    <row r="54838" spans="38:49">
      <c r="AL54838" s="5"/>
      <c r="AM54838" s="5"/>
      <c r="AW54838" s="5"/>
    </row>
    <row r="54839" spans="38:49">
      <c r="AL54839" s="5"/>
      <c r="AM54839" s="5"/>
      <c r="AW54839" s="5"/>
    </row>
    <row r="54840" spans="38:49">
      <c r="AL54840" s="5"/>
      <c r="AM54840" s="5"/>
      <c r="AW54840" s="5"/>
    </row>
    <row r="54841" spans="38:49">
      <c r="AL54841" s="5"/>
      <c r="AM54841" s="5"/>
      <c r="AW54841" s="5"/>
    </row>
    <row r="54842" spans="38:49">
      <c r="AL54842" s="5"/>
      <c r="AM54842" s="5"/>
      <c r="AW54842" s="5"/>
    </row>
    <row r="54843" spans="38:49">
      <c r="AL54843" s="5"/>
      <c r="AM54843" s="5"/>
      <c r="AW54843" s="5"/>
    </row>
    <row r="54844" spans="38:49">
      <c r="AL54844" s="5"/>
      <c r="AM54844" s="5"/>
      <c r="AW54844" s="5"/>
    </row>
    <row r="54845" spans="38:49">
      <c r="AL54845" s="5"/>
      <c r="AM54845" s="5"/>
      <c r="AW54845" s="5"/>
    </row>
    <row r="54846" spans="38:49">
      <c r="AL54846" s="5"/>
      <c r="AM54846" s="5"/>
      <c r="AW54846" s="5"/>
    </row>
    <row r="54847" spans="38:49">
      <c r="AL54847" s="5"/>
      <c r="AM54847" s="5"/>
      <c r="AW54847" s="5"/>
    </row>
    <row r="54848" spans="38:49">
      <c r="AL54848" s="5"/>
      <c r="AM54848" s="5"/>
      <c r="AW54848" s="5"/>
    </row>
    <row r="54849" spans="38:49">
      <c r="AL54849" s="5"/>
      <c r="AM54849" s="5"/>
      <c r="AW54849" s="5"/>
    </row>
    <row r="54850" spans="38:49">
      <c r="AL54850" s="5"/>
      <c r="AM54850" s="5"/>
      <c r="AW54850" s="5"/>
    </row>
    <row r="54851" spans="38:49">
      <c r="AL54851" s="5"/>
      <c r="AM54851" s="5"/>
      <c r="AW54851" s="5"/>
    </row>
    <row r="54852" spans="38:49">
      <c r="AL54852" s="5"/>
      <c r="AM54852" s="5"/>
      <c r="AW54852" s="5"/>
    </row>
    <row r="54853" spans="38:49">
      <c r="AL54853" s="5"/>
      <c r="AM54853" s="5"/>
      <c r="AW54853" s="5"/>
    </row>
    <row r="54854" spans="38:49">
      <c r="AL54854" s="5"/>
      <c r="AM54854" s="5"/>
      <c r="AW54854" s="5"/>
    </row>
    <row r="54855" spans="38:49">
      <c r="AL54855" s="5"/>
      <c r="AM54855" s="5"/>
      <c r="AW54855" s="5"/>
    </row>
    <row r="54856" spans="38:49">
      <c r="AL54856" s="5"/>
      <c r="AM54856" s="5"/>
      <c r="AW54856" s="5"/>
    </row>
    <row r="54857" spans="38:49">
      <c r="AL54857" s="5"/>
      <c r="AM54857" s="5"/>
      <c r="AW54857" s="5"/>
    </row>
    <row r="54858" spans="38:49">
      <c r="AL54858" s="5"/>
      <c r="AM54858" s="5"/>
      <c r="AW54858" s="5"/>
    </row>
    <row r="54859" spans="38:49">
      <c r="AL54859" s="5"/>
      <c r="AM54859" s="5"/>
      <c r="AW54859" s="5"/>
    </row>
    <row r="54860" spans="38:49">
      <c r="AL54860" s="5"/>
      <c r="AM54860" s="5"/>
      <c r="AW54860" s="5"/>
    </row>
    <row r="54861" spans="38:49">
      <c r="AL54861" s="5"/>
      <c r="AM54861" s="5"/>
      <c r="AW54861" s="5"/>
    </row>
    <row r="54862" spans="38:49">
      <c r="AL54862" s="5"/>
      <c r="AM54862" s="5"/>
      <c r="AW54862" s="5"/>
    </row>
    <row r="54863" spans="38:49">
      <c r="AL54863" s="5"/>
      <c r="AM54863" s="5"/>
      <c r="AW54863" s="5"/>
    </row>
    <row r="54864" spans="38:49">
      <c r="AL54864" s="5"/>
      <c r="AM54864" s="5"/>
      <c r="AW54864" s="5"/>
    </row>
    <row r="54865" spans="38:49">
      <c r="AL54865" s="5"/>
      <c r="AM54865" s="5"/>
      <c r="AW54865" s="5"/>
    </row>
    <row r="54866" spans="38:49">
      <c r="AL54866" s="5"/>
      <c r="AM54866" s="5"/>
      <c r="AW54866" s="5"/>
    </row>
    <row r="54867" spans="38:49">
      <c r="AL54867" s="5"/>
      <c r="AM54867" s="5"/>
      <c r="AW54867" s="5"/>
    </row>
    <row r="54868" spans="38:49">
      <c r="AL54868" s="5"/>
      <c r="AM54868" s="5"/>
      <c r="AW54868" s="5"/>
    </row>
    <row r="54869" spans="38:49">
      <c r="AL54869" s="5"/>
      <c r="AM54869" s="5"/>
      <c r="AW54869" s="5"/>
    </row>
    <row r="54870" spans="38:49">
      <c r="AL54870" s="5"/>
      <c r="AM54870" s="5"/>
      <c r="AW54870" s="5"/>
    </row>
    <row r="54871" spans="38:49">
      <c r="AL54871" s="5"/>
      <c r="AM54871" s="5"/>
      <c r="AW54871" s="5"/>
    </row>
    <row r="54872" spans="38:49">
      <c r="AL54872" s="5"/>
      <c r="AM54872" s="5"/>
      <c r="AW54872" s="5"/>
    </row>
    <row r="54873" spans="38:49">
      <c r="AL54873" s="5"/>
      <c r="AM54873" s="5"/>
      <c r="AW54873" s="5"/>
    </row>
    <row r="54874" spans="38:49">
      <c r="AL54874" s="5"/>
      <c r="AM54874" s="5"/>
      <c r="AW54874" s="5"/>
    </row>
    <row r="54875" spans="38:49">
      <c r="AL54875" s="5"/>
      <c r="AM54875" s="5"/>
      <c r="AW54875" s="5"/>
    </row>
    <row r="54876" spans="38:49">
      <c r="AL54876" s="5"/>
      <c r="AM54876" s="5"/>
      <c r="AW54876" s="5"/>
    </row>
    <row r="54877" spans="38:49">
      <c r="AL54877" s="5"/>
      <c r="AM54877" s="5"/>
      <c r="AW54877" s="5"/>
    </row>
    <row r="54878" spans="38:49">
      <c r="AL54878" s="5"/>
      <c r="AM54878" s="5"/>
      <c r="AW54878" s="5"/>
    </row>
    <row r="54879" spans="38:49">
      <c r="AL54879" s="5"/>
      <c r="AM54879" s="5"/>
      <c r="AW54879" s="5"/>
    </row>
    <row r="54880" spans="38:49">
      <c r="AL54880" s="5"/>
      <c r="AM54880" s="5"/>
      <c r="AW54880" s="5"/>
    </row>
    <row r="54881" spans="38:49">
      <c r="AL54881" s="5"/>
      <c r="AM54881" s="5"/>
      <c r="AW54881" s="5"/>
    </row>
    <row r="54882" spans="38:49">
      <c r="AL54882" s="5"/>
      <c r="AM54882" s="5"/>
      <c r="AW54882" s="5"/>
    </row>
    <row r="54883" spans="38:49">
      <c r="AL54883" s="5"/>
      <c r="AM54883" s="5"/>
      <c r="AW54883" s="5"/>
    </row>
    <row r="54884" spans="38:49">
      <c r="AL54884" s="5"/>
      <c r="AM54884" s="5"/>
      <c r="AW54884" s="5"/>
    </row>
    <row r="54885" spans="38:49">
      <c r="AL54885" s="5"/>
      <c r="AM54885" s="5"/>
      <c r="AW54885" s="5"/>
    </row>
    <row r="54886" spans="38:49">
      <c r="AL54886" s="5"/>
      <c r="AM54886" s="5"/>
      <c r="AW54886" s="5"/>
    </row>
    <row r="54887" spans="38:49">
      <c r="AL54887" s="5"/>
      <c r="AM54887" s="5"/>
      <c r="AW54887" s="5"/>
    </row>
    <row r="54888" spans="38:49">
      <c r="AL54888" s="5"/>
      <c r="AM54888" s="5"/>
      <c r="AW54888" s="5"/>
    </row>
    <row r="54889" spans="38:49">
      <c r="AL54889" s="5"/>
      <c r="AM54889" s="5"/>
      <c r="AW54889" s="5"/>
    </row>
    <row r="54890" spans="38:49">
      <c r="AL54890" s="5"/>
      <c r="AM54890" s="5"/>
      <c r="AW54890" s="5"/>
    </row>
    <row r="54891" spans="38:49">
      <c r="AL54891" s="5"/>
      <c r="AM54891" s="5"/>
      <c r="AW54891" s="5"/>
    </row>
    <row r="54892" spans="38:49">
      <c r="AL54892" s="5"/>
      <c r="AM54892" s="5"/>
      <c r="AW54892" s="5"/>
    </row>
    <row r="54893" spans="38:49">
      <c r="AL54893" s="5"/>
      <c r="AM54893" s="5"/>
      <c r="AW54893" s="5"/>
    </row>
    <row r="54894" spans="38:49">
      <c r="AL54894" s="5"/>
      <c r="AM54894" s="5"/>
      <c r="AW54894" s="5"/>
    </row>
    <row r="54895" spans="38:49">
      <c r="AL54895" s="5"/>
      <c r="AM54895" s="5"/>
      <c r="AW54895" s="5"/>
    </row>
    <row r="54896" spans="38:49">
      <c r="AL54896" s="5"/>
      <c r="AM54896" s="5"/>
      <c r="AW54896" s="5"/>
    </row>
    <row r="54897" spans="38:49">
      <c r="AL54897" s="5"/>
      <c r="AM54897" s="5"/>
      <c r="AW54897" s="5"/>
    </row>
    <row r="54898" spans="38:49">
      <c r="AL54898" s="5"/>
      <c r="AM54898" s="5"/>
      <c r="AW54898" s="5"/>
    </row>
    <row r="54899" spans="38:49">
      <c r="AL54899" s="5"/>
      <c r="AM54899" s="5"/>
      <c r="AW54899" s="5"/>
    </row>
    <row r="54900" spans="38:49">
      <c r="AL54900" s="5"/>
      <c r="AM54900" s="5"/>
      <c r="AW54900" s="5"/>
    </row>
    <row r="54901" spans="38:49">
      <c r="AL54901" s="5"/>
      <c r="AM54901" s="5"/>
      <c r="AW54901" s="5"/>
    </row>
    <row r="54902" spans="38:49">
      <c r="AL54902" s="5"/>
      <c r="AM54902" s="5"/>
      <c r="AW54902" s="5"/>
    </row>
    <row r="54903" spans="38:49">
      <c r="AL54903" s="5"/>
      <c r="AM54903" s="5"/>
      <c r="AW54903" s="5"/>
    </row>
    <row r="54904" spans="38:49">
      <c r="AL54904" s="5"/>
      <c r="AM54904" s="5"/>
      <c r="AW54904" s="5"/>
    </row>
    <row r="54905" spans="38:49">
      <c r="AL54905" s="5"/>
      <c r="AM54905" s="5"/>
      <c r="AW54905" s="5"/>
    </row>
    <row r="54906" spans="38:49">
      <c r="AL54906" s="5"/>
      <c r="AM54906" s="5"/>
      <c r="AW54906" s="5"/>
    </row>
    <row r="54907" spans="38:49">
      <c r="AL54907" s="5"/>
      <c r="AM54907" s="5"/>
      <c r="AW54907" s="5"/>
    </row>
    <row r="54908" spans="38:49">
      <c r="AL54908" s="5"/>
      <c r="AM54908" s="5"/>
      <c r="AW54908" s="5"/>
    </row>
    <row r="54909" spans="38:49">
      <c r="AL54909" s="5"/>
      <c r="AM54909" s="5"/>
      <c r="AW54909" s="5"/>
    </row>
    <row r="54910" spans="38:49">
      <c r="AL54910" s="5"/>
      <c r="AM54910" s="5"/>
      <c r="AW54910" s="5"/>
    </row>
    <row r="54911" spans="38:49">
      <c r="AL54911" s="5"/>
      <c r="AM54911" s="5"/>
      <c r="AW54911" s="5"/>
    </row>
    <row r="54912" spans="38:49">
      <c r="AL54912" s="5"/>
      <c r="AM54912" s="5"/>
      <c r="AW54912" s="5"/>
    </row>
    <row r="54913" spans="38:49">
      <c r="AL54913" s="5"/>
      <c r="AM54913" s="5"/>
      <c r="AW54913" s="5"/>
    </row>
    <row r="54914" spans="38:49">
      <c r="AL54914" s="5"/>
      <c r="AM54914" s="5"/>
      <c r="AW54914" s="5"/>
    </row>
    <row r="54915" spans="38:49">
      <c r="AL54915" s="5"/>
      <c r="AM54915" s="5"/>
      <c r="AW54915" s="5"/>
    </row>
    <row r="54916" spans="38:49">
      <c r="AL54916" s="5"/>
      <c r="AM54916" s="5"/>
      <c r="AW54916" s="5"/>
    </row>
    <row r="54917" spans="38:49">
      <c r="AL54917" s="5"/>
      <c r="AM54917" s="5"/>
      <c r="AW54917" s="5"/>
    </row>
    <row r="54918" spans="38:49">
      <c r="AL54918" s="5"/>
      <c r="AM54918" s="5"/>
      <c r="AW54918" s="5"/>
    </row>
    <row r="54919" spans="38:49">
      <c r="AL54919" s="5"/>
      <c r="AM54919" s="5"/>
      <c r="AW54919" s="5"/>
    </row>
    <row r="54920" spans="38:49">
      <c r="AL54920" s="5"/>
      <c r="AM54920" s="5"/>
      <c r="AW54920" s="5"/>
    </row>
    <row r="54921" spans="38:49">
      <c r="AL54921" s="5"/>
      <c r="AM54921" s="5"/>
      <c r="AW54921" s="5"/>
    </row>
    <row r="54922" spans="38:49">
      <c r="AL54922" s="5"/>
      <c r="AM54922" s="5"/>
      <c r="AW54922" s="5"/>
    </row>
    <row r="54923" spans="38:49">
      <c r="AL54923" s="5"/>
      <c r="AM54923" s="5"/>
      <c r="AW54923" s="5"/>
    </row>
    <row r="54924" spans="38:49">
      <c r="AL54924" s="5"/>
      <c r="AM54924" s="5"/>
      <c r="AW54924" s="5"/>
    </row>
    <row r="54925" spans="38:49">
      <c r="AL54925" s="5"/>
      <c r="AM54925" s="5"/>
      <c r="AW54925" s="5"/>
    </row>
    <row r="54926" spans="38:49">
      <c r="AL54926" s="5"/>
      <c r="AM54926" s="5"/>
      <c r="AW54926" s="5"/>
    </row>
    <row r="54927" spans="38:49">
      <c r="AL54927" s="5"/>
      <c r="AM54927" s="5"/>
      <c r="AW54927" s="5"/>
    </row>
    <row r="54928" spans="38:49">
      <c r="AL54928" s="5"/>
      <c r="AM54928" s="5"/>
      <c r="AW54928" s="5"/>
    </row>
    <row r="54929" spans="38:49">
      <c r="AL54929" s="5"/>
      <c r="AM54929" s="5"/>
      <c r="AW54929" s="5"/>
    </row>
    <row r="54930" spans="38:49">
      <c r="AL54930" s="5"/>
      <c r="AM54930" s="5"/>
      <c r="AW54930" s="5"/>
    </row>
    <row r="54931" spans="38:49">
      <c r="AL54931" s="5"/>
      <c r="AM54931" s="5"/>
      <c r="AW54931" s="5"/>
    </row>
    <row r="54932" spans="38:49">
      <c r="AL54932" s="5"/>
      <c r="AM54932" s="5"/>
      <c r="AW54932" s="5"/>
    </row>
    <row r="54933" spans="38:49">
      <c r="AL54933" s="5"/>
      <c r="AM54933" s="5"/>
      <c r="AW54933" s="5"/>
    </row>
    <row r="54934" spans="38:49">
      <c r="AL54934" s="5"/>
      <c r="AM54934" s="5"/>
      <c r="AW54934" s="5"/>
    </row>
    <row r="54935" spans="38:49">
      <c r="AL54935" s="5"/>
      <c r="AM54935" s="5"/>
      <c r="AW54935" s="5"/>
    </row>
    <row r="54936" spans="38:49">
      <c r="AL54936" s="5"/>
      <c r="AM54936" s="5"/>
      <c r="AW54936" s="5"/>
    </row>
    <row r="54937" spans="38:49">
      <c r="AL54937" s="5"/>
      <c r="AM54937" s="5"/>
      <c r="AW54937" s="5"/>
    </row>
    <row r="54938" spans="38:49">
      <c r="AL54938" s="5"/>
      <c r="AM54938" s="5"/>
      <c r="AW54938" s="5"/>
    </row>
    <row r="54939" spans="38:49">
      <c r="AL54939" s="5"/>
      <c r="AM54939" s="5"/>
      <c r="AW54939" s="5"/>
    </row>
    <row r="54940" spans="38:49">
      <c r="AL54940" s="5"/>
      <c r="AM54940" s="5"/>
      <c r="AW54940" s="5"/>
    </row>
    <row r="54941" spans="38:49">
      <c r="AL54941" s="5"/>
      <c r="AM54941" s="5"/>
      <c r="AW54941" s="5"/>
    </row>
    <row r="54942" spans="38:49">
      <c r="AL54942" s="5"/>
      <c r="AM54942" s="5"/>
      <c r="AW54942" s="5"/>
    </row>
    <row r="54943" spans="38:49">
      <c r="AL54943" s="5"/>
      <c r="AM54943" s="5"/>
      <c r="AW54943" s="5"/>
    </row>
    <row r="54944" spans="38:49">
      <c r="AL54944" s="5"/>
      <c r="AM54944" s="5"/>
      <c r="AW54944" s="5"/>
    </row>
    <row r="54945" spans="38:49">
      <c r="AL54945" s="5"/>
      <c r="AM54945" s="5"/>
      <c r="AW54945" s="5"/>
    </row>
    <row r="54946" spans="38:49">
      <c r="AL54946" s="5"/>
      <c r="AM54946" s="5"/>
      <c r="AW54946" s="5"/>
    </row>
    <row r="54947" spans="38:49">
      <c r="AL54947" s="5"/>
      <c r="AM54947" s="5"/>
      <c r="AW54947" s="5"/>
    </row>
    <row r="54948" spans="38:49">
      <c r="AL54948" s="5"/>
      <c r="AM54948" s="5"/>
      <c r="AW54948" s="5"/>
    </row>
    <row r="54949" spans="38:49">
      <c r="AL54949" s="5"/>
      <c r="AM54949" s="5"/>
      <c r="AW54949" s="5"/>
    </row>
    <row r="54950" spans="38:49">
      <c r="AL54950" s="5"/>
      <c r="AM54950" s="5"/>
      <c r="AW54950" s="5"/>
    </row>
    <row r="54951" spans="38:49">
      <c r="AL54951" s="5"/>
      <c r="AM54951" s="5"/>
      <c r="AW54951" s="5"/>
    </row>
    <row r="54952" spans="38:49">
      <c r="AL54952" s="5"/>
      <c r="AM54952" s="5"/>
      <c r="AW54952" s="5"/>
    </row>
    <row r="54953" spans="38:49">
      <c r="AL54953" s="5"/>
      <c r="AM54953" s="5"/>
      <c r="AW54953" s="5"/>
    </row>
    <row r="54954" spans="38:49">
      <c r="AL54954" s="5"/>
      <c r="AM54954" s="5"/>
      <c r="AW54954" s="5"/>
    </row>
    <row r="54955" spans="38:49">
      <c r="AL54955" s="5"/>
      <c r="AM54955" s="5"/>
      <c r="AW54955" s="5"/>
    </row>
    <row r="54956" spans="38:49">
      <c r="AL54956" s="5"/>
      <c r="AM54956" s="5"/>
      <c r="AW54956" s="5"/>
    </row>
    <row r="54957" spans="38:49">
      <c r="AL54957" s="5"/>
      <c r="AM54957" s="5"/>
      <c r="AW54957" s="5"/>
    </row>
    <row r="54958" spans="38:49">
      <c r="AL54958" s="5"/>
      <c r="AM54958" s="5"/>
      <c r="AW54958" s="5"/>
    </row>
    <row r="54959" spans="38:49">
      <c r="AL54959" s="5"/>
      <c r="AM54959" s="5"/>
      <c r="AW54959" s="5"/>
    </row>
    <row r="54960" spans="38:49">
      <c r="AL54960" s="5"/>
      <c r="AM54960" s="5"/>
      <c r="AW54960" s="5"/>
    </row>
    <row r="54961" spans="38:49">
      <c r="AL54961" s="5"/>
      <c r="AM54961" s="5"/>
      <c r="AW54961" s="5"/>
    </row>
    <row r="54962" spans="38:49">
      <c r="AL54962" s="5"/>
      <c r="AM54962" s="5"/>
      <c r="AW54962" s="5"/>
    </row>
    <row r="54963" spans="38:49">
      <c r="AL54963" s="5"/>
      <c r="AM54963" s="5"/>
      <c r="AW54963" s="5"/>
    </row>
    <row r="54964" spans="38:49">
      <c r="AL54964" s="5"/>
      <c r="AM54964" s="5"/>
      <c r="AW54964" s="5"/>
    </row>
    <row r="54965" spans="38:49">
      <c r="AL54965" s="5"/>
      <c r="AM54965" s="5"/>
      <c r="AW54965" s="5"/>
    </row>
    <row r="54966" spans="38:49">
      <c r="AL54966" s="5"/>
      <c r="AM54966" s="5"/>
      <c r="AW54966" s="5"/>
    </row>
    <row r="54967" spans="38:49">
      <c r="AL54967" s="5"/>
      <c r="AM54967" s="5"/>
      <c r="AW54967" s="5"/>
    </row>
    <row r="54968" spans="38:49">
      <c r="AL54968" s="5"/>
      <c r="AM54968" s="5"/>
      <c r="AW54968" s="5"/>
    </row>
    <row r="54969" spans="38:49">
      <c r="AL54969" s="5"/>
      <c r="AM54969" s="5"/>
      <c r="AW54969" s="5"/>
    </row>
    <row r="54970" spans="38:49">
      <c r="AL54970" s="5"/>
      <c r="AM54970" s="5"/>
      <c r="AW54970" s="5"/>
    </row>
    <row r="54971" spans="38:49">
      <c r="AL54971" s="5"/>
      <c r="AM54971" s="5"/>
      <c r="AW54971" s="5"/>
    </row>
    <row r="54972" spans="38:49">
      <c r="AL54972" s="5"/>
      <c r="AM54972" s="5"/>
      <c r="AW54972" s="5"/>
    </row>
    <row r="54973" spans="38:49">
      <c r="AL54973" s="5"/>
      <c r="AM54973" s="5"/>
      <c r="AW54973" s="5"/>
    </row>
    <row r="54974" spans="38:49">
      <c r="AL54974" s="5"/>
      <c r="AM54974" s="5"/>
      <c r="AW54974" s="5"/>
    </row>
    <row r="54975" spans="38:49">
      <c r="AL54975" s="5"/>
      <c r="AM54975" s="5"/>
      <c r="AW54975" s="5"/>
    </row>
    <row r="54976" spans="38:49">
      <c r="AL54976" s="5"/>
      <c r="AM54976" s="5"/>
      <c r="AW54976" s="5"/>
    </row>
    <row r="54977" spans="38:49">
      <c r="AL54977" s="5"/>
      <c r="AM54977" s="5"/>
      <c r="AW54977" s="5"/>
    </row>
    <row r="54978" spans="38:49">
      <c r="AL54978" s="5"/>
      <c r="AM54978" s="5"/>
      <c r="AW54978" s="5"/>
    </row>
    <row r="54979" spans="38:49">
      <c r="AL54979" s="5"/>
      <c r="AM54979" s="5"/>
      <c r="AW54979" s="5"/>
    </row>
    <row r="54980" spans="38:49">
      <c r="AL54980" s="5"/>
      <c r="AM54980" s="5"/>
      <c r="AW54980" s="5"/>
    </row>
    <row r="54981" spans="38:49">
      <c r="AL54981" s="5"/>
      <c r="AM54981" s="5"/>
      <c r="AW54981" s="5"/>
    </row>
    <row r="54982" spans="38:49">
      <c r="AL54982" s="5"/>
      <c r="AM54982" s="5"/>
      <c r="AW54982" s="5"/>
    </row>
    <row r="54983" spans="38:49">
      <c r="AL54983" s="5"/>
      <c r="AM54983" s="5"/>
      <c r="AW54983" s="5"/>
    </row>
    <row r="54984" spans="38:49">
      <c r="AL54984" s="5"/>
      <c r="AM54984" s="5"/>
      <c r="AW54984" s="5"/>
    </row>
    <row r="54985" spans="38:49">
      <c r="AL54985" s="5"/>
      <c r="AM54985" s="5"/>
      <c r="AW54985" s="5"/>
    </row>
    <row r="54986" spans="38:49">
      <c r="AL54986" s="5"/>
      <c r="AM54986" s="5"/>
      <c r="AW54986" s="5"/>
    </row>
    <row r="54987" spans="38:49">
      <c r="AL54987" s="5"/>
      <c r="AM54987" s="5"/>
      <c r="AW54987" s="5"/>
    </row>
    <row r="54988" spans="38:49">
      <c r="AL54988" s="5"/>
      <c r="AM54988" s="5"/>
      <c r="AW54988" s="5"/>
    </row>
    <row r="54989" spans="38:49">
      <c r="AL54989" s="5"/>
      <c r="AM54989" s="5"/>
      <c r="AW54989" s="5"/>
    </row>
    <row r="54990" spans="38:49">
      <c r="AL54990" s="5"/>
      <c r="AM54990" s="5"/>
      <c r="AW54990" s="5"/>
    </row>
    <row r="54991" spans="38:49">
      <c r="AL54991" s="5"/>
      <c r="AM54991" s="5"/>
      <c r="AW54991" s="5"/>
    </row>
    <row r="54992" spans="38:49">
      <c r="AL54992" s="5"/>
      <c r="AM54992" s="5"/>
      <c r="AW54992" s="5"/>
    </row>
    <row r="54993" spans="38:49">
      <c r="AL54993" s="5"/>
      <c r="AM54993" s="5"/>
      <c r="AW54993" s="5"/>
    </row>
    <row r="54994" spans="38:49">
      <c r="AL54994" s="5"/>
      <c r="AM54994" s="5"/>
      <c r="AW54994" s="5"/>
    </row>
    <row r="54995" spans="38:49">
      <c r="AL54995" s="5"/>
      <c r="AM54995" s="5"/>
      <c r="AW54995" s="5"/>
    </row>
    <row r="54996" spans="38:49">
      <c r="AL54996" s="5"/>
      <c r="AM54996" s="5"/>
      <c r="AW54996" s="5"/>
    </row>
    <row r="54997" spans="38:49">
      <c r="AL54997" s="5"/>
      <c r="AM54997" s="5"/>
      <c r="AW54997" s="5"/>
    </row>
    <row r="54998" spans="38:49">
      <c r="AL54998" s="5"/>
      <c r="AM54998" s="5"/>
      <c r="AW54998" s="5"/>
    </row>
    <row r="54999" spans="38:49">
      <c r="AL54999" s="5"/>
      <c r="AM54999" s="5"/>
      <c r="AW54999" s="5"/>
    </row>
    <row r="55000" spans="38:49">
      <c r="AL55000" s="5"/>
      <c r="AM55000" s="5"/>
      <c r="AW55000" s="5"/>
    </row>
    <row r="55001" spans="38:49">
      <c r="AL55001" s="5"/>
      <c r="AM55001" s="5"/>
      <c r="AW55001" s="5"/>
    </row>
    <row r="55002" spans="38:49">
      <c r="AL55002" s="5"/>
      <c r="AM55002" s="5"/>
      <c r="AW55002" s="5"/>
    </row>
    <row r="55003" spans="38:49">
      <c r="AL55003" s="5"/>
      <c r="AM55003" s="5"/>
      <c r="AW55003" s="5"/>
    </row>
    <row r="55004" spans="38:49">
      <c r="AL55004" s="5"/>
      <c r="AM55004" s="5"/>
      <c r="AW55004" s="5"/>
    </row>
    <row r="55005" spans="38:49">
      <c r="AL55005" s="5"/>
      <c r="AM55005" s="5"/>
      <c r="AW55005" s="5"/>
    </row>
    <row r="55006" spans="38:49">
      <c r="AL55006" s="5"/>
      <c r="AM55006" s="5"/>
      <c r="AW55006" s="5"/>
    </row>
    <row r="55007" spans="38:49">
      <c r="AL55007" s="5"/>
      <c r="AM55007" s="5"/>
      <c r="AW55007" s="5"/>
    </row>
    <row r="55008" spans="38:49">
      <c r="AL55008" s="5"/>
      <c r="AM55008" s="5"/>
      <c r="AW55008" s="5"/>
    </row>
    <row r="55009" spans="38:49">
      <c r="AL55009" s="5"/>
      <c r="AM55009" s="5"/>
      <c r="AW55009" s="5"/>
    </row>
    <row r="55010" spans="38:49">
      <c r="AL55010" s="5"/>
      <c r="AM55010" s="5"/>
      <c r="AW55010" s="5"/>
    </row>
    <row r="55011" spans="38:49">
      <c r="AL55011" s="5"/>
      <c r="AM55011" s="5"/>
      <c r="AW55011" s="5"/>
    </row>
    <row r="55012" spans="38:49">
      <c r="AL55012" s="5"/>
      <c r="AM55012" s="5"/>
      <c r="AW55012" s="5"/>
    </row>
    <row r="55013" spans="38:49">
      <c r="AL55013" s="5"/>
      <c r="AM55013" s="5"/>
      <c r="AW55013" s="5"/>
    </row>
    <row r="55014" spans="38:49">
      <c r="AL55014" s="5"/>
      <c r="AM55014" s="5"/>
      <c r="AW55014" s="5"/>
    </row>
    <row r="55015" spans="38:49">
      <c r="AL55015" s="5"/>
      <c r="AM55015" s="5"/>
      <c r="AW55015" s="5"/>
    </row>
    <row r="55016" spans="38:49">
      <c r="AL55016" s="5"/>
      <c r="AM55016" s="5"/>
      <c r="AW55016" s="5"/>
    </row>
    <row r="55017" spans="38:49">
      <c r="AL55017" s="5"/>
      <c r="AM55017" s="5"/>
      <c r="AW55017" s="5"/>
    </row>
    <row r="55018" spans="38:49">
      <c r="AL55018" s="5"/>
      <c r="AM55018" s="5"/>
      <c r="AW55018" s="5"/>
    </row>
    <row r="55019" spans="38:49">
      <c r="AL55019" s="5"/>
      <c r="AM55019" s="5"/>
      <c r="AW55019" s="5"/>
    </row>
    <row r="55020" spans="38:49">
      <c r="AL55020" s="5"/>
      <c r="AM55020" s="5"/>
      <c r="AW55020" s="5"/>
    </row>
    <row r="55021" spans="38:49">
      <c r="AL55021" s="5"/>
      <c r="AM55021" s="5"/>
      <c r="AW55021" s="5"/>
    </row>
    <row r="55022" spans="38:49">
      <c r="AL55022" s="5"/>
      <c r="AM55022" s="5"/>
      <c r="AW55022" s="5"/>
    </row>
    <row r="55023" spans="38:49">
      <c r="AL55023" s="5"/>
      <c r="AM55023" s="5"/>
      <c r="AW55023" s="5"/>
    </row>
    <row r="55024" spans="38:49">
      <c r="AL55024" s="5"/>
      <c r="AM55024" s="5"/>
      <c r="AW55024" s="5"/>
    </row>
    <row r="55025" spans="38:49">
      <c r="AL55025" s="5"/>
      <c r="AM55025" s="5"/>
      <c r="AW55025" s="5"/>
    </row>
    <row r="55026" spans="38:49">
      <c r="AL55026" s="5"/>
      <c r="AM55026" s="5"/>
      <c r="AW55026" s="5"/>
    </row>
    <row r="55027" spans="38:49">
      <c r="AL55027" s="5"/>
      <c r="AM55027" s="5"/>
      <c r="AW55027" s="5"/>
    </row>
    <row r="55028" spans="38:49">
      <c r="AL55028" s="5"/>
      <c r="AM55028" s="5"/>
      <c r="AW55028" s="5"/>
    </row>
    <row r="55029" spans="38:49">
      <c r="AL55029" s="5"/>
      <c r="AM55029" s="5"/>
      <c r="AW55029" s="5"/>
    </row>
    <row r="55030" spans="38:49">
      <c r="AL55030" s="5"/>
      <c r="AM55030" s="5"/>
      <c r="AW55030" s="5"/>
    </row>
    <row r="55031" spans="38:49">
      <c r="AL55031" s="5"/>
      <c r="AM55031" s="5"/>
      <c r="AW55031" s="5"/>
    </row>
    <row r="55032" spans="38:49">
      <c r="AL55032" s="5"/>
      <c r="AM55032" s="5"/>
      <c r="AW55032" s="5"/>
    </row>
    <row r="55033" spans="38:49">
      <c r="AL55033" s="5"/>
      <c r="AM55033" s="5"/>
      <c r="AW55033" s="5"/>
    </row>
    <row r="55034" spans="38:49">
      <c r="AL55034" s="5"/>
      <c r="AM55034" s="5"/>
      <c r="AW55034" s="5"/>
    </row>
    <row r="55035" spans="38:49">
      <c r="AL55035" s="5"/>
      <c r="AM55035" s="5"/>
      <c r="AW55035" s="5"/>
    </row>
    <row r="55036" spans="38:49">
      <c r="AL55036" s="5"/>
      <c r="AM55036" s="5"/>
      <c r="AW55036" s="5"/>
    </row>
    <row r="55037" spans="38:49">
      <c r="AL55037" s="5"/>
      <c r="AM55037" s="5"/>
      <c r="AW55037" s="5"/>
    </row>
    <row r="55038" spans="38:49">
      <c r="AL55038" s="5"/>
      <c r="AM55038" s="5"/>
      <c r="AW55038" s="5"/>
    </row>
    <row r="55039" spans="38:49">
      <c r="AL55039" s="5"/>
      <c r="AM55039" s="5"/>
      <c r="AW55039" s="5"/>
    </row>
    <row r="55040" spans="38:49">
      <c r="AL55040" s="5"/>
      <c r="AM55040" s="5"/>
      <c r="AW55040" s="5"/>
    </row>
    <row r="55041" spans="38:49">
      <c r="AL55041" s="5"/>
      <c r="AM55041" s="5"/>
      <c r="AW55041" s="5"/>
    </row>
    <row r="55042" spans="38:49">
      <c r="AL55042" s="5"/>
      <c r="AM55042" s="5"/>
      <c r="AW55042" s="5"/>
    </row>
    <row r="55043" spans="38:49">
      <c r="AL55043" s="5"/>
      <c r="AM55043" s="5"/>
      <c r="AW55043" s="5"/>
    </row>
    <row r="55044" spans="38:49">
      <c r="AL55044" s="5"/>
      <c r="AM55044" s="5"/>
      <c r="AW55044" s="5"/>
    </row>
    <row r="55045" spans="38:49">
      <c r="AL55045" s="5"/>
      <c r="AM55045" s="5"/>
      <c r="AW55045" s="5"/>
    </row>
    <row r="55046" spans="38:49">
      <c r="AL55046" s="5"/>
      <c r="AM55046" s="5"/>
      <c r="AW55046" s="5"/>
    </row>
    <row r="55047" spans="38:49">
      <c r="AL55047" s="5"/>
      <c r="AM55047" s="5"/>
      <c r="AW55047" s="5"/>
    </row>
    <row r="55048" spans="38:49">
      <c r="AL55048" s="5"/>
      <c r="AM55048" s="5"/>
      <c r="AW55048" s="5"/>
    </row>
    <row r="55049" spans="38:49">
      <c r="AL55049" s="5"/>
      <c r="AM55049" s="5"/>
      <c r="AW55049" s="5"/>
    </row>
    <row r="55050" spans="38:49">
      <c r="AL55050" s="5"/>
      <c r="AM55050" s="5"/>
      <c r="AW55050" s="5"/>
    </row>
    <row r="55051" spans="38:49">
      <c r="AL55051" s="5"/>
      <c r="AM55051" s="5"/>
      <c r="AW55051" s="5"/>
    </row>
    <row r="55052" spans="38:49">
      <c r="AL55052" s="5"/>
      <c r="AM55052" s="5"/>
      <c r="AW55052" s="5"/>
    </row>
    <row r="55053" spans="38:49">
      <c r="AL55053" s="5"/>
      <c r="AM55053" s="5"/>
      <c r="AW55053" s="5"/>
    </row>
    <row r="55054" spans="38:49">
      <c r="AL55054" s="5"/>
      <c r="AM55054" s="5"/>
      <c r="AW55054" s="5"/>
    </row>
    <row r="55055" spans="38:49">
      <c r="AL55055" s="5"/>
      <c r="AM55055" s="5"/>
      <c r="AW55055" s="5"/>
    </row>
    <row r="55056" spans="38:49">
      <c r="AL55056" s="5"/>
      <c r="AM55056" s="5"/>
      <c r="AW55056" s="5"/>
    </row>
    <row r="55057" spans="38:49">
      <c r="AL55057" s="5"/>
      <c r="AM55057" s="5"/>
      <c r="AW55057" s="5"/>
    </row>
    <row r="55058" spans="38:49">
      <c r="AL55058" s="5"/>
      <c r="AM55058" s="5"/>
      <c r="AW55058" s="5"/>
    </row>
    <row r="55059" spans="38:49">
      <c r="AL55059" s="5"/>
      <c r="AM55059" s="5"/>
      <c r="AW55059" s="5"/>
    </row>
    <row r="55060" spans="38:49">
      <c r="AL55060" s="5"/>
      <c r="AM55060" s="5"/>
      <c r="AW55060" s="5"/>
    </row>
    <row r="55061" spans="38:49">
      <c r="AL55061" s="5"/>
      <c r="AM55061" s="5"/>
      <c r="AW55061" s="5"/>
    </row>
    <row r="55062" spans="38:49">
      <c r="AL55062" s="5"/>
      <c r="AM55062" s="5"/>
      <c r="AW55062" s="5"/>
    </row>
    <row r="55063" spans="38:49">
      <c r="AL55063" s="5"/>
      <c r="AM55063" s="5"/>
      <c r="AW55063" s="5"/>
    </row>
    <row r="55064" spans="38:49">
      <c r="AL55064" s="5"/>
      <c r="AM55064" s="5"/>
      <c r="AW55064" s="5"/>
    </row>
    <row r="55065" spans="38:49">
      <c r="AL55065" s="5"/>
      <c r="AM55065" s="5"/>
      <c r="AW55065" s="5"/>
    </row>
    <row r="55066" spans="38:49">
      <c r="AL55066" s="5"/>
      <c r="AM55066" s="5"/>
      <c r="AW55066" s="5"/>
    </row>
    <row r="55067" spans="38:49">
      <c r="AL55067" s="5"/>
      <c r="AM55067" s="5"/>
      <c r="AW55067" s="5"/>
    </row>
    <row r="55068" spans="38:49">
      <c r="AL55068" s="5"/>
      <c r="AM55068" s="5"/>
      <c r="AW55068" s="5"/>
    </row>
    <row r="55069" spans="38:49">
      <c r="AL55069" s="5"/>
      <c r="AM55069" s="5"/>
      <c r="AW55069" s="5"/>
    </row>
    <row r="55070" spans="38:49">
      <c r="AL55070" s="5"/>
      <c r="AM55070" s="5"/>
      <c r="AW55070" s="5"/>
    </row>
    <row r="55071" spans="38:49">
      <c r="AL55071" s="5"/>
      <c r="AM55071" s="5"/>
      <c r="AW55071" s="5"/>
    </row>
    <row r="55072" spans="38:49">
      <c r="AL55072" s="5"/>
      <c r="AM55072" s="5"/>
      <c r="AW55072" s="5"/>
    </row>
    <row r="55073" spans="38:49">
      <c r="AL55073" s="5"/>
      <c r="AM55073" s="5"/>
      <c r="AW55073" s="5"/>
    </row>
    <row r="55074" spans="38:49">
      <c r="AL55074" s="5"/>
      <c r="AM55074" s="5"/>
      <c r="AW55074" s="5"/>
    </row>
    <row r="55075" spans="38:49">
      <c r="AL55075" s="5"/>
      <c r="AM55075" s="5"/>
      <c r="AW55075" s="5"/>
    </row>
    <row r="55076" spans="38:49">
      <c r="AL55076" s="5"/>
      <c r="AM55076" s="5"/>
      <c r="AW55076" s="5"/>
    </row>
    <row r="55077" spans="38:49">
      <c r="AL55077" s="5"/>
      <c r="AM55077" s="5"/>
      <c r="AW55077" s="5"/>
    </row>
    <row r="55078" spans="38:49">
      <c r="AL55078" s="5"/>
      <c r="AM55078" s="5"/>
      <c r="AW55078" s="5"/>
    </row>
    <row r="55079" spans="38:49">
      <c r="AL55079" s="5"/>
      <c r="AM55079" s="5"/>
      <c r="AW55079" s="5"/>
    </row>
    <row r="55080" spans="38:49">
      <c r="AL55080" s="5"/>
      <c r="AM55080" s="5"/>
      <c r="AW55080" s="5"/>
    </row>
    <row r="55081" spans="38:49">
      <c r="AL55081" s="5"/>
      <c r="AM55081" s="5"/>
      <c r="AW55081" s="5"/>
    </row>
    <row r="55082" spans="38:49">
      <c r="AL55082" s="5"/>
      <c r="AM55082" s="5"/>
      <c r="AW55082" s="5"/>
    </row>
    <row r="55083" spans="38:49">
      <c r="AL55083" s="5"/>
      <c r="AM55083" s="5"/>
      <c r="AW55083" s="5"/>
    </row>
    <row r="55084" spans="38:49">
      <c r="AL55084" s="5"/>
      <c r="AM55084" s="5"/>
      <c r="AW55084" s="5"/>
    </row>
    <row r="55085" spans="38:49">
      <c r="AL55085" s="5"/>
      <c r="AM55085" s="5"/>
      <c r="AW55085" s="5"/>
    </row>
    <row r="55086" spans="38:49">
      <c r="AL55086" s="5"/>
      <c r="AM55086" s="5"/>
      <c r="AW55086" s="5"/>
    </row>
    <row r="55087" spans="38:49">
      <c r="AL55087" s="5"/>
      <c r="AM55087" s="5"/>
      <c r="AW55087" s="5"/>
    </row>
    <row r="55088" spans="38:49">
      <c r="AL55088" s="5"/>
      <c r="AM55088" s="5"/>
      <c r="AW55088" s="5"/>
    </row>
    <row r="55089" spans="38:49">
      <c r="AL55089" s="5"/>
      <c r="AM55089" s="5"/>
      <c r="AW55089" s="5"/>
    </row>
    <row r="55090" spans="38:49">
      <c r="AL55090" s="5"/>
      <c r="AM55090" s="5"/>
      <c r="AW55090" s="5"/>
    </row>
    <row r="55091" spans="38:49">
      <c r="AL55091" s="5"/>
      <c r="AM55091" s="5"/>
      <c r="AW55091" s="5"/>
    </row>
    <row r="55092" spans="38:49">
      <c r="AL55092" s="5"/>
      <c r="AM55092" s="5"/>
      <c r="AW55092" s="5"/>
    </row>
    <row r="55093" spans="38:49">
      <c r="AL55093" s="5"/>
      <c r="AM55093" s="5"/>
      <c r="AW55093" s="5"/>
    </row>
    <row r="55094" spans="38:49">
      <c r="AL55094" s="5"/>
      <c r="AM55094" s="5"/>
      <c r="AW55094" s="5"/>
    </row>
    <row r="55095" spans="38:49">
      <c r="AL55095" s="5"/>
      <c r="AM55095" s="5"/>
      <c r="AW55095" s="5"/>
    </row>
    <row r="55096" spans="38:49">
      <c r="AL55096" s="5"/>
      <c r="AM55096" s="5"/>
      <c r="AW55096" s="5"/>
    </row>
    <row r="55097" spans="38:49">
      <c r="AL55097" s="5"/>
      <c r="AM55097" s="5"/>
      <c r="AW55097" s="5"/>
    </row>
    <row r="55098" spans="38:49">
      <c r="AL55098" s="5"/>
      <c r="AM55098" s="5"/>
      <c r="AW55098" s="5"/>
    </row>
    <row r="55099" spans="38:49">
      <c r="AL55099" s="5"/>
      <c r="AM55099" s="5"/>
      <c r="AW55099" s="5"/>
    </row>
    <row r="55100" spans="38:49">
      <c r="AL55100" s="5"/>
      <c r="AM55100" s="5"/>
      <c r="AW55100" s="5"/>
    </row>
    <row r="55101" spans="38:49">
      <c r="AL55101" s="5"/>
      <c r="AM55101" s="5"/>
      <c r="AW55101" s="5"/>
    </row>
    <row r="55102" spans="38:49">
      <c r="AL55102" s="5"/>
      <c r="AM55102" s="5"/>
      <c r="AW55102" s="5"/>
    </row>
    <row r="55103" spans="38:49">
      <c r="AL55103" s="5"/>
      <c r="AM55103" s="5"/>
      <c r="AW55103" s="5"/>
    </row>
    <row r="55104" spans="38:49">
      <c r="AL55104" s="5"/>
      <c r="AM55104" s="5"/>
      <c r="AW55104" s="5"/>
    </row>
    <row r="55105" spans="38:49">
      <c r="AL55105" s="5"/>
      <c r="AM55105" s="5"/>
      <c r="AW55105" s="5"/>
    </row>
    <row r="55106" spans="38:49">
      <c r="AL55106" s="5"/>
      <c r="AM55106" s="5"/>
      <c r="AW55106" s="5"/>
    </row>
    <row r="55107" spans="38:49">
      <c r="AL55107" s="5"/>
      <c r="AM55107" s="5"/>
      <c r="AW55107" s="5"/>
    </row>
    <row r="55108" spans="38:49">
      <c r="AL55108" s="5"/>
      <c r="AM55108" s="5"/>
      <c r="AW55108" s="5"/>
    </row>
    <row r="55109" spans="38:49">
      <c r="AL55109" s="5"/>
      <c r="AM55109" s="5"/>
      <c r="AW55109" s="5"/>
    </row>
    <row r="55110" spans="38:49">
      <c r="AL55110" s="5"/>
      <c r="AM55110" s="5"/>
      <c r="AW55110" s="5"/>
    </row>
    <row r="55111" spans="38:49">
      <c r="AL55111" s="5"/>
      <c r="AM55111" s="5"/>
      <c r="AW55111" s="5"/>
    </row>
    <row r="55112" spans="38:49">
      <c r="AL55112" s="5"/>
      <c r="AM55112" s="5"/>
      <c r="AW55112" s="5"/>
    </row>
    <row r="55113" spans="38:49">
      <c r="AL55113" s="5"/>
      <c r="AM55113" s="5"/>
      <c r="AW55113" s="5"/>
    </row>
    <row r="55114" spans="38:49">
      <c r="AL55114" s="5"/>
      <c r="AM55114" s="5"/>
      <c r="AW55114" s="5"/>
    </row>
    <row r="55115" spans="38:49">
      <c r="AL55115" s="5"/>
      <c r="AM55115" s="5"/>
      <c r="AW55115" s="5"/>
    </row>
    <row r="55116" spans="38:49">
      <c r="AL55116" s="5"/>
      <c r="AM55116" s="5"/>
      <c r="AW55116" s="5"/>
    </row>
    <row r="55117" spans="38:49">
      <c r="AL55117" s="5"/>
      <c r="AM55117" s="5"/>
      <c r="AW55117" s="5"/>
    </row>
    <row r="55118" spans="38:49">
      <c r="AL55118" s="5"/>
      <c r="AM55118" s="5"/>
      <c r="AW55118" s="5"/>
    </row>
    <row r="55119" spans="38:49">
      <c r="AL55119" s="5"/>
      <c r="AM55119" s="5"/>
      <c r="AW55119" s="5"/>
    </row>
    <row r="55120" spans="38:49">
      <c r="AL55120" s="5"/>
      <c r="AM55120" s="5"/>
      <c r="AW55120" s="5"/>
    </row>
    <row r="55121" spans="38:49">
      <c r="AL55121" s="5"/>
      <c r="AM55121" s="5"/>
      <c r="AW55121" s="5"/>
    </row>
    <row r="55122" spans="38:49">
      <c r="AL55122" s="5"/>
      <c r="AM55122" s="5"/>
      <c r="AW55122" s="5"/>
    </row>
    <row r="55123" spans="38:49">
      <c r="AL55123" s="5"/>
      <c r="AM55123" s="5"/>
      <c r="AW55123" s="5"/>
    </row>
    <row r="55124" spans="38:49">
      <c r="AL55124" s="5"/>
      <c r="AM55124" s="5"/>
      <c r="AW55124" s="5"/>
    </row>
    <row r="55125" spans="38:49">
      <c r="AL55125" s="5"/>
      <c r="AM55125" s="5"/>
      <c r="AW55125" s="5"/>
    </row>
    <row r="55126" spans="38:49">
      <c r="AL55126" s="5"/>
      <c r="AM55126" s="5"/>
      <c r="AW55126" s="5"/>
    </row>
    <row r="55127" spans="38:49">
      <c r="AL55127" s="5"/>
      <c r="AM55127" s="5"/>
      <c r="AW55127" s="5"/>
    </row>
    <row r="55128" spans="38:49">
      <c r="AL55128" s="5"/>
      <c r="AM55128" s="5"/>
      <c r="AW55128" s="5"/>
    </row>
    <row r="55129" spans="38:49">
      <c r="AL55129" s="5"/>
      <c r="AM55129" s="5"/>
      <c r="AW55129" s="5"/>
    </row>
    <row r="55130" spans="38:49">
      <c r="AL55130" s="5"/>
      <c r="AM55130" s="5"/>
      <c r="AW55130" s="5"/>
    </row>
    <row r="55131" spans="38:49">
      <c r="AL55131" s="5"/>
      <c r="AM55131" s="5"/>
      <c r="AW55131" s="5"/>
    </row>
    <row r="55132" spans="38:49">
      <c r="AL55132" s="5"/>
      <c r="AM55132" s="5"/>
      <c r="AW55132" s="5"/>
    </row>
    <row r="55133" spans="38:49">
      <c r="AL55133" s="5"/>
      <c r="AM55133" s="5"/>
      <c r="AW55133" s="5"/>
    </row>
    <row r="55134" spans="38:49">
      <c r="AL55134" s="5"/>
      <c r="AM55134" s="5"/>
      <c r="AW55134" s="5"/>
    </row>
    <row r="55135" spans="38:49">
      <c r="AL55135" s="5"/>
      <c r="AM55135" s="5"/>
      <c r="AW55135" s="5"/>
    </row>
    <row r="55136" spans="38:49">
      <c r="AL55136" s="5"/>
      <c r="AM55136" s="5"/>
      <c r="AW55136" s="5"/>
    </row>
    <row r="55137" spans="38:49">
      <c r="AL55137" s="5"/>
      <c r="AM55137" s="5"/>
      <c r="AW55137" s="5"/>
    </row>
    <row r="55138" spans="38:49">
      <c r="AL55138" s="5"/>
      <c r="AM55138" s="5"/>
      <c r="AW55138" s="5"/>
    </row>
    <row r="55139" spans="38:49">
      <c r="AL55139" s="5"/>
      <c r="AM55139" s="5"/>
      <c r="AW55139" s="5"/>
    </row>
    <row r="55140" spans="38:49">
      <c r="AL55140" s="5"/>
      <c r="AM55140" s="5"/>
      <c r="AW55140" s="5"/>
    </row>
    <row r="55141" spans="38:49">
      <c r="AL55141" s="5"/>
      <c r="AM55141" s="5"/>
      <c r="AW55141" s="5"/>
    </row>
    <row r="55142" spans="38:49">
      <c r="AL55142" s="5"/>
      <c r="AM55142" s="5"/>
      <c r="AW55142" s="5"/>
    </row>
    <row r="55143" spans="38:49">
      <c r="AL55143" s="5"/>
      <c r="AM55143" s="5"/>
      <c r="AW55143" s="5"/>
    </row>
    <row r="55144" spans="38:49">
      <c r="AL55144" s="5"/>
      <c r="AM55144" s="5"/>
      <c r="AW55144" s="5"/>
    </row>
    <row r="55145" spans="38:49">
      <c r="AL55145" s="5"/>
      <c r="AM55145" s="5"/>
      <c r="AW55145" s="5"/>
    </row>
    <row r="55146" spans="38:49">
      <c r="AL55146" s="5"/>
      <c r="AM55146" s="5"/>
      <c r="AW55146" s="5"/>
    </row>
    <row r="55147" spans="38:49">
      <c r="AL55147" s="5"/>
      <c r="AM55147" s="5"/>
      <c r="AW55147" s="5"/>
    </row>
    <row r="55148" spans="38:49">
      <c r="AL55148" s="5"/>
      <c r="AM55148" s="5"/>
      <c r="AW55148" s="5"/>
    </row>
    <row r="55149" spans="38:49">
      <c r="AL55149" s="5"/>
      <c r="AM55149" s="5"/>
      <c r="AW55149" s="5"/>
    </row>
    <row r="55150" spans="38:49">
      <c r="AL55150" s="5"/>
      <c r="AM55150" s="5"/>
      <c r="AW55150" s="5"/>
    </row>
    <row r="55151" spans="38:49">
      <c r="AL55151" s="5"/>
      <c r="AM55151" s="5"/>
      <c r="AW55151" s="5"/>
    </row>
    <row r="55152" spans="38:49">
      <c r="AL55152" s="5"/>
      <c r="AM55152" s="5"/>
      <c r="AW55152" s="5"/>
    </row>
    <row r="55153" spans="38:49">
      <c r="AL55153" s="5"/>
      <c r="AM55153" s="5"/>
      <c r="AW55153" s="5"/>
    </row>
    <row r="55154" spans="38:49">
      <c r="AL55154" s="5"/>
      <c r="AM55154" s="5"/>
      <c r="AW55154" s="5"/>
    </row>
    <row r="55155" spans="38:49">
      <c r="AL55155" s="5"/>
      <c r="AM55155" s="5"/>
      <c r="AW55155" s="5"/>
    </row>
    <row r="55156" spans="38:49">
      <c r="AL55156" s="5"/>
      <c r="AM55156" s="5"/>
      <c r="AW55156" s="5"/>
    </row>
    <row r="55157" spans="38:49">
      <c r="AL55157" s="5"/>
      <c r="AM55157" s="5"/>
      <c r="AW55157" s="5"/>
    </row>
    <row r="55158" spans="38:49">
      <c r="AL55158" s="5"/>
      <c r="AM55158" s="5"/>
      <c r="AW55158" s="5"/>
    </row>
    <row r="55159" spans="38:49">
      <c r="AL55159" s="5"/>
      <c r="AM55159" s="5"/>
      <c r="AW55159" s="5"/>
    </row>
    <row r="55160" spans="38:49">
      <c r="AL55160" s="5"/>
      <c r="AM55160" s="5"/>
      <c r="AW55160" s="5"/>
    </row>
    <row r="55161" spans="38:49">
      <c r="AL55161" s="5"/>
      <c r="AM55161" s="5"/>
      <c r="AW55161" s="5"/>
    </row>
    <row r="55162" spans="38:49">
      <c r="AL55162" s="5"/>
      <c r="AM55162" s="5"/>
      <c r="AW55162" s="5"/>
    </row>
    <row r="55163" spans="38:49">
      <c r="AL55163" s="5"/>
      <c r="AM55163" s="5"/>
      <c r="AW55163" s="5"/>
    </row>
    <row r="55164" spans="38:49">
      <c r="AL55164" s="5"/>
      <c r="AM55164" s="5"/>
      <c r="AW55164" s="5"/>
    </row>
    <row r="55165" spans="38:49">
      <c r="AL55165" s="5"/>
      <c r="AM55165" s="5"/>
      <c r="AW55165" s="5"/>
    </row>
    <row r="55166" spans="38:49">
      <c r="AL55166" s="5"/>
      <c r="AM55166" s="5"/>
      <c r="AW55166" s="5"/>
    </row>
    <row r="55167" spans="38:49">
      <c r="AL55167" s="5"/>
      <c r="AM55167" s="5"/>
      <c r="AW55167" s="5"/>
    </row>
    <row r="55168" spans="38:49">
      <c r="AL55168" s="5"/>
      <c r="AM55168" s="5"/>
      <c r="AW55168" s="5"/>
    </row>
    <row r="55169" spans="38:49">
      <c r="AL55169" s="5"/>
      <c r="AM55169" s="5"/>
      <c r="AW55169" s="5"/>
    </row>
    <row r="55170" spans="38:49">
      <c r="AL55170" s="5"/>
      <c r="AM55170" s="5"/>
      <c r="AW55170" s="5"/>
    </row>
    <row r="55171" spans="38:49">
      <c r="AL55171" s="5"/>
      <c r="AM55171" s="5"/>
      <c r="AW55171" s="5"/>
    </row>
    <row r="55172" spans="38:49">
      <c r="AL55172" s="5"/>
      <c r="AM55172" s="5"/>
      <c r="AW55172" s="5"/>
    </row>
    <row r="55173" spans="38:49">
      <c r="AL55173" s="5"/>
      <c r="AM55173" s="5"/>
      <c r="AW55173" s="5"/>
    </row>
    <row r="55174" spans="38:49">
      <c r="AL55174" s="5"/>
      <c r="AM55174" s="5"/>
      <c r="AW55174" s="5"/>
    </row>
    <row r="55175" spans="38:49">
      <c r="AL55175" s="5"/>
      <c r="AM55175" s="5"/>
      <c r="AW55175" s="5"/>
    </row>
    <row r="55176" spans="38:49">
      <c r="AL55176" s="5"/>
      <c r="AM55176" s="5"/>
      <c r="AW55176" s="5"/>
    </row>
    <row r="55177" spans="38:49">
      <c r="AL55177" s="5"/>
      <c r="AM55177" s="5"/>
      <c r="AW55177" s="5"/>
    </row>
    <row r="55178" spans="38:49">
      <c r="AL55178" s="5"/>
      <c r="AM55178" s="5"/>
      <c r="AW55178" s="5"/>
    </row>
    <row r="55179" spans="38:49">
      <c r="AL55179" s="5"/>
      <c r="AM55179" s="5"/>
      <c r="AW55179" s="5"/>
    </row>
    <row r="55180" spans="38:49">
      <c r="AL55180" s="5"/>
      <c r="AM55180" s="5"/>
      <c r="AW55180" s="5"/>
    </row>
    <row r="55181" spans="38:49">
      <c r="AL55181" s="5"/>
      <c r="AM55181" s="5"/>
      <c r="AW55181" s="5"/>
    </row>
    <row r="55182" spans="38:49">
      <c r="AL55182" s="5"/>
      <c r="AM55182" s="5"/>
      <c r="AW55182" s="5"/>
    </row>
    <row r="55183" spans="38:49">
      <c r="AL55183" s="5"/>
      <c r="AM55183" s="5"/>
      <c r="AW55183" s="5"/>
    </row>
    <row r="55184" spans="38:49">
      <c r="AL55184" s="5"/>
      <c r="AM55184" s="5"/>
      <c r="AW55184" s="5"/>
    </row>
    <row r="55185" spans="38:49">
      <c r="AL55185" s="5"/>
      <c r="AM55185" s="5"/>
      <c r="AW55185" s="5"/>
    </row>
    <row r="55186" spans="38:49">
      <c r="AL55186" s="5"/>
      <c r="AM55186" s="5"/>
      <c r="AW55186" s="5"/>
    </row>
    <row r="55187" spans="38:49">
      <c r="AL55187" s="5"/>
      <c r="AM55187" s="5"/>
      <c r="AW55187" s="5"/>
    </row>
    <row r="55188" spans="38:49">
      <c r="AL55188" s="5"/>
      <c r="AM55188" s="5"/>
      <c r="AW55188" s="5"/>
    </row>
    <row r="55189" spans="38:49">
      <c r="AL55189" s="5"/>
      <c r="AM55189" s="5"/>
      <c r="AW55189" s="5"/>
    </row>
    <row r="55190" spans="38:49">
      <c r="AL55190" s="5"/>
      <c r="AM55190" s="5"/>
      <c r="AW55190" s="5"/>
    </row>
    <row r="55191" spans="38:49">
      <c r="AL55191" s="5"/>
      <c r="AM55191" s="5"/>
      <c r="AW55191" s="5"/>
    </row>
    <row r="55192" spans="38:49">
      <c r="AL55192" s="5"/>
      <c r="AM55192" s="5"/>
      <c r="AW55192" s="5"/>
    </row>
    <row r="55193" spans="38:49">
      <c r="AL55193" s="5"/>
      <c r="AM55193" s="5"/>
      <c r="AW55193" s="5"/>
    </row>
    <row r="55194" spans="38:49">
      <c r="AL55194" s="5"/>
      <c r="AM55194" s="5"/>
      <c r="AW55194" s="5"/>
    </row>
    <row r="55195" spans="38:49">
      <c r="AL55195" s="5"/>
      <c r="AM55195" s="5"/>
      <c r="AW55195" s="5"/>
    </row>
    <row r="55196" spans="38:49">
      <c r="AL55196" s="5"/>
      <c r="AM55196" s="5"/>
      <c r="AW55196" s="5"/>
    </row>
    <row r="55197" spans="38:49">
      <c r="AL55197" s="5"/>
      <c r="AM55197" s="5"/>
      <c r="AW55197" s="5"/>
    </row>
    <row r="55198" spans="38:49">
      <c r="AL55198" s="5"/>
      <c r="AM55198" s="5"/>
      <c r="AW55198" s="5"/>
    </row>
    <row r="55199" spans="38:49">
      <c r="AL55199" s="5"/>
      <c r="AM55199" s="5"/>
      <c r="AW55199" s="5"/>
    </row>
    <row r="55200" spans="38:49">
      <c r="AL55200" s="5"/>
      <c r="AM55200" s="5"/>
      <c r="AW55200" s="5"/>
    </row>
    <row r="55201" spans="38:49">
      <c r="AL55201" s="5"/>
      <c r="AM55201" s="5"/>
      <c r="AW55201" s="5"/>
    </row>
    <row r="55202" spans="38:49">
      <c r="AL55202" s="5"/>
      <c r="AM55202" s="5"/>
      <c r="AW55202" s="5"/>
    </row>
    <row r="55203" spans="38:49">
      <c r="AL55203" s="5"/>
      <c r="AM55203" s="5"/>
      <c r="AW55203" s="5"/>
    </row>
    <row r="55204" spans="38:49">
      <c r="AL55204" s="5"/>
      <c r="AM55204" s="5"/>
      <c r="AW55204" s="5"/>
    </row>
    <row r="55205" spans="38:49">
      <c r="AL55205" s="5"/>
      <c r="AM55205" s="5"/>
      <c r="AW55205" s="5"/>
    </row>
    <row r="55206" spans="38:49">
      <c r="AL55206" s="5"/>
      <c r="AM55206" s="5"/>
      <c r="AW55206" s="5"/>
    </row>
    <row r="55207" spans="38:49">
      <c r="AL55207" s="5"/>
      <c r="AM55207" s="5"/>
      <c r="AW55207" s="5"/>
    </row>
    <row r="55208" spans="38:49">
      <c r="AL55208" s="5"/>
      <c r="AM55208" s="5"/>
      <c r="AW55208" s="5"/>
    </row>
    <row r="55209" spans="38:49">
      <c r="AL55209" s="5"/>
      <c r="AM55209" s="5"/>
      <c r="AW55209" s="5"/>
    </row>
    <row r="55210" spans="38:49">
      <c r="AL55210" s="5"/>
      <c r="AM55210" s="5"/>
      <c r="AW55210" s="5"/>
    </row>
    <row r="55211" spans="38:49">
      <c r="AL55211" s="5"/>
      <c r="AM55211" s="5"/>
      <c r="AW55211" s="5"/>
    </row>
    <row r="55212" spans="38:49">
      <c r="AL55212" s="5"/>
      <c r="AM55212" s="5"/>
      <c r="AW55212" s="5"/>
    </row>
    <row r="55213" spans="38:49">
      <c r="AL55213" s="5"/>
      <c r="AM55213" s="5"/>
      <c r="AW55213" s="5"/>
    </row>
    <row r="55214" spans="38:49">
      <c r="AL55214" s="5"/>
      <c r="AM55214" s="5"/>
      <c r="AW55214" s="5"/>
    </row>
    <row r="55215" spans="38:49">
      <c r="AL55215" s="5"/>
      <c r="AM55215" s="5"/>
      <c r="AW55215" s="5"/>
    </row>
    <row r="55216" spans="38:49">
      <c r="AL55216" s="5"/>
      <c r="AM55216" s="5"/>
      <c r="AW55216" s="5"/>
    </row>
    <row r="55217" spans="38:49">
      <c r="AL55217" s="5"/>
      <c r="AM55217" s="5"/>
      <c r="AW55217" s="5"/>
    </row>
    <row r="55218" spans="38:49">
      <c r="AL55218" s="5"/>
      <c r="AM55218" s="5"/>
      <c r="AW55218" s="5"/>
    </row>
    <row r="55219" spans="38:49">
      <c r="AL55219" s="5"/>
      <c r="AM55219" s="5"/>
      <c r="AW55219" s="5"/>
    </row>
    <row r="55220" spans="38:49">
      <c r="AL55220" s="5"/>
      <c r="AM55220" s="5"/>
      <c r="AW55220" s="5"/>
    </row>
    <row r="55221" spans="38:49">
      <c r="AL55221" s="5"/>
      <c r="AM55221" s="5"/>
      <c r="AW55221" s="5"/>
    </row>
    <row r="55222" spans="38:49">
      <c r="AL55222" s="5"/>
      <c r="AM55222" s="5"/>
      <c r="AW55222" s="5"/>
    </row>
    <row r="55223" spans="38:49">
      <c r="AL55223" s="5"/>
      <c r="AM55223" s="5"/>
      <c r="AW55223" s="5"/>
    </row>
    <row r="55224" spans="38:49">
      <c r="AL55224" s="5"/>
      <c r="AM55224" s="5"/>
      <c r="AW55224" s="5"/>
    </row>
    <row r="55225" spans="38:49">
      <c r="AL55225" s="5"/>
      <c r="AM55225" s="5"/>
      <c r="AW55225" s="5"/>
    </row>
    <row r="55226" spans="38:49">
      <c r="AL55226" s="5"/>
      <c r="AM55226" s="5"/>
      <c r="AW55226" s="5"/>
    </row>
    <row r="55227" spans="38:49">
      <c r="AL55227" s="5"/>
      <c r="AM55227" s="5"/>
      <c r="AW55227" s="5"/>
    </row>
    <row r="55228" spans="38:49">
      <c r="AL55228" s="5"/>
      <c r="AM55228" s="5"/>
      <c r="AW55228" s="5"/>
    </row>
    <row r="55229" spans="38:49">
      <c r="AL55229" s="5"/>
      <c r="AM55229" s="5"/>
      <c r="AW55229" s="5"/>
    </row>
    <row r="55230" spans="38:49">
      <c r="AL55230" s="5"/>
      <c r="AM55230" s="5"/>
      <c r="AW55230" s="5"/>
    </row>
    <row r="55231" spans="38:49">
      <c r="AL55231" s="5"/>
      <c r="AM55231" s="5"/>
      <c r="AW55231" s="5"/>
    </row>
    <row r="55232" spans="38:49">
      <c r="AL55232" s="5"/>
      <c r="AM55232" s="5"/>
      <c r="AW55232" s="5"/>
    </row>
    <row r="55233" spans="38:49">
      <c r="AL55233" s="5"/>
      <c r="AM55233" s="5"/>
      <c r="AW55233" s="5"/>
    </row>
    <row r="55234" spans="38:49">
      <c r="AL55234" s="5"/>
      <c r="AM55234" s="5"/>
      <c r="AW55234" s="5"/>
    </row>
    <row r="55235" spans="38:49">
      <c r="AL55235" s="5"/>
      <c r="AM55235" s="5"/>
      <c r="AW55235" s="5"/>
    </row>
    <row r="55236" spans="38:49">
      <c r="AL55236" s="5"/>
      <c r="AM55236" s="5"/>
      <c r="AW55236" s="5"/>
    </row>
    <row r="55237" spans="38:49">
      <c r="AL55237" s="5"/>
      <c r="AM55237" s="5"/>
      <c r="AW55237" s="5"/>
    </row>
    <row r="55238" spans="38:49">
      <c r="AL55238" s="5"/>
      <c r="AM55238" s="5"/>
      <c r="AW55238" s="5"/>
    </row>
    <row r="55239" spans="38:49">
      <c r="AL55239" s="5"/>
      <c r="AM55239" s="5"/>
      <c r="AW55239" s="5"/>
    </row>
    <row r="55240" spans="38:49">
      <c r="AL55240" s="5"/>
      <c r="AM55240" s="5"/>
      <c r="AW55240" s="5"/>
    </row>
    <row r="55241" spans="38:49">
      <c r="AL55241" s="5"/>
      <c r="AM55241" s="5"/>
      <c r="AW55241" s="5"/>
    </row>
    <row r="55242" spans="38:49">
      <c r="AL55242" s="5"/>
      <c r="AM55242" s="5"/>
      <c r="AW55242" s="5"/>
    </row>
    <row r="55243" spans="38:49">
      <c r="AL55243" s="5"/>
      <c r="AM55243" s="5"/>
      <c r="AW55243" s="5"/>
    </row>
    <row r="55244" spans="38:49">
      <c r="AL55244" s="5"/>
      <c r="AM55244" s="5"/>
      <c r="AW55244" s="5"/>
    </row>
    <row r="55245" spans="38:49">
      <c r="AL55245" s="5"/>
      <c r="AM55245" s="5"/>
      <c r="AW55245" s="5"/>
    </row>
    <row r="55246" spans="38:49">
      <c r="AL55246" s="5"/>
      <c r="AM55246" s="5"/>
      <c r="AW55246" s="5"/>
    </row>
    <row r="55247" spans="38:49">
      <c r="AL55247" s="5"/>
      <c r="AM55247" s="5"/>
      <c r="AW55247" s="5"/>
    </row>
    <row r="55248" spans="38:49">
      <c r="AL55248" s="5"/>
      <c r="AM55248" s="5"/>
      <c r="AW55248" s="5"/>
    </row>
    <row r="55249" spans="38:49">
      <c r="AL55249" s="5"/>
      <c r="AM55249" s="5"/>
      <c r="AW55249" s="5"/>
    </row>
    <row r="55250" spans="38:49">
      <c r="AL55250" s="5"/>
      <c r="AM55250" s="5"/>
      <c r="AW55250" s="5"/>
    </row>
    <row r="55251" spans="38:49">
      <c r="AL55251" s="5"/>
      <c r="AM55251" s="5"/>
      <c r="AW55251" s="5"/>
    </row>
    <row r="55252" spans="38:49">
      <c r="AL55252" s="5"/>
      <c r="AM55252" s="5"/>
      <c r="AW55252" s="5"/>
    </row>
    <row r="55253" spans="38:49">
      <c r="AL55253" s="5"/>
      <c r="AM55253" s="5"/>
      <c r="AW55253" s="5"/>
    </row>
    <row r="55254" spans="38:49">
      <c r="AL55254" s="5"/>
      <c r="AM55254" s="5"/>
      <c r="AW55254" s="5"/>
    </row>
    <row r="55255" spans="38:49">
      <c r="AL55255" s="5"/>
      <c r="AM55255" s="5"/>
      <c r="AW55255" s="5"/>
    </row>
    <row r="55256" spans="38:49">
      <c r="AL55256" s="5"/>
      <c r="AM55256" s="5"/>
      <c r="AW55256" s="5"/>
    </row>
    <row r="55257" spans="38:49">
      <c r="AL55257" s="5"/>
      <c r="AM55257" s="5"/>
      <c r="AW55257" s="5"/>
    </row>
    <row r="55258" spans="38:49">
      <c r="AL55258" s="5"/>
      <c r="AM55258" s="5"/>
      <c r="AW55258" s="5"/>
    </row>
    <row r="55259" spans="38:49">
      <c r="AL55259" s="5"/>
      <c r="AM55259" s="5"/>
      <c r="AW55259" s="5"/>
    </row>
    <row r="55260" spans="38:49">
      <c r="AL55260" s="5"/>
      <c r="AM55260" s="5"/>
      <c r="AW55260" s="5"/>
    </row>
    <row r="55261" spans="38:49">
      <c r="AL55261" s="5"/>
      <c r="AM55261" s="5"/>
      <c r="AW55261" s="5"/>
    </row>
    <row r="55262" spans="38:49">
      <c r="AL55262" s="5"/>
      <c r="AM55262" s="5"/>
      <c r="AW55262" s="5"/>
    </row>
    <row r="55263" spans="38:49">
      <c r="AL55263" s="5"/>
      <c r="AM55263" s="5"/>
      <c r="AW55263" s="5"/>
    </row>
    <row r="55264" spans="38:49">
      <c r="AL55264" s="5"/>
      <c r="AM55264" s="5"/>
      <c r="AW55264" s="5"/>
    </row>
    <row r="55265" spans="38:49">
      <c r="AL55265" s="5"/>
      <c r="AM55265" s="5"/>
      <c r="AW55265" s="5"/>
    </row>
    <row r="55266" spans="38:49">
      <c r="AL55266" s="5"/>
      <c r="AM55266" s="5"/>
      <c r="AW55266" s="5"/>
    </row>
    <row r="55267" spans="38:49">
      <c r="AL55267" s="5"/>
      <c r="AM55267" s="5"/>
      <c r="AW55267" s="5"/>
    </row>
    <row r="55268" spans="38:49">
      <c r="AL55268" s="5"/>
      <c r="AM55268" s="5"/>
      <c r="AW55268" s="5"/>
    </row>
    <row r="55269" spans="38:49">
      <c r="AL55269" s="5"/>
      <c r="AM55269" s="5"/>
      <c r="AW55269" s="5"/>
    </row>
    <row r="55270" spans="38:49">
      <c r="AL55270" s="5"/>
      <c r="AM55270" s="5"/>
      <c r="AW55270" s="5"/>
    </row>
    <row r="55271" spans="38:49">
      <c r="AL55271" s="5"/>
      <c r="AM55271" s="5"/>
      <c r="AW55271" s="5"/>
    </row>
    <row r="55272" spans="38:49">
      <c r="AL55272" s="5"/>
      <c r="AM55272" s="5"/>
      <c r="AW55272" s="5"/>
    </row>
    <row r="55273" spans="38:49">
      <c r="AL55273" s="5"/>
      <c r="AM55273" s="5"/>
      <c r="AW55273" s="5"/>
    </row>
    <row r="55274" spans="38:49">
      <c r="AL55274" s="5"/>
      <c r="AM55274" s="5"/>
      <c r="AW55274" s="5"/>
    </row>
    <row r="55275" spans="38:49">
      <c r="AL55275" s="5"/>
      <c r="AM55275" s="5"/>
      <c r="AW55275" s="5"/>
    </row>
    <row r="55276" spans="38:49">
      <c r="AL55276" s="5"/>
      <c r="AM55276" s="5"/>
      <c r="AW55276" s="5"/>
    </row>
    <row r="55277" spans="38:49">
      <c r="AL55277" s="5"/>
      <c r="AM55277" s="5"/>
      <c r="AW55277" s="5"/>
    </row>
    <row r="55278" spans="38:49">
      <c r="AL55278" s="5"/>
      <c r="AM55278" s="5"/>
      <c r="AW55278" s="5"/>
    </row>
    <row r="55279" spans="38:49">
      <c r="AL55279" s="5"/>
      <c r="AM55279" s="5"/>
      <c r="AW55279" s="5"/>
    </row>
    <row r="55280" spans="38:49">
      <c r="AL55280" s="5"/>
      <c r="AM55280" s="5"/>
      <c r="AW55280" s="5"/>
    </row>
    <row r="55281" spans="38:49">
      <c r="AL55281" s="5"/>
      <c r="AM55281" s="5"/>
      <c r="AW55281" s="5"/>
    </row>
    <row r="55282" spans="38:49">
      <c r="AL55282" s="5"/>
      <c r="AM55282" s="5"/>
      <c r="AW55282" s="5"/>
    </row>
    <row r="55283" spans="38:49">
      <c r="AL55283" s="5"/>
      <c r="AM55283" s="5"/>
      <c r="AW55283" s="5"/>
    </row>
    <row r="55284" spans="38:49">
      <c r="AL55284" s="5"/>
      <c r="AM55284" s="5"/>
      <c r="AW55284" s="5"/>
    </row>
    <row r="55285" spans="38:49">
      <c r="AL55285" s="5"/>
      <c r="AM55285" s="5"/>
      <c r="AW55285" s="5"/>
    </row>
    <row r="55286" spans="38:49">
      <c r="AL55286" s="5"/>
      <c r="AM55286" s="5"/>
      <c r="AW55286" s="5"/>
    </row>
    <row r="55287" spans="38:49">
      <c r="AL55287" s="5"/>
      <c r="AM55287" s="5"/>
      <c r="AW55287" s="5"/>
    </row>
    <row r="55288" spans="38:49">
      <c r="AL55288" s="5"/>
      <c r="AM55288" s="5"/>
      <c r="AW55288" s="5"/>
    </row>
    <row r="55289" spans="38:49">
      <c r="AL55289" s="5"/>
      <c r="AM55289" s="5"/>
      <c r="AW55289" s="5"/>
    </row>
    <row r="55290" spans="38:49">
      <c r="AL55290" s="5"/>
      <c r="AM55290" s="5"/>
      <c r="AW55290" s="5"/>
    </row>
    <row r="55291" spans="38:49">
      <c r="AL55291" s="5"/>
      <c r="AM55291" s="5"/>
      <c r="AW55291" s="5"/>
    </row>
    <row r="55292" spans="38:49">
      <c r="AL55292" s="5"/>
      <c r="AM55292" s="5"/>
      <c r="AW55292" s="5"/>
    </row>
    <row r="55293" spans="38:49">
      <c r="AL55293" s="5"/>
      <c r="AM55293" s="5"/>
      <c r="AW55293" s="5"/>
    </row>
    <row r="55294" spans="38:49">
      <c r="AL55294" s="5"/>
      <c r="AM55294" s="5"/>
      <c r="AW55294" s="5"/>
    </row>
    <row r="55295" spans="38:49">
      <c r="AL55295" s="5"/>
      <c r="AM55295" s="5"/>
      <c r="AW55295" s="5"/>
    </row>
    <row r="55296" spans="38:49">
      <c r="AL55296" s="5"/>
      <c r="AM55296" s="5"/>
      <c r="AW55296" s="5"/>
    </row>
    <row r="55297" spans="38:49">
      <c r="AL55297" s="5"/>
      <c r="AM55297" s="5"/>
      <c r="AW55297" s="5"/>
    </row>
    <row r="55298" spans="38:49">
      <c r="AL55298" s="5"/>
      <c r="AM55298" s="5"/>
      <c r="AW55298" s="5"/>
    </row>
    <row r="55299" spans="38:49">
      <c r="AL55299" s="5"/>
      <c r="AM55299" s="5"/>
      <c r="AW55299" s="5"/>
    </row>
    <row r="55300" spans="38:49">
      <c r="AL55300" s="5"/>
      <c r="AM55300" s="5"/>
      <c r="AW55300" s="5"/>
    </row>
    <row r="55301" spans="38:49">
      <c r="AL55301" s="5"/>
      <c r="AM55301" s="5"/>
      <c r="AW55301" s="5"/>
    </row>
    <row r="55302" spans="38:49">
      <c r="AL55302" s="5"/>
      <c r="AM55302" s="5"/>
      <c r="AW55302" s="5"/>
    </row>
    <row r="55303" spans="38:49">
      <c r="AL55303" s="5"/>
      <c r="AM55303" s="5"/>
      <c r="AW55303" s="5"/>
    </row>
    <row r="55304" spans="38:49">
      <c r="AL55304" s="5"/>
      <c r="AM55304" s="5"/>
      <c r="AW55304" s="5"/>
    </row>
    <row r="55305" spans="38:49">
      <c r="AL55305" s="5"/>
      <c r="AM55305" s="5"/>
      <c r="AW55305" s="5"/>
    </row>
    <row r="55306" spans="38:49">
      <c r="AL55306" s="5"/>
      <c r="AM55306" s="5"/>
      <c r="AW55306" s="5"/>
    </row>
    <row r="55307" spans="38:49">
      <c r="AL55307" s="5"/>
      <c r="AM55307" s="5"/>
      <c r="AW55307" s="5"/>
    </row>
    <row r="55308" spans="38:49">
      <c r="AL55308" s="5"/>
      <c r="AM55308" s="5"/>
      <c r="AW55308" s="5"/>
    </row>
    <row r="55309" spans="38:49">
      <c r="AL55309" s="5"/>
      <c r="AM55309" s="5"/>
      <c r="AW55309" s="5"/>
    </row>
    <row r="55310" spans="38:49">
      <c r="AL55310" s="5"/>
      <c r="AM55310" s="5"/>
      <c r="AW55310" s="5"/>
    </row>
    <row r="55311" spans="38:49">
      <c r="AL55311" s="5"/>
      <c r="AM55311" s="5"/>
      <c r="AW55311" s="5"/>
    </row>
    <row r="55312" spans="38:49">
      <c r="AL55312" s="5"/>
      <c r="AM55312" s="5"/>
      <c r="AW55312" s="5"/>
    </row>
    <row r="55313" spans="38:49">
      <c r="AL55313" s="5"/>
      <c r="AM55313" s="5"/>
      <c r="AW55313" s="5"/>
    </row>
    <row r="55314" spans="38:49">
      <c r="AL55314" s="5"/>
      <c r="AM55314" s="5"/>
      <c r="AW55314" s="5"/>
    </row>
    <row r="55315" spans="38:49">
      <c r="AL55315" s="5"/>
      <c r="AM55315" s="5"/>
      <c r="AW55315" s="5"/>
    </row>
    <row r="55316" spans="38:49">
      <c r="AL55316" s="5"/>
      <c r="AM55316" s="5"/>
      <c r="AW55316" s="5"/>
    </row>
    <row r="55317" spans="38:49">
      <c r="AL55317" s="5"/>
      <c r="AM55317" s="5"/>
      <c r="AW55317" s="5"/>
    </row>
    <row r="55318" spans="38:49">
      <c r="AL55318" s="5"/>
      <c r="AM55318" s="5"/>
      <c r="AW55318" s="5"/>
    </row>
    <row r="55319" spans="38:49">
      <c r="AL55319" s="5"/>
      <c r="AM55319" s="5"/>
      <c r="AW55319" s="5"/>
    </row>
    <row r="55320" spans="38:49">
      <c r="AL55320" s="5"/>
      <c r="AM55320" s="5"/>
      <c r="AW55320" s="5"/>
    </row>
    <row r="55321" spans="38:49">
      <c r="AL55321" s="5"/>
      <c r="AM55321" s="5"/>
      <c r="AW55321" s="5"/>
    </row>
    <row r="55322" spans="38:49">
      <c r="AL55322" s="5"/>
      <c r="AM55322" s="5"/>
      <c r="AW55322" s="5"/>
    </row>
    <row r="55323" spans="38:49">
      <c r="AL55323" s="5"/>
      <c r="AM55323" s="5"/>
      <c r="AW55323" s="5"/>
    </row>
    <row r="55324" spans="38:49">
      <c r="AL55324" s="5"/>
      <c r="AM55324" s="5"/>
      <c r="AW55324" s="5"/>
    </row>
    <row r="55325" spans="38:49">
      <c r="AL55325" s="5"/>
      <c r="AM55325" s="5"/>
      <c r="AW55325" s="5"/>
    </row>
    <row r="55326" spans="38:49">
      <c r="AL55326" s="5"/>
      <c r="AM55326" s="5"/>
      <c r="AW55326" s="5"/>
    </row>
    <row r="55327" spans="38:49">
      <c r="AL55327" s="5"/>
      <c r="AM55327" s="5"/>
      <c r="AW55327" s="5"/>
    </row>
    <row r="55328" spans="38:49">
      <c r="AL55328" s="5"/>
      <c r="AM55328" s="5"/>
      <c r="AW55328" s="5"/>
    </row>
    <row r="55329" spans="38:49">
      <c r="AL55329" s="5"/>
      <c r="AM55329" s="5"/>
      <c r="AW55329" s="5"/>
    </row>
    <row r="55330" spans="38:49">
      <c r="AL55330" s="5"/>
      <c r="AM55330" s="5"/>
      <c r="AW55330" s="5"/>
    </row>
    <row r="55331" spans="38:49">
      <c r="AL55331" s="5"/>
      <c r="AM55331" s="5"/>
      <c r="AW55331" s="5"/>
    </row>
    <row r="55332" spans="38:49">
      <c r="AL55332" s="5"/>
      <c r="AM55332" s="5"/>
      <c r="AW55332" s="5"/>
    </row>
    <row r="55333" spans="38:49">
      <c r="AL55333" s="5"/>
      <c r="AM55333" s="5"/>
      <c r="AW55333" s="5"/>
    </row>
    <row r="55334" spans="38:49">
      <c r="AL55334" s="5"/>
      <c r="AM55334" s="5"/>
      <c r="AW55334" s="5"/>
    </row>
    <row r="55335" spans="38:49">
      <c r="AL55335" s="5"/>
      <c r="AM55335" s="5"/>
      <c r="AW55335" s="5"/>
    </row>
    <row r="55336" spans="38:49">
      <c r="AL55336" s="5"/>
      <c r="AM55336" s="5"/>
      <c r="AW55336" s="5"/>
    </row>
    <row r="55337" spans="38:49">
      <c r="AL55337" s="5"/>
      <c r="AM55337" s="5"/>
      <c r="AW55337" s="5"/>
    </row>
    <row r="55338" spans="38:49">
      <c r="AL55338" s="5"/>
      <c r="AM55338" s="5"/>
      <c r="AW55338" s="5"/>
    </row>
    <row r="55339" spans="38:49">
      <c r="AL55339" s="5"/>
      <c r="AM55339" s="5"/>
      <c r="AW55339" s="5"/>
    </row>
    <row r="55340" spans="38:49">
      <c r="AL55340" s="5"/>
      <c r="AM55340" s="5"/>
      <c r="AW55340" s="5"/>
    </row>
    <row r="55341" spans="38:49">
      <c r="AL55341" s="5"/>
      <c r="AM55341" s="5"/>
      <c r="AW55341" s="5"/>
    </row>
    <row r="55342" spans="38:49">
      <c r="AL55342" s="5"/>
      <c r="AM55342" s="5"/>
      <c r="AW55342" s="5"/>
    </row>
    <row r="55343" spans="38:49">
      <c r="AL55343" s="5"/>
      <c r="AM55343" s="5"/>
      <c r="AW55343" s="5"/>
    </row>
    <row r="55344" spans="38:49">
      <c r="AL55344" s="5"/>
      <c r="AM55344" s="5"/>
      <c r="AW55344" s="5"/>
    </row>
    <row r="55345" spans="38:49">
      <c r="AL55345" s="5"/>
      <c r="AM55345" s="5"/>
      <c r="AW55345" s="5"/>
    </row>
    <row r="55346" spans="38:49">
      <c r="AL55346" s="5"/>
      <c r="AM55346" s="5"/>
      <c r="AW55346" s="5"/>
    </row>
    <row r="55347" spans="38:49">
      <c r="AL55347" s="5"/>
      <c r="AM55347" s="5"/>
      <c r="AW55347" s="5"/>
    </row>
    <row r="55348" spans="38:49">
      <c r="AL55348" s="5"/>
      <c r="AM55348" s="5"/>
      <c r="AW55348" s="5"/>
    </row>
    <row r="55349" spans="38:49">
      <c r="AL55349" s="5"/>
      <c r="AM55349" s="5"/>
      <c r="AW55349" s="5"/>
    </row>
    <row r="55350" spans="38:49">
      <c r="AL55350" s="5"/>
      <c r="AM55350" s="5"/>
      <c r="AW55350" s="5"/>
    </row>
    <row r="55351" spans="38:49">
      <c r="AL55351" s="5"/>
      <c r="AM55351" s="5"/>
      <c r="AW55351" s="5"/>
    </row>
    <row r="55352" spans="38:49">
      <c r="AL55352" s="5"/>
      <c r="AM55352" s="5"/>
      <c r="AW55352" s="5"/>
    </row>
    <row r="55353" spans="38:49">
      <c r="AL55353" s="5"/>
      <c r="AM55353" s="5"/>
      <c r="AW55353" s="5"/>
    </row>
    <row r="55354" spans="38:49">
      <c r="AL55354" s="5"/>
      <c r="AM55354" s="5"/>
      <c r="AW55354" s="5"/>
    </row>
    <row r="55355" spans="38:49">
      <c r="AL55355" s="5"/>
      <c r="AM55355" s="5"/>
      <c r="AW55355" s="5"/>
    </row>
    <row r="55356" spans="38:49">
      <c r="AL55356" s="5"/>
      <c r="AM55356" s="5"/>
      <c r="AW55356" s="5"/>
    </row>
    <row r="55357" spans="38:49">
      <c r="AL55357" s="5"/>
      <c r="AM55357" s="5"/>
      <c r="AW55357" s="5"/>
    </row>
    <row r="55358" spans="38:49">
      <c r="AL55358" s="5"/>
      <c r="AM55358" s="5"/>
      <c r="AW55358" s="5"/>
    </row>
    <row r="55359" spans="38:49">
      <c r="AL55359" s="5"/>
      <c r="AM55359" s="5"/>
      <c r="AW55359" s="5"/>
    </row>
    <row r="55360" spans="38:49">
      <c r="AL55360" s="5"/>
      <c r="AM55360" s="5"/>
      <c r="AW55360" s="5"/>
    </row>
    <row r="55361" spans="38:49">
      <c r="AL55361" s="5"/>
      <c r="AM55361" s="5"/>
      <c r="AW55361" s="5"/>
    </row>
    <row r="55362" spans="38:49">
      <c r="AL55362" s="5"/>
      <c r="AM55362" s="5"/>
      <c r="AW55362" s="5"/>
    </row>
    <row r="55363" spans="38:49">
      <c r="AL55363" s="5"/>
      <c r="AM55363" s="5"/>
      <c r="AW55363" s="5"/>
    </row>
    <row r="55364" spans="38:49">
      <c r="AL55364" s="5"/>
      <c r="AM55364" s="5"/>
      <c r="AW55364" s="5"/>
    </row>
    <row r="55365" spans="38:49">
      <c r="AL55365" s="5"/>
      <c r="AM55365" s="5"/>
      <c r="AW55365" s="5"/>
    </row>
    <row r="55366" spans="38:49">
      <c r="AL55366" s="5"/>
      <c r="AM55366" s="5"/>
      <c r="AW55366" s="5"/>
    </row>
    <row r="55367" spans="38:49">
      <c r="AL55367" s="5"/>
      <c r="AM55367" s="5"/>
      <c r="AW55367" s="5"/>
    </row>
    <row r="55368" spans="38:49">
      <c r="AL55368" s="5"/>
      <c r="AM55368" s="5"/>
      <c r="AW55368" s="5"/>
    </row>
    <row r="55369" spans="38:49">
      <c r="AL55369" s="5"/>
      <c r="AM55369" s="5"/>
      <c r="AW55369" s="5"/>
    </row>
    <row r="55370" spans="38:49">
      <c r="AL55370" s="5"/>
      <c r="AM55370" s="5"/>
      <c r="AW55370" s="5"/>
    </row>
    <row r="55371" spans="38:49">
      <c r="AL55371" s="5"/>
      <c r="AM55371" s="5"/>
      <c r="AW55371" s="5"/>
    </row>
    <row r="55372" spans="38:49">
      <c r="AL55372" s="5"/>
      <c r="AM55372" s="5"/>
      <c r="AW55372" s="5"/>
    </row>
    <row r="55373" spans="38:49">
      <c r="AL55373" s="5"/>
      <c r="AM55373" s="5"/>
      <c r="AW55373" s="5"/>
    </row>
    <row r="55374" spans="38:49">
      <c r="AL55374" s="5"/>
      <c r="AM55374" s="5"/>
      <c r="AW55374" s="5"/>
    </row>
    <row r="55375" spans="38:49">
      <c r="AL55375" s="5"/>
      <c r="AM55375" s="5"/>
      <c r="AW55375" s="5"/>
    </row>
    <row r="55376" spans="38:49">
      <c r="AL55376" s="5"/>
      <c r="AM55376" s="5"/>
      <c r="AW55376" s="5"/>
    </row>
    <row r="55377" spans="38:49">
      <c r="AL55377" s="5"/>
      <c r="AM55377" s="5"/>
      <c r="AW55377" s="5"/>
    </row>
    <row r="55378" spans="38:49">
      <c r="AL55378" s="5"/>
      <c r="AM55378" s="5"/>
      <c r="AW55378" s="5"/>
    </row>
    <row r="55379" spans="38:49">
      <c r="AL55379" s="5"/>
      <c r="AM55379" s="5"/>
      <c r="AW55379" s="5"/>
    </row>
    <row r="55380" spans="38:49">
      <c r="AL55380" s="5"/>
      <c r="AM55380" s="5"/>
      <c r="AW55380" s="5"/>
    </row>
    <row r="55381" spans="38:49">
      <c r="AL55381" s="5"/>
      <c r="AM55381" s="5"/>
      <c r="AW55381" s="5"/>
    </row>
    <row r="55382" spans="38:49">
      <c r="AL55382" s="5"/>
      <c r="AM55382" s="5"/>
      <c r="AW55382" s="5"/>
    </row>
    <row r="55383" spans="38:49">
      <c r="AL55383" s="5"/>
      <c r="AM55383" s="5"/>
      <c r="AW55383" s="5"/>
    </row>
    <row r="55384" spans="38:49">
      <c r="AL55384" s="5"/>
      <c r="AM55384" s="5"/>
      <c r="AW55384" s="5"/>
    </row>
    <row r="55385" spans="38:49">
      <c r="AL55385" s="5"/>
      <c r="AM55385" s="5"/>
      <c r="AW55385" s="5"/>
    </row>
    <row r="55386" spans="38:49">
      <c r="AL55386" s="5"/>
      <c r="AM55386" s="5"/>
      <c r="AW55386" s="5"/>
    </row>
    <row r="55387" spans="38:49">
      <c r="AL55387" s="5"/>
      <c r="AM55387" s="5"/>
      <c r="AW55387" s="5"/>
    </row>
    <row r="55388" spans="38:49">
      <c r="AL55388" s="5"/>
      <c r="AM55388" s="5"/>
      <c r="AW55388" s="5"/>
    </row>
    <row r="55389" spans="38:49">
      <c r="AL55389" s="5"/>
      <c r="AM55389" s="5"/>
      <c r="AW55389" s="5"/>
    </row>
    <row r="55390" spans="38:49">
      <c r="AL55390" s="5"/>
      <c r="AM55390" s="5"/>
      <c r="AW55390" s="5"/>
    </row>
    <row r="55391" spans="38:49">
      <c r="AL55391" s="5"/>
      <c r="AM55391" s="5"/>
      <c r="AW55391" s="5"/>
    </row>
    <row r="55392" spans="38:49">
      <c r="AL55392" s="5"/>
      <c r="AM55392" s="5"/>
      <c r="AW55392" s="5"/>
    </row>
    <row r="55393" spans="38:49">
      <c r="AL55393" s="5"/>
      <c r="AM55393" s="5"/>
      <c r="AW55393" s="5"/>
    </row>
    <row r="55394" spans="38:49">
      <c r="AL55394" s="5"/>
      <c r="AM55394" s="5"/>
      <c r="AW55394" s="5"/>
    </row>
    <row r="55395" spans="38:49">
      <c r="AL55395" s="5"/>
      <c r="AM55395" s="5"/>
      <c r="AW55395" s="5"/>
    </row>
    <row r="55396" spans="38:49">
      <c r="AL55396" s="5"/>
      <c r="AM55396" s="5"/>
      <c r="AW55396" s="5"/>
    </row>
    <row r="55397" spans="38:49">
      <c r="AL55397" s="5"/>
      <c r="AM55397" s="5"/>
      <c r="AW55397" s="5"/>
    </row>
    <row r="55398" spans="38:49">
      <c r="AL55398" s="5"/>
      <c r="AM55398" s="5"/>
      <c r="AW55398" s="5"/>
    </row>
    <row r="55399" spans="38:49">
      <c r="AL55399" s="5"/>
      <c r="AM55399" s="5"/>
      <c r="AW55399" s="5"/>
    </row>
    <row r="55400" spans="38:49">
      <c r="AL55400" s="5"/>
      <c r="AM55400" s="5"/>
      <c r="AW55400" s="5"/>
    </row>
    <row r="55401" spans="38:49">
      <c r="AL55401" s="5"/>
      <c r="AM55401" s="5"/>
      <c r="AW55401" s="5"/>
    </row>
    <row r="55402" spans="38:49">
      <c r="AL55402" s="5"/>
      <c r="AM55402" s="5"/>
      <c r="AW55402" s="5"/>
    </row>
    <row r="55403" spans="38:49">
      <c r="AL55403" s="5"/>
      <c r="AM55403" s="5"/>
      <c r="AW55403" s="5"/>
    </row>
    <row r="55404" spans="38:49">
      <c r="AL55404" s="5"/>
      <c r="AM55404" s="5"/>
      <c r="AW55404" s="5"/>
    </row>
    <row r="55405" spans="38:49">
      <c r="AL55405" s="5"/>
      <c r="AM55405" s="5"/>
      <c r="AW55405" s="5"/>
    </row>
    <row r="55406" spans="38:49">
      <c r="AL55406" s="5"/>
      <c r="AM55406" s="5"/>
      <c r="AW55406" s="5"/>
    </row>
    <row r="55407" spans="38:49">
      <c r="AL55407" s="5"/>
      <c r="AM55407" s="5"/>
      <c r="AW55407" s="5"/>
    </row>
    <row r="55408" spans="38:49">
      <c r="AL55408" s="5"/>
      <c r="AM55408" s="5"/>
      <c r="AW55408" s="5"/>
    </row>
    <row r="55409" spans="38:49">
      <c r="AL55409" s="5"/>
      <c r="AM55409" s="5"/>
      <c r="AW55409" s="5"/>
    </row>
    <row r="55410" spans="38:49">
      <c r="AL55410" s="5"/>
      <c r="AM55410" s="5"/>
      <c r="AW55410" s="5"/>
    </row>
    <row r="55411" spans="38:49">
      <c r="AL55411" s="5"/>
      <c r="AM55411" s="5"/>
      <c r="AW55411" s="5"/>
    </row>
    <row r="55412" spans="38:49">
      <c r="AL55412" s="5"/>
      <c r="AM55412" s="5"/>
      <c r="AW55412" s="5"/>
    </row>
    <row r="55413" spans="38:49">
      <c r="AL55413" s="5"/>
      <c r="AM55413" s="5"/>
      <c r="AW55413" s="5"/>
    </row>
    <row r="55414" spans="38:49">
      <c r="AL55414" s="5"/>
      <c r="AM55414" s="5"/>
      <c r="AW55414" s="5"/>
    </row>
    <row r="55415" spans="38:49">
      <c r="AL55415" s="5"/>
      <c r="AM55415" s="5"/>
      <c r="AW55415" s="5"/>
    </row>
    <row r="55416" spans="38:49">
      <c r="AL55416" s="5"/>
      <c r="AM55416" s="5"/>
      <c r="AW55416" s="5"/>
    </row>
    <row r="55417" spans="38:49">
      <c r="AL55417" s="5"/>
      <c r="AM55417" s="5"/>
      <c r="AW55417" s="5"/>
    </row>
    <row r="55418" spans="38:49">
      <c r="AL55418" s="5"/>
      <c r="AM55418" s="5"/>
      <c r="AW55418" s="5"/>
    </row>
    <row r="55419" spans="38:49">
      <c r="AL55419" s="5"/>
      <c r="AM55419" s="5"/>
      <c r="AW55419" s="5"/>
    </row>
    <row r="55420" spans="38:49">
      <c r="AL55420" s="5"/>
      <c r="AM55420" s="5"/>
      <c r="AW55420" s="5"/>
    </row>
    <row r="55421" spans="38:49">
      <c r="AL55421" s="5"/>
      <c r="AM55421" s="5"/>
      <c r="AW55421" s="5"/>
    </row>
    <row r="55422" spans="38:49">
      <c r="AL55422" s="5"/>
      <c r="AM55422" s="5"/>
      <c r="AW55422" s="5"/>
    </row>
    <row r="55423" spans="38:49">
      <c r="AL55423" s="5"/>
      <c r="AM55423" s="5"/>
      <c r="AW55423" s="5"/>
    </row>
    <row r="55424" spans="38:49">
      <c r="AL55424" s="5"/>
      <c r="AM55424" s="5"/>
      <c r="AW55424" s="5"/>
    </row>
    <row r="55425" spans="38:49">
      <c r="AL55425" s="5"/>
      <c r="AM55425" s="5"/>
      <c r="AW55425" s="5"/>
    </row>
    <row r="55426" spans="38:49">
      <c r="AL55426" s="5"/>
      <c r="AM55426" s="5"/>
      <c r="AW55426" s="5"/>
    </row>
    <row r="55427" spans="38:49">
      <c r="AL55427" s="5"/>
      <c r="AM55427" s="5"/>
      <c r="AW55427" s="5"/>
    </row>
    <row r="55428" spans="38:49">
      <c r="AL55428" s="5"/>
      <c r="AM55428" s="5"/>
      <c r="AW55428" s="5"/>
    </row>
    <row r="55429" spans="38:49">
      <c r="AL55429" s="5"/>
      <c r="AM55429" s="5"/>
      <c r="AW55429" s="5"/>
    </row>
    <row r="55430" spans="38:49">
      <c r="AL55430" s="5"/>
      <c r="AM55430" s="5"/>
      <c r="AW55430" s="5"/>
    </row>
    <row r="55431" spans="38:49">
      <c r="AL55431" s="5"/>
      <c r="AM55431" s="5"/>
      <c r="AW55431" s="5"/>
    </row>
    <row r="55432" spans="38:49">
      <c r="AL55432" s="5"/>
      <c r="AM55432" s="5"/>
      <c r="AW55432" s="5"/>
    </row>
    <row r="55433" spans="38:49">
      <c r="AL55433" s="5"/>
      <c r="AM55433" s="5"/>
      <c r="AW55433" s="5"/>
    </row>
    <row r="55434" spans="38:49">
      <c r="AL55434" s="5"/>
      <c r="AM55434" s="5"/>
      <c r="AW55434" s="5"/>
    </row>
    <row r="55435" spans="38:49">
      <c r="AL55435" s="5"/>
      <c r="AM55435" s="5"/>
      <c r="AW55435" s="5"/>
    </row>
    <row r="55436" spans="38:49">
      <c r="AL55436" s="5"/>
      <c r="AM55436" s="5"/>
      <c r="AW55436" s="5"/>
    </row>
    <row r="55437" spans="38:49">
      <c r="AL55437" s="5"/>
      <c r="AM55437" s="5"/>
      <c r="AW55437" s="5"/>
    </row>
    <row r="55438" spans="38:49">
      <c r="AL55438" s="5"/>
      <c r="AM55438" s="5"/>
      <c r="AW55438" s="5"/>
    </row>
    <row r="55439" spans="38:49">
      <c r="AL55439" s="5"/>
      <c r="AM55439" s="5"/>
      <c r="AW55439" s="5"/>
    </row>
    <row r="55440" spans="38:49">
      <c r="AL55440" s="5"/>
      <c r="AM55440" s="5"/>
      <c r="AW55440" s="5"/>
    </row>
    <row r="55441" spans="38:49">
      <c r="AL55441" s="5"/>
      <c r="AM55441" s="5"/>
      <c r="AW55441" s="5"/>
    </row>
    <row r="55442" spans="38:49">
      <c r="AL55442" s="5"/>
      <c r="AM55442" s="5"/>
      <c r="AW55442" s="5"/>
    </row>
    <row r="55443" spans="38:49">
      <c r="AL55443" s="5"/>
      <c r="AM55443" s="5"/>
      <c r="AW55443" s="5"/>
    </row>
    <row r="55444" spans="38:49">
      <c r="AL55444" s="5"/>
      <c r="AM55444" s="5"/>
      <c r="AW55444" s="5"/>
    </row>
    <row r="55445" spans="38:49">
      <c r="AL55445" s="5"/>
      <c r="AM55445" s="5"/>
      <c r="AW55445" s="5"/>
    </row>
    <row r="55446" spans="38:49">
      <c r="AL55446" s="5"/>
      <c r="AM55446" s="5"/>
      <c r="AW55446" s="5"/>
    </row>
    <row r="55447" spans="38:49">
      <c r="AL55447" s="5"/>
      <c r="AM55447" s="5"/>
      <c r="AW55447" s="5"/>
    </row>
    <row r="55448" spans="38:49">
      <c r="AL55448" s="5"/>
      <c r="AM55448" s="5"/>
      <c r="AW55448" s="5"/>
    </row>
    <row r="55449" spans="38:49">
      <c r="AL55449" s="5"/>
      <c r="AM55449" s="5"/>
      <c r="AW55449" s="5"/>
    </row>
    <row r="55450" spans="38:49">
      <c r="AL55450" s="5"/>
      <c r="AM55450" s="5"/>
      <c r="AW55450" s="5"/>
    </row>
    <row r="55451" spans="38:49">
      <c r="AL55451" s="5"/>
      <c r="AM55451" s="5"/>
      <c r="AW55451" s="5"/>
    </row>
    <row r="55452" spans="38:49">
      <c r="AL55452" s="5"/>
      <c r="AM55452" s="5"/>
      <c r="AW55452" s="5"/>
    </row>
    <row r="55453" spans="38:49">
      <c r="AL55453" s="5"/>
      <c r="AM55453" s="5"/>
      <c r="AW55453" s="5"/>
    </row>
    <row r="55454" spans="38:49">
      <c r="AL55454" s="5"/>
      <c r="AM55454" s="5"/>
      <c r="AW55454" s="5"/>
    </row>
    <row r="55455" spans="38:49">
      <c r="AL55455" s="5"/>
      <c r="AM55455" s="5"/>
      <c r="AW55455" s="5"/>
    </row>
    <row r="55456" spans="38:49">
      <c r="AL55456" s="5"/>
      <c r="AM55456" s="5"/>
      <c r="AW55456" s="5"/>
    </row>
    <row r="55457" spans="38:49">
      <c r="AL55457" s="5"/>
      <c r="AM55457" s="5"/>
      <c r="AW55457" s="5"/>
    </row>
    <row r="55458" spans="38:49">
      <c r="AL55458" s="5"/>
      <c r="AM55458" s="5"/>
      <c r="AW55458" s="5"/>
    </row>
    <row r="55459" spans="38:49">
      <c r="AL55459" s="5"/>
      <c r="AM55459" s="5"/>
      <c r="AW55459" s="5"/>
    </row>
    <row r="55460" spans="38:49">
      <c r="AL55460" s="5"/>
      <c r="AM55460" s="5"/>
      <c r="AW55460" s="5"/>
    </row>
    <row r="55461" spans="38:49">
      <c r="AL55461" s="5"/>
      <c r="AM55461" s="5"/>
      <c r="AW55461" s="5"/>
    </row>
    <row r="55462" spans="38:49">
      <c r="AL55462" s="5"/>
      <c r="AM55462" s="5"/>
      <c r="AW55462" s="5"/>
    </row>
    <row r="55463" spans="38:49">
      <c r="AL55463" s="5"/>
      <c r="AM55463" s="5"/>
      <c r="AW55463" s="5"/>
    </row>
    <row r="55464" spans="38:49">
      <c r="AL55464" s="5"/>
      <c r="AM55464" s="5"/>
      <c r="AW55464" s="5"/>
    </row>
    <row r="55465" spans="38:49">
      <c r="AL55465" s="5"/>
      <c r="AM55465" s="5"/>
      <c r="AW55465" s="5"/>
    </row>
    <row r="55466" spans="38:49">
      <c r="AL55466" s="5"/>
      <c r="AM55466" s="5"/>
      <c r="AW55466" s="5"/>
    </row>
    <row r="55467" spans="38:49">
      <c r="AL55467" s="5"/>
      <c r="AM55467" s="5"/>
      <c r="AW55467" s="5"/>
    </row>
    <row r="55468" spans="38:49">
      <c r="AL55468" s="5"/>
      <c r="AM55468" s="5"/>
      <c r="AW55468" s="5"/>
    </row>
    <row r="55469" spans="38:49">
      <c r="AL55469" s="5"/>
      <c r="AM55469" s="5"/>
      <c r="AW55469" s="5"/>
    </row>
    <row r="55470" spans="38:49">
      <c r="AL55470" s="5"/>
      <c r="AM55470" s="5"/>
      <c r="AW55470" s="5"/>
    </row>
    <row r="55471" spans="38:49">
      <c r="AL55471" s="5"/>
      <c r="AM55471" s="5"/>
      <c r="AW55471" s="5"/>
    </row>
    <row r="55472" spans="38:49">
      <c r="AL55472" s="5"/>
      <c r="AM55472" s="5"/>
      <c r="AW55472" s="5"/>
    </row>
    <row r="55473" spans="38:49">
      <c r="AL55473" s="5"/>
      <c r="AM55473" s="5"/>
      <c r="AW55473" s="5"/>
    </row>
    <row r="55474" spans="38:49">
      <c r="AL55474" s="5"/>
      <c r="AM55474" s="5"/>
      <c r="AW55474" s="5"/>
    </row>
    <row r="55475" spans="38:49">
      <c r="AL55475" s="5"/>
      <c r="AM55475" s="5"/>
      <c r="AW55475" s="5"/>
    </row>
    <row r="55476" spans="38:49">
      <c r="AL55476" s="5"/>
      <c r="AM55476" s="5"/>
      <c r="AW55476" s="5"/>
    </row>
    <row r="55477" spans="38:49">
      <c r="AL55477" s="5"/>
      <c r="AM55477" s="5"/>
      <c r="AW55477" s="5"/>
    </row>
    <row r="55478" spans="38:49">
      <c r="AL55478" s="5"/>
      <c r="AM55478" s="5"/>
      <c r="AW55478" s="5"/>
    </row>
    <row r="55479" spans="38:49">
      <c r="AL55479" s="5"/>
      <c r="AM55479" s="5"/>
      <c r="AW55479" s="5"/>
    </row>
    <row r="55480" spans="38:49">
      <c r="AL55480" s="5"/>
      <c r="AM55480" s="5"/>
      <c r="AW55480" s="5"/>
    </row>
    <row r="55481" spans="38:49">
      <c r="AL55481" s="5"/>
      <c r="AM55481" s="5"/>
      <c r="AW55481" s="5"/>
    </row>
    <row r="55482" spans="38:49">
      <c r="AL55482" s="5"/>
      <c r="AM55482" s="5"/>
      <c r="AW55482" s="5"/>
    </row>
    <row r="55483" spans="38:49">
      <c r="AL55483" s="5"/>
      <c r="AM55483" s="5"/>
      <c r="AW55483" s="5"/>
    </row>
    <row r="55484" spans="38:49">
      <c r="AL55484" s="5"/>
      <c r="AM55484" s="5"/>
      <c r="AW55484" s="5"/>
    </row>
    <row r="55485" spans="38:49">
      <c r="AL55485" s="5"/>
      <c r="AM55485" s="5"/>
      <c r="AW55485" s="5"/>
    </row>
    <row r="55486" spans="38:49">
      <c r="AL55486" s="5"/>
      <c r="AM55486" s="5"/>
      <c r="AW55486" s="5"/>
    </row>
    <row r="55487" spans="38:49">
      <c r="AL55487" s="5"/>
      <c r="AM55487" s="5"/>
      <c r="AW55487" s="5"/>
    </row>
    <row r="55488" spans="38:49">
      <c r="AL55488" s="5"/>
      <c r="AM55488" s="5"/>
      <c r="AW55488" s="5"/>
    </row>
    <row r="55489" spans="38:49">
      <c r="AL55489" s="5"/>
      <c r="AM55489" s="5"/>
      <c r="AW55489" s="5"/>
    </row>
    <row r="55490" spans="38:49">
      <c r="AL55490" s="5"/>
      <c r="AM55490" s="5"/>
      <c r="AW55490" s="5"/>
    </row>
    <row r="55491" spans="38:49">
      <c r="AL55491" s="5"/>
      <c r="AM55491" s="5"/>
      <c r="AW55491" s="5"/>
    </row>
    <row r="55492" spans="38:49">
      <c r="AL55492" s="5"/>
      <c r="AM55492" s="5"/>
      <c r="AW55492" s="5"/>
    </row>
    <row r="55493" spans="38:49">
      <c r="AL55493" s="5"/>
      <c r="AM55493" s="5"/>
      <c r="AW55493" s="5"/>
    </row>
    <row r="55494" spans="38:49">
      <c r="AL55494" s="5"/>
      <c r="AM55494" s="5"/>
      <c r="AW55494" s="5"/>
    </row>
    <row r="55495" spans="38:49">
      <c r="AL55495" s="5"/>
      <c r="AM55495" s="5"/>
      <c r="AW55495" s="5"/>
    </row>
    <row r="55496" spans="38:49">
      <c r="AL55496" s="5"/>
      <c r="AM55496" s="5"/>
      <c r="AW55496" s="5"/>
    </row>
    <row r="55497" spans="38:49">
      <c r="AL55497" s="5"/>
      <c r="AM55497" s="5"/>
      <c r="AW55497" s="5"/>
    </row>
    <row r="55498" spans="38:49">
      <c r="AL55498" s="5"/>
      <c r="AM55498" s="5"/>
      <c r="AW55498" s="5"/>
    </row>
    <row r="55499" spans="38:49">
      <c r="AL55499" s="5"/>
      <c r="AM55499" s="5"/>
      <c r="AW55499" s="5"/>
    </row>
    <row r="55500" spans="38:49">
      <c r="AL55500" s="5"/>
      <c r="AM55500" s="5"/>
      <c r="AW55500" s="5"/>
    </row>
    <row r="55501" spans="38:49">
      <c r="AL55501" s="5"/>
      <c r="AM55501" s="5"/>
      <c r="AW55501" s="5"/>
    </row>
    <row r="55502" spans="38:49">
      <c r="AL55502" s="5"/>
      <c r="AM55502" s="5"/>
      <c r="AW55502" s="5"/>
    </row>
    <row r="55503" spans="38:49">
      <c r="AL55503" s="5"/>
      <c r="AM55503" s="5"/>
      <c r="AW55503" s="5"/>
    </row>
    <row r="55504" spans="38:49">
      <c r="AL55504" s="5"/>
      <c r="AM55504" s="5"/>
      <c r="AW55504" s="5"/>
    </row>
    <row r="55505" spans="38:49">
      <c r="AL55505" s="5"/>
      <c r="AM55505" s="5"/>
      <c r="AW55505" s="5"/>
    </row>
    <row r="55506" spans="38:49">
      <c r="AL55506" s="5"/>
      <c r="AM55506" s="5"/>
      <c r="AW55506" s="5"/>
    </row>
    <row r="55507" spans="38:49">
      <c r="AL55507" s="5"/>
      <c r="AM55507" s="5"/>
      <c r="AW55507" s="5"/>
    </row>
    <row r="55508" spans="38:49">
      <c r="AL55508" s="5"/>
      <c r="AM55508" s="5"/>
      <c r="AW55508" s="5"/>
    </row>
    <row r="55509" spans="38:49">
      <c r="AL55509" s="5"/>
      <c r="AM55509" s="5"/>
      <c r="AW55509" s="5"/>
    </row>
    <row r="55510" spans="38:49">
      <c r="AL55510" s="5"/>
      <c r="AM55510" s="5"/>
      <c r="AW55510" s="5"/>
    </row>
    <row r="55511" spans="38:49">
      <c r="AL55511" s="5"/>
      <c r="AM55511" s="5"/>
      <c r="AW55511" s="5"/>
    </row>
    <row r="55512" spans="38:49">
      <c r="AL55512" s="5"/>
      <c r="AM55512" s="5"/>
      <c r="AW55512" s="5"/>
    </row>
    <row r="55513" spans="38:49">
      <c r="AL55513" s="5"/>
      <c r="AM55513" s="5"/>
      <c r="AW55513" s="5"/>
    </row>
    <row r="55514" spans="38:49">
      <c r="AL55514" s="5"/>
      <c r="AM55514" s="5"/>
      <c r="AW55514" s="5"/>
    </row>
    <row r="55515" spans="38:49">
      <c r="AL55515" s="5"/>
      <c r="AM55515" s="5"/>
      <c r="AW55515" s="5"/>
    </row>
    <row r="55516" spans="38:49">
      <c r="AL55516" s="5"/>
      <c r="AM55516" s="5"/>
      <c r="AW55516" s="5"/>
    </row>
    <row r="55517" spans="38:49">
      <c r="AL55517" s="5"/>
      <c r="AM55517" s="5"/>
      <c r="AW55517" s="5"/>
    </row>
    <row r="55518" spans="38:49">
      <c r="AL55518" s="5"/>
      <c r="AM55518" s="5"/>
      <c r="AW55518" s="5"/>
    </row>
    <row r="55519" spans="38:49">
      <c r="AL55519" s="5"/>
      <c r="AM55519" s="5"/>
      <c r="AW55519" s="5"/>
    </row>
    <row r="55520" spans="38:49">
      <c r="AL55520" s="5"/>
      <c r="AM55520" s="5"/>
      <c r="AW55520" s="5"/>
    </row>
    <row r="55521" spans="38:49">
      <c r="AL55521" s="5"/>
      <c r="AM55521" s="5"/>
      <c r="AW55521" s="5"/>
    </row>
    <row r="55522" spans="38:49">
      <c r="AL55522" s="5"/>
      <c r="AM55522" s="5"/>
      <c r="AW55522" s="5"/>
    </row>
    <row r="55523" spans="38:49">
      <c r="AL55523" s="5"/>
      <c r="AM55523" s="5"/>
      <c r="AW55523" s="5"/>
    </row>
    <row r="55524" spans="38:49">
      <c r="AL55524" s="5"/>
      <c r="AM55524" s="5"/>
      <c r="AW55524" s="5"/>
    </row>
    <row r="55525" spans="38:49">
      <c r="AL55525" s="5"/>
      <c r="AM55525" s="5"/>
      <c r="AW55525" s="5"/>
    </row>
    <row r="55526" spans="38:49">
      <c r="AL55526" s="5"/>
      <c r="AM55526" s="5"/>
      <c r="AW55526" s="5"/>
    </row>
    <row r="55527" spans="38:49">
      <c r="AL55527" s="5"/>
      <c r="AM55527" s="5"/>
      <c r="AW55527" s="5"/>
    </row>
    <row r="55528" spans="38:49">
      <c r="AL55528" s="5"/>
      <c r="AM55528" s="5"/>
      <c r="AW55528" s="5"/>
    </row>
    <row r="55529" spans="38:49">
      <c r="AL55529" s="5"/>
      <c r="AM55529" s="5"/>
      <c r="AW55529" s="5"/>
    </row>
    <row r="55530" spans="38:49">
      <c r="AL55530" s="5"/>
      <c r="AM55530" s="5"/>
      <c r="AW55530" s="5"/>
    </row>
    <row r="55531" spans="38:49">
      <c r="AL55531" s="5"/>
      <c r="AM55531" s="5"/>
      <c r="AW55531" s="5"/>
    </row>
    <row r="55532" spans="38:49">
      <c r="AL55532" s="5"/>
      <c r="AM55532" s="5"/>
      <c r="AW55532" s="5"/>
    </row>
    <row r="55533" spans="38:49">
      <c r="AL55533" s="5"/>
      <c r="AM55533" s="5"/>
      <c r="AW55533" s="5"/>
    </row>
    <row r="55534" spans="38:49">
      <c r="AL55534" s="5"/>
      <c r="AM55534" s="5"/>
      <c r="AW55534" s="5"/>
    </row>
    <row r="55535" spans="38:49">
      <c r="AL55535" s="5"/>
      <c r="AM55535" s="5"/>
      <c r="AW55535" s="5"/>
    </row>
    <row r="55536" spans="38:49">
      <c r="AL55536" s="5"/>
      <c r="AM55536" s="5"/>
      <c r="AW55536" s="5"/>
    </row>
    <row r="55537" spans="38:49">
      <c r="AL55537" s="5"/>
      <c r="AM55537" s="5"/>
      <c r="AW55537" s="5"/>
    </row>
    <row r="55538" spans="38:49">
      <c r="AL55538" s="5"/>
      <c r="AM55538" s="5"/>
      <c r="AW55538" s="5"/>
    </row>
    <row r="55539" spans="38:49">
      <c r="AL55539" s="5"/>
      <c r="AM55539" s="5"/>
      <c r="AW55539" s="5"/>
    </row>
    <row r="55540" spans="38:49">
      <c r="AL55540" s="5"/>
      <c r="AM55540" s="5"/>
      <c r="AW55540" s="5"/>
    </row>
    <row r="55541" spans="38:49">
      <c r="AL55541" s="5"/>
      <c r="AM55541" s="5"/>
      <c r="AW55541" s="5"/>
    </row>
    <row r="55542" spans="38:49">
      <c r="AL55542" s="5"/>
      <c r="AM55542" s="5"/>
      <c r="AW55542" s="5"/>
    </row>
    <row r="55543" spans="38:49">
      <c r="AL55543" s="5"/>
      <c r="AM55543" s="5"/>
      <c r="AW55543" s="5"/>
    </row>
    <row r="55544" spans="38:49">
      <c r="AL55544" s="5"/>
      <c r="AM55544" s="5"/>
      <c r="AW55544" s="5"/>
    </row>
    <row r="55545" spans="38:49">
      <c r="AL55545" s="5"/>
      <c r="AM55545" s="5"/>
      <c r="AW55545" s="5"/>
    </row>
    <row r="55546" spans="38:49">
      <c r="AL55546" s="5"/>
      <c r="AM55546" s="5"/>
      <c r="AW55546" s="5"/>
    </row>
    <row r="55547" spans="38:49">
      <c r="AL55547" s="5"/>
      <c r="AM55547" s="5"/>
      <c r="AW55547" s="5"/>
    </row>
    <row r="55548" spans="38:49">
      <c r="AL55548" s="5"/>
      <c r="AM55548" s="5"/>
      <c r="AW55548" s="5"/>
    </row>
    <row r="55549" spans="38:49">
      <c r="AL55549" s="5"/>
      <c r="AM55549" s="5"/>
      <c r="AW55549" s="5"/>
    </row>
    <row r="55550" spans="38:49">
      <c r="AL55550" s="5"/>
      <c r="AM55550" s="5"/>
      <c r="AW55550" s="5"/>
    </row>
    <row r="55551" spans="38:49">
      <c r="AL55551" s="5"/>
      <c r="AM55551" s="5"/>
      <c r="AW55551" s="5"/>
    </row>
    <row r="55552" spans="38:49">
      <c r="AL55552" s="5"/>
      <c r="AM55552" s="5"/>
      <c r="AW55552" s="5"/>
    </row>
    <row r="55553" spans="38:49">
      <c r="AL55553" s="5"/>
      <c r="AM55553" s="5"/>
      <c r="AW55553" s="5"/>
    </row>
    <row r="55554" spans="38:49">
      <c r="AL55554" s="5"/>
      <c r="AM55554" s="5"/>
      <c r="AW55554" s="5"/>
    </row>
    <row r="55555" spans="38:49">
      <c r="AL55555" s="5"/>
      <c r="AM55555" s="5"/>
      <c r="AW55555" s="5"/>
    </row>
    <row r="55556" spans="38:49">
      <c r="AL55556" s="5"/>
      <c r="AM55556" s="5"/>
      <c r="AW55556" s="5"/>
    </row>
    <row r="55557" spans="38:49">
      <c r="AL55557" s="5"/>
      <c r="AM55557" s="5"/>
      <c r="AW55557" s="5"/>
    </row>
    <row r="55558" spans="38:49">
      <c r="AL55558" s="5"/>
      <c r="AM55558" s="5"/>
      <c r="AW55558" s="5"/>
    </row>
    <row r="55559" spans="38:49">
      <c r="AL55559" s="5"/>
      <c r="AM55559" s="5"/>
      <c r="AW55559" s="5"/>
    </row>
    <row r="55560" spans="38:49">
      <c r="AL55560" s="5"/>
      <c r="AM55560" s="5"/>
      <c r="AW55560" s="5"/>
    </row>
    <row r="55561" spans="38:49">
      <c r="AL55561" s="5"/>
      <c r="AM55561" s="5"/>
      <c r="AW55561" s="5"/>
    </row>
    <row r="55562" spans="38:49">
      <c r="AL55562" s="5"/>
      <c r="AM55562" s="5"/>
      <c r="AW55562" s="5"/>
    </row>
    <row r="55563" spans="38:49">
      <c r="AL55563" s="5"/>
      <c r="AM55563" s="5"/>
      <c r="AW55563" s="5"/>
    </row>
    <row r="55564" spans="38:49">
      <c r="AL55564" s="5"/>
      <c r="AM55564" s="5"/>
      <c r="AW55564" s="5"/>
    </row>
    <row r="55565" spans="38:49">
      <c r="AL55565" s="5"/>
      <c r="AM55565" s="5"/>
      <c r="AW55565" s="5"/>
    </row>
    <row r="55566" spans="38:49">
      <c r="AL55566" s="5"/>
      <c r="AM55566" s="5"/>
      <c r="AW55566" s="5"/>
    </row>
    <row r="55567" spans="38:49">
      <c r="AL55567" s="5"/>
      <c r="AM55567" s="5"/>
      <c r="AW55567" s="5"/>
    </row>
    <row r="55568" spans="38:49">
      <c r="AL55568" s="5"/>
      <c r="AM55568" s="5"/>
      <c r="AW55568" s="5"/>
    </row>
    <row r="55569" spans="38:49">
      <c r="AL55569" s="5"/>
      <c r="AM55569" s="5"/>
      <c r="AW55569" s="5"/>
    </row>
    <row r="55570" spans="38:49">
      <c r="AL55570" s="5"/>
      <c r="AM55570" s="5"/>
      <c r="AW55570" s="5"/>
    </row>
    <row r="55571" spans="38:49">
      <c r="AL55571" s="5"/>
      <c r="AM55571" s="5"/>
      <c r="AW55571" s="5"/>
    </row>
    <row r="55572" spans="38:49">
      <c r="AL55572" s="5"/>
      <c r="AM55572" s="5"/>
      <c r="AW55572" s="5"/>
    </row>
    <row r="55573" spans="38:49">
      <c r="AL55573" s="5"/>
      <c r="AM55573" s="5"/>
      <c r="AW55573" s="5"/>
    </row>
    <row r="55574" spans="38:49">
      <c r="AL55574" s="5"/>
      <c r="AM55574" s="5"/>
      <c r="AW55574" s="5"/>
    </row>
    <row r="55575" spans="38:49">
      <c r="AL55575" s="5"/>
      <c r="AM55575" s="5"/>
      <c r="AW55575" s="5"/>
    </row>
    <row r="55576" spans="38:49">
      <c r="AL55576" s="5"/>
      <c r="AM55576" s="5"/>
      <c r="AW55576" s="5"/>
    </row>
    <row r="55577" spans="38:49">
      <c r="AL55577" s="5"/>
      <c r="AM55577" s="5"/>
      <c r="AW55577" s="5"/>
    </row>
    <row r="55578" spans="38:49">
      <c r="AL55578" s="5"/>
      <c r="AM55578" s="5"/>
      <c r="AW55578" s="5"/>
    </row>
    <row r="55579" spans="38:49">
      <c r="AL55579" s="5"/>
      <c r="AM55579" s="5"/>
      <c r="AW55579" s="5"/>
    </row>
    <row r="55580" spans="38:49">
      <c r="AL55580" s="5"/>
      <c r="AM55580" s="5"/>
      <c r="AW55580" s="5"/>
    </row>
    <row r="55581" spans="38:49">
      <c r="AL55581" s="5"/>
      <c r="AM55581" s="5"/>
      <c r="AW55581" s="5"/>
    </row>
    <row r="55582" spans="38:49">
      <c r="AL55582" s="5"/>
      <c r="AM55582" s="5"/>
      <c r="AW55582" s="5"/>
    </row>
    <row r="55583" spans="38:49">
      <c r="AL55583" s="5"/>
      <c r="AM55583" s="5"/>
      <c r="AW55583" s="5"/>
    </row>
    <row r="55584" spans="38:49">
      <c r="AL55584" s="5"/>
      <c r="AM55584" s="5"/>
      <c r="AW55584" s="5"/>
    </row>
    <row r="55585" spans="38:49">
      <c r="AL55585" s="5"/>
      <c r="AM55585" s="5"/>
      <c r="AW55585" s="5"/>
    </row>
    <row r="55586" spans="38:49">
      <c r="AL55586" s="5"/>
      <c r="AM55586" s="5"/>
      <c r="AW55586" s="5"/>
    </row>
    <row r="55587" spans="38:49">
      <c r="AL55587" s="5"/>
      <c r="AM55587" s="5"/>
      <c r="AW55587" s="5"/>
    </row>
    <row r="55588" spans="38:49">
      <c r="AL55588" s="5"/>
      <c r="AM55588" s="5"/>
      <c r="AW55588" s="5"/>
    </row>
    <row r="55589" spans="38:49">
      <c r="AL55589" s="5"/>
      <c r="AM55589" s="5"/>
      <c r="AW55589" s="5"/>
    </row>
    <row r="55590" spans="38:49">
      <c r="AL55590" s="5"/>
      <c r="AM55590" s="5"/>
      <c r="AW55590" s="5"/>
    </row>
    <row r="55591" spans="38:49">
      <c r="AL55591" s="5"/>
      <c r="AM55591" s="5"/>
      <c r="AW55591" s="5"/>
    </row>
    <row r="55592" spans="38:49">
      <c r="AL55592" s="5"/>
      <c r="AM55592" s="5"/>
      <c r="AW55592" s="5"/>
    </row>
    <row r="55593" spans="38:49">
      <c r="AL55593" s="5"/>
      <c r="AM55593" s="5"/>
      <c r="AW55593" s="5"/>
    </row>
    <row r="55594" spans="38:49">
      <c r="AL55594" s="5"/>
      <c r="AM55594" s="5"/>
      <c r="AW55594" s="5"/>
    </row>
    <row r="55595" spans="38:49">
      <c r="AL55595" s="5"/>
      <c r="AM55595" s="5"/>
      <c r="AW55595" s="5"/>
    </row>
    <row r="55596" spans="38:49">
      <c r="AL55596" s="5"/>
      <c r="AM55596" s="5"/>
      <c r="AW55596" s="5"/>
    </row>
    <row r="55597" spans="38:49">
      <c r="AL55597" s="5"/>
      <c r="AM55597" s="5"/>
      <c r="AW55597" s="5"/>
    </row>
    <row r="55598" spans="38:49">
      <c r="AL55598" s="5"/>
      <c r="AM55598" s="5"/>
      <c r="AW55598" s="5"/>
    </row>
    <row r="55599" spans="38:49">
      <c r="AL55599" s="5"/>
      <c r="AM55599" s="5"/>
      <c r="AW55599" s="5"/>
    </row>
    <row r="55600" spans="38:49">
      <c r="AL55600" s="5"/>
      <c r="AM55600" s="5"/>
      <c r="AW55600" s="5"/>
    </row>
    <row r="55601" spans="38:49">
      <c r="AL55601" s="5"/>
      <c r="AM55601" s="5"/>
      <c r="AW55601" s="5"/>
    </row>
    <row r="55602" spans="38:49">
      <c r="AL55602" s="5"/>
      <c r="AM55602" s="5"/>
      <c r="AW55602" s="5"/>
    </row>
    <row r="55603" spans="38:49">
      <c r="AL55603" s="5"/>
      <c r="AM55603" s="5"/>
      <c r="AW55603" s="5"/>
    </row>
    <row r="55604" spans="38:49">
      <c r="AL55604" s="5"/>
      <c r="AM55604" s="5"/>
      <c r="AW55604" s="5"/>
    </row>
    <row r="55605" spans="38:49">
      <c r="AL55605" s="5"/>
      <c r="AM55605" s="5"/>
      <c r="AW55605" s="5"/>
    </row>
    <row r="55606" spans="38:49">
      <c r="AL55606" s="5"/>
      <c r="AM55606" s="5"/>
      <c r="AW55606" s="5"/>
    </row>
    <row r="55607" spans="38:49">
      <c r="AL55607" s="5"/>
      <c r="AM55607" s="5"/>
      <c r="AW55607" s="5"/>
    </row>
    <row r="55608" spans="38:49">
      <c r="AL55608" s="5"/>
      <c r="AM55608" s="5"/>
      <c r="AW55608" s="5"/>
    </row>
    <row r="55609" spans="38:49">
      <c r="AL55609" s="5"/>
      <c r="AM55609" s="5"/>
      <c r="AW55609" s="5"/>
    </row>
    <row r="55610" spans="38:49">
      <c r="AL55610" s="5"/>
      <c r="AM55610" s="5"/>
      <c r="AW55610" s="5"/>
    </row>
    <row r="55611" spans="38:49">
      <c r="AL55611" s="5"/>
      <c r="AM55611" s="5"/>
      <c r="AW55611" s="5"/>
    </row>
    <row r="55612" spans="38:49">
      <c r="AL55612" s="5"/>
      <c r="AM55612" s="5"/>
      <c r="AW55612" s="5"/>
    </row>
    <row r="55613" spans="38:49">
      <c r="AL55613" s="5"/>
      <c r="AM55613" s="5"/>
      <c r="AW55613" s="5"/>
    </row>
    <row r="55614" spans="38:49">
      <c r="AL55614" s="5"/>
      <c r="AM55614" s="5"/>
      <c r="AW55614" s="5"/>
    </row>
    <row r="55615" spans="38:49">
      <c r="AL55615" s="5"/>
      <c r="AM55615" s="5"/>
      <c r="AW55615" s="5"/>
    </row>
    <row r="55616" spans="38:49">
      <c r="AL55616" s="5"/>
      <c r="AM55616" s="5"/>
      <c r="AW55616" s="5"/>
    </row>
    <row r="55617" spans="38:49">
      <c r="AL55617" s="5"/>
      <c r="AM55617" s="5"/>
      <c r="AW55617" s="5"/>
    </row>
    <row r="55618" spans="38:49">
      <c r="AL55618" s="5"/>
      <c r="AM55618" s="5"/>
      <c r="AW55618" s="5"/>
    </row>
    <row r="55619" spans="38:49">
      <c r="AL55619" s="5"/>
      <c r="AM55619" s="5"/>
      <c r="AW55619" s="5"/>
    </row>
    <row r="55620" spans="38:49">
      <c r="AL55620" s="5"/>
      <c r="AM55620" s="5"/>
      <c r="AW55620" s="5"/>
    </row>
    <row r="55621" spans="38:49">
      <c r="AL55621" s="5"/>
      <c r="AM55621" s="5"/>
      <c r="AW55621" s="5"/>
    </row>
    <row r="55622" spans="38:49">
      <c r="AL55622" s="5"/>
      <c r="AM55622" s="5"/>
      <c r="AW55622" s="5"/>
    </row>
    <row r="55623" spans="38:49">
      <c r="AL55623" s="5"/>
      <c r="AM55623" s="5"/>
      <c r="AW55623" s="5"/>
    </row>
    <row r="55624" spans="38:49">
      <c r="AL55624" s="5"/>
      <c r="AM55624" s="5"/>
      <c r="AW55624" s="5"/>
    </row>
    <row r="55625" spans="38:49">
      <c r="AL55625" s="5"/>
      <c r="AM55625" s="5"/>
      <c r="AW55625" s="5"/>
    </row>
    <row r="55626" spans="38:49">
      <c r="AL55626" s="5"/>
      <c r="AM55626" s="5"/>
      <c r="AW55626" s="5"/>
    </row>
    <row r="55627" spans="38:49">
      <c r="AL55627" s="5"/>
      <c r="AM55627" s="5"/>
      <c r="AW55627" s="5"/>
    </row>
    <row r="55628" spans="38:49">
      <c r="AL55628" s="5"/>
      <c r="AM55628" s="5"/>
      <c r="AW55628" s="5"/>
    </row>
    <row r="55629" spans="38:49">
      <c r="AL55629" s="5"/>
      <c r="AM55629" s="5"/>
      <c r="AW55629" s="5"/>
    </row>
    <row r="55630" spans="38:49">
      <c r="AL55630" s="5"/>
      <c r="AM55630" s="5"/>
      <c r="AW55630" s="5"/>
    </row>
    <row r="55631" spans="38:49">
      <c r="AL55631" s="5"/>
      <c r="AM55631" s="5"/>
      <c r="AW55631" s="5"/>
    </row>
    <row r="55632" spans="38:49">
      <c r="AL55632" s="5"/>
      <c r="AM55632" s="5"/>
      <c r="AW55632" s="5"/>
    </row>
    <row r="55633" spans="38:49">
      <c r="AL55633" s="5"/>
      <c r="AM55633" s="5"/>
      <c r="AW55633" s="5"/>
    </row>
    <row r="55634" spans="38:49">
      <c r="AL55634" s="5"/>
      <c r="AM55634" s="5"/>
      <c r="AW55634" s="5"/>
    </row>
    <row r="55635" spans="38:49">
      <c r="AL55635" s="5"/>
      <c r="AM55635" s="5"/>
      <c r="AW55635" s="5"/>
    </row>
    <row r="55636" spans="38:49">
      <c r="AL55636" s="5"/>
      <c r="AM55636" s="5"/>
      <c r="AW55636" s="5"/>
    </row>
    <row r="55637" spans="38:49">
      <c r="AL55637" s="5"/>
      <c r="AM55637" s="5"/>
      <c r="AW55637" s="5"/>
    </row>
    <row r="55638" spans="38:49">
      <c r="AL55638" s="5"/>
      <c r="AM55638" s="5"/>
      <c r="AW55638" s="5"/>
    </row>
    <row r="55639" spans="38:49">
      <c r="AL55639" s="5"/>
      <c r="AM55639" s="5"/>
      <c r="AW55639" s="5"/>
    </row>
    <row r="55640" spans="38:49">
      <c r="AL55640" s="5"/>
      <c r="AM55640" s="5"/>
      <c r="AW55640" s="5"/>
    </row>
    <row r="55641" spans="38:49">
      <c r="AL55641" s="5"/>
      <c r="AM55641" s="5"/>
      <c r="AW55641" s="5"/>
    </row>
    <row r="55642" spans="38:49">
      <c r="AL55642" s="5"/>
      <c r="AM55642" s="5"/>
      <c r="AW55642" s="5"/>
    </row>
    <row r="55643" spans="38:49">
      <c r="AL55643" s="5"/>
      <c r="AM55643" s="5"/>
      <c r="AW55643" s="5"/>
    </row>
    <row r="55644" spans="38:49">
      <c r="AL55644" s="5"/>
      <c r="AM55644" s="5"/>
      <c r="AW55644" s="5"/>
    </row>
    <row r="55645" spans="38:49">
      <c r="AL55645" s="5"/>
      <c r="AM55645" s="5"/>
      <c r="AW55645" s="5"/>
    </row>
    <row r="55646" spans="38:49">
      <c r="AL55646" s="5"/>
      <c r="AM55646" s="5"/>
      <c r="AW55646" s="5"/>
    </row>
    <row r="55647" spans="38:49">
      <c r="AL55647" s="5"/>
      <c r="AM55647" s="5"/>
      <c r="AW55647" s="5"/>
    </row>
    <row r="55648" spans="38:49">
      <c r="AL55648" s="5"/>
      <c r="AM55648" s="5"/>
      <c r="AW55648" s="5"/>
    </row>
    <row r="55649" spans="38:49">
      <c r="AL55649" s="5"/>
      <c r="AM55649" s="5"/>
      <c r="AW55649" s="5"/>
    </row>
    <row r="55650" spans="38:49">
      <c r="AL55650" s="5"/>
      <c r="AM55650" s="5"/>
      <c r="AW55650" s="5"/>
    </row>
    <row r="55651" spans="38:49">
      <c r="AL55651" s="5"/>
      <c r="AM55651" s="5"/>
      <c r="AW55651" s="5"/>
    </row>
    <row r="55652" spans="38:49">
      <c r="AL55652" s="5"/>
      <c r="AM55652" s="5"/>
      <c r="AW55652" s="5"/>
    </row>
    <row r="55653" spans="38:49">
      <c r="AL55653" s="5"/>
      <c r="AM55653" s="5"/>
      <c r="AW55653" s="5"/>
    </row>
    <row r="55654" spans="38:49">
      <c r="AL55654" s="5"/>
      <c r="AM55654" s="5"/>
      <c r="AW55654" s="5"/>
    </row>
    <row r="55655" spans="38:49">
      <c r="AL55655" s="5"/>
      <c r="AM55655" s="5"/>
      <c r="AW55655" s="5"/>
    </row>
    <row r="55656" spans="38:49">
      <c r="AL55656" s="5"/>
      <c r="AM55656" s="5"/>
      <c r="AW55656" s="5"/>
    </row>
    <row r="55657" spans="38:49">
      <c r="AL55657" s="5"/>
      <c r="AM55657" s="5"/>
      <c r="AW55657" s="5"/>
    </row>
    <row r="55658" spans="38:49">
      <c r="AL55658" s="5"/>
      <c r="AM55658" s="5"/>
      <c r="AW55658" s="5"/>
    </row>
    <row r="55659" spans="38:49">
      <c r="AL55659" s="5"/>
      <c r="AM55659" s="5"/>
      <c r="AW55659" s="5"/>
    </row>
    <row r="55660" spans="38:49">
      <c r="AL55660" s="5"/>
      <c r="AM55660" s="5"/>
      <c r="AW55660" s="5"/>
    </row>
    <row r="55661" spans="38:49">
      <c r="AL55661" s="5"/>
      <c r="AM55661" s="5"/>
      <c r="AW55661" s="5"/>
    </row>
    <row r="55662" spans="38:49">
      <c r="AL55662" s="5"/>
      <c r="AM55662" s="5"/>
      <c r="AW55662" s="5"/>
    </row>
    <row r="55663" spans="38:49">
      <c r="AL55663" s="5"/>
      <c r="AM55663" s="5"/>
      <c r="AW55663" s="5"/>
    </row>
    <row r="55664" spans="38:49">
      <c r="AL55664" s="5"/>
      <c r="AM55664" s="5"/>
      <c r="AW55664" s="5"/>
    </row>
    <row r="55665" spans="38:49">
      <c r="AL55665" s="5"/>
      <c r="AM55665" s="5"/>
      <c r="AW55665" s="5"/>
    </row>
    <row r="55666" spans="38:49">
      <c r="AL55666" s="5"/>
      <c r="AM55666" s="5"/>
      <c r="AW55666" s="5"/>
    </row>
    <row r="55667" spans="38:49">
      <c r="AL55667" s="5"/>
      <c r="AM55667" s="5"/>
      <c r="AW55667" s="5"/>
    </row>
    <row r="55668" spans="38:49">
      <c r="AL55668" s="5"/>
      <c r="AM55668" s="5"/>
      <c r="AW55668" s="5"/>
    </row>
    <row r="55669" spans="38:49">
      <c r="AL55669" s="5"/>
      <c r="AM55669" s="5"/>
      <c r="AW55669" s="5"/>
    </row>
    <row r="55670" spans="38:49">
      <c r="AL55670" s="5"/>
      <c r="AM55670" s="5"/>
      <c r="AW55670" s="5"/>
    </row>
    <row r="55671" spans="38:49">
      <c r="AL55671" s="5"/>
      <c r="AM55671" s="5"/>
      <c r="AW55671" s="5"/>
    </row>
    <row r="55672" spans="38:49">
      <c r="AL55672" s="5"/>
      <c r="AM55672" s="5"/>
      <c r="AW55672" s="5"/>
    </row>
    <row r="55673" spans="38:49">
      <c r="AL55673" s="5"/>
      <c r="AM55673" s="5"/>
      <c r="AW55673" s="5"/>
    </row>
    <row r="55674" spans="38:49">
      <c r="AL55674" s="5"/>
      <c r="AM55674" s="5"/>
      <c r="AW55674" s="5"/>
    </row>
    <row r="55675" spans="38:49">
      <c r="AL55675" s="5"/>
      <c r="AM55675" s="5"/>
      <c r="AW55675" s="5"/>
    </row>
    <row r="55676" spans="38:49">
      <c r="AL55676" s="5"/>
      <c r="AM55676" s="5"/>
      <c r="AW55676" s="5"/>
    </row>
    <row r="55677" spans="38:49">
      <c r="AL55677" s="5"/>
      <c r="AM55677" s="5"/>
      <c r="AW55677" s="5"/>
    </row>
    <row r="55678" spans="38:49">
      <c r="AL55678" s="5"/>
      <c r="AM55678" s="5"/>
      <c r="AW55678" s="5"/>
    </row>
    <row r="55679" spans="38:49">
      <c r="AL55679" s="5"/>
      <c r="AM55679" s="5"/>
      <c r="AW55679" s="5"/>
    </row>
    <row r="55680" spans="38:49">
      <c r="AL55680" s="5"/>
      <c r="AM55680" s="5"/>
      <c r="AW55680" s="5"/>
    </row>
    <row r="55681" spans="38:49">
      <c r="AL55681" s="5"/>
      <c r="AM55681" s="5"/>
      <c r="AW55681" s="5"/>
    </row>
    <row r="55682" spans="38:49">
      <c r="AL55682" s="5"/>
      <c r="AM55682" s="5"/>
      <c r="AW55682" s="5"/>
    </row>
    <row r="55683" spans="38:49">
      <c r="AL55683" s="5"/>
      <c r="AM55683" s="5"/>
      <c r="AW55683" s="5"/>
    </row>
    <row r="55684" spans="38:49">
      <c r="AL55684" s="5"/>
      <c r="AM55684" s="5"/>
      <c r="AW55684" s="5"/>
    </row>
    <row r="55685" spans="38:49">
      <c r="AL55685" s="5"/>
      <c r="AM55685" s="5"/>
      <c r="AW55685" s="5"/>
    </row>
    <row r="55686" spans="38:49">
      <c r="AL55686" s="5"/>
      <c r="AM55686" s="5"/>
      <c r="AW55686" s="5"/>
    </row>
    <row r="55687" spans="38:49">
      <c r="AL55687" s="5"/>
      <c r="AM55687" s="5"/>
      <c r="AW55687" s="5"/>
    </row>
    <row r="55688" spans="38:49">
      <c r="AL55688" s="5"/>
      <c r="AM55688" s="5"/>
      <c r="AW55688" s="5"/>
    </row>
    <row r="55689" spans="38:49">
      <c r="AL55689" s="5"/>
      <c r="AM55689" s="5"/>
      <c r="AW55689" s="5"/>
    </row>
    <row r="55690" spans="38:49">
      <c r="AL55690" s="5"/>
      <c r="AM55690" s="5"/>
      <c r="AW55690" s="5"/>
    </row>
    <row r="55691" spans="38:49">
      <c r="AL55691" s="5"/>
      <c r="AM55691" s="5"/>
      <c r="AW55691" s="5"/>
    </row>
    <row r="55692" spans="38:49">
      <c r="AL55692" s="5"/>
      <c r="AM55692" s="5"/>
      <c r="AW55692" s="5"/>
    </row>
    <row r="55693" spans="38:49">
      <c r="AL55693" s="5"/>
      <c r="AM55693" s="5"/>
      <c r="AW55693" s="5"/>
    </row>
    <row r="55694" spans="38:49">
      <c r="AL55694" s="5"/>
      <c r="AM55694" s="5"/>
      <c r="AW55694" s="5"/>
    </row>
    <row r="55695" spans="38:49">
      <c r="AL55695" s="5"/>
      <c r="AM55695" s="5"/>
      <c r="AW55695" s="5"/>
    </row>
    <row r="55696" spans="38:49">
      <c r="AL55696" s="5"/>
      <c r="AM55696" s="5"/>
      <c r="AW55696" s="5"/>
    </row>
    <row r="55697" spans="38:49">
      <c r="AL55697" s="5"/>
      <c r="AM55697" s="5"/>
      <c r="AW55697" s="5"/>
    </row>
    <row r="55698" spans="38:49">
      <c r="AL55698" s="5"/>
      <c r="AM55698" s="5"/>
      <c r="AW55698" s="5"/>
    </row>
    <row r="55699" spans="38:49">
      <c r="AL55699" s="5"/>
      <c r="AM55699" s="5"/>
      <c r="AW55699" s="5"/>
    </row>
    <row r="55700" spans="38:49">
      <c r="AL55700" s="5"/>
      <c r="AM55700" s="5"/>
      <c r="AW55700" s="5"/>
    </row>
    <row r="55701" spans="38:49">
      <c r="AL55701" s="5"/>
      <c r="AM55701" s="5"/>
      <c r="AW55701" s="5"/>
    </row>
    <row r="55702" spans="38:49">
      <c r="AL55702" s="5"/>
      <c r="AM55702" s="5"/>
      <c r="AW55702" s="5"/>
    </row>
    <row r="55703" spans="38:49">
      <c r="AL55703" s="5"/>
      <c r="AM55703" s="5"/>
      <c r="AW55703" s="5"/>
    </row>
    <row r="55704" spans="38:49">
      <c r="AL55704" s="5"/>
      <c r="AM55704" s="5"/>
      <c r="AW55704" s="5"/>
    </row>
    <row r="55705" spans="38:49">
      <c r="AL55705" s="5"/>
      <c r="AM55705" s="5"/>
      <c r="AW55705" s="5"/>
    </row>
    <row r="55706" spans="38:49">
      <c r="AL55706" s="5"/>
      <c r="AM55706" s="5"/>
      <c r="AW55706" s="5"/>
    </row>
    <row r="55707" spans="38:49">
      <c r="AL55707" s="5"/>
      <c r="AM55707" s="5"/>
      <c r="AW55707" s="5"/>
    </row>
    <row r="55708" spans="38:49">
      <c r="AL55708" s="5"/>
      <c r="AM55708" s="5"/>
      <c r="AW55708" s="5"/>
    </row>
    <row r="55709" spans="38:49">
      <c r="AL55709" s="5"/>
      <c r="AM55709" s="5"/>
      <c r="AW55709" s="5"/>
    </row>
    <row r="55710" spans="38:49">
      <c r="AL55710" s="5"/>
      <c r="AM55710" s="5"/>
      <c r="AW55710" s="5"/>
    </row>
    <row r="55711" spans="38:49">
      <c r="AL55711" s="5"/>
      <c r="AM55711" s="5"/>
      <c r="AW55711" s="5"/>
    </row>
    <row r="55712" spans="38:49">
      <c r="AL55712" s="5"/>
      <c r="AM55712" s="5"/>
      <c r="AW55712" s="5"/>
    </row>
    <row r="55713" spans="38:49">
      <c r="AL55713" s="5"/>
      <c r="AM55713" s="5"/>
      <c r="AW55713" s="5"/>
    </row>
    <row r="55714" spans="38:49">
      <c r="AL55714" s="5"/>
      <c r="AM55714" s="5"/>
      <c r="AW55714" s="5"/>
    </row>
    <row r="55715" spans="38:49">
      <c r="AL55715" s="5"/>
      <c r="AM55715" s="5"/>
      <c r="AW55715" s="5"/>
    </row>
    <row r="55716" spans="38:49">
      <c r="AL55716" s="5"/>
      <c r="AM55716" s="5"/>
      <c r="AW55716" s="5"/>
    </row>
    <row r="55717" spans="38:49">
      <c r="AL55717" s="5"/>
      <c r="AM55717" s="5"/>
      <c r="AW55717" s="5"/>
    </row>
    <row r="55718" spans="38:49">
      <c r="AL55718" s="5"/>
      <c r="AM55718" s="5"/>
      <c r="AW55718" s="5"/>
    </row>
    <row r="55719" spans="38:49">
      <c r="AL55719" s="5"/>
      <c r="AM55719" s="5"/>
      <c r="AW55719" s="5"/>
    </row>
    <row r="55720" spans="38:49">
      <c r="AL55720" s="5"/>
      <c r="AM55720" s="5"/>
      <c r="AW55720" s="5"/>
    </row>
    <row r="55721" spans="38:49">
      <c r="AL55721" s="5"/>
      <c r="AM55721" s="5"/>
      <c r="AW55721" s="5"/>
    </row>
    <row r="55722" spans="38:49">
      <c r="AL55722" s="5"/>
      <c r="AM55722" s="5"/>
      <c r="AW55722" s="5"/>
    </row>
    <row r="55723" spans="38:49">
      <c r="AL55723" s="5"/>
      <c r="AM55723" s="5"/>
      <c r="AW55723" s="5"/>
    </row>
    <row r="55724" spans="38:49">
      <c r="AL55724" s="5"/>
      <c r="AM55724" s="5"/>
      <c r="AW55724" s="5"/>
    </row>
    <row r="55725" spans="38:49">
      <c r="AL55725" s="5"/>
      <c r="AM55725" s="5"/>
      <c r="AW55725" s="5"/>
    </row>
    <row r="55726" spans="38:49">
      <c r="AL55726" s="5"/>
      <c r="AM55726" s="5"/>
      <c r="AW55726" s="5"/>
    </row>
    <row r="55727" spans="38:49">
      <c r="AL55727" s="5"/>
      <c r="AM55727" s="5"/>
      <c r="AW55727" s="5"/>
    </row>
    <row r="55728" spans="38:49">
      <c r="AL55728" s="5"/>
      <c r="AM55728" s="5"/>
      <c r="AW55728" s="5"/>
    </row>
    <row r="55729" spans="38:49">
      <c r="AL55729" s="5"/>
      <c r="AM55729" s="5"/>
      <c r="AW55729" s="5"/>
    </row>
    <row r="55730" spans="38:49">
      <c r="AL55730" s="5"/>
      <c r="AM55730" s="5"/>
      <c r="AW55730" s="5"/>
    </row>
    <row r="55731" spans="38:49">
      <c r="AL55731" s="5"/>
      <c r="AM55731" s="5"/>
      <c r="AW55731" s="5"/>
    </row>
    <row r="55732" spans="38:49">
      <c r="AL55732" s="5"/>
      <c r="AM55732" s="5"/>
      <c r="AW55732" s="5"/>
    </row>
    <row r="55733" spans="38:49">
      <c r="AL55733" s="5"/>
      <c r="AM55733" s="5"/>
      <c r="AW55733" s="5"/>
    </row>
    <row r="55734" spans="38:49">
      <c r="AL55734" s="5"/>
      <c r="AM55734" s="5"/>
      <c r="AW55734" s="5"/>
    </row>
    <row r="55735" spans="38:49">
      <c r="AL55735" s="5"/>
      <c r="AM55735" s="5"/>
      <c r="AW55735" s="5"/>
    </row>
    <row r="55736" spans="38:49">
      <c r="AL55736" s="5"/>
      <c r="AM55736" s="5"/>
      <c r="AW55736" s="5"/>
    </row>
    <row r="55737" spans="38:49">
      <c r="AL55737" s="5"/>
      <c r="AM55737" s="5"/>
      <c r="AW55737" s="5"/>
    </row>
    <row r="55738" spans="38:49">
      <c r="AL55738" s="5"/>
      <c r="AM55738" s="5"/>
      <c r="AW55738" s="5"/>
    </row>
    <row r="55739" spans="38:49">
      <c r="AL55739" s="5"/>
      <c r="AM55739" s="5"/>
      <c r="AW55739" s="5"/>
    </row>
    <row r="55740" spans="38:49">
      <c r="AL55740" s="5"/>
      <c r="AM55740" s="5"/>
      <c r="AW55740" s="5"/>
    </row>
    <row r="55741" spans="38:49">
      <c r="AL55741" s="5"/>
      <c r="AM55741" s="5"/>
      <c r="AW55741" s="5"/>
    </row>
    <row r="55742" spans="38:49">
      <c r="AL55742" s="5"/>
      <c r="AM55742" s="5"/>
      <c r="AW55742" s="5"/>
    </row>
    <row r="55743" spans="38:49">
      <c r="AL55743" s="5"/>
      <c r="AM55743" s="5"/>
      <c r="AW55743" s="5"/>
    </row>
    <row r="55744" spans="38:49">
      <c r="AL55744" s="5"/>
      <c r="AM55744" s="5"/>
      <c r="AW55744" s="5"/>
    </row>
    <row r="55745" spans="38:49">
      <c r="AL55745" s="5"/>
      <c r="AM55745" s="5"/>
      <c r="AW55745" s="5"/>
    </row>
    <row r="55746" spans="38:49">
      <c r="AL55746" s="5"/>
      <c r="AM55746" s="5"/>
      <c r="AW55746" s="5"/>
    </row>
    <row r="55747" spans="38:49">
      <c r="AL55747" s="5"/>
      <c r="AM55747" s="5"/>
      <c r="AW55747" s="5"/>
    </row>
    <row r="55748" spans="38:49">
      <c r="AL55748" s="5"/>
      <c r="AM55748" s="5"/>
      <c r="AW55748" s="5"/>
    </row>
    <row r="55749" spans="38:49">
      <c r="AL55749" s="5"/>
      <c r="AM55749" s="5"/>
      <c r="AW55749" s="5"/>
    </row>
    <row r="55750" spans="38:49">
      <c r="AL55750" s="5"/>
      <c r="AM55750" s="5"/>
      <c r="AW55750" s="5"/>
    </row>
    <row r="55751" spans="38:49">
      <c r="AL55751" s="5"/>
      <c r="AM55751" s="5"/>
      <c r="AW55751" s="5"/>
    </row>
    <row r="55752" spans="38:49">
      <c r="AL55752" s="5"/>
      <c r="AM55752" s="5"/>
      <c r="AW55752" s="5"/>
    </row>
    <row r="55753" spans="38:49">
      <c r="AL55753" s="5"/>
      <c r="AM55753" s="5"/>
      <c r="AW55753" s="5"/>
    </row>
    <row r="55754" spans="38:49">
      <c r="AL55754" s="5"/>
      <c r="AM55754" s="5"/>
      <c r="AW55754" s="5"/>
    </row>
    <row r="55755" spans="38:49">
      <c r="AL55755" s="5"/>
      <c r="AM55755" s="5"/>
      <c r="AW55755" s="5"/>
    </row>
    <row r="55756" spans="38:49">
      <c r="AL55756" s="5"/>
      <c r="AM55756" s="5"/>
      <c r="AW55756" s="5"/>
    </row>
    <row r="55757" spans="38:49">
      <c r="AL55757" s="5"/>
      <c r="AM55757" s="5"/>
      <c r="AW55757" s="5"/>
    </row>
    <row r="55758" spans="38:49">
      <c r="AL55758" s="5"/>
      <c r="AM55758" s="5"/>
      <c r="AW55758" s="5"/>
    </row>
    <row r="55759" spans="38:49">
      <c r="AL55759" s="5"/>
      <c r="AM55759" s="5"/>
      <c r="AW55759" s="5"/>
    </row>
    <row r="55760" spans="38:49">
      <c r="AL55760" s="5"/>
      <c r="AM55760" s="5"/>
      <c r="AW55760" s="5"/>
    </row>
    <row r="55761" spans="38:49">
      <c r="AL55761" s="5"/>
      <c r="AM55761" s="5"/>
      <c r="AW55761" s="5"/>
    </row>
    <row r="55762" spans="38:49">
      <c r="AL55762" s="5"/>
      <c r="AM55762" s="5"/>
      <c r="AW55762" s="5"/>
    </row>
    <row r="55763" spans="38:49">
      <c r="AL55763" s="5"/>
      <c r="AM55763" s="5"/>
      <c r="AW55763" s="5"/>
    </row>
    <row r="55764" spans="38:49">
      <c r="AL55764" s="5"/>
      <c r="AM55764" s="5"/>
      <c r="AW55764" s="5"/>
    </row>
    <row r="55765" spans="38:49">
      <c r="AL55765" s="5"/>
      <c r="AM55765" s="5"/>
      <c r="AW55765" s="5"/>
    </row>
    <row r="55766" spans="38:49">
      <c r="AL55766" s="5"/>
      <c r="AM55766" s="5"/>
      <c r="AW55766" s="5"/>
    </row>
    <row r="55767" spans="38:49">
      <c r="AL55767" s="5"/>
      <c r="AM55767" s="5"/>
      <c r="AW55767" s="5"/>
    </row>
    <row r="55768" spans="38:49">
      <c r="AL55768" s="5"/>
      <c r="AM55768" s="5"/>
      <c r="AW55768" s="5"/>
    </row>
    <row r="55769" spans="38:49">
      <c r="AL55769" s="5"/>
      <c r="AM55769" s="5"/>
      <c r="AW55769" s="5"/>
    </row>
    <row r="55770" spans="38:49">
      <c r="AL55770" s="5"/>
      <c r="AM55770" s="5"/>
      <c r="AW55770" s="5"/>
    </row>
    <row r="55771" spans="38:49">
      <c r="AL55771" s="5"/>
      <c r="AM55771" s="5"/>
      <c r="AW55771" s="5"/>
    </row>
    <row r="55772" spans="38:49">
      <c r="AL55772" s="5"/>
      <c r="AM55772" s="5"/>
      <c r="AW55772" s="5"/>
    </row>
    <row r="55773" spans="38:49">
      <c r="AL55773" s="5"/>
      <c r="AM55773" s="5"/>
      <c r="AW55773" s="5"/>
    </row>
    <row r="55774" spans="38:49">
      <c r="AL55774" s="5"/>
      <c r="AM55774" s="5"/>
      <c r="AW55774" s="5"/>
    </row>
    <row r="55775" spans="38:49">
      <c r="AL55775" s="5"/>
      <c r="AM55775" s="5"/>
      <c r="AW55775" s="5"/>
    </row>
    <row r="55776" spans="38:49">
      <c r="AL55776" s="5"/>
      <c r="AM55776" s="5"/>
      <c r="AW55776" s="5"/>
    </row>
    <row r="55777" spans="38:49">
      <c r="AL55777" s="5"/>
      <c r="AM55777" s="5"/>
      <c r="AW55777" s="5"/>
    </row>
    <row r="55778" spans="38:49">
      <c r="AL55778" s="5"/>
      <c r="AM55778" s="5"/>
      <c r="AW55778" s="5"/>
    </row>
    <row r="55779" spans="38:49">
      <c r="AL55779" s="5"/>
      <c r="AM55779" s="5"/>
      <c r="AW55779" s="5"/>
    </row>
    <row r="55780" spans="38:49">
      <c r="AL55780" s="5"/>
      <c r="AM55780" s="5"/>
      <c r="AW55780" s="5"/>
    </row>
    <row r="55781" spans="38:49">
      <c r="AL55781" s="5"/>
      <c r="AM55781" s="5"/>
      <c r="AW55781" s="5"/>
    </row>
    <row r="55782" spans="38:49">
      <c r="AL55782" s="5"/>
      <c r="AM55782" s="5"/>
      <c r="AW55782" s="5"/>
    </row>
    <row r="55783" spans="38:49">
      <c r="AL55783" s="5"/>
      <c r="AM55783" s="5"/>
      <c r="AW55783" s="5"/>
    </row>
    <row r="55784" spans="38:49">
      <c r="AL55784" s="5"/>
      <c r="AM55784" s="5"/>
      <c r="AW55784" s="5"/>
    </row>
    <row r="55785" spans="38:49">
      <c r="AL55785" s="5"/>
      <c r="AM55785" s="5"/>
      <c r="AW55785" s="5"/>
    </row>
    <row r="55786" spans="38:49">
      <c r="AL55786" s="5"/>
      <c r="AM55786" s="5"/>
      <c r="AW55786" s="5"/>
    </row>
    <row r="55787" spans="38:49">
      <c r="AL55787" s="5"/>
      <c r="AM55787" s="5"/>
      <c r="AW55787" s="5"/>
    </row>
    <row r="55788" spans="38:49">
      <c r="AL55788" s="5"/>
      <c r="AM55788" s="5"/>
      <c r="AW55788" s="5"/>
    </row>
    <row r="55789" spans="38:49">
      <c r="AL55789" s="5"/>
      <c r="AM55789" s="5"/>
      <c r="AW55789" s="5"/>
    </row>
    <row r="55790" spans="38:49">
      <c r="AL55790" s="5"/>
      <c r="AM55790" s="5"/>
      <c r="AW55790" s="5"/>
    </row>
    <row r="55791" spans="38:49">
      <c r="AL55791" s="5"/>
      <c r="AM55791" s="5"/>
      <c r="AW55791" s="5"/>
    </row>
    <row r="55792" spans="38:49">
      <c r="AL55792" s="5"/>
      <c r="AM55792" s="5"/>
      <c r="AW55792" s="5"/>
    </row>
    <row r="55793" spans="38:49">
      <c r="AL55793" s="5"/>
      <c r="AM55793" s="5"/>
      <c r="AW55793" s="5"/>
    </row>
    <row r="55794" spans="38:49">
      <c r="AL55794" s="5"/>
      <c r="AM55794" s="5"/>
      <c r="AW55794" s="5"/>
    </row>
    <row r="55795" spans="38:49">
      <c r="AL55795" s="5"/>
      <c r="AM55795" s="5"/>
      <c r="AW55795" s="5"/>
    </row>
    <row r="55796" spans="38:49">
      <c r="AL55796" s="5"/>
      <c r="AM55796" s="5"/>
      <c r="AW55796" s="5"/>
    </row>
    <row r="55797" spans="38:49">
      <c r="AL55797" s="5"/>
      <c r="AM55797" s="5"/>
      <c r="AW55797" s="5"/>
    </row>
    <row r="55798" spans="38:49">
      <c r="AL55798" s="5"/>
      <c r="AM55798" s="5"/>
      <c r="AW55798" s="5"/>
    </row>
    <row r="55799" spans="38:49">
      <c r="AL55799" s="5"/>
      <c r="AM55799" s="5"/>
      <c r="AW55799" s="5"/>
    </row>
    <row r="55800" spans="38:49">
      <c r="AL55800" s="5"/>
      <c r="AM55800" s="5"/>
      <c r="AW55800" s="5"/>
    </row>
    <row r="55801" spans="38:49">
      <c r="AL55801" s="5"/>
      <c r="AM55801" s="5"/>
      <c r="AW55801" s="5"/>
    </row>
    <row r="55802" spans="38:49">
      <c r="AL55802" s="5"/>
      <c r="AM55802" s="5"/>
      <c r="AW55802" s="5"/>
    </row>
    <row r="55803" spans="38:49">
      <c r="AL55803" s="5"/>
      <c r="AM55803" s="5"/>
      <c r="AW55803" s="5"/>
    </row>
    <row r="55804" spans="38:49">
      <c r="AL55804" s="5"/>
      <c r="AM55804" s="5"/>
      <c r="AW55804" s="5"/>
    </row>
    <row r="55805" spans="38:49">
      <c r="AL55805" s="5"/>
      <c r="AM55805" s="5"/>
      <c r="AW55805" s="5"/>
    </row>
    <row r="55806" spans="38:49">
      <c r="AL55806" s="5"/>
      <c r="AM55806" s="5"/>
      <c r="AW55806" s="5"/>
    </row>
    <row r="55807" spans="38:49">
      <c r="AL55807" s="5"/>
      <c r="AM55807" s="5"/>
      <c r="AW55807" s="5"/>
    </row>
    <row r="55808" spans="38:49">
      <c r="AL55808" s="5"/>
      <c r="AM55808" s="5"/>
      <c r="AW55808" s="5"/>
    </row>
    <row r="55809" spans="38:49">
      <c r="AL55809" s="5"/>
      <c r="AM55809" s="5"/>
      <c r="AW55809" s="5"/>
    </row>
    <row r="55810" spans="38:49">
      <c r="AL55810" s="5"/>
      <c r="AM55810" s="5"/>
      <c r="AW55810" s="5"/>
    </row>
    <row r="55811" spans="38:49">
      <c r="AL55811" s="5"/>
      <c r="AM55811" s="5"/>
      <c r="AW55811" s="5"/>
    </row>
    <row r="55812" spans="38:49">
      <c r="AL55812" s="5"/>
      <c r="AM55812" s="5"/>
      <c r="AW55812" s="5"/>
    </row>
    <row r="55813" spans="38:49">
      <c r="AL55813" s="5"/>
      <c r="AM55813" s="5"/>
      <c r="AW55813" s="5"/>
    </row>
    <row r="55814" spans="38:49">
      <c r="AL55814" s="5"/>
      <c r="AM55814" s="5"/>
      <c r="AW55814" s="5"/>
    </row>
    <row r="55815" spans="38:49">
      <c r="AL55815" s="5"/>
      <c r="AM55815" s="5"/>
      <c r="AW55815" s="5"/>
    </row>
    <row r="55816" spans="38:49">
      <c r="AL55816" s="5"/>
      <c r="AM55816" s="5"/>
      <c r="AW55816" s="5"/>
    </row>
    <row r="55817" spans="38:49">
      <c r="AL55817" s="5"/>
      <c r="AM55817" s="5"/>
      <c r="AW55817" s="5"/>
    </row>
    <row r="55818" spans="38:49">
      <c r="AL55818" s="5"/>
      <c r="AM55818" s="5"/>
      <c r="AW55818" s="5"/>
    </row>
    <row r="55819" spans="38:49">
      <c r="AL55819" s="5"/>
      <c r="AM55819" s="5"/>
      <c r="AW55819" s="5"/>
    </row>
    <row r="55820" spans="38:49">
      <c r="AL55820" s="5"/>
      <c r="AM55820" s="5"/>
      <c r="AW55820" s="5"/>
    </row>
    <row r="55821" spans="38:49">
      <c r="AL55821" s="5"/>
      <c r="AM55821" s="5"/>
      <c r="AW55821" s="5"/>
    </row>
    <row r="55822" spans="38:49">
      <c r="AL55822" s="5"/>
      <c r="AM55822" s="5"/>
      <c r="AW55822" s="5"/>
    </row>
    <row r="55823" spans="38:49">
      <c r="AL55823" s="5"/>
      <c r="AM55823" s="5"/>
      <c r="AW55823" s="5"/>
    </row>
    <row r="55824" spans="38:49">
      <c r="AL55824" s="5"/>
      <c r="AM55824" s="5"/>
      <c r="AW55824" s="5"/>
    </row>
    <row r="55825" spans="38:49">
      <c r="AL55825" s="5"/>
      <c r="AM55825" s="5"/>
      <c r="AW55825" s="5"/>
    </row>
    <row r="55826" spans="38:49">
      <c r="AL55826" s="5"/>
      <c r="AM55826" s="5"/>
      <c r="AW55826" s="5"/>
    </row>
    <row r="55827" spans="38:49">
      <c r="AL55827" s="5"/>
      <c r="AM55827" s="5"/>
      <c r="AW55827" s="5"/>
    </row>
    <row r="55828" spans="38:49">
      <c r="AL55828" s="5"/>
      <c r="AM55828" s="5"/>
      <c r="AW55828" s="5"/>
    </row>
    <row r="55829" spans="38:49">
      <c r="AL55829" s="5"/>
      <c r="AM55829" s="5"/>
      <c r="AW55829" s="5"/>
    </row>
    <row r="55830" spans="38:49">
      <c r="AL55830" s="5"/>
      <c r="AM55830" s="5"/>
      <c r="AW55830" s="5"/>
    </row>
    <row r="55831" spans="38:49">
      <c r="AL55831" s="5"/>
      <c r="AM55831" s="5"/>
      <c r="AW55831" s="5"/>
    </row>
    <row r="55832" spans="38:49">
      <c r="AL55832" s="5"/>
      <c r="AM55832" s="5"/>
      <c r="AW55832" s="5"/>
    </row>
    <row r="55833" spans="38:49">
      <c r="AL55833" s="5"/>
      <c r="AM55833" s="5"/>
      <c r="AW55833" s="5"/>
    </row>
    <row r="55834" spans="38:49">
      <c r="AL55834" s="5"/>
      <c r="AM55834" s="5"/>
      <c r="AW55834" s="5"/>
    </row>
    <row r="55835" spans="38:49">
      <c r="AL55835" s="5"/>
      <c r="AM55835" s="5"/>
      <c r="AW55835" s="5"/>
    </row>
    <row r="55836" spans="38:49">
      <c r="AL55836" s="5"/>
      <c r="AM55836" s="5"/>
      <c r="AW55836" s="5"/>
    </row>
    <row r="55837" spans="38:49">
      <c r="AL55837" s="5"/>
      <c r="AM55837" s="5"/>
      <c r="AW55837" s="5"/>
    </row>
    <row r="55838" spans="38:49">
      <c r="AL55838" s="5"/>
      <c r="AM55838" s="5"/>
      <c r="AW55838" s="5"/>
    </row>
    <row r="55839" spans="38:49">
      <c r="AL55839" s="5"/>
      <c r="AM55839" s="5"/>
      <c r="AW55839" s="5"/>
    </row>
    <row r="55840" spans="38:49">
      <c r="AL55840" s="5"/>
      <c r="AM55840" s="5"/>
      <c r="AW55840" s="5"/>
    </row>
    <row r="55841" spans="38:49">
      <c r="AL55841" s="5"/>
      <c r="AM55841" s="5"/>
      <c r="AW55841" s="5"/>
    </row>
    <row r="55842" spans="38:49">
      <c r="AL55842" s="5"/>
      <c r="AM55842" s="5"/>
      <c r="AW55842" s="5"/>
    </row>
    <row r="55843" spans="38:49">
      <c r="AL55843" s="5"/>
      <c r="AM55843" s="5"/>
      <c r="AW55843" s="5"/>
    </row>
    <row r="55844" spans="38:49">
      <c r="AL55844" s="5"/>
      <c r="AM55844" s="5"/>
      <c r="AW55844" s="5"/>
    </row>
    <row r="55845" spans="38:49">
      <c r="AL55845" s="5"/>
      <c r="AM55845" s="5"/>
      <c r="AW55845" s="5"/>
    </row>
    <row r="55846" spans="38:49">
      <c r="AL55846" s="5"/>
      <c r="AM55846" s="5"/>
      <c r="AW55846" s="5"/>
    </row>
    <row r="55847" spans="38:49">
      <c r="AL55847" s="5"/>
      <c r="AM55847" s="5"/>
      <c r="AW55847" s="5"/>
    </row>
    <row r="55848" spans="38:49">
      <c r="AL55848" s="5"/>
      <c r="AM55848" s="5"/>
      <c r="AW55848" s="5"/>
    </row>
    <row r="55849" spans="38:49">
      <c r="AL55849" s="5"/>
      <c r="AM55849" s="5"/>
      <c r="AW55849" s="5"/>
    </row>
    <row r="55850" spans="38:49">
      <c r="AL55850" s="5"/>
      <c r="AM55850" s="5"/>
      <c r="AW55850" s="5"/>
    </row>
    <row r="55851" spans="38:49">
      <c r="AL55851" s="5"/>
      <c r="AM55851" s="5"/>
      <c r="AW55851" s="5"/>
    </row>
    <row r="55852" spans="38:49">
      <c r="AL55852" s="5"/>
      <c r="AM55852" s="5"/>
      <c r="AW55852" s="5"/>
    </row>
    <row r="55853" spans="38:49">
      <c r="AL55853" s="5"/>
      <c r="AM55853" s="5"/>
      <c r="AW55853" s="5"/>
    </row>
    <row r="55854" spans="38:49">
      <c r="AL55854" s="5"/>
      <c r="AM55854" s="5"/>
      <c r="AW55854" s="5"/>
    </row>
    <row r="55855" spans="38:49">
      <c r="AL55855" s="5"/>
      <c r="AM55855" s="5"/>
      <c r="AW55855" s="5"/>
    </row>
    <row r="55856" spans="38:49">
      <c r="AL55856" s="5"/>
      <c r="AM55856" s="5"/>
      <c r="AW55856" s="5"/>
    </row>
    <row r="55857" spans="38:49">
      <c r="AL55857" s="5"/>
      <c r="AM55857" s="5"/>
      <c r="AW55857" s="5"/>
    </row>
    <row r="55858" spans="38:49">
      <c r="AL55858" s="5"/>
      <c r="AM55858" s="5"/>
      <c r="AW55858" s="5"/>
    </row>
    <row r="55859" spans="38:49">
      <c r="AL55859" s="5"/>
      <c r="AM55859" s="5"/>
      <c r="AW55859" s="5"/>
    </row>
    <row r="55860" spans="38:49">
      <c r="AL55860" s="5"/>
      <c r="AM55860" s="5"/>
      <c r="AW55860" s="5"/>
    </row>
    <row r="55861" spans="38:49">
      <c r="AL55861" s="5"/>
      <c r="AM55861" s="5"/>
      <c r="AW55861" s="5"/>
    </row>
    <row r="55862" spans="38:49">
      <c r="AL55862" s="5"/>
      <c r="AM55862" s="5"/>
      <c r="AW55862" s="5"/>
    </row>
    <row r="55863" spans="38:49">
      <c r="AL55863" s="5"/>
      <c r="AM55863" s="5"/>
      <c r="AW55863" s="5"/>
    </row>
    <row r="55864" spans="38:49">
      <c r="AL55864" s="5"/>
      <c r="AM55864" s="5"/>
      <c r="AW55864" s="5"/>
    </row>
    <row r="55865" spans="38:49">
      <c r="AL55865" s="5"/>
      <c r="AM55865" s="5"/>
      <c r="AW55865" s="5"/>
    </row>
    <row r="55866" spans="38:49">
      <c r="AL55866" s="5"/>
      <c r="AM55866" s="5"/>
      <c r="AW55866" s="5"/>
    </row>
    <row r="55867" spans="38:49">
      <c r="AL55867" s="5"/>
      <c r="AM55867" s="5"/>
      <c r="AW55867" s="5"/>
    </row>
    <row r="55868" spans="38:49">
      <c r="AL55868" s="5"/>
      <c r="AM55868" s="5"/>
      <c r="AW55868" s="5"/>
    </row>
    <row r="55869" spans="38:49">
      <c r="AL55869" s="5"/>
      <c r="AM55869" s="5"/>
      <c r="AW55869" s="5"/>
    </row>
    <row r="55870" spans="38:49">
      <c r="AL55870" s="5"/>
      <c r="AM55870" s="5"/>
      <c r="AW55870" s="5"/>
    </row>
    <row r="55871" spans="38:49">
      <c r="AL55871" s="5"/>
      <c r="AM55871" s="5"/>
      <c r="AW55871" s="5"/>
    </row>
    <row r="55872" spans="38:49">
      <c r="AL55872" s="5"/>
      <c r="AM55872" s="5"/>
      <c r="AW55872" s="5"/>
    </row>
    <row r="55873" spans="38:49">
      <c r="AL55873" s="5"/>
      <c r="AM55873" s="5"/>
      <c r="AW55873" s="5"/>
    </row>
    <row r="55874" spans="38:49">
      <c r="AL55874" s="5"/>
      <c r="AM55874" s="5"/>
      <c r="AW55874" s="5"/>
    </row>
    <row r="55875" spans="38:49">
      <c r="AL55875" s="5"/>
      <c r="AM55875" s="5"/>
      <c r="AW55875" s="5"/>
    </row>
    <row r="55876" spans="38:49">
      <c r="AL55876" s="5"/>
      <c r="AM55876" s="5"/>
      <c r="AW55876" s="5"/>
    </row>
    <row r="55877" spans="38:49">
      <c r="AL55877" s="5"/>
      <c r="AM55877" s="5"/>
      <c r="AW55877" s="5"/>
    </row>
    <row r="55878" spans="38:49">
      <c r="AL55878" s="5"/>
      <c r="AM55878" s="5"/>
      <c r="AW55878" s="5"/>
    </row>
    <row r="55879" spans="38:49">
      <c r="AL55879" s="5"/>
      <c r="AM55879" s="5"/>
      <c r="AW55879" s="5"/>
    </row>
    <row r="55880" spans="38:49">
      <c r="AL55880" s="5"/>
      <c r="AM55880" s="5"/>
      <c r="AW55880" s="5"/>
    </row>
    <row r="55881" spans="38:49">
      <c r="AL55881" s="5"/>
      <c r="AM55881" s="5"/>
      <c r="AW55881" s="5"/>
    </row>
    <row r="55882" spans="38:49">
      <c r="AL55882" s="5"/>
      <c r="AM55882" s="5"/>
      <c r="AW55882" s="5"/>
    </row>
    <row r="55883" spans="38:49">
      <c r="AL55883" s="5"/>
      <c r="AM55883" s="5"/>
      <c r="AW55883" s="5"/>
    </row>
    <row r="55884" spans="38:49">
      <c r="AL55884" s="5"/>
      <c r="AM55884" s="5"/>
      <c r="AW55884" s="5"/>
    </row>
    <row r="55885" spans="38:49">
      <c r="AL55885" s="5"/>
      <c r="AM55885" s="5"/>
      <c r="AW55885" s="5"/>
    </row>
    <row r="55886" spans="38:49">
      <c r="AL55886" s="5"/>
      <c r="AM55886" s="5"/>
      <c r="AW55886" s="5"/>
    </row>
    <row r="55887" spans="38:49">
      <c r="AL55887" s="5"/>
      <c r="AM55887" s="5"/>
      <c r="AW55887" s="5"/>
    </row>
    <row r="55888" spans="38:49">
      <c r="AL55888" s="5"/>
      <c r="AM55888" s="5"/>
      <c r="AW55888" s="5"/>
    </row>
    <row r="55889" spans="38:49">
      <c r="AL55889" s="5"/>
      <c r="AM55889" s="5"/>
      <c r="AW55889" s="5"/>
    </row>
    <row r="55890" spans="38:49">
      <c r="AL55890" s="5"/>
      <c r="AM55890" s="5"/>
      <c r="AW55890" s="5"/>
    </row>
    <row r="55891" spans="38:49">
      <c r="AL55891" s="5"/>
      <c r="AM55891" s="5"/>
      <c r="AW55891" s="5"/>
    </row>
    <row r="55892" spans="38:49">
      <c r="AL55892" s="5"/>
      <c r="AM55892" s="5"/>
      <c r="AW55892" s="5"/>
    </row>
    <row r="55893" spans="38:49">
      <c r="AL55893" s="5"/>
      <c r="AM55893" s="5"/>
      <c r="AW55893" s="5"/>
    </row>
    <row r="55894" spans="38:49">
      <c r="AL55894" s="5"/>
      <c r="AM55894" s="5"/>
      <c r="AW55894" s="5"/>
    </row>
    <row r="55895" spans="38:49">
      <c r="AL55895" s="5"/>
      <c r="AM55895" s="5"/>
      <c r="AW55895" s="5"/>
    </row>
    <row r="55896" spans="38:49">
      <c r="AL55896" s="5"/>
      <c r="AM55896" s="5"/>
      <c r="AW55896" s="5"/>
    </row>
    <row r="55897" spans="38:49">
      <c r="AL55897" s="5"/>
      <c r="AM55897" s="5"/>
      <c r="AW55897" s="5"/>
    </row>
    <row r="55898" spans="38:49">
      <c r="AL55898" s="5"/>
      <c r="AM55898" s="5"/>
      <c r="AW55898" s="5"/>
    </row>
    <row r="55899" spans="38:49">
      <c r="AL55899" s="5"/>
      <c r="AM55899" s="5"/>
      <c r="AW55899" s="5"/>
    </row>
    <row r="55900" spans="38:49">
      <c r="AL55900" s="5"/>
      <c r="AM55900" s="5"/>
      <c r="AW55900" s="5"/>
    </row>
    <row r="55901" spans="38:49">
      <c r="AL55901" s="5"/>
      <c r="AM55901" s="5"/>
      <c r="AW55901" s="5"/>
    </row>
    <row r="55902" spans="38:49">
      <c r="AL55902" s="5"/>
      <c r="AM55902" s="5"/>
      <c r="AW55902" s="5"/>
    </row>
    <row r="55903" spans="38:49">
      <c r="AL55903" s="5"/>
      <c r="AM55903" s="5"/>
      <c r="AW55903" s="5"/>
    </row>
    <row r="55904" spans="38:49">
      <c r="AL55904" s="5"/>
      <c r="AM55904" s="5"/>
      <c r="AW55904" s="5"/>
    </row>
    <row r="55905" spans="38:49">
      <c r="AL55905" s="5"/>
      <c r="AM55905" s="5"/>
      <c r="AW55905" s="5"/>
    </row>
    <row r="55906" spans="38:49">
      <c r="AL55906" s="5"/>
      <c r="AM55906" s="5"/>
      <c r="AW55906" s="5"/>
    </row>
    <row r="55907" spans="38:49">
      <c r="AL55907" s="5"/>
      <c r="AM55907" s="5"/>
      <c r="AW55907" s="5"/>
    </row>
    <row r="55908" spans="38:49">
      <c r="AL55908" s="5"/>
      <c r="AM55908" s="5"/>
      <c r="AW55908" s="5"/>
    </row>
    <row r="55909" spans="38:49">
      <c r="AL55909" s="5"/>
      <c r="AM55909" s="5"/>
      <c r="AW55909" s="5"/>
    </row>
    <row r="55910" spans="38:49">
      <c r="AL55910" s="5"/>
      <c r="AM55910" s="5"/>
      <c r="AW55910" s="5"/>
    </row>
    <row r="55911" spans="38:49">
      <c r="AL55911" s="5"/>
      <c r="AM55911" s="5"/>
      <c r="AW55911" s="5"/>
    </row>
    <row r="55912" spans="38:49">
      <c r="AL55912" s="5"/>
      <c r="AM55912" s="5"/>
      <c r="AW55912" s="5"/>
    </row>
    <row r="55913" spans="38:49">
      <c r="AL55913" s="5"/>
      <c r="AM55913" s="5"/>
      <c r="AW55913" s="5"/>
    </row>
    <row r="55914" spans="38:49">
      <c r="AL55914" s="5"/>
      <c r="AM55914" s="5"/>
      <c r="AW55914" s="5"/>
    </row>
    <row r="55915" spans="38:49">
      <c r="AL55915" s="5"/>
      <c r="AM55915" s="5"/>
      <c r="AW55915" s="5"/>
    </row>
    <row r="55916" spans="38:49">
      <c r="AL55916" s="5"/>
      <c r="AM55916" s="5"/>
      <c r="AW55916" s="5"/>
    </row>
    <row r="55917" spans="38:49">
      <c r="AL55917" s="5"/>
      <c r="AM55917" s="5"/>
      <c r="AW55917" s="5"/>
    </row>
    <row r="55918" spans="38:49">
      <c r="AL55918" s="5"/>
      <c r="AM55918" s="5"/>
      <c r="AW55918" s="5"/>
    </row>
    <row r="55919" spans="38:49">
      <c r="AL55919" s="5"/>
      <c r="AM55919" s="5"/>
      <c r="AW55919" s="5"/>
    </row>
    <row r="55920" spans="38:49">
      <c r="AL55920" s="5"/>
      <c r="AM55920" s="5"/>
      <c r="AW55920" s="5"/>
    </row>
    <row r="55921" spans="38:49">
      <c r="AL55921" s="5"/>
      <c r="AM55921" s="5"/>
      <c r="AW55921" s="5"/>
    </row>
    <row r="55922" spans="38:49">
      <c r="AL55922" s="5"/>
      <c r="AM55922" s="5"/>
      <c r="AW55922" s="5"/>
    </row>
    <row r="55923" spans="38:49">
      <c r="AL55923" s="5"/>
      <c r="AM55923" s="5"/>
      <c r="AW55923" s="5"/>
    </row>
    <row r="55924" spans="38:49">
      <c r="AL55924" s="5"/>
      <c r="AM55924" s="5"/>
      <c r="AW55924" s="5"/>
    </row>
    <row r="55925" spans="38:49">
      <c r="AL55925" s="5"/>
      <c r="AM55925" s="5"/>
      <c r="AW55925" s="5"/>
    </row>
    <row r="55926" spans="38:49">
      <c r="AL55926" s="5"/>
      <c r="AM55926" s="5"/>
      <c r="AW55926" s="5"/>
    </row>
    <row r="55927" spans="38:49">
      <c r="AL55927" s="5"/>
      <c r="AM55927" s="5"/>
      <c r="AW55927" s="5"/>
    </row>
    <row r="55928" spans="38:49">
      <c r="AL55928" s="5"/>
      <c r="AM55928" s="5"/>
      <c r="AW55928" s="5"/>
    </row>
    <row r="55929" spans="38:49">
      <c r="AL55929" s="5"/>
      <c r="AM55929" s="5"/>
      <c r="AW55929" s="5"/>
    </row>
    <row r="55930" spans="38:49">
      <c r="AL55930" s="5"/>
      <c r="AM55930" s="5"/>
      <c r="AW55930" s="5"/>
    </row>
    <row r="55931" spans="38:49">
      <c r="AL55931" s="5"/>
      <c r="AM55931" s="5"/>
      <c r="AW55931" s="5"/>
    </row>
    <row r="55932" spans="38:49">
      <c r="AL55932" s="5"/>
      <c r="AM55932" s="5"/>
      <c r="AW55932" s="5"/>
    </row>
    <row r="55933" spans="38:49">
      <c r="AL55933" s="5"/>
      <c r="AM55933" s="5"/>
      <c r="AW55933" s="5"/>
    </row>
    <row r="55934" spans="38:49">
      <c r="AL55934" s="5"/>
      <c r="AM55934" s="5"/>
      <c r="AW55934" s="5"/>
    </row>
    <row r="55935" spans="38:49">
      <c r="AL55935" s="5"/>
      <c r="AM55935" s="5"/>
      <c r="AW55935" s="5"/>
    </row>
    <row r="55936" spans="38:49">
      <c r="AL55936" s="5"/>
      <c r="AM55936" s="5"/>
      <c r="AW55936" s="5"/>
    </row>
    <row r="55937" spans="38:49">
      <c r="AL55937" s="5"/>
      <c r="AM55937" s="5"/>
      <c r="AW55937" s="5"/>
    </row>
    <row r="55938" spans="38:49">
      <c r="AL55938" s="5"/>
      <c r="AM55938" s="5"/>
      <c r="AW55938" s="5"/>
    </row>
    <row r="55939" spans="38:49">
      <c r="AL55939" s="5"/>
      <c r="AM55939" s="5"/>
      <c r="AW55939" s="5"/>
    </row>
    <row r="55940" spans="38:49">
      <c r="AL55940" s="5"/>
      <c r="AM55940" s="5"/>
      <c r="AW55940" s="5"/>
    </row>
    <row r="55941" spans="38:49">
      <c r="AL55941" s="5"/>
      <c r="AM55941" s="5"/>
      <c r="AW55941" s="5"/>
    </row>
    <row r="55942" spans="38:49">
      <c r="AL55942" s="5"/>
      <c r="AM55942" s="5"/>
      <c r="AW55942" s="5"/>
    </row>
    <row r="55943" spans="38:49">
      <c r="AL55943" s="5"/>
      <c r="AM55943" s="5"/>
      <c r="AW55943" s="5"/>
    </row>
    <row r="55944" spans="38:49">
      <c r="AL55944" s="5"/>
      <c r="AM55944" s="5"/>
      <c r="AW55944" s="5"/>
    </row>
    <row r="55945" spans="38:49">
      <c r="AL55945" s="5"/>
      <c r="AM55945" s="5"/>
      <c r="AW55945" s="5"/>
    </row>
    <row r="55946" spans="38:49">
      <c r="AL55946" s="5"/>
      <c r="AM55946" s="5"/>
      <c r="AW55946" s="5"/>
    </row>
    <row r="55947" spans="38:49">
      <c r="AL55947" s="5"/>
      <c r="AM55947" s="5"/>
      <c r="AW55947" s="5"/>
    </row>
    <row r="55948" spans="38:49">
      <c r="AL55948" s="5"/>
      <c r="AM55948" s="5"/>
      <c r="AW55948" s="5"/>
    </row>
    <row r="55949" spans="38:49">
      <c r="AL55949" s="5"/>
      <c r="AM55949" s="5"/>
      <c r="AW55949" s="5"/>
    </row>
    <row r="55950" spans="38:49">
      <c r="AL55950" s="5"/>
      <c r="AM55950" s="5"/>
      <c r="AW55950" s="5"/>
    </row>
    <row r="55951" spans="38:49">
      <c r="AL55951" s="5"/>
      <c r="AM55951" s="5"/>
      <c r="AW55951" s="5"/>
    </row>
    <row r="55952" spans="38:49">
      <c r="AL55952" s="5"/>
      <c r="AM55952" s="5"/>
      <c r="AW55952" s="5"/>
    </row>
    <row r="55953" spans="38:49">
      <c r="AL55953" s="5"/>
      <c r="AM55953" s="5"/>
      <c r="AW55953" s="5"/>
    </row>
    <row r="55954" spans="38:49">
      <c r="AL55954" s="5"/>
      <c r="AM55954" s="5"/>
      <c r="AW55954" s="5"/>
    </row>
    <row r="55955" spans="38:49">
      <c r="AL55955" s="5"/>
      <c r="AM55955" s="5"/>
      <c r="AW55955" s="5"/>
    </row>
    <row r="55956" spans="38:49">
      <c r="AL55956" s="5"/>
      <c r="AM55956" s="5"/>
      <c r="AW55956" s="5"/>
    </row>
    <row r="55957" spans="38:49">
      <c r="AL55957" s="5"/>
      <c r="AM55957" s="5"/>
      <c r="AW55957" s="5"/>
    </row>
    <row r="55958" spans="38:49">
      <c r="AL55958" s="5"/>
      <c r="AM55958" s="5"/>
      <c r="AW55958" s="5"/>
    </row>
    <row r="55959" spans="38:49">
      <c r="AL55959" s="5"/>
      <c r="AM55959" s="5"/>
      <c r="AW55959" s="5"/>
    </row>
    <row r="55960" spans="38:49">
      <c r="AL55960" s="5"/>
      <c r="AM55960" s="5"/>
      <c r="AW55960" s="5"/>
    </row>
    <row r="55961" spans="38:49">
      <c r="AL55961" s="5"/>
      <c r="AM55961" s="5"/>
      <c r="AW55961" s="5"/>
    </row>
    <row r="55962" spans="38:49">
      <c r="AL55962" s="5"/>
      <c r="AM55962" s="5"/>
      <c r="AW55962" s="5"/>
    </row>
    <row r="55963" spans="38:49">
      <c r="AL55963" s="5"/>
      <c r="AM55963" s="5"/>
      <c r="AW55963" s="5"/>
    </row>
    <row r="55964" spans="38:49">
      <c r="AL55964" s="5"/>
      <c r="AM55964" s="5"/>
      <c r="AW55964" s="5"/>
    </row>
    <row r="55965" spans="38:49">
      <c r="AL55965" s="5"/>
      <c r="AM55965" s="5"/>
      <c r="AW55965" s="5"/>
    </row>
    <row r="55966" spans="38:49">
      <c r="AL55966" s="5"/>
      <c r="AM55966" s="5"/>
      <c r="AW55966" s="5"/>
    </row>
    <row r="55967" spans="38:49">
      <c r="AL55967" s="5"/>
      <c r="AM55967" s="5"/>
      <c r="AW55967" s="5"/>
    </row>
    <row r="55968" spans="38:49">
      <c r="AL55968" s="5"/>
      <c r="AM55968" s="5"/>
      <c r="AW55968" s="5"/>
    </row>
    <row r="55969" spans="38:49">
      <c r="AL55969" s="5"/>
      <c r="AM55969" s="5"/>
      <c r="AW55969" s="5"/>
    </row>
    <row r="55970" spans="38:49">
      <c r="AL55970" s="5"/>
      <c r="AM55970" s="5"/>
      <c r="AW55970" s="5"/>
    </row>
    <row r="55971" spans="38:49">
      <c r="AL55971" s="5"/>
      <c r="AM55971" s="5"/>
      <c r="AW55971" s="5"/>
    </row>
    <row r="55972" spans="38:49">
      <c r="AL55972" s="5"/>
      <c r="AM55972" s="5"/>
      <c r="AW55972" s="5"/>
    </row>
    <row r="55973" spans="38:49">
      <c r="AL55973" s="5"/>
      <c r="AM55973" s="5"/>
      <c r="AW55973" s="5"/>
    </row>
    <row r="55974" spans="38:49">
      <c r="AL55974" s="5"/>
      <c r="AM55974" s="5"/>
      <c r="AW55974" s="5"/>
    </row>
    <row r="55975" spans="38:49">
      <c r="AL55975" s="5"/>
      <c r="AM55975" s="5"/>
      <c r="AW55975" s="5"/>
    </row>
    <row r="55976" spans="38:49">
      <c r="AL55976" s="5"/>
      <c r="AM55976" s="5"/>
      <c r="AW55976" s="5"/>
    </row>
    <row r="55977" spans="38:49">
      <c r="AL55977" s="5"/>
      <c r="AM55977" s="5"/>
      <c r="AW55977" s="5"/>
    </row>
    <row r="55978" spans="38:49">
      <c r="AL55978" s="5"/>
      <c r="AM55978" s="5"/>
      <c r="AW55978" s="5"/>
    </row>
    <row r="55979" spans="38:49">
      <c r="AL55979" s="5"/>
      <c r="AM55979" s="5"/>
      <c r="AW55979" s="5"/>
    </row>
    <row r="55980" spans="38:49">
      <c r="AL55980" s="5"/>
      <c r="AM55980" s="5"/>
      <c r="AW55980" s="5"/>
    </row>
    <row r="55981" spans="38:49">
      <c r="AL55981" s="5"/>
      <c r="AM55981" s="5"/>
      <c r="AW55981" s="5"/>
    </row>
    <row r="55982" spans="38:49">
      <c r="AL55982" s="5"/>
      <c r="AM55982" s="5"/>
      <c r="AW55982" s="5"/>
    </row>
    <row r="55983" spans="38:49">
      <c r="AL55983" s="5"/>
      <c r="AM55983" s="5"/>
      <c r="AW55983" s="5"/>
    </row>
    <row r="55984" spans="38:49">
      <c r="AL55984" s="5"/>
      <c r="AM55984" s="5"/>
      <c r="AW55984" s="5"/>
    </row>
    <row r="55985" spans="38:49">
      <c r="AL55985" s="5"/>
      <c r="AM55985" s="5"/>
      <c r="AW55985" s="5"/>
    </row>
    <row r="55986" spans="38:49">
      <c r="AL55986" s="5"/>
      <c r="AM55986" s="5"/>
      <c r="AW55986" s="5"/>
    </row>
    <row r="55987" spans="38:49">
      <c r="AL55987" s="5"/>
      <c r="AM55987" s="5"/>
      <c r="AW55987" s="5"/>
    </row>
    <row r="55988" spans="38:49">
      <c r="AL55988" s="5"/>
      <c r="AM55988" s="5"/>
      <c r="AW55988" s="5"/>
    </row>
    <row r="55989" spans="38:49">
      <c r="AL55989" s="5"/>
      <c r="AM55989" s="5"/>
      <c r="AW55989" s="5"/>
    </row>
    <row r="55990" spans="38:49">
      <c r="AL55990" s="5"/>
      <c r="AM55990" s="5"/>
      <c r="AW55990" s="5"/>
    </row>
    <row r="55991" spans="38:49">
      <c r="AL55991" s="5"/>
      <c r="AM55991" s="5"/>
      <c r="AW55991" s="5"/>
    </row>
    <row r="55992" spans="38:49">
      <c r="AL55992" s="5"/>
      <c r="AM55992" s="5"/>
      <c r="AW55992" s="5"/>
    </row>
    <row r="55993" spans="38:49">
      <c r="AL55993" s="5"/>
      <c r="AM55993" s="5"/>
      <c r="AW55993" s="5"/>
    </row>
    <row r="55994" spans="38:49">
      <c r="AL55994" s="5"/>
      <c r="AM55994" s="5"/>
      <c r="AW55994" s="5"/>
    </row>
    <row r="55995" spans="38:49">
      <c r="AL55995" s="5"/>
      <c r="AM55995" s="5"/>
      <c r="AW55995" s="5"/>
    </row>
    <row r="55996" spans="38:49">
      <c r="AL55996" s="5"/>
      <c r="AM55996" s="5"/>
      <c r="AW55996" s="5"/>
    </row>
    <row r="55997" spans="38:49">
      <c r="AL55997" s="5"/>
      <c r="AM55997" s="5"/>
      <c r="AW55997" s="5"/>
    </row>
    <row r="55998" spans="38:49">
      <c r="AL55998" s="5"/>
      <c r="AM55998" s="5"/>
      <c r="AW55998" s="5"/>
    </row>
    <row r="55999" spans="38:49">
      <c r="AL55999" s="5"/>
      <c r="AM55999" s="5"/>
      <c r="AW55999" s="5"/>
    </row>
    <row r="56000" spans="38:49">
      <c r="AL56000" s="5"/>
      <c r="AM56000" s="5"/>
      <c r="AW56000" s="5"/>
    </row>
    <row r="56001" spans="38:49">
      <c r="AL56001" s="5"/>
      <c r="AM56001" s="5"/>
      <c r="AW56001" s="5"/>
    </row>
    <row r="56002" spans="38:49">
      <c r="AL56002" s="5"/>
      <c r="AM56002" s="5"/>
      <c r="AW56002" s="5"/>
    </row>
    <row r="56003" spans="38:49">
      <c r="AL56003" s="5"/>
      <c r="AM56003" s="5"/>
      <c r="AW56003" s="5"/>
    </row>
    <row r="56004" spans="38:49">
      <c r="AL56004" s="5"/>
      <c r="AM56004" s="5"/>
      <c r="AW56004" s="5"/>
    </row>
    <row r="56005" spans="38:49">
      <c r="AL56005" s="5"/>
      <c r="AM56005" s="5"/>
      <c r="AW56005" s="5"/>
    </row>
    <row r="56006" spans="38:49">
      <c r="AL56006" s="5"/>
      <c r="AM56006" s="5"/>
      <c r="AW56006" s="5"/>
    </row>
    <row r="56007" spans="38:49">
      <c r="AL56007" s="5"/>
      <c r="AM56007" s="5"/>
      <c r="AW56007" s="5"/>
    </row>
    <row r="56008" spans="38:49">
      <c r="AL56008" s="5"/>
      <c r="AM56008" s="5"/>
      <c r="AW56008" s="5"/>
    </row>
    <row r="56009" spans="38:49">
      <c r="AL56009" s="5"/>
      <c r="AM56009" s="5"/>
      <c r="AW56009" s="5"/>
    </row>
    <row r="56010" spans="38:49">
      <c r="AL56010" s="5"/>
      <c r="AM56010" s="5"/>
      <c r="AW56010" s="5"/>
    </row>
    <row r="56011" spans="38:49">
      <c r="AL56011" s="5"/>
      <c r="AM56011" s="5"/>
      <c r="AW56011" s="5"/>
    </row>
    <row r="56012" spans="38:49">
      <c r="AL56012" s="5"/>
      <c r="AM56012" s="5"/>
      <c r="AW56012" s="5"/>
    </row>
    <row r="56013" spans="38:49">
      <c r="AL56013" s="5"/>
      <c r="AM56013" s="5"/>
      <c r="AW56013" s="5"/>
    </row>
    <row r="56014" spans="38:49">
      <c r="AL56014" s="5"/>
      <c r="AM56014" s="5"/>
      <c r="AW56014" s="5"/>
    </row>
    <row r="56015" spans="38:49">
      <c r="AL56015" s="5"/>
      <c r="AM56015" s="5"/>
      <c r="AW56015" s="5"/>
    </row>
    <row r="56016" spans="38:49">
      <c r="AL56016" s="5"/>
      <c r="AM56016" s="5"/>
      <c r="AW56016" s="5"/>
    </row>
    <row r="56017" spans="38:49">
      <c r="AL56017" s="5"/>
      <c r="AM56017" s="5"/>
      <c r="AW56017" s="5"/>
    </row>
    <row r="56018" spans="38:49">
      <c r="AL56018" s="5"/>
      <c r="AM56018" s="5"/>
      <c r="AW56018" s="5"/>
    </row>
    <row r="56019" spans="38:49">
      <c r="AL56019" s="5"/>
      <c r="AM56019" s="5"/>
      <c r="AW56019" s="5"/>
    </row>
    <row r="56020" spans="38:49">
      <c r="AL56020" s="5"/>
      <c r="AM56020" s="5"/>
      <c r="AW56020" s="5"/>
    </row>
    <row r="56021" spans="38:49">
      <c r="AL56021" s="5"/>
      <c r="AM56021" s="5"/>
      <c r="AW56021" s="5"/>
    </row>
    <row r="56022" spans="38:49">
      <c r="AL56022" s="5"/>
      <c r="AM56022" s="5"/>
      <c r="AW56022" s="5"/>
    </row>
    <row r="56023" spans="38:49">
      <c r="AL56023" s="5"/>
      <c r="AM56023" s="5"/>
      <c r="AW56023" s="5"/>
    </row>
    <row r="56024" spans="38:49">
      <c r="AL56024" s="5"/>
      <c r="AM56024" s="5"/>
      <c r="AW56024" s="5"/>
    </row>
    <row r="56025" spans="38:49">
      <c r="AL56025" s="5"/>
      <c r="AM56025" s="5"/>
      <c r="AW56025" s="5"/>
    </row>
    <row r="56026" spans="38:49">
      <c r="AL56026" s="5"/>
      <c r="AM56026" s="5"/>
      <c r="AW56026" s="5"/>
    </row>
    <row r="56027" spans="38:49">
      <c r="AL56027" s="5"/>
      <c r="AM56027" s="5"/>
      <c r="AW56027" s="5"/>
    </row>
    <row r="56028" spans="38:49">
      <c r="AL56028" s="5"/>
      <c r="AM56028" s="5"/>
      <c r="AW56028" s="5"/>
    </row>
    <row r="56029" spans="38:49">
      <c r="AL56029" s="5"/>
      <c r="AM56029" s="5"/>
      <c r="AW56029" s="5"/>
    </row>
    <row r="56030" spans="38:49">
      <c r="AL56030" s="5"/>
      <c r="AM56030" s="5"/>
      <c r="AW56030" s="5"/>
    </row>
    <row r="56031" spans="38:49">
      <c r="AL56031" s="5"/>
      <c r="AM56031" s="5"/>
      <c r="AW56031" s="5"/>
    </row>
    <row r="56032" spans="38:49">
      <c r="AL56032" s="5"/>
      <c r="AM56032" s="5"/>
      <c r="AW56032" s="5"/>
    </row>
    <row r="56033" spans="38:49">
      <c r="AL56033" s="5"/>
      <c r="AM56033" s="5"/>
      <c r="AW56033" s="5"/>
    </row>
    <row r="56034" spans="38:49">
      <c r="AL56034" s="5"/>
      <c r="AM56034" s="5"/>
      <c r="AW56034" s="5"/>
    </row>
    <row r="56035" spans="38:49">
      <c r="AL56035" s="5"/>
      <c r="AM56035" s="5"/>
      <c r="AW56035" s="5"/>
    </row>
    <row r="56036" spans="38:49">
      <c r="AL56036" s="5"/>
      <c r="AM56036" s="5"/>
      <c r="AW56036" s="5"/>
    </row>
    <row r="56037" spans="38:49">
      <c r="AL56037" s="5"/>
      <c r="AM56037" s="5"/>
      <c r="AW56037" s="5"/>
    </row>
    <row r="56038" spans="38:49">
      <c r="AL56038" s="5"/>
      <c r="AM56038" s="5"/>
      <c r="AW56038" s="5"/>
    </row>
    <row r="56039" spans="38:49">
      <c r="AL56039" s="5"/>
      <c r="AM56039" s="5"/>
      <c r="AW56039" s="5"/>
    </row>
    <row r="56040" spans="38:49">
      <c r="AL56040" s="5"/>
      <c r="AM56040" s="5"/>
      <c r="AW56040" s="5"/>
    </row>
    <row r="56041" spans="38:49">
      <c r="AL56041" s="5"/>
      <c r="AM56041" s="5"/>
      <c r="AW56041" s="5"/>
    </row>
    <row r="56042" spans="38:49">
      <c r="AL56042" s="5"/>
      <c r="AM56042" s="5"/>
      <c r="AW56042" s="5"/>
    </row>
    <row r="56043" spans="38:49">
      <c r="AL56043" s="5"/>
      <c r="AM56043" s="5"/>
      <c r="AW56043" s="5"/>
    </row>
    <row r="56044" spans="38:49">
      <c r="AL56044" s="5"/>
      <c r="AM56044" s="5"/>
      <c r="AW56044" s="5"/>
    </row>
    <row r="56045" spans="38:49">
      <c r="AL56045" s="5"/>
      <c r="AM56045" s="5"/>
      <c r="AW56045" s="5"/>
    </row>
    <row r="56046" spans="38:49">
      <c r="AL56046" s="5"/>
      <c r="AM56046" s="5"/>
      <c r="AW56046" s="5"/>
    </row>
    <row r="56047" spans="38:49">
      <c r="AL56047" s="5"/>
      <c r="AM56047" s="5"/>
      <c r="AW56047" s="5"/>
    </row>
    <row r="56048" spans="38:49">
      <c r="AL56048" s="5"/>
      <c r="AM56048" s="5"/>
      <c r="AW56048" s="5"/>
    </row>
    <row r="56049" spans="38:49">
      <c r="AL56049" s="5"/>
      <c r="AM56049" s="5"/>
      <c r="AW56049" s="5"/>
    </row>
    <row r="56050" spans="38:49">
      <c r="AL56050" s="5"/>
      <c r="AM56050" s="5"/>
      <c r="AW56050" s="5"/>
    </row>
    <row r="56051" spans="38:49">
      <c r="AL56051" s="5"/>
      <c r="AM56051" s="5"/>
      <c r="AW56051" s="5"/>
    </row>
    <row r="56052" spans="38:49">
      <c r="AL56052" s="5"/>
      <c r="AM56052" s="5"/>
      <c r="AW56052" s="5"/>
    </row>
    <row r="56053" spans="38:49">
      <c r="AL56053" s="5"/>
      <c r="AM56053" s="5"/>
      <c r="AW56053" s="5"/>
    </row>
    <row r="56054" spans="38:49">
      <c r="AL56054" s="5"/>
      <c r="AM56054" s="5"/>
      <c r="AW56054" s="5"/>
    </row>
    <row r="56055" spans="38:49">
      <c r="AL56055" s="5"/>
      <c r="AM56055" s="5"/>
      <c r="AW56055" s="5"/>
    </row>
    <row r="56056" spans="38:49">
      <c r="AL56056" s="5"/>
      <c r="AM56056" s="5"/>
      <c r="AW56056" s="5"/>
    </row>
    <row r="56057" spans="38:49">
      <c r="AL56057" s="5"/>
      <c r="AM56057" s="5"/>
      <c r="AW56057" s="5"/>
    </row>
    <row r="56058" spans="38:49">
      <c r="AL56058" s="5"/>
      <c r="AM56058" s="5"/>
      <c r="AW56058" s="5"/>
    </row>
    <row r="56059" spans="38:49">
      <c r="AL56059" s="5"/>
      <c r="AM56059" s="5"/>
      <c r="AW56059" s="5"/>
    </row>
    <row r="56060" spans="38:49">
      <c r="AL56060" s="5"/>
      <c r="AM56060" s="5"/>
      <c r="AW56060" s="5"/>
    </row>
    <row r="56061" spans="38:49">
      <c r="AL56061" s="5"/>
      <c r="AM56061" s="5"/>
      <c r="AW56061" s="5"/>
    </row>
    <row r="56062" spans="38:49">
      <c r="AL56062" s="5"/>
      <c r="AM56062" s="5"/>
      <c r="AW56062" s="5"/>
    </row>
    <row r="56063" spans="38:49">
      <c r="AL56063" s="5"/>
      <c r="AM56063" s="5"/>
      <c r="AW56063" s="5"/>
    </row>
    <row r="56064" spans="38:49">
      <c r="AL56064" s="5"/>
      <c r="AM56064" s="5"/>
      <c r="AW56064" s="5"/>
    </row>
    <row r="56065" spans="38:49">
      <c r="AL56065" s="5"/>
      <c r="AM56065" s="5"/>
      <c r="AW56065" s="5"/>
    </row>
    <row r="56066" spans="38:49">
      <c r="AL56066" s="5"/>
      <c r="AM56066" s="5"/>
      <c r="AW56066" s="5"/>
    </row>
    <row r="56067" spans="38:49">
      <c r="AL56067" s="5"/>
      <c r="AM56067" s="5"/>
      <c r="AW56067" s="5"/>
    </row>
    <row r="56068" spans="38:49">
      <c r="AL56068" s="5"/>
      <c r="AM56068" s="5"/>
      <c r="AW56068" s="5"/>
    </row>
    <row r="56069" spans="38:49">
      <c r="AL56069" s="5"/>
      <c r="AM56069" s="5"/>
      <c r="AW56069" s="5"/>
    </row>
    <row r="56070" spans="38:49">
      <c r="AL56070" s="5"/>
      <c r="AM56070" s="5"/>
      <c r="AW56070" s="5"/>
    </row>
    <row r="56071" spans="38:49">
      <c r="AL56071" s="5"/>
      <c r="AM56071" s="5"/>
      <c r="AW56071" s="5"/>
    </row>
    <row r="56072" spans="38:49">
      <c r="AL56072" s="5"/>
      <c r="AM56072" s="5"/>
      <c r="AW56072" s="5"/>
    </row>
    <row r="56073" spans="38:49">
      <c r="AL56073" s="5"/>
      <c r="AM56073" s="5"/>
      <c r="AW56073" s="5"/>
    </row>
    <row r="56074" spans="38:49">
      <c r="AL56074" s="5"/>
      <c r="AM56074" s="5"/>
      <c r="AW56074" s="5"/>
    </row>
    <row r="56075" spans="38:49">
      <c r="AL56075" s="5"/>
      <c r="AM56075" s="5"/>
      <c r="AW56075" s="5"/>
    </row>
    <row r="56076" spans="38:49">
      <c r="AL56076" s="5"/>
      <c r="AM56076" s="5"/>
      <c r="AW56076" s="5"/>
    </row>
    <row r="56077" spans="38:49">
      <c r="AL56077" s="5"/>
      <c r="AM56077" s="5"/>
      <c r="AW56077" s="5"/>
    </row>
    <row r="56078" spans="38:49">
      <c r="AL56078" s="5"/>
      <c r="AM56078" s="5"/>
      <c r="AW56078" s="5"/>
    </row>
    <row r="56079" spans="38:49">
      <c r="AL56079" s="5"/>
      <c r="AM56079" s="5"/>
      <c r="AW56079" s="5"/>
    </row>
    <row r="56080" spans="38:49">
      <c r="AL56080" s="5"/>
      <c r="AM56080" s="5"/>
      <c r="AW56080" s="5"/>
    </row>
    <row r="56081" spans="38:49">
      <c r="AL56081" s="5"/>
      <c r="AM56081" s="5"/>
      <c r="AW56081" s="5"/>
    </row>
    <row r="56082" spans="38:49">
      <c r="AL56082" s="5"/>
      <c r="AM56082" s="5"/>
      <c r="AW56082" s="5"/>
    </row>
    <row r="56083" spans="38:49">
      <c r="AL56083" s="5"/>
      <c r="AM56083" s="5"/>
      <c r="AW56083" s="5"/>
    </row>
    <row r="56084" spans="38:49">
      <c r="AL56084" s="5"/>
      <c r="AM56084" s="5"/>
      <c r="AW56084" s="5"/>
    </row>
    <row r="56085" spans="38:49">
      <c r="AL56085" s="5"/>
      <c r="AM56085" s="5"/>
      <c r="AW56085" s="5"/>
    </row>
    <row r="56086" spans="38:49">
      <c r="AL56086" s="5"/>
      <c r="AM56086" s="5"/>
      <c r="AW56086" s="5"/>
    </row>
    <row r="56087" spans="38:49">
      <c r="AL56087" s="5"/>
      <c r="AM56087" s="5"/>
      <c r="AW56087" s="5"/>
    </row>
    <row r="56088" spans="38:49">
      <c r="AL56088" s="5"/>
      <c r="AM56088" s="5"/>
      <c r="AW56088" s="5"/>
    </row>
    <row r="56089" spans="38:49">
      <c r="AL56089" s="5"/>
      <c r="AM56089" s="5"/>
      <c r="AW56089" s="5"/>
    </row>
    <row r="56090" spans="38:49">
      <c r="AL56090" s="5"/>
      <c r="AM56090" s="5"/>
      <c r="AW56090" s="5"/>
    </row>
    <row r="56091" spans="38:49">
      <c r="AL56091" s="5"/>
      <c r="AM56091" s="5"/>
      <c r="AW56091" s="5"/>
    </row>
    <row r="56092" spans="38:49">
      <c r="AL56092" s="5"/>
      <c r="AM56092" s="5"/>
      <c r="AW56092" s="5"/>
    </row>
    <row r="56093" spans="38:49">
      <c r="AL56093" s="5"/>
      <c r="AM56093" s="5"/>
      <c r="AW56093" s="5"/>
    </row>
    <row r="56094" spans="38:49">
      <c r="AL56094" s="5"/>
      <c r="AM56094" s="5"/>
      <c r="AW56094" s="5"/>
    </row>
    <row r="56095" spans="38:49">
      <c r="AL56095" s="5"/>
      <c r="AM56095" s="5"/>
      <c r="AW56095" s="5"/>
    </row>
    <row r="56096" spans="38:49">
      <c r="AL56096" s="5"/>
      <c r="AM56096" s="5"/>
      <c r="AW56096" s="5"/>
    </row>
    <row r="56097" spans="38:49">
      <c r="AL56097" s="5"/>
      <c r="AM56097" s="5"/>
      <c r="AW56097" s="5"/>
    </row>
    <row r="56098" spans="38:49">
      <c r="AL56098" s="5"/>
      <c r="AM56098" s="5"/>
      <c r="AW56098" s="5"/>
    </row>
    <row r="56099" spans="38:49">
      <c r="AL56099" s="5"/>
      <c r="AM56099" s="5"/>
      <c r="AW56099" s="5"/>
    </row>
    <row r="56100" spans="38:49">
      <c r="AL56100" s="5"/>
      <c r="AM56100" s="5"/>
      <c r="AW56100" s="5"/>
    </row>
    <row r="56101" spans="38:49">
      <c r="AL56101" s="5"/>
      <c r="AM56101" s="5"/>
      <c r="AW56101" s="5"/>
    </row>
    <row r="56102" spans="38:49">
      <c r="AL56102" s="5"/>
      <c r="AM56102" s="5"/>
      <c r="AW56102" s="5"/>
    </row>
    <row r="56103" spans="38:49">
      <c r="AL56103" s="5"/>
      <c r="AM56103" s="5"/>
      <c r="AW56103" s="5"/>
    </row>
    <row r="56104" spans="38:49">
      <c r="AL56104" s="5"/>
      <c r="AM56104" s="5"/>
      <c r="AW56104" s="5"/>
    </row>
    <row r="56105" spans="38:49">
      <c r="AL56105" s="5"/>
      <c r="AM56105" s="5"/>
      <c r="AW56105" s="5"/>
    </row>
    <row r="56106" spans="38:49">
      <c r="AL56106" s="5"/>
      <c r="AM56106" s="5"/>
      <c r="AW56106" s="5"/>
    </row>
    <row r="56107" spans="38:49">
      <c r="AL56107" s="5"/>
      <c r="AM56107" s="5"/>
      <c r="AW56107" s="5"/>
    </row>
    <row r="56108" spans="38:49">
      <c r="AL56108" s="5"/>
      <c r="AM56108" s="5"/>
      <c r="AW56108" s="5"/>
    </row>
    <row r="56109" spans="38:49">
      <c r="AL56109" s="5"/>
      <c r="AM56109" s="5"/>
      <c r="AW56109" s="5"/>
    </row>
    <row r="56110" spans="38:49">
      <c r="AL56110" s="5"/>
      <c r="AM56110" s="5"/>
      <c r="AW56110" s="5"/>
    </row>
    <row r="56111" spans="38:49">
      <c r="AL56111" s="5"/>
      <c r="AM56111" s="5"/>
      <c r="AW56111" s="5"/>
    </row>
    <row r="56112" spans="38:49">
      <c r="AL56112" s="5"/>
      <c r="AM56112" s="5"/>
      <c r="AW56112" s="5"/>
    </row>
    <row r="56113" spans="38:49">
      <c r="AL56113" s="5"/>
      <c r="AM56113" s="5"/>
      <c r="AW56113" s="5"/>
    </row>
    <row r="56114" spans="38:49">
      <c r="AL56114" s="5"/>
      <c r="AM56114" s="5"/>
      <c r="AW56114" s="5"/>
    </row>
    <row r="56115" spans="38:49">
      <c r="AL56115" s="5"/>
      <c r="AM56115" s="5"/>
      <c r="AW56115" s="5"/>
    </row>
    <row r="56116" spans="38:49">
      <c r="AL56116" s="5"/>
      <c r="AM56116" s="5"/>
      <c r="AW56116" s="5"/>
    </row>
    <row r="56117" spans="38:49">
      <c r="AL56117" s="5"/>
      <c r="AM56117" s="5"/>
      <c r="AW56117" s="5"/>
    </row>
    <row r="56118" spans="38:49">
      <c r="AL56118" s="5"/>
      <c r="AM56118" s="5"/>
      <c r="AW56118" s="5"/>
    </row>
    <row r="56119" spans="38:49">
      <c r="AL56119" s="5"/>
      <c r="AM56119" s="5"/>
      <c r="AW56119" s="5"/>
    </row>
    <row r="56120" spans="38:49">
      <c r="AL56120" s="5"/>
      <c r="AM56120" s="5"/>
      <c r="AW56120" s="5"/>
    </row>
    <row r="56121" spans="38:49">
      <c r="AL56121" s="5"/>
      <c r="AM56121" s="5"/>
      <c r="AW56121" s="5"/>
    </row>
    <row r="56122" spans="38:49">
      <c r="AL56122" s="5"/>
      <c r="AM56122" s="5"/>
      <c r="AW56122" s="5"/>
    </row>
    <row r="56123" spans="38:49">
      <c r="AL56123" s="5"/>
      <c r="AM56123" s="5"/>
      <c r="AW56123" s="5"/>
    </row>
    <row r="56124" spans="38:49">
      <c r="AL56124" s="5"/>
      <c r="AM56124" s="5"/>
      <c r="AW56124" s="5"/>
    </row>
    <row r="56125" spans="38:49">
      <c r="AL56125" s="5"/>
      <c r="AM56125" s="5"/>
      <c r="AW56125" s="5"/>
    </row>
    <row r="56126" spans="38:49">
      <c r="AL56126" s="5"/>
      <c r="AM56126" s="5"/>
      <c r="AW56126" s="5"/>
    </row>
    <row r="56127" spans="38:49">
      <c r="AL56127" s="5"/>
      <c r="AM56127" s="5"/>
      <c r="AW56127" s="5"/>
    </row>
    <row r="56128" spans="38:49">
      <c r="AL56128" s="5"/>
      <c r="AM56128" s="5"/>
      <c r="AW56128" s="5"/>
    </row>
    <row r="56129" spans="38:49">
      <c r="AL56129" s="5"/>
      <c r="AM56129" s="5"/>
      <c r="AW56129" s="5"/>
    </row>
    <row r="56130" spans="38:49">
      <c r="AL56130" s="5"/>
      <c r="AM56130" s="5"/>
      <c r="AW56130" s="5"/>
    </row>
    <row r="56131" spans="38:49">
      <c r="AL56131" s="5"/>
      <c r="AM56131" s="5"/>
      <c r="AW56131" s="5"/>
    </row>
    <row r="56132" spans="38:49">
      <c r="AL56132" s="5"/>
      <c r="AM56132" s="5"/>
      <c r="AW56132" s="5"/>
    </row>
    <row r="56133" spans="38:49">
      <c r="AL56133" s="5"/>
      <c r="AM56133" s="5"/>
      <c r="AW56133" s="5"/>
    </row>
    <row r="56134" spans="38:49">
      <c r="AL56134" s="5"/>
      <c r="AM56134" s="5"/>
      <c r="AW56134" s="5"/>
    </row>
    <row r="56135" spans="38:49">
      <c r="AL56135" s="5"/>
      <c r="AM56135" s="5"/>
      <c r="AW56135" s="5"/>
    </row>
    <row r="56136" spans="38:49">
      <c r="AL56136" s="5"/>
      <c r="AM56136" s="5"/>
      <c r="AW56136" s="5"/>
    </row>
    <row r="56137" spans="38:49">
      <c r="AL56137" s="5"/>
      <c r="AM56137" s="5"/>
      <c r="AW56137" s="5"/>
    </row>
    <row r="56138" spans="38:49">
      <c r="AL56138" s="5"/>
      <c r="AM56138" s="5"/>
      <c r="AW56138" s="5"/>
    </row>
    <row r="56139" spans="38:49">
      <c r="AL56139" s="5"/>
      <c r="AM56139" s="5"/>
      <c r="AW56139" s="5"/>
    </row>
    <row r="56140" spans="38:49">
      <c r="AL56140" s="5"/>
      <c r="AM56140" s="5"/>
      <c r="AW56140" s="5"/>
    </row>
    <row r="56141" spans="38:49">
      <c r="AL56141" s="5"/>
      <c r="AM56141" s="5"/>
      <c r="AW56141" s="5"/>
    </row>
    <row r="56142" spans="38:49">
      <c r="AL56142" s="5"/>
      <c r="AM56142" s="5"/>
      <c r="AW56142" s="5"/>
    </row>
    <row r="56143" spans="38:49">
      <c r="AL56143" s="5"/>
      <c r="AM56143" s="5"/>
      <c r="AW56143" s="5"/>
    </row>
    <row r="56144" spans="38:49">
      <c r="AL56144" s="5"/>
      <c r="AM56144" s="5"/>
      <c r="AW56144" s="5"/>
    </row>
    <row r="56145" spans="38:49">
      <c r="AL56145" s="5"/>
      <c r="AM56145" s="5"/>
      <c r="AW56145" s="5"/>
    </row>
    <row r="56146" spans="38:49">
      <c r="AL56146" s="5"/>
      <c r="AM56146" s="5"/>
      <c r="AW56146" s="5"/>
    </row>
    <row r="56147" spans="38:49">
      <c r="AL56147" s="5"/>
      <c r="AM56147" s="5"/>
      <c r="AW56147" s="5"/>
    </row>
    <row r="56148" spans="38:49">
      <c r="AL56148" s="5"/>
      <c r="AM56148" s="5"/>
      <c r="AW56148" s="5"/>
    </row>
    <row r="56149" spans="38:49">
      <c r="AL56149" s="5"/>
      <c r="AM56149" s="5"/>
      <c r="AW56149" s="5"/>
    </row>
    <row r="56150" spans="38:49">
      <c r="AL56150" s="5"/>
      <c r="AM56150" s="5"/>
      <c r="AW56150" s="5"/>
    </row>
    <row r="56151" spans="38:49">
      <c r="AL56151" s="5"/>
      <c r="AM56151" s="5"/>
      <c r="AW56151" s="5"/>
    </row>
    <row r="56152" spans="38:49">
      <c r="AL56152" s="5"/>
      <c r="AM56152" s="5"/>
      <c r="AW56152" s="5"/>
    </row>
    <row r="56153" spans="38:49">
      <c r="AL56153" s="5"/>
      <c r="AM56153" s="5"/>
      <c r="AW56153" s="5"/>
    </row>
    <row r="56154" spans="38:49">
      <c r="AL56154" s="5"/>
      <c r="AM56154" s="5"/>
      <c r="AW56154" s="5"/>
    </row>
    <row r="56155" spans="38:49">
      <c r="AL56155" s="5"/>
      <c r="AM56155" s="5"/>
      <c r="AW56155" s="5"/>
    </row>
    <row r="56156" spans="38:49">
      <c r="AL56156" s="5"/>
      <c r="AM56156" s="5"/>
      <c r="AW56156" s="5"/>
    </row>
    <row r="56157" spans="38:49">
      <c r="AL56157" s="5"/>
      <c r="AM56157" s="5"/>
      <c r="AW56157" s="5"/>
    </row>
    <row r="56158" spans="38:49">
      <c r="AL56158" s="5"/>
      <c r="AM56158" s="5"/>
      <c r="AW56158" s="5"/>
    </row>
    <row r="56159" spans="38:49">
      <c r="AL56159" s="5"/>
      <c r="AM56159" s="5"/>
      <c r="AW56159" s="5"/>
    </row>
    <row r="56160" spans="38:49">
      <c r="AL56160" s="5"/>
      <c r="AM56160" s="5"/>
      <c r="AW56160" s="5"/>
    </row>
    <row r="56161" spans="38:49">
      <c r="AL56161" s="5"/>
      <c r="AM56161" s="5"/>
      <c r="AW56161" s="5"/>
    </row>
    <row r="56162" spans="38:49">
      <c r="AL56162" s="5"/>
      <c r="AM56162" s="5"/>
      <c r="AW56162" s="5"/>
    </row>
    <row r="56163" spans="38:49">
      <c r="AL56163" s="5"/>
      <c r="AM56163" s="5"/>
      <c r="AW56163" s="5"/>
    </row>
    <row r="56164" spans="38:49">
      <c r="AL56164" s="5"/>
      <c r="AM56164" s="5"/>
      <c r="AW56164" s="5"/>
    </row>
    <row r="56165" spans="38:49">
      <c r="AL56165" s="5"/>
      <c r="AM56165" s="5"/>
      <c r="AW56165" s="5"/>
    </row>
    <row r="56166" spans="38:49">
      <c r="AL56166" s="5"/>
      <c r="AM56166" s="5"/>
      <c r="AW56166" s="5"/>
    </row>
    <row r="56167" spans="38:49">
      <c r="AL56167" s="5"/>
      <c r="AM56167" s="5"/>
      <c r="AW56167" s="5"/>
    </row>
    <row r="56168" spans="38:49">
      <c r="AL56168" s="5"/>
      <c r="AM56168" s="5"/>
      <c r="AW56168" s="5"/>
    </row>
    <row r="56169" spans="38:49">
      <c r="AL56169" s="5"/>
      <c r="AM56169" s="5"/>
      <c r="AW56169" s="5"/>
    </row>
    <row r="56170" spans="38:49">
      <c r="AL56170" s="5"/>
      <c r="AM56170" s="5"/>
      <c r="AW56170" s="5"/>
    </row>
    <row r="56171" spans="38:49">
      <c r="AL56171" s="5"/>
      <c r="AM56171" s="5"/>
      <c r="AW56171" s="5"/>
    </row>
    <row r="56172" spans="38:49">
      <c r="AL56172" s="5"/>
      <c r="AM56172" s="5"/>
      <c r="AW56172" s="5"/>
    </row>
    <row r="56173" spans="38:49">
      <c r="AL56173" s="5"/>
      <c r="AM56173" s="5"/>
      <c r="AW56173" s="5"/>
    </row>
    <row r="56174" spans="38:49">
      <c r="AL56174" s="5"/>
      <c r="AM56174" s="5"/>
      <c r="AW56174" s="5"/>
    </row>
    <row r="56175" spans="38:49">
      <c r="AL56175" s="5"/>
      <c r="AM56175" s="5"/>
      <c r="AW56175" s="5"/>
    </row>
    <row r="56176" spans="38:49">
      <c r="AL56176" s="5"/>
      <c r="AM56176" s="5"/>
      <c r="AW56176" s="5"/>
    </row>
    <row r="56177" spans="38:49">
      <c r="AL56177" s="5"/>
      <c r="AM56177" s="5"/>
      <c r="AW56177" s="5"/>
    </row>
    <row r="56178" spans="38:49">
      <c r="AL56178" s="5"/>
      <c r="AM56178" s="5"/>
      <c r="AW56178" s="5"/>
    </row>
    <row r="56179" spans="38:49">
      <c r="AL56179" s="5"/>
      <c r="AM56179" s="5"/>
      <c r="AW56179" s="5"/>
    </row>
    <row r="56180" spans="38:49">
      <c r="AL56180" s="5"/>
      <c r="AM56180" s="5"/>
      <c r="AW56180" s="5"/>
    </row>
    <row r="56181" spans="38:49">
      <c r="AL56181" s="5"/>
      <c r="AM56181" s="5"/>
      <c r="AW56181" s="5"/>
    </row>
    <row r="56182" spans="38:49">
      <c r="AL56182" s="5"/>
      <c r="AM56182" s="5"/>
      <c r="AW56182" s="5"/>
    </row>
    <row r="56183" spans="38:49">
      <c r="AL56183" s="5"/>
      <c r="AM56183" s="5"/>
      <c r="AW56183" s="5"/>
    </row>
    <row r="56184" spans="38:49">
      <c r="AL56184" s="5"/>
      <c r="AM56184" s="5"/>
      <c r="AW56184" s="5"/>
    </row>
    <row r="56185" spans="38:49">
      <c r="AL56185" s="5"/>
      <c r="AM56185" s="5"/>
      <c r="AW56185" s="5"/>
    </row>
    <row r="56186" spans="38:49">
      <c r="AL56186" s="5"/>
      <c r="AM56186" s="5"/>
      <c r="AW56186" s="5"/>
    </row>
    <row r="56187" spans="38:49">
      <c r="AL56187" s="5"/>
      <c r="AM56187" s="5"/>
      <c r="AW56187" s="5"/>
    </row>
    <row r="56188" spans="38:49">
      <c r="AL56188" s="5"/>
      <c r="AM56188" s="5"/>
      <c r="AW56188" s="5"/>
    </row>
    <row r="56189" spans="38:49">
      <c r="AL56189" s="5"/>
      <c r="AM56189" s="5"/>
      <c r="AW56189" s="5"/>
    </row>
    <row r="56190" spans="38:49">
      <c r="AL56190" s="5"/>
      <c r="AM56190" s="5"/>
      <c r="AW56190" s="5"/>
    </row>
    <row r="56191" spans="38:49">
      <c r="AL56191" s="5"/>
      <c r="AM56191" s="5"/>
      <c r="AW56191" s="5"/>
    </row>
    <row r="56192" spans="38:49">
      <c r="AL56192" s="5"/>
      <c r="AM56192" s="5"/>
      <c r="AW56192" s="5"/>
    </row>
    <row r="56193" spans="38:49">
      <c r="AL56193" s="5"/>
      <c r="AM56193" s="5"/>
      <c r="AW56193" s="5"/>
    </row>
    <row r="56194" spans="38:49">
      <c r="AL56194" s="5"/>
      <c r="AM56194" s="5"/>
      <c r="AW56194" s="5"/>
    </row>
    <row r="56195" spans="38:49">
      <c r="AL56195" s="5"/>
      <c r="AM56195" s="5"/>
      <c r="AW56195" s="5"/>
    </row>
    <row r="56196" spans="38:49">
      <c r="AL56196" s="5"/>
      <c r="AM56196" s="5"/>
      <c r="AW56196" s="5"/>
    </row>
    <row r="56197" spans="38:49">
      <c r="AL56197" s="5"/>
      <c r="AM56197" s="5"/>
      <c r="AW56197" s="5"/>
    </row>
    <row r="56198" spans="38:49">
      <c r="AL56198" s="5"/>
      <c r="AM56198" s="5"/>
      <c r="AW56198" s="5"/>
    </row>
    <row r="56199" spans="38:49">
      <c r="AL56199" s="5"/>
      <c r="AM56199" s="5"/>
      <c r="AW56199" s="5"/>
    </row>
    <row r="56200" spans="38:49">
      <c r="AL56200" s="5"/>
      <c r="AM56200" s="5"/>
      <c r="AW56200" s="5"/>
    </row>
    <row r="56201" spans="38:49">
      <c r="AL56201" s="5"/>
      <c r="AM56201" s="5"/>
      <c r="AW56201" s="5"/>
    </row>
    <row r="56202" spans="38:49">
      <c r="AL56202" s="5"/>
      <c r="AM56202" s="5"/>
      <c r="AW56202" s="5"/>
    </row>
    <row r="56203" spans="38:49">
      <c r="AL56203" s="5"/>
      <c r="AM56203" s="5"/>
      <c r="AW56203" s="5"/>
    </row>
    <row r="56204" spans="38:49">
      <c r="AL56204" s="5"/>
      <c r="AM56204" s="5"/>
      <c r="AW56204" s="5"/>
    </row>
    <row r="56205" spans="38:49">
      <c r="AL56205" s="5"/>
      <c r="AM56205" s="5"/>
      <c r="AW56205" s="5"/>
    </row>
    <row r="56206" spans="38:49">
      <c r="AL56206" s="5"/>
      <c r="AM56206" s="5"/>
      <c r="AW56206" s="5"/>
    </row>
    <row r="56207" spans="38:49">
      <c r="AL56207" s="5"/>
      <c r="AM56207" s="5"/>
      <c r="AW56207" s="5"/>
    </row>
    <row r="56208" spans="38:49">
      <c r="AL56208" s="5"/>
      <c r="AM56208" s="5"/>
      <c r="AW56208" s="5"/>
    </row>
    <row r="56209" spans="38:49">
      <c r="AL56209" s="5"/>
      <c r="AM56209" s="5"/>
      <c r="AW56209" s="5"/>
    </row>
    <row r="56210" spans="38:49">
      <c r="AL56210" s="5"/>
      <c r="AM56210" s="5"/>
      <c r="AW56210" s="5"/>
    </row>
    <row r="56211" spans="38:49">
      <c r="AL56211" s="5"/>
      <c r="AM56211" s="5"/>
      <c r="AW56211" s="5"/>
    </row>
    <row r="56212" spans="38:49">
      <c r="AL56212" s="5"/>
      <c r="AM56212" s="5"/>
      <c r="AW56212" s="5"/>
    </row>
    <row r="56213" spans="38:49">
      <c r="AL56213" s="5"/>
      <c r="AM56213" s="5"/>
      <c r="AW56213" s="5"/>
    </row>
    <row r="56214" spans="38:49">
      <c r="AL56214" s="5"/>
      <c r="AM56214" s="5"/>
      <c r="AW56214" s="5"/>
    </row>
    <row r="56215" spans="38:49">
      <c r="AL56215" s="5"/>
      <c r="AM56215" s="5"/>
      <c r="AW56215" s="5"/>
    </row>
    <row r="56216" spans="38:49">
      <c r="AL56216" s="5"/>
      <c r="AM56216" s="5"/>
      <c r="AW56216" s="5"/>
    </row>
    <row r="56217" spans="38:49">
      <c r="AL56217" s="5"/>
      <c r="AM56217" s="5"/>
      <c r="AW56217" s="5"/>
    </row>
    <row r="56218" spans="38:49">
      <c r="AL56218" s="5"/>
      <c r="AM56218" s="5"/>
      <c r="AW56218" s="5"/>
    </row>
    <row r="56219" spans="38:49">
      <c r="AL56219" s="5"/>
      <c r="AM56219" s="5"/>
      <c r="AW56219" s="5"/>
    </row>
    <row r="56220" spans="38:49">
      <c r="AL56220" s="5"/>
      <c r="AM56220" s="5"/>
      <c r="AW56220" s="5"/>
    </row>
    <row r="56221" spans="38:49">
      <c r="AL56221" s="5"/>
      <c r="AM56221" s="5"/>
      <c r="AW56221" s="5"/>
    </row>
    <row r="56222" spans="38:49">
      <c r="AL56222" s="5"/>
      <c r="AM56222" s="5"/>
      <c r="AW56222" s="5"/>
    </row>
    <row r="56223" spans="38:49">
      <c r="AL56223" s="5"/>
      <c r="AM56223" s="5"/>
      <c r="AW56223" s="5"/>
    </row>
    <row r="56224" spans="38:49">
      <c r="AL56224" s="5"/>
      <c r="AM56224" s="5"/>
      <c r="AW56224" s="5"/>
    </row>
    <row r="56225" spans="38:49">
      <c r="AL56225" s="5"/>
      <c r="AM56225" s="5"/>
      <c r="AW56225" s="5"/>
    </row>
    <row r="56226" spans="38:49">
      <c r="AL56226" s="5"/>
      <c r="AM56226" s="5"/>
      <c r="AW56226" s="5"/>
    </row>
    <row r="56227" spans="38:49">
      <c r="AL56227" s="5"/>
      <c r="AM56227" s="5"/>
      <c r="AW56227" s="5"/>
    </row>
    <row r="56228" spans="38:49">
      <c r="AL56228" s="5"/>
      <c r="AM56228" s="5"/>
      <c r="AW56228" s="5"/>
    </row>
    <row r="56229" spans="38:49">
      <c r="AL56229" s="5"/>
      <c r="AM56229" s="5"/>
      <c r="AW56229" s="5"/>
    </row>
    <row r="56230" spans="38:49">
      <c r="AL56230" s="5"/>
      <c r="AM56230" s="5"/>
      <c r="AW56230" s="5"/>
    </row>
    <row r="56231" spans="38:49">
      <c r="AL56231" s="5"/>
      <c r="AM56231" s="5"/>
      <c r="AW56231" s="5"/>
    </row>
    <row r="56232" spans="38:49">
      <c r="AL56232" s="5"/>
      <c r="AM56232" s="5"/>
      <c r="AW56232" s="5"/>
    </row>
    <row r="56233" spans="38:49">
      <c r="AL56233" s="5"/>
      <c r="AM56233" s="5"/>
      <c r="AW56233" s="5"/>
    </row>
    <row r="56234" spans="38:49">
      <c r="AL56234" s="5"/>
      <c r="AM56234" s="5"/>
      <c r="AW56234" s="5"/>
    </row>
    <row r="56235" spans="38:49">
      <c r="AL56235" s="5"/>
      <c r="AM56235" s="5"/>
      <c r="AW56235" s="5"/>
    </row>
    <row r="56236" spans="38:49">
      <c r="AL56236" s="5"/>
      <c r="AM56236" s="5"/>
      <c r="AW56236" s="5"/>
    </row>
    <row r="56237" spans="38:49">
      <c r="AL56237" s="5"/>
      <c r="AM56237" s="5"/>
      <c r="AW56237" s="5"/>
    </row>
    <row r="56238" spans="38:49">
      <c r="AL56238" s="5"/>
      <c r="AM56238" s="5"/>
      <c r="AW56238" s="5"/>
    </row>
    <row r="56239" spans="38:49">
      <c r="AL56239" s="5"/>
      <c r="AM56239" s="5"/>
      <c r="AW56239" s="5"/>
    </row>
    <row r="56240" spans="38:49">
      <c r="AL56240" s="5"/>
      <c r="AM56240" s="5"/>
      <c r="AW56240" s="5"/>
    </row>
    <row r="56241" spans="38:49">
      <c r="AL56241" s="5"/>
      <c r="AM56241" s="5"/>
      <c r="AW56241" s="5"/>
    </row>
    <row r="56242" spans="38:49">
      <c r="AL56242" s="5"/>
      <c r="AM56242" s="5"/>
      <c r="AW56242" s="5"/>
    </row>
    <row r="56243" spans="38:49">
      <c r="AL56243" s="5"/>
      <c r="AM56243" s="5"/>
      <c r="AW56243" s="5"/>
    </row>
    <row r="56244" spans="38:49">
      <c r="AL56244" s="5"/>
      <c r="AM56244" s="5"/>
      <c r="AW56244" s="5"/>
    </row>
    <row r="56245" spans="38:49">
      <c r="AL56245" s="5"/>
      <c r="AM56245" s="5"/>
      <c r="AW56245" s="5"/>
    </row>
    <row r="56246" spans="38:49">
      <c r="AL56246" s="5"/>
      <c r="AM56246" s="5"/>
      <c r="AW56246" s="5"/>
    </row>
    <row r="56247" spans="38:49">
      <c r="AL56247" s="5"/>
      <c r="AM56247" s="5"/>
      <c r="AW56247" s="5"/>
    </row>
    <row r="56248" spans="38:49">
      <c r="AL56248" s="5"/>
      <c r="AM56248" s="5"/>
      <c r="AW56248" s="5"/>
    </row>
    <row r="56249" spans="38:49">
      <c r="AL56249" s="5"/>
      <c r="AM56249" s="5"/>
      <c r="AW56249" s="5"/>
    </row>
    <row r="56250" spans="38:49">
      <c r="AL56250" s="5"/>
      <c r="AM56250" s="5"/>
      <c r="AW56250" s="5"/>
    </row>
    <row r="56251" spans="38:49">
      <c r="AL56251" s="5"/>
      <c r="AM56251" s="5"/>
      <c r="AW56251" s="5"/>
    </row>
    <row r="56252" spans="38:49">
      <c r="AL56252" s="5"/>
      <c r="AM56252" s="5"/>
      <c r="AW56252" s="5"/>
    </row>
    <row r="56253" spans="38:49">
      <c r="AL56253" s="5"/>
      <c r="AM56253" s="5"/>
      <c r="AW56253" s="5"/>
    </row>
    <row r="56254" spans="38:49">
      <c r="AL56254" s="5"/>
      <c r="AM56254" s="5"/>
      <c r="AW56254" s="5"/>
    </row>
    <row r="56255" spans="38:49">
      <c r="AL56255" s="5"/>
      <c r="AM56255" s="5"/>
      <c r="AW56255" s="5"/>
    </row>
    <row r="56256" spans="38:49">
      <c r="AL56256" s="5"/>
      <c r="AM56256" s="5"/>
      <c r="AW56256" s="5"/>
    </row>
    <row r="56257" spans="38:49">
      <c r="AL56257" s="5"/>
      <c r="AM56257" s="5"/>
      <c r="AW56257" s="5"/>
    </row>
    <row r="56258" spans="38:49">
      <c r="AL56258" s="5"/>
      <c r="AM56258" s="5"/>
      <c r="AW56258" s="5"/>
    </row>
    <row r="56259" spans="38:49">
      <c r="AL56259" s="5"/>
      <c r="AM56259" s="5"/>
      <c r="AW56259" s="5"/>
    </row>
    <row r="56260" spans="38:49">
      <c r="AL56260" s="5"/>
      <c r="AM56260" s="5"/>
      <c r="AW56260" s="5"/>
    </row>
    <row r="56261" spans="38:49">
      <c r="AL56261" s="5"/>
      <c r="AM56261" s="5"/>
      <c r="AW56261" s="5"/>
    </row>
    <row r="56262" spans="38:49">
      <c r="AL56262" s="5"/>
      <c r="AM56262" s="5"/>
      <c r="AW56262" s="5"/>
    </row>
    <row r="56263" spans="38:49">
      <c r="AL56263" s="5"/>
      <c r="AM56263" s="5"/>
      <c r="AW56263" s="5"/>
    </row>
    <row r="56264" spans="38:49">
      <c r="AL56264" s="5"/>
      <c r="AM56264" s="5"/>
      <c r="AW56264" s="5"/>
    </row>
    <row r="56265" spans="38:49">
      <c r="AL56265" s="5"/>
      <c r="AM56265" s="5"/>
      <c r="AW56265" s="5"/>
    </row>
    <row r="56266" spans="38:49">
      <c r="AL56266" s="5"/>
      <c r="AM56266" s="5"/>
      <c r="AW56266" s="5"/>
    </row>
    <row r="56267" spans="38:49">
      <c r="AL56267" s="5"/>
      <c r="AM56267" s="5"/>
      <c r="AW56267" s="5"/>
    </row>
    <row r="56268" spans="38:49">
      <c r="AL56268" s="5"/>
      <c r="AM56268" s="5"/>
      <c r="AW56268" s="5"/>
    </row>
    <row r="56269" spans="38:49">
      <c r="AL56269" s="5"/>
      <c r="AM56269" s="5"/>
      <c r="AW56269" s="5"/>
    </row>
    <row r="56270" spans="38:49">
      <c r="AL56270" s="5"/>
      <c r="AM56270" s="5"/>
      <c r="AW56270" s="5"/>
    </row>
    <row r="56271" spans="38:49">
      <c r="AL56271" s="5"/>
      <c r="AM56271" s="5"/>
      <c r="AW56271" s="5"/>
    </row>
    <row r="56272" spans="38:49">
      <c r="AL56272" s="5"/>
      <c r="AM56272" s="5"/>
      <c r="AW56272" s="5"/>
    </row>
    <row r="56273" spans="38:49">
      <c r="AL56273" s="5"/>
      <c r="AM56273" s="5"/>
      <c r="AW56273" s="5"/>
    </row>
    <row r="56274" spans="38:49">
      <c r="AL56274" s="5"/>
      <c r="AM56274" s="5"/>
      <c r="AW56274" s="5"/>
    </row>
    <row r="56275" spans="38:49">
      <c r="AL56275" s="5"/>
      <c r="AM56275" s="5"/>
      <c r="AW56275" s="5"/>
    </row>
    <row r="56276" spans="38:49">
      <c r="AL56276" s="5"/>
      <c r="AM56276" s="5"/>
      <c r="AW56276" s="5"/>
    </row>
    <row r="56277" spans="38:49">
      <c r="AL56277" s="5"/>
      <c r="AM56277" s="5"/>
      <c r="AW56277" s="5"/>
    </row>
    <row r="56278" spans="38:49">
      <c r="AL56278" s="5"/>
      <c r="AM56278" s="5"/>
      <c r="AW56278" s="5"/>
    </row>
    <row r="56279" spans="38:49">
      <c r="AL56279" s="5"/>
      <c r="AM56279" s="5"/>
      <c r="AW56279" s="5"/>
    </row>
    <row r="56280" spans="38:49">
      <c r="AL56280" s="5"/>
      <c r="AM56280" s="5"/>
      <c r="AW56280" s="5"/>
    </row>
    <row r="56281" spans="38:49">
      <c r="AL56281" s="5"/>
      <c r="AM56281" s="5"/>
      <c r="AW56281" s="5"/>
    </row>
    <row r="56282" spans="38:49">
      <c r="AL56282" s="5"/>
      <c r="AM56282" s="5"/>
      <c r="AW56282" s="5"/>
    </row>
    <row r="56283" spans="38:49">
      <c r="AL56283" s="5"/>
      <c r="AM56283" s="5"/>
      <c r="AW56283" s="5"/>
    </row>
    <row r="56284" spans="38:49">
      <c r="AL56284" s="5"/>
      <c r="AM56284" s="5"/>
      <c r="AW56284" s="5"/>
    </row>
    <row r="56285" spans="38:49">
      <c r="AL56285" s="5"/>
      <c r="AM56285" s="5"/>
      <c r="AW56285" s="5"/>
    </row>
    <row r="56286" spans="38:49">
      <c r="AL56286" s="5"/>
      <c r="AM56286" s="5"/>
      <c r="AW56286" s="5"/>
    </row>
    <row r="56287" spans="38:49">
      <c r="AL56287" s="5"/>
      <c r="AM56287" s="5"/>
      <c r="AW56287" s="5"/>
    </row>
    <row r="56288" spans="38:49">
      <c r="AL56288" s="5"/>
      <c r="AM56288" s="5"/>
      <c r="AW56288" s="5"/>
    </row>
    <row r="56289" spans="38:49">
      <c r="AL56289" s="5"/>
      <c r="AM56289" s="5"/>
      <c r="AW56289" s="5"/>
    </row>
    <row r="56290" spans="38:49">
      <c r="AL56290" s="5"/>
      <c r="AM56290" s="5"/>
      <c r="AW56290" s="5"/>
    </row>
    <row r="56291" spans="38:49">
      <c r="AL56291" s="5"/>
      <c r="AM56291" s="5"/>
      <c r="AW56291" s="5"/>
    </row>
    <row r="56292" spans="38:49">
      <c r="AL56292" s="5"/>
      <c r="AM56292" s="5"/>
      <c r="AW56292" s="5"/>
    </row>
    <row r="56293" spans="38:49">
      <c r="AL56293" s="5"/>
      <c r="AM56293" s="5"/>
      <c r="AW56293" s="5"/>
    </row>
    <row r="56294" spans="38:49">
      <c r="AL56294" s="5"/>
      <c r="AM56294" s="5"/>
      <c r="AW56294" s="5"/>
    </row>
    <row r="56295" spans="38:49">
      <c r="AL56295" s="5"/>
      <c r="AM56295" s="5"/>
      <c r="AW56295" s="5"/>
    </row>
    <row r="56296" spans="38:49">
      <c r="AL56296" s="5"/>
      <c r="AM56296" s="5"/>
      <c r="AW56296" s="5"/>
    </row>
    <row r="56297" spans="38:49">
      <c r="AL56297" s="5"/>
      <c r="AM56297" s="5"/>
      <c r="AW56297" s="5"/>
    </row>
    <row r="56298" spans="38:49">
      <c r="AL56298" s="5"/>
      <c r="AM56298" s="5"/>
      <c r="AW56298" s="5"/>
    </row>
    <row r="56299" spans="38:49">
      <c r="AL56299" s="5"/>
      <c r="AM56299" s="5"/>
      <c r="AW56299" s="5"/>
    </row>
    <row r="56300" spans="38:49">
      <c r="AL56300" s="5"/>
      <c r="AM56300" s="5"/>
      <c r="AW56300" s="5"/>
    </row>
    <row r="56301" spans="38:49">
      <c r="AL56301" s="5"/>
      <c r="AM56301" s="5"/>
      <c r="AW56301" s="5"/>
    </row>
    <row r="56302" spans="38:49">
      <c r="AL56302" s="5"/>
      <c r="AM56302" s="5"/>
      <c r="AW56302" s="5"/>
    </row>
    <row r="56303" spans="38:49">
      <c r="AL56303" s="5"/>
      <c r="AM56303" s="5"/>
      <c r="AW56303" s="5"/>
    </row>
    <row r="56304" spans="38:49">
      <c r="AL56304" s="5"/>
      <c r="AM56304" s="5"/>
      <c r="AW56304" s="5"/>
    </row>
    <row r="56305" spans="38:49">
      <c r="AL56305" s="5"/>
      <c r="AM56305" s="5"/>
      <c r="AW56305" s="5"/>
    </row>
    <row r="56306" spans="38:49">
      <c r="AL56306" s="5"/>
      <c r="AM56306" s="5"/>
      <c r="AW56306" s="5"/>
    </row>
    <row r="56307" spans="38:49">
      <c r="AL56307" s="5"/>
      <c r="AM56307" s="5"/>
      <c r="AW56307" s="5"/>
    </row>
    <row r="56308" spans="38:49">
      <c r="AL56308" s="5"/>
      <c r="AM56308" s="5"/>
      <c r="AW56308" s="5"/>
    </row>
    <row r="56309" spans="38:49">
      <c r="AL56309" s="5"/>
      <c r="AM56309" s="5"/>
      <c r="AW56309" s="5"/>
    </row>
    <row r="56310" spans="38:49">
      <c r="AL56310" s="5"/>
      <c r="AM56310" s="5"/>
      <c r="AW56310" s="5"/>
    </row>
    <row r="56311" spans="38:49">
      <c r="AL56311" s="5"/>
      <c r="AM56311" s="5"/>
      <c r="AW56311" s="5"/>
    </row>
    <row r="56312" spans="38:49">
      <c r="AL56312" s="5"/>
      <c r="AM56312" s="5"/>
      <c r="AW56312" s="5"/>
    </row>
    <row r="56313" spans="38:49">
      <c r="AL56313" s="5"/>
      <c r="AM56313" s="5"/>
      <c r="AW56313" s="5"/>
    </row>
    <row r="56314" spans="38:49">
      <c r="AL56314" s="5"/>
      <c r="AM56314" s="5"/>
      <c r="AW56314" s="5"/>
    </row>
    <row r="56315" spans="38:49">
      <c r="AL56315" s="5"/>
      <c r="AM56315" s="5"/>
      <c r="AW56315" s="5"/>
    </row>
    <row r="56316" spans="38:49">
      <c r="AL56316" s="5"/>
      <c r="AM56316" s="5"/>
      <c r="AW56316" s="5"/>
    </row>
    <row r="56317" spans="38:49">
      <c r="AL56317" s="5"/>
      <c r="AM56317" s="5"/>
      <c r="AW56317" s="5"/>
    </row>
    <row r="56318" spans="38:49">
      <c r="AL56318" s="5"/>
      <c r="AM56318" s="5"/>
      <c r="AW56318" s="5"/>
    </row>
    <row r="56319" spans="38:49">
      <c r="AL56319" s="5"/>
      <c r="AM56319" s="5"/>
      <c r="AW56319" s="5"/>
    </row>
    <row r="56320" spans="38:49">
      <c r="AL56320" s="5"/>
      <c r="AM56320" s="5"/>
      <c r="AW56320" s="5"/>
    </row>
    <row r="56321" spans="38:49">
      <c r="AL56321" s="5"/>
      <c r="AM56321" s="5"/>
      <c r="AW56321" s="5"/>
    </row>
    <row r="56322" spans="38:49">
      <c r="AL56322" s="5"/>
      <c r="AM56322" s="5"/>
      <c r="AW56322" s="5"/>
    </row>
    <row r="56323" spans="38:49">
      <c r="AL56323" s="5"/>
      <c r="AM56323" s="5"/>
      <c r="AW56323" s="5"/>
    </row>
    <row r="56324" spans="38:49">
      <c r="AL56324" s="5"/>
      <c r="AM56324" s="5"/>
      <c r="AW56324" s="5"/>
    </row>
    <row r="56325" spans="38:49">
      <c r="AL56325" s="5"/>
      <c r="AM56325" s="5"/>
      <c r="AW56325" s="5"/>
    </row>
    <row r="56326" spans="38:49">
      <c r="AL56326" s="5"/>
      <c r="AM56326" s="5"/>
      <c r="AW56326" s="5"/>
    </row>
    <row r="56327" spans="38:49">
      <c r="AL56327" s="5"/>
      <c r="AM56327" s="5"/>
      <c r="AW56327" s="5"/>
    </row>
    <row r="56328" spans="38:49">
      <c r="AL56328" s="5"/>
      <c r="AM56328" s="5"/>
      <c r="AW56328" s="5"/>
    </row>
    <row r="56329" spans="38:49">
      <c r="AL56329" s="5"/>
      <c r="AM56329" s="5"/>
      <c r="AW56329" s="5"/>
    </row>
    <row r="56330" spans="38:49">
      <c r="AL56330" s="5"/>
      <c r="AM56330" s="5"/>
      <c r="AW56330" s="5"/>
    </row>
    <row r="56331" spans="38:49">
      <c r="AL56331" s="5"/>
      <c r="AM56331" s="5"/>
      <c r="AW56331" s="5"/>
    </row>
    <row r="56332" spans="38:49">
      <c r="AL56332" s="5"/>
      <c r="AM56332" s="5"/>
      <c r="AW56332" s="5"/>
    </row>
    <row r="56333" spans="38:49">
      <c r="AL56333" s="5"/>
      <c r="AM56333" s="5"/>
      <c r="AW56333" s="5"/>
    </row>
    <row r="56334" spans="38:49">
      <c r="AL56334" s="5"/>
      <c r="AM56334" s="5"/>
      <c r="AW56334" s="5"/>
    </row>
    <row r="56335" spans="38:49">
      <c r="AL56335" s="5"/>
      <c r="AM56335" s="5"/>
      <c r="AW56335" s="5"/>
    </row>
    <row r="56336" spans="38:49">
      <c r="AL56336" s="5"/>
      <c r="AM56336" s="5"/>
      <c r="AW56336" s="5"/>
    </row>
    <row r="56337" spans="38:49">
      <c r="AL56337" s="5"/>
      <c r="AM56337" s="5"/>
      <c r="AW56337" s="5"/>
    </row>
    <row r="56338" spans="38:49">
      <c r="AL56338" s="5"/>
      <c r="AM56338" s="5"/>
      <c r="AW56338" s="5"/>
    </row>
    <row r="56339" spans="38:49">
      <c r="AL56339" s="5"/>
      <c r="AM56339" s="5"/>
      <c r="AW56339" s="5"/>
    </row>
    <row r="56340" spans="38:49">
      <c r="AL56340" s="5"/>
      <c r="AM56340" s="5"/>
      <c r="AW56340" s="5"/>
    </row>
    <row r="56341" spans="38:49">
      <c r="AL56341" s="5"/>
      <c r="AM56341" s="5"/>
      <c r="AW56341" s="5"/>
    </row>
    <row r="56342" spans="38:49">
      <c r="AL56342" s="5"/>
      <c r="AM56342" s="5"/>
      <c r="AW56342" s="5"/>
    </row>
    <row r="56343" spans="38:49">
      <c r="AL56343" s="5"/>
      <c r="AM56343" s="5"/>
      <c r="AW56343" s="5"/>
    </row>
    <row r="56344" spans="38:49">
      <c r="AL56344" s="5"/>
      <c r="AM56344" s="5"/>
      <c r="AW56344" s="5"/>
    </row>
    <row r="56345" spans="38:49">
      <c r="AL56345" s="5"/>
      <c r="AM56345" s="5"/>
      <c r="AW56345" s="5"/>
    </row>
    <row r="56346" spans="38:49">
      <c r="AL56346" s="5"/>
      <c r="AM56346" s="5"/>
      <c r="AW56346" s="5"/>
    </row>
    <row r="56347" spans="38:49">
      <c r="AL56347" s="5"/>
      <c r="AM56347" s="5"/>
      <c r="AW56347" s="5"/>
    </row>
    <row r="56348" spans="38:49">
      <c r="AL56348" s="5"/>
      <c r="AM56348" s="5"/>
      <c r="AW56348" s="5"/>
    </row>
    <row r="56349" spans="38:49">
      <c r="AL56349" s="5"/>
      <c r="AM56349" s="5"/>
      <c r="AW56349" s="5"/>
    </row>
    <row r="56350" spans="38:49">
      <c r="AL56350" s="5"/>
      <c r="AM56350" s="5"/>
      <c r="AW56350" s="5"/>
    </row>
    <row r="56351" spans="38:49">
      <c r="AL56351" s="5"/>
      <c r="AM56351" s="5"/>
      <c r="AW56351" s="5"/>
    </row>
    <row r="56352" spans="38:49">
      <c r="AL56352" s="5"/>
      <c r="AM56352" s="5"/>
      <c r="AW56352" s="5"/>
    </row>
    <row r="56353" spans="38:49">
      <c r="AL56353" s="5"/>
      <c r="AM56353" s="5"/>
      <c r="AW56353" s="5"/>
    </row>
    <row r="56354" spans="38:49">
      <c r="AL56354" s="5"/>
      <c r="AM56354" s="5"/>
      <c r="AW56354" s="5"/>
    </row>
    <row r="56355" spans="38:49">
      <c r="AL56355" s="5"/>
      <c r="AM56355" s="5"/>
      <c r="AW56355" s="5"/>
    </row>
    <row r="56356" spans="38:49">
      <c r="AL56356" s="5"/>
      <c r="AM56356" s="5"/>
      <c r="AW56356" s="5"/>
    </row>
    <row r="56357" spans="38:49">
      <c r="AL56357" s="5"/>
      <c r="AM56357" s="5"/>
      <c r="AW56357" s="5"/>
    </row>
    <row r="56358" spans="38:49">
      <c r="AL56358" s="5"/>
      <c r="AM56358" s="5"/>
      <c r="AW56358" s="5"/>
    </row>
    <row r="56359" spans="38:49">
      <c r="AL56359" s="5"/>
      <c r="AM56359" s="5"/>
      <c r="AW56359" s="5"/>
    </row>
    <row r="56360" spans="38:49">
      <c r="AL56360" s="5"/>
      <c r="AM56360" s="5"/>
      <c r="AW56360" s="5"/>
    </row>
    <row r="56361" spans="38:49">
      <c r="AL56361" s="5"/>
      <c r="AM56361" s="5"/>
      <c r="AW56361" s="5"/>
    </row>
    <row r="56362" spans="38:49">
      <c r="AL56362" s="5"/>
      <c r="AM56362" s="5"/>
      <c r="AW56362" s="5"/>
    </row>
    <row r="56363" spans="38:49">
      <c r="AL56363" s="5"/>
      <c r="AM56363" s="5"/>
      <c r="AW56363" s="5"/>
    </row>
    <row r="56364" spans="38:49">
      <c r="AL56364" s="5"/>
      <c r="AM56364" s="5"/>
      <c r="AW56364" s="5"/>
    </row>
    <row r="56365" spans="38:49">
      <c r="AL56365" s="5"/>
      <c r="AM56365" s="5"/>
      <c r="AW56365" s="5"/>
    </row>
    <row r="56366" spans="38:49">
      <c r="AL56366" s="5"/>
      <c r="AM56366" s="5"/>
      <c r="AW56366" s="5"/>
    </row>
    <row r="56367" spans="38:49">
      <c r="AL56367" s="5"/>
      <c r="AM56367" s="5"/>
      <c r="AW56367" s="5"/>
    </row>
    <row r="56368" spans="38:49">
      <c r="AL56368" s="5"/>
      <c r="AM56368" s="5"/>
      <c r="AW56368" s="5"/>
    </row>
    <row r="56369" spans="38:49">
      <c r="AL56369" s="5"/>
      <c r="AM56369" s="5"/>
      <c r="AW56369" s="5"/>
    </row>
    <row r="56370" spans="38:49">
      <c r="AL56370" s="5"/>
      <c r="AM56370" s="5"/>
      <c r="AW56370" s="5"/>
    </row>
    <row r="56371" spans="38:49">
      <c r="AL56371" s="5"/>
      <c r="AM56371" s="5"/>
      <c r="AW56371" s="5"/>
    </row>
    <row r="56372" spans="38:49">
      <c r="AL56372" s="5"/>
      <c r="AM56372" s="5"/>
      <c r="AW56372" s="5"/>
    </row>
    <row r="56373" spans="38:49">
      <c r="AL56373" s="5"/>
      <c r="AM56373" s="5"/>
      <c r="AW56373" s="5"/>
    </row>
    <row r="56374" spans="38:49">
      <c r="AL56374" s="5"/>
      <c r="AM56374" s="5"/>
      <c r="AW56374" s="5"/>
    </row>
    <row r="56375" spans="38:49">
      <c r="AL56375" s="5"/>
      <c r="AM56375" s="5"/>
      <c r="AW56375" s="5"/>
    </row>
    <row r="56376" spans="38:49">
      <c r="AL56376" s="5"/>
      <c r="AM56376" s="5"/>
      <c r="AW56376" s="5"/>
    </row>
    <row r="56377" spans="38:49">
      <c r="AL56377" s="5"/>
      <c r="AM56377" s="5"/>
      <c r="AW56377" s="5"/>
    </row>
    <row r="56378" spans="38:49">
      <c r="AL56378" s="5"/>
      <c r="AM56378" s="5"/>
      <c r="AW56378" s="5"/>
    </row>
    <row r="56379" spans="38:49">
      <c r="AL56379" s="5"/>
      <c r="AM56379" s="5"/>
      <c r="AW56379" s="5"/>
    </row>
    <row r="56380" spans="38:49">
      <c r="AL56380" s="5"/>
      <c r="AM56380" s="5"/>
      <c r="AW56380" s="5"/>
    </row>
    <row r="56381" spans="38:49">
      <c r="AL56381" s="5"/>
      <c r="AM56381" s="5"/>
      <c r="AW56381" s="5"/>
    </row>
    <row r="56382" spans="38:49">
      <c r="AL56382" s="5"/>
      <c r="AM56382" s="5"/>
      <c r="AW56382" s="5"/>
    </row>
    <row r="56383" spans="38:49">
      <c r="AL56383" s="5"/>
      <c r="AM56383" s="5"/>
      <c r="AW56383" s="5"/>
    </row>
    <row r="56384" spans="38:49">
      <c r="AL56384" s="5"/>
      <c r="AM56384" s="5"/>
      <c r="AW56384" s="5"/>
    </row>
    <row r="56385" spans="38:49">
      <c r="AL56385" s="5"/>
      <c r="AM56385" s="5"/>
      <c r="AW56385" s="5"/>
    </row>
    <row r="56386" spans="38:49">
      <c r="AL56386" s="5"/>
      <c r="AM56386" s="5"/>
      <c r="AW56386" s="5"/>
    </row>
    <row r="56387" spans="38:49">
      <c r="AL56387" s="5"/>
      <c r="AM56387" s="5"/>
      <c r="AW56387" s="5"/>
    </row>
    <row r="56388" spans="38:49">
      <c r="AL56388" s="5"/>
      <c r="AM56388" s="5"/>
      <c r="AW56388" s="5"/>
    </row>
    <row r="56389" spans="38:49">
      <c r="AL56389" s="5"/>
      <c r="AM56389" s="5"/>
      <c r="AW56389" s="5"/>
    </row>
    <row r="56390" spans="38:49">
      <c r="AL56390" s="5"/>
      <c r="AM56390" s="5"/>
      <c r="AW56390" s="5"/>
    </row>
    <row r="56391" spans="38:49">
      <c r="AL56391" s="5"/>
      <c r="AM56391" s="5"/>
      <c r="AW56391" s="5"/>
    </row>
    <row r="56392" spans="38:49">
      <c r="AL56392" s="5"/>
      <c r="AM56392" s="5"/>
      <c r="AW56392" s="5"/>
    </row>
    <row r="56393" spans="38:49">
      <c r="AL56393" s="5"/>
      <c r="AM56393" s="5"/>
      <c r="AW56393" s="5"/>
    </row>
    <row r="56394" spans="38:49">
      <c r="AL56394" s="5"/>
      <c r="AM56394" s="5"/>
      <c r="AW56394" s="5"/>
    </row>
    <row r="56395" spans="38:49">
      <c r="AL56395" s="5"/>
      <c r="AM56395" s="5"/>
      <c r="AW56395" s="5"/>
    </row>
    <row r="56396" spans="38:49">
      <c r="AL56396" s="5"/>
      <c r="AM56396" s="5"/>
      <c r="AW56396" s="5"/>
    </row>
    <row r="56397" spans="38:49">
      <c r="AL56397" s="5"/>
      <c r="AM56397" s="5"/>
      <c r="AW56397" s="5"/>
    </row>
    <row r="56398" spans="38:49">
      <c r="AL56398" s="5"/>
      <c r="AM56398" s="5"/>
      <c r="AW56398" s="5"/>
    </row>
    <row r="56399" spans="38:49">
      <c r="AL56399" s="5"/>
      <c r="AM56399" s="5"/>
      <c r="AW56399" s="5"/>
    </row>
    <row r="56400" spans="38:49">
      <c r="AL56400" s="5"/>
      <c r="AM56400" s="5"/>
      <c r="AW56400" s="5"/>
    </row>
    <row r="56401" spans="38:49">
      <c r="AL56401" s="5"/>
      <c r="AM56401" s="5"/>
      <c r="AW56401" s="5"/>
    </row>
    <row r="56402" spans="38:49">
      <c r="AL56402" s="5"/>
      <c r="AM56402" s="5"/>
      <c r="AW56402" s="5"/>
    </row>
    <row r="56403" spans="38:49">
      <c r="AL56403" s="5"/>
      <c r="AM56403" s="5"/>
      <c r="AW56403" s="5"/>
    </row>
    <row r="56404" spans="38:49">
      <c r="AL56404" s="5"/>
      <c r="AM56404" s="5"/>
      <c r="AW56404" s="5"/>
    </row>
    <row r="56405" spans="38:49">
      <c r="AL56405" s="5"/>
      <c r="AM56405" s="5"/>
      <c r="AW56405" s="5"/>
    </row>
    <row r="56406" spans="38:49">
      <c r="AL56406" s="5"/>
      <c r="AM56406" s="5"/>
      <c r="AW56406" s="5"/>
    </row>
    <row r="56407" spans="38:49">
      <c r="AL56407" s="5"/>
      <c r="AM56407" s="5"/>
      <c r="AW56407" s="5"/>
    </row>
    <row r="56408" spans="38:49">
      <c r="AL56408" s="5"/>
      <c r="AM56408" s="5"/>
      <c r="AW56408" s="5"/>
    </row>
    <row r="56409" spans="38:49">
      <c r="AL56409" s="5"/>
      <c r="AM56409" s="5"/>
      <c r="AW56409" s="5"/>
    </row>
    <row r="56410" spans="38:49">
      <c r="AL56410" s="5"/>
      <c r="AM56410" s="5"/>
      <c r="AW56410" s="5"/>
    </row>
    <row r="56411" spans="38:49">
      <c r="AL56411" s="5"/>
      <c r="AM56411" s="5"/>
      <c r="AW56411" s="5"/>
    </row>
    <row r="56412" spans="38:49">
      <c r="AL56412" s="5"/>
      <c r="AM56412" s="5"/>
      <c r="AW56412" s="5"/>
    </row>
    <row r="56413" spans="38:49">
      <c r="AL56413" s="5"/>
      <c r="AM56413" s="5"/>
      <c r="AW56413" s="5"/>
    </row>
    <row r="56414" spans="38:49">
      <c r="AL56414" s="5"/>
      <c r="AM56414" s="5"/>
      <c r="AW56414" s="5"/>
    </row>
    <row r="56415" spans="38:49">
      <c r="AL56415" s="5"/>
      <c r="AM56415" s="5"/>
      <c r="AW56415" s="5"/>
    </row>
    <row r="56416" spans="38:49">
      <c r="AL56416" s="5"/>
      <c r="AM56416" s="5"/>
      <c r="AW56416" s="5"/>
    </row>
    <row r="56417" spans="38:49">
      <c r="AL56417" s="5"/>
      <c r="AM56417" s="5"/>
      <c r="AW56417" s="5"/>
    </row>
    <row r="56418" spans="38:49">
      <c r="AL56418" s="5"/>
      <c r="AM56418" s="5"/>
      <c r="AW56418" s="5"/>
    </row>
    <row r="56419" spans="38:49">
      <c r="AL56419" s="5"/>
      <c r="AM56419" s="5"/>
      <c r="AW56419" s="5"/>
    </row>
    <row r="56420" spans="38:49">
      <c r="AL56420" s="5"/>
      <c r="AM56420" s="5"/>
      <c r="AW56420" s="5"/>
    </row>
    <row r="56421" spans="38:49">
      <c r="AL56421" s="5"/>
      <c r="AM56421" s="5"/>
      <c r="AW56421" s="5"/>
    </row>
    <row r="56422" spans="38:49">
      <c r="AL56422" s="5"/>
      <c r="AM56422" s="5"/>
      <c r="AW56422" s="5"/>
    </row>
    <row r="56423" spans="38:49">
      <c r="AL56423" s="5"/>
      <c r="AM56423" s="5"/>
      <c r="AW56423" s="5"/>
    </row>
    <row r="56424" spans="38:49">
      <c r="AL56424" s="5"/>
      <c r="AM56424" s="5"/>
      <c r="AW56424" s="5"/>
    </row>
    <row r="56425" spans="38:49">
      <c r="AL56425" s="5"/>
      <c r="AM56425" s="5"/>
      <c r="AW56425" s="5"/>
    </row>
    <row r="56426" spans="38:49">
      <c r="AL56426" s="5"/>
      <c r="AM56426" s="5"/>
      <c r="AW56426" s="5"/>
    </row>
    <row r="56427" spans="38:49">
      <c r="AL56427" s="5"/>
      <c r="AM56427" s="5"/>
      <c r="AW56427" s="5"/>
    </row>
    <row r="56428" spans="38:49">
      <c r="AL56428" s="5"/>
      <c r="AM56428" s="5"/>
      <c r="AW56428" s="5"/>
    </row>
    <row r="56429" spans="38:49">
      <c r="AL56429" s="5"/>
      <c r="AM56429" s="5"/>
      <c r="AW56429" s="5"/>
    </row>
    <row r="56430" spans="38:49">
      <c r="AL56430" s="5"/>
      <c r="AM56430" s="5"/>
      <c r="AW56430" s="5"/>
    </row>
    <row r="56431" spans="38:49">
      <c r="AL56431" s="5"/>
      <c r="AM56431" s="5"/>
      <c r="AW56431" s="5"/>
    </row>
    <row r="56432" spans="38:49">
      <c r="AL56432" s="5"/>
      <c r="AM56432" s="5"/>
      <c r="AW56432" s="5"/>
    </row>
    <row r="56433" spans="38:49">
      <c r="AL56433" s="5"/>
      <c r="AM56433" s="5"/>
      <c r="AW56433" s="5"/>
    </row>
    <row r="56434" spans="38:49">
      <c r="AL56434" s="5"/>
      <c r="AM56434" s="5"/>
      <c r="AW56434" s="5"/>
    </row>
    <row r="56435" spans="38:49">
      <c r="AL56435" s="5"/>
      <c r="AM56435" s="5"/>
      <c r="AW56435" s="5"/>
    </row>
    <row r="56436" spans="38:49">
      <c r="AL56436" s="5"/>
      <c r="AM56436" s="5"/>
      <c r="AW56436" s="5"/>
    </row>
    <row r="56437" spans="38:49">
      <c r="AL56437" s="5"/>
      <c r="AM56437" s="5"/>
      <c r="AW56437" s="5"/>
    </row>
    <row r="56438" spans="38:49">
      <c r="AL56438" s="5"/>
      <c r="AM56438" s="5"/>
      <c r="AW56438" s="5"/>
    </row>
    <row r="56439" spans="38:49">
      <c r="AL56439" s="5"/>
      <c r="AM56439" s="5"/>
      <c r="AW56439" s="5"/>
    </row>
    <row r="56440" spans="38:49">
      <c r="AL56440" s="5"/>
      <c r="AM56440" s="5"/>
      <c r="AW56440" s="5"/>
    </row>
    <row r="56441" spans="38:49">
      <c r="AL56441" s="5"/>
      <c r="AM56441" s="5"/>
      <c r="AW56441" s="5"/>
    </row>
    <row r="56442" spans="38:49">
      <c r="AL56442" s="5"/>
      <c r="AM56442" s="5"/>
      <c r="AW56442" s="5"/>
    </row>
    <row r="56443" spans="38:49">
      <c r="AL56443" s="5"/>
      <c r="AM56443" s="5"/>
      <c r="AW56443" s="5"/>
    </row>
    <row r="56444" spans="38:49">
      <c r="AL56444" s="5"/>
      <c r="AM56444" s="5"/>
      <c r="AW56444" s="5"/>
    </row>
    <row r="56445" spans="38:49">
      <c r="AL56445" s="5"/>
      <c r="AM56445" s="5"/>
      <c r="AW56445" s="5"/>
    </row>
    <row r="56446" spans="38:49">
      <c r="AL56446" s="5"/>
      <c r="AM56446" s="5"/>
      <c r="AW56446" s="5"/>
    </row>
    <row r="56447" spans="38:49">
      <c r="AL56447" s="5"/>
      <c r="AM56447" s="5"/>
      <c r="AW56447" s="5"/>
    </row>
    <row r="56448" spans="38:49">
      <c r="AL56448" s="5"/>
      <c r="AM56448" s="5"/>
      <c r="AW56448" s="5"/>
    </row>
    <row r="56449" spans="38:49">
      <c r="AL56449" s="5"/>
      <c r="AM56449" s="5"/>
      <c r="AW56449" s="5"/>
    </row>
    <row r="56450" spans="38:49">
      <c r="AL56450" s="5"/>
      <c r="AM56450" s="5"/>
      <c r="AW56450" s="5"/>
    </row>
    <row r="56451" spans="38:49">
      <c r="AL56451" s="5"/>
      <c r="AM56451" s="5"/>
      <c r="AW56451" s="5"/>
    </row>
    <row r="56452" spans="38:49">
      <c r="AL56452" s="5"/>
      <c r="AM56452" s="5"/>
      <c r="AW56452" s="5"/>
    </row>
    <row r="56453" spans="38:49">
      <c r="AL56453" s="5"/>
      <c r="AM56453" s="5"/>
      <c r="AW56453" s="5"/>
    </row>
    <row r="56454" spans="38:49">
      <c r="AL56454" s="5"/>
      <c r="AM56454" s="5"/>
      <c r="AW56454" s="5"/>
    </row>
    <row r="56455" spans="38:49">
      <c r="AL56455" s="5"/>
      <c r="AM56455" s="5"/>
      <c r="AW56455" s="5"/>
    </row>
    <row r="56456" spans="38:49">
      <c r="AL56456" s="5"/>
      <c r="AM56456" s="5"/>
      <c r="AW56456" s="5"/>
    </row>
    <row r="56457" spans="38:49">
      <c r="AL56457" s="5"/>
      <c r="AM56457" s="5"/>
      <c r="AW56457" s="5"/>
    </row>
    <row r="56458" spans="38:49">
      <c r="AL56458" s="5"/>
      <c r="AM56458" s="5"/>
      <c r="AW56458" s="5"/>
    </row>
    <row r="56459" spans="38:49">
      <c r="AL56459" s="5"/>
      <c r="AM56459" s="5"/>
      <c r="AW56459" s="5"/>
    </row>
    <row r="56460" spans="38:49">
      <c r="AL56460" s="5"/>
      <c r="AM56460" s="5"/>
      <c r="AW56460" s="5"/>
    </row>
    <row r="56461" spans="38:49">
      <c r="AL56461" s="5"/>
      <c r="AM56461" s="5"/>
      <c r="AW56461" s="5"/>
    </row>
    <row r="56462" spans="38:49">
      <c r="AL56462" s="5"/>
      <c r="AM56462" s="5"/>
      <c r="AW56462" s="5"/>
    </row>
    <row r="56463" spans="38:49">
      <c r="AL56463" s="5"/>
      <c r="AM56463" s="5"/>
      <c r="AW56463" s="5"/>
    </row>
    <row r="56464" spans="38:49">
      <c r="AL56464" s="5"/>
      <c r="AM56464" s="5"/>
      <c r="AW56464" s="5"/>
    </row>
    <row r="56465" spans="38:49">
      <c r="AL56465" s="5"/>
      <c r="AM56465" s="5"/>
      <c r="AW56465" s="5"/>
    </row>
    <row r="56466" spans="38:49">
      <c r="AL56466" s="5"/>
      <c r="AM56466" s="5"/>
      <c r="AW56466" s="5"/>
    </row>
    <row r="56467" spans="38:49">
      <c r="AL56467" s="5"/>
      <c r="AM56467" s="5"/>
      <c r="AW56467" s="5"/>
    </row>
    <row r="56468" spans="38:49">
      <c r="AL56468" s="5"/>
      <c r="AM56468" s="5"/>
      <c r="AW56468" s="5"/>
    </row>
    <row r="56469" spans="38:49">
      <c r="AL56469" s="5"/>
      <c r="AM56469" s="5"/>
      <c r="AW56469" s="5"/>
    </row>
    <row r="56470" spans="38:49">
      <c r="AL56470" s="5"/>
      <c r="AM56470" s="5"/>
      <c r="AW56470" s="5"/>
    </row>
    <row r="56471" spans="38:49">
      <c r="AL56471" s="5"/>
      <c r="AM56471" s="5"/>
      <c r="AW56471" s="5"/>
    </row>
    <row r="56472" spans="38:49">
      <c r="AL56472" s="5"/>
      <c r="AM56472" s="5"/>
      <c r="AW56472" s="5"/>
    </row>
    <row r="56473" spans="38:49">
      <c r="AL56473" s="5"/>
      <c r="AM56473" s="5"/>
      <c r="AW56473" s="5"/>
    </row>
    <row r="56474" spans="38:49">
      <c r="AL56474" s="5"/>
      <c r="AM56474" s="5"/>
      <c r="AW56474" s="5"/>
    </row>
    <row r="56475" spans="38:49">
      <c r="AL56475" s="5"/>
      <c r="AM56475" s="5"/>
      <c r="AW56475" s="5"/>
    </row>
    <row r="56476" spans="38:49">
      <c r="AL56476" s="5"/>
      <c r="AM56476" s="5"/>
      <c r="AW56476" s="5"/>
    </row>
    <row r="56477" spans="38:49">
      <c r="AL56477" s="5"/>
      <c r="AM56477" s="5"/>
      <c r="AW56477" s="5"/>
    </row>
    <row r="56478" spans="38:49">
      <c r="AL56478" s="5"/>
      <c r="AM56478" s="5"/>
      <c r="AW56478" s="5"/>
    </row>
    <row r="56479" spans="38:49">
      <c r="AL56479" s="5"/>
      <c r="AM56479" s="5"/>
      <c r="AW56479" s="5"/>
    </row>
    <row r="56480" spans="38:49">
      <c r="AL56480" s="5"/>
      <c r="AM56480" s="5"/>
      <c r="AW56480" s="5"/>
    </row>
    <row r="56481" spans="38:49">
      <c r="AL56481" s="5"/>
      <c r="AM56481" s="5"/>
      <c r="AW56481" s="5"/>
    </row>
    <row r="56482" spans="38:49">
      <c r="AL56482" s="5"/>
      <c r="AM56482" s="5"/>
      <c r="AW56482" s="5"/>
    </row>
    <row r="56483" spans="38:49">
      <c r="AL56483" s="5"/>
      <c r="AM56483" s="5"/>
      <c r="AW56483" s="5"/>
    </row>
    <row r="56484" spans="38:49">
      <c r="AL56484" s="5"/>
      <c r="AM56484" s="5"/>
      <c r="AW56484" s="5"/>
    </row>
    <row r="56485" spans="38:49">
      <c r="AL56485" s="5"/>
      <c r="AM56485" s="5"/>
      <c r="AW56485" s="5"/>
    </row>
    <row r="56486" spans="38:49">
      <c r="AL56486" s="5"/>
      <c r="AM56486" s="5"/>
      <c r="AW56486" s="5"/>
    </row>
    <row r="56487" spans="38:49">
      <c r="AL56487" s="5"/>
      <c r="AM56487" s="5"/>
      <c r="AW56487" s="5"/>
    </row>
    <row r="56488" spans="38:49">
      <c r="AL56488" s="5"/>
      <c r="AM56488" s="5"/>
      <c r="AW56488" s="5"/>
    </row>
    <row r="56489" spans="38:49">
      <c r="AL56489" s="5"/>
      <c r="AM56489" s="5"/>
      <c r="AW56489" s="5"/>
    </row>
    <row r="56490" spans="38:49">
      <c r="AL56490" s="5"/>
      <c r="AM56490" s="5"/>
      <c r="AW56490" s="5"/>
    </row>
    <row r="56491" spans="38:49">
      <c r="AL56491" s="5"/>
      <c r="AM56491" s="5"/>
      <c r="AW56491" s="5"/>
    </row>
    <row r="56492" spans="38:49">
      <c r="AL56492" s="5"/>
      <c r="AM56492" s="5"/>
      <c r="AW56492" s="5"/>
    </row>
    <row r="56493" spans="38:49">
      <c r="AL56493" s="5"/>
      <c r="AM56493" s="5"/>
      <c r="AW56493" s="5"/>
    </row>
    <row r="56494" spans="38:49">
      <c r="AL56494" s="5"/>
      <c r="AM56494" s="5"/>
      <c r="AW56494" s="5"/>
    </row>
    <row r="56495" spans="38:49">
      <c r="AL56495" s="5"/>
      <c r="AM56495" s="5"/>
      <c r="AW56495" s="5"/>
    </row>
    <row r="56496" spans="38:49">
      <c r="AL56496" s="5"/>
      <c r="AM56496" s="5"/>
      <c r="AW56496" s="5"/>
    </row>
    <row r="56497" spans="38:49">
      <c r="AL56497" s="5"/>
      <c r="AM56497" s="5"/>
      <c r="AW56497" s="5"/>
    </row>
    <row r="56498" spans="38:49">
      <c r="AL56498" s="5"/>
      <c r="AM56498" s="5"/>
      <c r="AW56498" s="5"/>
    </row>
    <row r="56499" spans="38:49">
      <c r="AL56499" s="5"/>
      <c r="AM56499" s="5"/>
      <c r="AW56499" s="5"/>
    </row>
    <row r="56500" spans="38:49">
      <c r="AL56500" s="5"/>
      <c r="AM56500" s="5"/>
      <c r="AW56500" s="5"/>
    </row>
    <row r="56501" spans="38:49">
      <c r="AL56501" s="5"/>
      <c r="AM56501" s="5"/>
      <c r="AW56501" s="5"/>
    </row>
    <row r="56502" spans="38:49">
      <c r="AL56502" s="5"/>
      <c r="AM56502" s="5"/>
      <c r="AW56502" s="5"/>
    </row>
    <row r="56503" spans="38:49">
      <c r="AL56503" s="5"/>
      <c r="AM56503" s="5"/>
      <c r="AW56503" s="5"/>
    </row>
    <row r="56504" spans="38:49">
      <c r="AL56504" s="5"/>
      <c r="AM56504" s="5"/>
      <c r="AW56504" s="5"/>
    </row>
    <row r="56505" spans="38:49">
      <c r="AL56505" s="5"/>
      <c r="AM56505" s="5"/>
      <c r="AW56505" s="5"/>
    </row>
    <row r="56506" spans="38:49">
      <c r="AL56506" s="5"/>
      <c r="AM56506" s="5"/>
      <c r="AW56506" s="5"/>
    </row>
    <row r="56507" spans="38:49">
      <c r="AL56507" s="5"/>
      <c r="AM56507" s="5"/>
      <c r="AW56507" s="5"/>
    </row>
    <row r="56508" spans="38:49">
      <c r="AL56508" s="5"/>
      <c r="AM56508" s="5"/>
      <c r="AW56508" s="5"/>
    </row>
    <row r="56509" spans="38:49">
      <c r="AL56509" s="5"/>
      <c r="AM56509" s="5"/>
      <c r="AW56509" s="5"/>
    </row>
    <row r="56510" spans="38:49">
      <c r="AL56510" s="5"/>
      <c r="AM56510" s="5"/>
      <c r="AW56510" s="5"/>
    </row>
    <row r="56511" spans="38:49">
      <c r="AL56511" s="5"/>
      <c r="AM56511" s="5"/>
      <c r="AW56511" s="5"/>
    </row>
    <row r="56512" spans="38:49">
      <c r="AL56512" s="5"/>
      <c r="AM56512" s="5"/>
      <c r="AW56512" s="5"/>
    </row>
    <row r="56513" spans="38:49">
      <c r="AL56513" s="5"/>
      <c r="AM56513" s="5"/>
      <c r="AW56513" s="5"/>
    </row>
    <row r="56514" spans="38:49">
      <c r="AL56514" s="5"/>
      <c r="AM56514" s="5"/>
      <c r="AW56514" s="5"/>
    </row>
    <row r="56515" spans="38:49">
      <c r="AL56515" s="5"/>
      <c r="AM56515" s="5"/>
      <c r="AW56515" s="5"/>
    </row>
    <row r="56516" spans="38:49">
      <c r="AL56516" s="5"/>
      <c r="AM56516" s="5"/>
      <c r="AW56516" s="5"/>
    </row>
    <row r="56517" spans="38:49">
      <c r="AL56517" s="5"/>
      <c r="AM56517" s="5"/>
      <c r="AW56517" s="5"/>
    </row>
    <row r="56518" spans="38:49">
      <c r="AL56518" s="5"/>
      <c r="AM56518" s="5"/>
      <c r="AW56518" s="5"/>
    </row>
    <row r="56519" spans="38:49">
      <c r="AL56519" s="5"/>
      <c r="AM56519" s="5"/>
      <c r="AW56519" s="5"/>
    </row>
    <row r="56520" spans="38:49">
      <c r="AL56520" s="5"/>
      <c r="AM56520" s="5"/>
      <c r="AW56520" s="5"/>
    </row>
    <row r="56521" spans="38:49">
      <c r="AL56521" s="5"/>
      <c r="AM56521" s="5"/>
      <c r="AW56521" s="5"/>
    </row>
    <row r="56522" spans="38:49">
      <c r="AL56522" s="5"/>
      <c r="AM56522" s="5"/>
      <c r="AW56522" s="5"/>
    </row>
    <row r="56523" spans="38:49">
      <c r="AL56523" s="5"/>
      <c r="AM56523" s="5"/>
      <c r="AW56523" s="5"/>
    </row>
    <row r="56524" spans="38:49">
      <c r="AL56524" s="5"/>
      <c r="AM56524" s="5"/>
      <c r="AW56524" s="5"/>
    </row>
    <row r="56525" spans="38:49">
      <c r="AL56525" s="5"/>
      <c r="AM56525" s="5"/>
      <c r="AW56525" s="5"/>
    </row>
    <row r="56526" spans="38:49">
      <c r="AL56526" s="5"/>
      <c r="AM56526" s="5"/>
      <c r="AW56526" s="5"/>
    </row>
    <row r="56527" spans="38:49">
      <c r="AL56527" s="5"/>
      <c r="AM56527" s="5"/>
      <c r="AW56527" s="5"/>
    </row>
    <row r="56528" spans="38:49">
      <c r="AL56528" s="5"/>
      <c r="AM56528" s="5"/>
      <c r="AW56528" s="5"/>
    </row>
    <row r="56529" spans="38:49">
      <c r="AL56529" s="5"/>
      <c r="AM56529" s="5"/>
      <c r="AW56529" s="5"/>
    </row>
    <row r="56530" spans="38:49">
      <c r="AL56530" s="5"/>
      <c r="AM56530" s="5"/>
      <c r="AW56530" s="5"/>
    </row>
    <row r="56531" spans="38:49">
      <c r="AL56531" s="5"/>
      <c r="AM56531" s="5"/>
      <c r="AW56531" s="5"/>
    </row>
    <row r="56532" spans="38:49">
      <c r="AL56532" s="5"/>
      <c r="AM56532" s="5"/>
      <c r="AW56532" s="5"/>
    </row>
    <row r="56533" spans="38:49">
      <c r="AL56533" s="5"/>
      <c r="AM56533" s="5"/>
      <c r="AW56533" s="5"/>
    </row>
    <row r="56534" spans="38:49">
      <c r="AL56534" s="5"/>
      <c r="AM56534" s="5"/>
      <c r="AW56534" s="5"/>
    </row>
    <row r="56535" spans="38:49">
      <c r="AL56535" s="5"/>
      <c r="AM56535" s="5"/>
      <c r="AW56535" s="5"/>
    </row>
    <row r="56536" spans="38:49">
      <c r="AL56536" s="5"/>
      <c r="AM56536" s="5"/>
      <c r="AW56536" s="5"/>
    </row>
    <row r="56537" spans="38:49">
      <c r="AL56537" s="5"/>
      <c r="AM56537" s="5"/>
      <c r="AW56537" s="5"/>
    </row>
    <row r="56538" spans="38:49">
      <c r="AL56538" s="5"/>
      <c r="AM56538" s="5"/>
      <c r="AW56538" s="5"/>
    </row>
    <row r="56539" spans="38:49">
      <c r="AL56539" s="5"/>
      <c r="AM56539" s="5"/>
      <c r="AW56539" s="5"/>
    </row>
    <row r="56540" spans="38:49">
      <c r="AL56540" s="5"/>
      <c r="AM56540" s="5"/>
      <c r="AW56540" s="5"/>
    </row>
    <row r="56541" spans="38:49">
      <c r="AL56541" s="5"/>
      <c r="AM56541" s="5"/>
      <c r="AW56541" s="5"/>
    </row>
    <row r="56542" spans="38:49">
      <c r="AL56542" s="5"/>
      <c r="AM56542" s="5"/>
      <c r="AW56542" s="5"/>
    </row>
    <row r="56543" spans="38:49">
      <c r="AL56543" s="5"/>
      <c r="AM56543" s="5"/>
      <c r="AW56543" s="5"/>
    </row>
    <row r="56544" spans="38:49">
      <c r="AL56544" s="5"/>
      <c r="AM56544" s="5"/>
      <c r="AW56544" s="5"/>
    </row>
    <row r="56545" spans="38:49">
      <c r="AL56545" s="5"/>
      <c r="AM56545" s="5"/>
      <c r="AW56545" s="5"/>
    </row>
    <row r="56546" spans="38:49">
      <c r="AL56546" s="5"/>
      <c r="AM56546" s="5"/>
      <c r="AW56546" s="5"/>
    </row>
    <row r="56547" spans="38:49">
      <c r="AL56547" s="5"/>
      <c r="AM56547" s="5"/>
      <c r="AW56547" s="5"/>
    </row>
    <row r="56548" spans="38:49">
      <c r="AL56548" s="5"/>
      <c r="AM56548" s="5"/>
      <c r="AW56548" s="5"/>
    </row>
    <row r="56549" spans="38:49">
      <c r="AL56549" s="5"/>
      <c r="AM56549" s="5"/>
      <c r="AW56549" s="5"/>
    </row>
    <row r="56550" spans="38:49">
      <c r="AL56550" s="5"/>
      <c r="AM56550" s="5"/>
      <c r="AW56550" s="5"/>
    </row>
    <row r="56551" spans="38:49">
      <c r="AL56551" s="5"/>
      <c r="AM56551" s="5"/>
      <c r="AW56551" s="5"/>
    </row>
    <row r="56552" spans="38:49">
      <c r="AL56552" s="5"/>
      <c r="AM56552" s="5"/>
      <c r="AW56552" s="5"/>
    </row>
    <row r="56553" spans="38:49">
      <c r="AL56553" s="5"/>
      <c r="AM56553" s="5"/>
      <c r="AW56553" s="5"/>
    </row>
    <row r="56554" spans="38:49">
      <c r="AL56554" s="5"/>
      <c r="AM56554" s="5"/>
      <c r="AW56554" s="5"/>
    </row>
    <row r="56555" spans="38:49">
      <c r="AL56555" s="5"/>
      <c r="AM56555" s="5"/>
      <c r="AW56555" s="5"/>
    </row>
    <row r="56556" spans="38:49">
      <c r="AL56556" s="5"/>
      <c r="AM56556" s="5"/>
      <c r="AW56556" s="5"/>
    </row>
    <row r="56557" spans="38:49">
      <c r="AL56557" s="5"/>
      <c r="AM56557" s="5"/>
      <c r="AW56557" s="5"/>
    </row>
    <row r="56558" spans="38:49">
      <c r="AL56558" s="5"/>
      <c r="AM56558" s="5"/>
      <c r="AW56558" s="5"/>
    </row>
    <row r="56559" spans="38:49">
      <c r="AL56559" s="5"/>
      <c r="AM56559" s="5"/>
      <c r="AW56559" s="5"/>
    </row>
    <row r="56560" spans="38:49">
      <c r="AL56560" s="5"/>
      <c r="AM56560" s="5"/>
      <c r="AW56560" s="5"/>
    </row>
    <row r="56561" spans="38:49">
      <c r="AL56561" s="5"/>
      <c r="AM56561" s="5"/>
      <c r="AW56561" s="5"/>
    </row>
    <row r="56562" spans="38:49">
      <c r="AL56562" s="5"/>
      <c r="AM56562" s="5"/>
      <c r="AW56562" s="5"/>
    </row>
    <row r="56563" spans="38:49">
      <c r="AL56563" s="5"/>
      <c r="AM56563" s="5"/>
      <c r="AW56563" s="5"/>
    </row>
    <row r="56564" spans="38:49">
      <c r="AL56564" s="5"/>
      <c r="AM56564" s="5"/>
      <c r="AW56564" s="5"/>
    </row>
    <row r="56565" spans="38:49">
      <c r="AL56565" s="5"/>
      <c r="AM56565" s="5"/>
      <c r="AW56565" s="5"/>
    </row>
    <row r="56566" spans="38:49">
      <c r="AL56566" s="5"/>
      <c r="AM56566" s="5"/>
      <c r="AW56566" s="5"/>
    </row>
    <row r="56567" spans="38:49">
      <c r="AL56567" s="5"/>
      <c r="AM56567" s="5"/>
      <c r="AW56567" s="5"/>
    </row>
    <row r="56568" spans="38:49">
      <c r="AL56568" s="5"/>
      <c r="AM56568" s="5"/>
      <c r="AW56568" s="5"/>
    </row>
    <row r="56569" spans="38:49">
      <c r="AL56569" s="5"/>
      <c r="AM56569" s="5"/>
      <c r="AW56569" s="5"/>
    </row>
    <row r="56570" spans="38:49">
      <c r="AL56570" s="5"/>
      <c r="AM56570" s="5"/>
      <c r="AW56570" s="5"/>
    </row>
    <row r="56571" spans="38:49">
      <c r="AL56571" s="5"/>
      <c r="AM56571" s="5"/>
      <c r="AW56571" s="5"/>
    </row>
    <row r="56572" spans="38:49">
      <c r="AL56572" s="5"/>
      <c r="AM56572" s="5"/>
      <c r="AW56572" s="5"/>
    </row>
    <row r="56573" spans="38:49">
      <c r="AL56573" s="5"/>
      <c r="AM56573" s="5"/>
      <c r="AW56573" s="5"/>
    </row>
    <row r="56574" spans="38:49">
      <c r="AL56574" s="5"/>
      <c r="AM56574" s="5"/>
      <c r="AW56574" s="5"/>
    </row>
    <row r="56575" spans="38:49">
      <c r="AL56575" s="5"/>
      <c r="AM56575" s="5"/>
      <c r="AW56575" s="5"/>
    </row>
    <row r="56576" spans="38:49">
      <c r="AL56576" s="5"/>
      <c r="AM56576" s="5"/>
      <c r="AW56576" s="5"/>
    </row>
    <row r="56577" spans="38:49">
      <c r="AL56577" s="5"/>
      <c r="AM56577" s="5"/>
      <c r="AW56577" s="5"/>
    </row>
    <row r="56578" spans="38:49">
      <c r="AL56578" s="5"/>
      <c r="AM56578" s="5"/>
      <c r="AW56578" s="5"/>
    </row>
    <row r="56579" spans="38:49">
      <c r="AL56579" s="5"/>
      <c r="AM56579" s="5"/>
      <c r="AW56579" s="5"/>
    </row>
    <row r="56580" spans="38:49">
      <c r="AL56580" s="5"/>
      <c r="AM56580" s="5"/>
      <c r="AW56580" s="5"/>
    </row>
    <row r="56581" spans="38:49">
      <c r="AL56581" s="5"/>
      <c r="AM56581" s="5"/>
      <c r="AW56581" s="5"/>
    </row>
    <row r="56582" spans="38:49">
      <c r="AL56582" s="5"/>
      <c r="AM56582" s="5"/>
      <c r="AW56582" s="5"/>
    </row>
    <row r="56583" spans="38:49">
      <c r="AL56583" s="5"/>
      <c r="AM56583" s="5"/>
      <c r="AW56583" s="5"/>
    </row>
    <row r="56584" spans="38:49">
      <c r="AL56584" s="5"/>
      <c r="AM56584" s="5"/>
      <c r="AW56584" s="5"/>
    </row>
    <row r="56585" spans="38:49">
      <c r="AL56585" s="5"/>
      <c r="AM56585" s="5"/>
      <c r="AW56585" s="5"/>
    </row>
    <row r="56586" spans="38:49">
      <c r="AL56586" s="5"/>
      <c r="AM56586" s="5"/>
      <c r="AW56586" s="5"/>
    </row>
    <row r="56587" spans="38:49">
      <c r="AL56587" s="5"/>
      <c r="AM56587" s="5"/>
      <c r="AW56587" s="5"/>
    </row>
    <row r="56588" spans="38:49">
      <c r="AL56588" s="5"/>
      <c r="AM56588" s="5"/>
      <c r="AW56588" s="5"/>
    </row>
    <row r="56589" spans="38:49">
      <c r="AL56589" s="5"/>
      <c r="AM56589" s="5"/>
      <c r="AW56589" s="5"/>
    </row>
    <row r="56590" spans="38:49">
      <c r="AL56590" s="5"/>
      <c r="AM56590" s="5"/>
      <c r="AW56590" s="5"/>
    </row>
    <row r="56591" spans="38:49">
      <c r="AL56591" s="5"/>
      <c r="AM56591" s="5"/>
      <c r="AW56591" s="5"/>
    </row>
    <row r="56592" spans="38:49">
      <c r="AL56592" s="5"/>
      <c r="AM56592" s="5"/>
      <c r="AW56592" s="5"/>
    </row>
    <row r="56593" spans="38:49">
      <c r="AL56593" s="5"/>
      <c r="AM56593" s="5"/>
      <c r="AW56593" s="5"/>
    </row>
    <row r="56594" spans="38:49">
      <c r="AL56594" s="5"/>
      <c r="AM56594" s="5"/>
      <c r="AW56594" s="5"/>
    </row>
    <row r="56595" spans="38:49">
      <c r="AL56595" s="5"/>
      <c r="AM56595" s="5"/>
      <c r="AW56595" s="5"/>
    </row>
    <row r="56596" spans="38:49">
      <c r="AL56596" s="5"/>
      <c r="AM56596" s="5"/>
      <c r="AW56596" s="5"/>
    </row>
    <row r="56597" spans="38:49">
      <c r="AL56597" s="5"/>
      <c r="AM56597" s="5"/>
      <c r="AW56597" s="5"/>
    </row>
    <row r="56598" spans="38:49">
      <c r="AL56598" s="5"/>
      <c r="AM56598" s="5"/>
      <c r="AW56598" s="5"/>
    </row>
    <row r="56599" spans="38:49">
      <c r="AL56599" s="5"/>
      <c r="AM56599" s="5"/>
      <c r="AW56599" s="5"/>
    </row>
    <row r="56600" spans="38:49">
      <c r="AL56600" s="5"/>
      <c r="AM56600" s="5"/>
      <c r="AW56600" s="5"/>
    </row>
    <row r="56601" spans="38:49">
      <c r="AL56601" s="5"/>
      <c r="AM56601" s="5"/>
      <c r="AW56601" s="5"/>
    </row>
    <row r="56602" spans="38:49">
      <c r="AL56602" s="5"/>
      <c r="AM56602" s="5"/>
      <c r="AW56602" s="5"/>
    </row>
    <row r="56603" spans="38:49">
      <c r="AL56603" s="5"/>
      <c r="AM56603" s="5"/>
      <c r="AW56603" s="5"/>
    </row>
    <row r="56604" spans="38:49">
      <c r="AL56604" s="5"/>
      <c r="AM56604" s="5"/>
      <c r="AW56604" s="5"/>
    </row>
    <row r="56605" spans="38:49">
      <c r="AL56605" s="5"/>
      <c r="AM56605" s="5"/>
      <c r="AW56605" s="5"/>
    </row>
    <row r="56606" spans="38:49">
      <c r="AL56606" s="5"/>
      <c r="AM56606" s="5"/>
      <c r="AW56606" s="5"/>
    </row>
    <row r="56607" spans="38:49">
      <c r="AL56607" s="5"/>
      <c r="AM56607" s="5"/>
      <c r="AW56607" s="5"/>
    </row>
    <row r="56608" spans="38:49">
      <c r="AL56608" s="5"/>
      <c r="AM56608" s="5"/>
      <c r="AW56608" s="5"/>
    </row>
    <row r="56609" spans="38:49">
      <c r="AL56609" s="5"/>
      <c r="AM56609" s="5"/>
      <c r="AW56609" s="5"/>
    </row>
    <row r="56610" spans="38:49">
      <c r="AL56610" s="5"/>
      <c r="AM56610" s="5"/>
      <c r="AW56610" s="5"/>
    </row>
    <row r="56611" spans="38:49">
      <c r="AL56611" s="5"/>
      <c r="AM56611" s="5"/>
      <c r="AW56611" s="5"/>
    </row>
    <row r="56612" spans="38:49">
      <c r="AL56612" s="5"/>
      <c r="AM56612" s="5"/>
      <c r="AW56612" s="5"/>
    </row>
    <row r="56613" spans="38:49">
      <c r="AL56613" s="5"/>
      <c r="AM56613" s="5"/>
      <c r="AW56613" s="5"/>
    </row>
    <row r="56614" spans="38:49">
      <c r="AL56614" s="5"/>
      <c r="AM56614" s="5"/>
      <c r="AW56614" s="5"/>
    </row>
    <row r="56615" spans="38:49">
      <c r="AL56615" s="5"/>
      <c r="AM56615" s="5"/>
      <c r="AW56615" s="5"/>
    </row>
    <row r="56616" spans="38:49">
      <c r="AL56616" s="5"/>
      <c r="AM56616" s="5"/>
      <c r="AW56616" s="5"/>
    </row>
    <row r="56617" spans="38:49">
      <c r="AL56617" s="5"/>
      <c r="AM56617" s="5"/>
      <c r="AW56617" s="5"/>
    </row>
    <row r="56618" spans="38:49">
      <c r="AL56618" s="5"/>
      <c r="AM56618" s="5"/>
      <c r="AW56618" s="5"/>
    </row>
    <row r="56619" spans="38:49">
      <c r="AL56619" s="5"/>
      <c r="AM56619" s="5"/>
      <c r="AW56619" s="5"/>
    </row>
    <row r="56620" spans="38:49">
      <c r="AL56620" s="5"/>
      <c r="AM56620" s="5"/>
      <c r="AW56620" s="5"/>
    </row>
    <row r="56621" spans="38:49">
      <c r="AL56621" s="5"/>
      <c r="AM56621" s="5"/>
      <c r="AW56621" s="5"/>
    </row>
    <row r="56622" spans="38:49">
      <c r="AL56622" s="5"/>
      <c r="AM56622" s="5"/>
      <c r="AW56622" s="5"/>
    </row>
    <row r="56623" spans="38:49">
      <c r="AL56623" s="5"/>
      <c r="AM56623" s="5"/>
      <c r="AW56623" s="5"/>
    </row>
    <row r="56624" spans="38:49">
      <c r="AL56624" s="5"/>
      <c r="AM56624" s="5"/>
      <c r="AW56624" s="5"/>
    </row>
    <row r="56625" spans="38:49">
      <c r="AL56625" s="5"/>
      <c r="AM56625" s="5"/>
      <c r="AW56625" s="5"/>
    </row>
    <row r="56626" spans="38:49">
      <c r="AL56626" s="5"/>
      <c r="AM56626" s="5"/>
      <c r="AW56626" s="5"/>
    </row>
    <row r="56627" spans="38:49">
      <c r="AL56627" s="5"/>
      <c r="AM56627" s="5"/>
      <c r="AW56627" s="5"/>
    </row>
    <row r="56628" spans="38:49">
      <c r="AL56628" s="5"/>
      <c r="AM56628" s="5"/>
      <c r="AW56628" s="5"/>
    </row>
    <row r="56629" spans="38:49">
      <c r="AL56629" s="5"/>
      <c r="AM56629" s="5"/>
      <c r="AW56629" s="5"/>
    </row>
    <row r="56630" spans="38:49">
      <c r="AL56630" s="5"/>
      <c r="AM56630" s="5"/>
      <c r="AW56630" s="5"/>
    </row>
    <row r="56631" spans="38:49">
      <c r="AL56631" s="5"/>
      <c r="AM56631" s="5"/>
      <c r="AW56631" s="5"/>
    </row>
    <row r="56632" spans="38:49">
      <c r="AL56632" s="5"/>
      <c r="AM56632" s="5"/>
      <c r="AW56632" s="5"/>
    </row>
    <row r="56633" spans="38:49">
      <c r="AL56633" s="5"/>
      <c r="AM56633" s="5"/>
      <c r="AW56633" s="5"/>
    </row>
    <row r="56634" spans="38:49">
      <c r="AL56634" s="5"/>
      <c r="AM56634" s="5"/>
      <c r="AW56634" s="5"/>
    </row>
    <row r="56635" spans="38:49">
      <c r="AL56635" s="5"/>
      <c r="AM56635" s="5"/>
      <c r="AW56635" s="5"/>
    </row>
    <row r="56636" spans="38:49">
      <c r="AL56636" s="5"/>
      <c r="AM56636" s="5"/>
      <c r="AW56636" s="5"/>
    </row>
    <row r="56637" spans="38:49">
      <c r="AL56637" s="5"/>
      <c r="AM56637" s="5"/>
      <c r="AW56637" s="5"/>
    </row>
    <row r="56638" spans="38:49">
      <c r="AL56638" s="5"/>
      <c r="AM56638" s="5"/>
      <c r="AW56638" s="5"/>
    </row>
    <row r="56639" spans="38:49">
      <c r="AL56639" s="5"/>
      <c r="AM56639" s="5"/>
      <c r="AW56639" s="5"/>
    </row>
    <row r="56640" spans="38:49">
      <c r="AL56640" s="5"/>
      <c r="AM56640" s="5"/>
      <c r="AW56640" s="5"/>
    </row>
    <row r="56641" spans="38:49">
      <c r="AL56641" s="5"/>
      <c r="AM56641" s="5"/>
      <c r="AW56641" s="5"/>
    </row>
    <row r="56642" spans="38:49">
      <c r="AL56642" s="5"/>
      <c r="AM56642" s="5"/>
      <c r="AW56642" s="5"/>
    </row>
    <row r="56643" spans="38:49">
      <c r="AL56643" s="5"/>
      <c r="AM56643" s="5"/>
      <c r="AW56643" s="5"/>
    </row>
    <row r="56644" spans="38:49">
      <c r="AL56644" s="5"/>
      <c r="AM56644" s="5"/>
      <c r="AW56644" s="5"/>
    </row>
    <row r="56645" spans="38:49">
      <c r="AL56645" s="5"/>
      <c r="AM56645" s="5"/>
      <c r="AW56645" s="5"/>
    </row>
    <row r="56646" spans="38:49">
      <c r="AL56646" s="5"/>
      <c r="AM56646" s="5"/>
      <c r="AW56646" s="5"/>
    </row>
    <row r="56647" spans="38:49">
      <c r="AL56647" s="5"/>
      <c r="AM56647" s="5"/>
      <c r="AW56647" s="5"/>
    </row>
    <row r="56648" spans="38:49">
      <c r="AL56648" s="5"/>
      <c r="AM56648" s="5"/>
      <c r="AW56648" s="5"/>
    </row>
    <row r="56649" spans="38:49">
      <c r="AL56649" s="5"/>
      <c r="AM56649" s="5"/>
      <c r="AW56649" s="5"/>
    </row>
    <row r="56650" spans="38:49">
      <c r="AL56650" s="5"/>
      <c r="AM56650" s="5"/>
      <c r="AW56650" s="5"/>
    </row>
    <row r="56651" spans="38:49">
      <c r="AL56651" s="5"/>
      <c r="AM56651" s="5"/>
      <c r="AW56651" s="5"/>
    </row>
    <row r="56652" spans="38:49">
      <c r="AL56652" s="5"/>
      <c r="AM56652" s="5"/>
      <c r="AW56652" s="5"/>
    </row>
    <row r="56653" spans="38:49">
      <c r="AL56653" s="5"/>
      <c r="AM56653" s="5"/>
      <c r="AW56653" s="5"/>
    </row>
    <row r="56654" spans="38:49">
      <c r="AL56654" s="5"/>
      <c r="AM56654" s="5"/>
      <c r="AW56654" s="5"/>
    </row>
    <row r="56655" spans="38:49">
      <c r="AL56655" s="5"/>
      <c r="AM56655" s="5"/>
      <c r="AW56655" s="5"/>
    </row>
    <row r="56656" spans="38:49">
      <c r="AL56656" s="5"/>
      <c r="AM56656" s="5"/>
      <c r="AW56656" s="5"/>
    </row>
    <row r="56657" spans="38:49">
      <c r="AL56657" s="5"/>
      <c r="AM56657" s="5"/>
      <c r="AW56657" s="5"/>
    </row>
    <row r="56658" spans="38:49">
      <c r="AL56658" s="5"/>
      <c r="AM56658" s="5"/>
      <c r="AW56658" s="5"/>
    </row>
    <row r="56659" spans="38:49">
      <c r="AL56659" s="5"/>
      <c r="AM56659" s="5"/>
      <c r="AW56659" s="5"/>
    </row>
    <row r="56660" spans="38:49">
      <c r="AL56660" s="5"/>
      <c r="AM56660" s="5"/>
      <c r="AW56660" s="5"/>
    </row>
    <row r="56661" spans="38:49">
      <c r="AL56661" s="5"/>
      <c r="AM56661" s="5"/>
      <c r="AW56661" s="5"/>
    </row>
    <row r="56662" spans="38:49">
      <c r="AL56662" s="5"/>
      <c r="AM56662" s="5"/>
      <c r="AW56662" s="5"/>
    </row>
    <row r="56663" spans="38:49">
      <c r="AL56663" s="5"/>
      <c r="AM56663" s="5"/>
      <c r="AW56663" s="5"/>
    </row>
    <row r="56664" spans="38:49">
      <c r="AL56664" s="5"/>
      <c r="AM56664" s="5"/>
      <c r="AW56664" s="5"/>
    </row>
    <row r="56665" spans="38:49">
      <c r="AL56665" s="5"/>
      <c r="AM56665" s="5"/>
      <c r="AW56665" s="5"/>
    </row>
    <row r="56666" spans="38:49">
      <c r="AL56666" s="5"/>
      <c r="AM56666" s="5"/>
      <c r="AW56666" s="5"/>
    </row>
    <row r="56667" spans="38:49">
      <c r="AL56667" s="5"/>
      <c r="AM56667" s="5"/>
      <c r="AW56667" s="5"/>
    </row>
    <row r="56668" spans="38:49">
      <c r="AL56668" s="5"/>
      <c r="AM56668" s="5"/>
      <c r="AW56668" s="5"/>
    </row>
    <row r="56669" spans="38:49">
      <c r="AL56669" s="5"/>
      <c r="AM56669" s="5"/>
      <c r="AW56669" s="5"/>
    </row>
    <row r="56670" spans="38:49">
      <c r="AL56670" s="5"/>
      <c r="AM56670" s="5"/>
      <c r="AW56670" s="5"/>
    </row>
    <row r="56671" spans="38:49">
      <c r="AL56671" s="5"/>
      <c r="AM56671" s="5"/>
      <c r="AW56671" s="5"/>
    </row>
    <row r="56672" spans="38:49">
      <c r="AL56672" s="5"/>
      <c r="AM56672" s="5"/>
      <c r="AW56672" s="5"/>
    </row>
    <row r="56673" spans="38:49">
      <c r="AL56673" s="5"/>
      <c r="AM56673" s="5"/>
      <c r="AW56673" s="5"/>
    </row>
    <row r="56674" spans="38:49">
      <c r="AL56674" s="5"/>
      <c r="AM56674" s="5"/>
      <c r="AW56674" s="5"/>
    </row>
    <row r="56675" spans="38:49">
      <c r="AL56675" s="5"/>
      <c r="AM56675" s="5"/>
      <c r="AW56675" s="5"/>
    </row>
    <row r="56676" spans="38:49">
      <c r="AL56676" s="5"/>
      <c r="AM56676" s="5"/>
      <c r="AW56676" s="5"/>
    </row>
    <row r="56677" spans="38:49">
      <c r="AL56677" s="5"/>
      <c r="AM56677" s="5"/>
      <c r="AW56677" s="5"/>
    </row>
    <row r="56678" spans="38:49">
      <c r="AL56678" s="5"/>
      <c r="AM56678" s="5"/>
      <c r="AW56678" s="5"/>
    </row>
    <row r="56679" spans="38:49">
      <c r="AL56679" s="5"/>
      <c r="AM56679" s="5"/>
      <c r="AW56679" s="5"/>
    </row>
    <row r="56680" spans="38:49">
      <c r="AL56680" s="5"/>
      <c r="AM56680" s="5"/>
      <c r="AW56680" s="5"/>
    </row>
    <row r="56681" spans="38:49">
      <c r="AL56681" s="5"/>
      <c r="AM56681" s="5"/>
      <c r="AW56681" s="5"/>
    </row>
    <row r="56682" spans="38:49">
      <c r="AL56682" s="5"/>
      <c r="AM56682" s="5"/>
      <c r="AW56682" s="5"/>
    </row>
    <row r="56683" spans="38:49">
      <c r="AL56683" s="5"/>
      <c r="AM56683" s="5"/>
      <c r="AW56683" s="5"/>
    </row>
    <row r="56684" spans="38:49">
      <c r="AL56684" s="5"/>
      <c r="AM56684" s="5"/>
      <c r="AW56684" s="5"/>
    </row>
    <row r="56685" spans="38:49">
      <c r="AL56685" s="5"/>
      <c r="AM56685" s="5"/>
      <c r="AW56685" s="5"/>
    </row>
    <row r="56686" spans="38:49">
      <c r="AL56686" s="5"/>
      <c r="AM56686" s="5"/>
      <c r="AW56686" s="5"/>
    </row>
    <row r="56687" spans="38:49">
      <c r="AL56687" s="5"/>
      <c r="AM56687" s="5"/>
      <c r="AW56687" s="5"/>
    </row>
    <row r="56688" spans="38:49">
      <c r="AL56688" s="5"/>
      <c r="AM56688" s="5"/>
      <c r="AW56688" s="5"/>
    </row>
    <row r="56689" spans="38:49">
      <c r="AL56689" s="5"/>
      <c r="AM56689" s="5"/>
      <c r="AW56689" s="5"/>
    </row>
    <row r="56690" spans="38:49">
      <c r="AL56690" s="5"/>
      <c r="AM56690" s="5"/>
      <c r="AW56690" s="5"/>
    </row>
    <row r="56691" spans="38:49">
      <c r="AL56691" s="5"/>
      <c r="AM56691" s="5"/>
      <c r="AW56691" s="5"/>
    </row>
    <row r="56692" spans="38:49">
      <c r="AL56692" s="5"/>
      <c r="AM56692" s="5"/>
      <c r="AW56692" s="5"/>
    </row>
    <row r="56693" spans="38:49">
      <c r="AL56693" s="5"/>
      <c r="AM56693" s="5"/>
      <c r="AW56693" s="5"/>
    </row>
    <row r="56694" spans="38:49">
      <c r="AL56694" s="5"/>
      <c r="AM56694" s="5"/>
      <c r="AW56694" s="5"/>
    </row>
    <row r="56695" spans="38:49">
      <c r="AL56695" s="5"/>
      <c r="AM56695" s="5"/>
      <c r="AW56695" s="5"/>
    </row>
    <row r="56696" spans="38:49">
      <c r="AL56696" s="5"/>
      <c r="AM56696" s="5"/>
      <c r="AW56696" s="5"/>
    </row>
    <row r="56697" spans="38:49">
      <c r="AL56697" s="5"/>
      <c r="AM56697" s="5"/>
      <c r="AW56697" s="5"/>
    </row>
    <row r="56698" spans="38:49">
      <c r="AL56698" s="5"/>
      <c r="AM56698" s="5"/>
      <c r="AW56698" s="5"/>
    </row>
    <row r="56699" spans="38:49">
      <c r="AL56699" s="5"/>
      <c r="AM56699" s="5"/>
      <c r="AW56699" s="5"/>
    </row>
    <row r="56700" spans="38:49">
      <c r="AL56700" s="5"/>
      <c r="AM56700" s="5"/>
      <c r="AW56700" s="5"/>
    </row>
    <row r="56701" spans="38:49">
      <c r="AL56701" s="5"/>
      <c r="AM56701" s="5"/>
      <c r="AW56701" s="5"/>
    </row>
    <row r="56702" spans="38:49">
      <c r="AL56702" s="5"/>
      <c r="AM56702" s="5"/>
      <c r="AW56702" s="5"/>
    </row>
    <row r="56703" spans="38:49">
      <c r="AL56703" s="5"/>
      <c r="AM56703" s="5"/>
      <c r="AW56703" s="5"/>
    </row>
    <row r="56704" spans="38:49">
      <c r="AL56704" s="5"/>
      <c r="AM56704" s="5"/>
      <c r="AW56704" s="5"/>
    </row>
    <row r="56705" spans="38:49">
      <c r="AL56705" s="5"/>
      <c r="AM56705" s="5"/>
      <c r="AW56705" s="5"/>
    </row>
    <row r="56706" spans="38:49">
      <c r="AL56706" s="5"/>
      <c r="AM56706" s="5"/>
      <c r="AW56706" s="5"/>
    </row>
    <row r="56707" spans="38:49">
      <c r="AL56707" s="5"/>
      <c r="AM56707" s="5"/>
      <c r="AW56707" s="5"/>
    </row>
    <row r="56708" spans="38:49">
      <c r="AL56708" s="5"/>
      <c r="AM56708" s="5"/>
      <c r="AW56708" s="5"/>
    </row>
    <row r="56709" spans="38:49">
      <c r="AL56709" s="5"/>
      <c r="AM56709" s="5"/>
      <c r="AW56709" s="5"/>
    </row>
    <row r="56710" spans="38:49">
      <c r="AL56710" s="5"/>
      <c r="AM56710" s="5"/>
      <c r="AW56710" s="5"/>
    </row>
    <row r="56711" spans="38:49">
      <c r="AL56711" s="5"/>
      <c r="AM56711" s="5"/>
      <c r="AW56711" s="5"/>
    </row>
    <row r="56712" spans="38:49">
      <c r="AL56712" s="5"/>
      <c r="AM56712" s="5"/>
      <c r="AW56712" s="5"/>
    </row>
    <row r="56713" spans="38:49">
      <c r="AL56713" s="5"/>
      <c r="AM56713" s="5"/>
      <c r="AW56713" s="5"/>
    </row>
    <row r="56714" spans="38:49">
      <c r="AL56714" s="5"/>
      <c r="AM56714" s="5"/>
      <c r="AW56714" s="5"/>
    </row>
    <row r="56715" spans="38:49">
      <c r="AL56715" s="5"/>
      <c r="AM56715" s="5"/>
      <c r="AW56715" s="5"/>
    </row>
    <row r="56716" spans="38:49">
      <c r="AL56716" s="5"/>
      <c r="AM56716" s="5"/>
      <c r="AW56716" s="5"/>
    </row>
    <row r="56717" spans="38:49">
      <c r="AL56717" s="5"/>
      <c r="AM56717" s="5"/>
      <c r="AW56717" s="5"/>
    </row>
    <row r="56718" spans="38:49">
      <c r="AL56718" s="5"/>
      <c r="AM56718" s="5"/>
      <c r="AW56718" s="5"/>
    </row>
    <row r="56719" spans="38:49">
      <c r="AL56719" s="5"/>
      <c r="AM56719" s="5"/>
      <c r="AW56719" s="5"/>
    </row>
    <row r="56720" spans="38:49">
      <c r="AL56720" s="5"/>
      <c r="AM56720" s="5"/>
      <c r="AW56720" s="5"/>
    </row>
    <row r="56721" spans="38:49">
      <c r="AL56721" s="5"/>
      <c r="AM56721" s="5"/>
      <c r="AW56721" s="5"/>
    </row>
    <row r="56722" spans="38:49">
      <c r="AL56722" s="5"/>
      <c r="AM56722" s="5"/>
      <c r="AW56722" s="5"/>
    </row>
    <row r="56723" spans="38:49">
      <c r="AL56723" s="5"/>
      <c r="AM56723" s="5"/>
      <c r="AW56723" s="5"/>
    </row>
    <row r="56724" spans="38:49">
      <c r="AL56724" s="5"/>
      <c r="AM56724" s="5"/>
      <c r="AW56724" s="5"/>
    </row>
    <row r="56725" spans="38:49">
      <c r="AL56725" s="5"/>
      <c r="AM56725" s="5"/>
      <c r="AW56725" s="5"/>
    </row>
    <row r="56726" spans="38:49">
      <c r="AL56726" s="5"/>
      <c r="AM56726" s="5"/>
      <c r="AW56726" s="5"/>
    </row>
    <row r="56727" spans="38:49">
      <c r="AL56727" s="5"/>
      <c r="AM56727" s="5"/>
      <c r="AW56727" s="5"/>
    </row>
    <row r="56728" spans="38:49">
      <c r="AL56728" s="5"/>
      <c r="AM56728" s="5"/>
      <c r="AW56728" s="5"/>
    </row>
    <row r="56729" spans="38:49">
      <c r="AL56729" s="5"/>
      <c r="AM56729" s="5"/>
      <c r="AW56729" s="5"/>
    </row>
    <row r="56730" spans="38:49">
      <c r="AL56730" s="5"/>
      <c r="AM56730" s="5"/>
      <c r="AW56730" s="5"/>
    </row>
    <row r="56731" spans="38:49">
      <c r="AL56731" s="5"/>
      <c r="AM56731" s="5"/>
      <c r="AW56731" s="5"/>
    </row>
    <row r="56732" spans="38:49">
      <c r="AL56732" s="5"/>
      <c r="AM56732" s="5"/>
      <c r="AW56732" s="5"/>
    </row>
    <row r="56733" spans="38:49">
      <c r="AL56733" s="5"/>
      <c r="AM56733" s="5"/>
      <c r="AW56733" s="5"/>
    </row>
    <row r="56734" spans="38:49">
      <c r="AL56734" s="5"/>
      <c r="AM56734" s="5"/>
      <c r="AW56734" s="5"/>
    </row>
    <row r="56735" spans="38:49">
      <c r="AL56735" s="5"/>
      <c r="AM56735" s="5"/>
      <c r="AW56735" s="5"/>
    </row>
    <row r="56736" spans="38:49">
      <c r="AL56736" s="5"/>
      <c r="AM56736" s="5"/>
      <c r="AW56736" s="5"/>
    </row>
    <row r="56737" spans="38:49">
      <c r="AL56737" s="5"/>
      <c r="AM56737" s="5"/>
      <c r="AW56737" s="5"/>
    </row>
    <row r="56738" spans="38:49">
      <c r="AL56738" s="5"/>
      <c r="AM56738" s="5"/>
      <c r="AW56738" s="5"/>
    </row>
    <row r="56739" spans="38:49">
      <c r="AL56739" s="5"/>
      <c r="AM56739" s="5"/>
      <c r="AW56739" s="5"/>
    </row>
    <row r="56740" spans="38:49">
      <c r="AL56740" s="5"/>
      <c r="AM56740" s="5"/>
      <c r="AW56740" s="5"/>
    </row>
    <row r="56741" spans="38:49">
      <c r="AL56741" s="5"/>
      <c r="AM56741" s="5"/>
      <c r="AW56741" s="5"/>
    </row>
    <row r="56742" spans="38:49">
      <c r="AL56742" s="5"/>
      <c r="AM56742" s="5"/>
      <c r="AW56742" s="5"/>
    </row>
    <row r="56743" spans="38:49">
      <c r="AL56743" s="5"/>
      <c r="AM56743" s="5"/>
      <c r="AW56743" s="5"/>
    </row>
    <row r="56744" spans="38:49">
      <c r="AL56744" s="5"/>
      <c r="AM56744" s="5"/>
      <c r="AW56744" s="5"/>
    </row>
    <row r="56745" spans="38:49">
      <c r="AL56745" s="5"/>
      <c r="AM56745" s="5"/>
      <c r="AW56745" s="5"/>
    </row>
    <row r="56746" spans="38:49">
      <c r="AL56746" s="5"/>
      <c r="AM56746" s="5"/>
      <c r="AW56746" s="5"/>
    </row>
    <row r="56747" spans="38:49">
      <c r="AL56747" s="5"/>
      <c r="AM56747" s="5"/>
      <c r="AW56747" s="5"/>
    </row>
    <row r="56748" spans="38:49">
      <c r="AL56748" s="5"/>
      <c r="AM56748" s="5"/>
      <c r="AW56748" s="5"/>
    </row>
    <row r="56749" spans="38:49">
      <c r="AL56749" s="5"/>
      <c r="AM56749" s="5"/>
      <c r="AW56749" s="5"/>
    </row>
    <row r="56750" spans="38:49">
      <c r="AL56750" s="5"/>
      <c r="AM56750" s="5"/>
      <c r="AW56750" s="5"/>
    </row>
    <row r="56751" spans="38:49">
      <c r="AL56751" s="5"/>
      <c r="AM56751" s="5"/>
      <c r="AW56751" s="5"/>
    </row>
    <row r="56752" spans="38:49">
      <c r="AL56752" s="5"/>
      <c r="AM56752" s="5"/>
      <c r="AW56752" s="5"/>
    </row>
    <row r="56753" spans="38:49">
      <c r="AL56753" s="5"/>
      <c r="AM56753" s="5"/>
      <c r="AW56753" s="5"/>
    </row>
    <row r="56754" spans="38:49">
      <c r="AL56754" s="5"/>
      <c r="AM56754" s="5"/>
      <c r="AW56754" s="5"/>
    </row>
    <row r="56755" spans="38:49">
      <c r="AL56755" s="5"/>
      <c r="AM56755" s="5"/>
      <c r="AW56755" s="5"/>
    </row>
    <row r="56756" spans="38:49">
      <c r="AL56756" s="5"/>
      <c r="AM56756" s="5"/>
      <c r="AW56756" s="5"/>
    </row>
    <row r="56757" spans="38:49">
      <c r="AL56757" s="5"/>
      <c r="AM56757" s="5"/>
      <c r="AW56757" s="5"/>
    </row>
    <row r="56758" spans="38:49">
      <c r="AL56758" s="5"/>
      <c r="AM56758" s="5"/>
      <c r="AW56758" s="5"/>
    </row>
    <row r="56759" spans="38:49">
      <c r="AL56759" s="5"/>
      <c r="AM56759" s="5"/>
      <c r="AW56759" s="5"/>
    </row>
    <row r="56760" spans="38:49">
      <c r="AL56760" s="5"/>
      <c r="AM56760" s="5"/>
      <c r="AW56760" s="5"/>
    </row>
    <row r="56761" spans="38:49">
      <c r="AL56761" s="5"/>
      <c r="AM56761" s="5"/>
      <c r="AW56761" s="5"/>
    </row>
    <row r="56762" spans="38:49">
      <c r="AL56762" s="5"/>
      <c r="AM56762" s="5"/>
      <c r="AW56762" s="5"/>
    </row>
    <row r="56763" spans="38:49">
      <c r="AL56763" s="5"/>
      <c r="AM56763" s="5"/>
      <c r="AW56763" s="5"/>
    </row>
    <row r="56764" spans="38:49">
      <c r="AL56764" s="5"/>
      <c r="AM56764" s="5"/>
      <c r="AW56764" s="5"/>
    </row>
    <row r="56765" spans="38:49">
      <c r="AL56765" s="5"/>
      <c r="AM56765" s="5"/>
      <c r="AW56765" s="5"/>
    </row>
    <row r="56766" spans="38:49">
      <c r="AL56766" s="5"/>
      <c r="AM56766" s="5"/>
      <c r="AW56766" s="5"/>
    </row>
    <row r="56767" spans="38:49">
      <c r="AL56767" s="5"/>
      <c r="AM56767" s="5"/>
      <c r="AW56767" s="5"/>
    </row>
    <row r="56768" spans="38:49">
      <c r="AL56768" s="5"/>
      <c r="AM56768" s="5"/>
      <c r="AW56768" s="5"/>
    </row>
    <row r="56769" spans="38:49">
      <c r="AL56769" s="5"/>
      <c r="AM56769" s="5"/>
      <c r="AW56769" s="5"/>
    </row>
    <row r="56770" spans="38:49">
      <c r="AL56770" s="5"/>
      <c r="AM56770" s="5"/>
      <c r="AW56770" s="5"/>
    </row>
    <row r="56771" spans="38:49">
      <c r="AL56771" s="5"/>
      <c r="AM56771" s="5"/>
      <c r="AW56771" s="5"/>
    </row>
    <row r="56772" spans="38:49">
      <c r="AL56772" s="5"/>
      <c r="AM56772" s="5"/>
      <c r="AW56772" s="5"/>
    </row>
    <row r="56773" spans="38:49">
      <c r="AL56773" s="5"/>
      <c r="AM56773" s="5"/>
      <c r="AW56773" s="5"/>
    </row>
    <row r="56774" spans="38:49">
      <c r="AL56774" s="5"/>
      <c r="AM56774" s="5"/>
      <c r="AW56774" s="5"/>
    </row>
    <row r="56775" spans="38:49">
      <c r="AL56775" s="5"/>
      <c r="AM56775" s="5"/>
      <c r="AW56775" s="5"/>
    </row>
    <row r="56776" spans="38:49">
      <c r="AL56776" s="5"/>
      <c r="AM56776" s="5"/>
      <c r="AW56776" s="5"/>
    </row>
    <row r="56777" spans="38:49">
      <c r="AL56777" s="5"/>
      <c r="AM56777" s="5"/>
      <c r="AW56777" s="5"/>
    </row>
    <row r="56778" spans="38:49">
      <c r="AL56778" s="5"/>
      <c r="AM56778" s="5"/>
      <c r="AW56778" s="5"/>
    </row>
    <row r="56779" spans="38:49">
      <c r="AL56779" s="5"/>
      <c r="AM56779" s="5"/>
      <c r="AW56779" s="5"/>
    </row>
    <row r="56780" spans="38:49">
      <c r="AL56780" s="5"/>
      <c r="AM56780" s="5"/>
      <c r="AW56780" s="5"/>
    </row>
    <row r="56781" spans="38:49">
      <c r="AL56781" s="5"/>
      <c r="AM56781" s="5"/>
      <c r="AW56781" s="5"/>
    </row>
    <row r="56782" spans="38:49">
      <c r="AL56782" s="5"/>
      <c r="AM56782" s="5"/>
      <c r="AW56782" s="5"/>
    </row>
    <row r="56783" spans="38:49">
      <c r="AL56783" s="5"/>
      <c r="AM56783" s="5"/>
      <c r="AW56783" s="5"/>
    </row>
    <row r="56784" spans="38:49">
      <c r="AL56784" s="5"/>
      <c r="AM56784" s="5"/>
      <c r="AW56784" s="5"/>
    </row>
    <row r="56785" spans="38:49">
      <c r="AL56785" s="5"/>
      <c r="AM56785" s="5"/>
      <c r="AW56785" s="5"/>
    </row>
    <row r="56786" spans="38:49">
      <c r="AL56786" s="5"/>
      <c r="AM56786" s="5"/>
      <c r="AW56786" s="5"/>
    </row>
    <row r="56787" spans="38:49">
      <c r="AL56787" s="5"/>
      <c r="AM56787" s="5"/>
      <c r="AW56787" s="5"/>
    </row>
    <row r="56788" spans="38:49">
      <c r="AL56788" s="5"/>
      <c r="AM56788" s="5"/>
      <c r="AW56788" s="5"/>
    </row>
    <row r="56789" spans="38:49">
      <c r="AL56789" s="5"/>
      <c r="AM56789" s="5"/>
      <c r="AW56789" s="5"/>
    </row>
    <row r="56790" spans="38:49">
      <c r="AL56790" s="5"/>
      <c r="AM56790" s="5"/>
      <c r="AW56790" s="5"/>
    </row>
    <row r="56791" spans="38:49">
      <c r="AL56791" s="5"/>
      <c r="AM56791" s="5"/>
      <c r="AW56791" s="5"/>
    </row>
    <row r="56792" spans="38:49">
      <c r="AL56792" s="5"/>
      <c r="AM56792" s="5"/>
      <c r="AW56792" s="5"/>
    </row>
    <row r="56793" spans="38:49">
      <c r="AL56793" s="5"/>
      <c r="AM56793" s="5"/>
      <c r="AW56793" s="5"/>
    </row>
    <row r="56794" spans="38:49">
      <c r="AL56794" s="5"/>
      <c r="AM56794" s="5"/>
      <c r="AW56794" s="5"/>
    </row>
    <row r="56795" spans="38:49">
      <c r="AL56795" s="5"/>
      <c r="AM56795" s="5"/>
      <c r="AW56795" s="5"/>
    </row>
    <row r="56796" spans="38:49">
      <c r="AL56796" s="5"/>
      <c r="AM56796" s="5"/>
      <c r="AW56796" s="5"/>
    </row>
    <row r="56797" spans="38:49">
      <c r="AL56797" s="5"/>
      <c r="AM56797" s="5"/>
      <c r="AW56797" s="5"/>
    </row>
    <row r="56798" spans="38:49">
      <c r="AL56798" s="5"/>
      <c r="AM56798" s="5"/>
      <c r="AW56798" s="5"/>
    </row>
    <row r="56799" spans="38:49">
      <c r="AL56799" s="5"/>
      <c r="AM56799" s="5"/>
      <c r="AW56799" s="5"/>
    </row>
    <row r="56800" spans="38:49">
      <c r="AL56800" s="5"/>
      <c r="AM56800" s="5"/>
      <c r="AW56800" s="5"/>
    </row>
    <row r="56801" spans="38:49">
      <c r="AL56801" s="5"/>
      <c r="AM56801" s="5"/>
      <c r="AW56801" s="5"/>
    </row>
    <row r="56802" spans="38:49">
      <c r="AL56802" s="5"/>
      <c r="AM56802" s="5"/>
      <c r="AW56802" s="5"/>
    </row>
    <row r="56803" spans="38:49">
      <c r="AL56803" s="5"/>
      <c r="AM56803" s="5"/>
      <c r="AW56803" s="5"/>
    </row>
    <row r="56804" spans="38:49">
      <c r="AL56804" s="5"/>
      <c r="AM56804" s="5"/>
      <c r="AW56804" s="5"/>
    </row>
    <row r="56805" spans="38:49">
      <c r="AL56805" s="5"/>
      <c r="AM56805" s="5"/>
      <c r="AW56805" s="5"/>
    </row>
    <row r="56806" spans="38:49">
      <c r="AL56806" s="5"/>
      <c r="AM56806" s="5"/>
      <c r="AW56806" s="5"/>
    </row>
    <row r="56807" spans="38:49">
      <c r="AL56807" s="5"/>
      <c r="AM56807" s="5"/>
      <c r="AW56807" s="5"/>
    </row>
    <row r="56808" spans="38:49">
      <c r="AL56808" s="5"/>
      <c r="AM56808" s="5"/>
      <c r="AW56808" s="5"/>
    </row>
    <row r="56809" spans="38:49">
      <c r="AL56809" s="5"/>
      <c r="AM56809" s="5"/>
      <c r="AW56809" s="5"/>
    </row>
    <row r="56810" spans="38:49">
      <c r="AL56810" s="5"/>
      <c r="AM56810" s="5"/>
      <c r="AW56810" s="5"/>
    </row>
    <row r="56811" spans="38:49">
      <c r="AL56811" s="5"/>
      <c r="AM56811" s="5"/>
      <c r="AW56811" s="5"/>
    </row>
    <row r="56812" spans="38:49">
      <c r="AL56812" s="5"/>
      <c r="AM56812" s="5"/>
      <c r="AW56812" s="5"/>
    </row>
    <row r="56813" spans="38:49">
      <c r="AL56813" s="5"/>
      <c r="AM56813" s="5"/>
      <c r="AW56813" s="5"/>
    </row>
    <row r="56814" spans="38:49">
      <c r="AL56814" s="5"/>
      <c r="AM56814" s="5"/>
      <c r="AW56814" s="5"/>
    </row>
    <row r="56815" spans="38:49">
      <c r="AL56815" s="5"/>
      <c r="AM56815" s="5"/>
      <c r="AW56815" s="5"/>
    </row>
    <row r="56816" spans="38:49">
      <c r="AL56816" s="5"/>
      <c r="AM56816" s="5"/>
      <c r="AW56816" s="5"/>
    </row>
    <row r="56817" spans="38:49">
      <c r="AL56817" s="5"/>
      <c r="AM56817" s="5"/>
      <c r="AW56817" s="5"/>
    </row>
    <row r="56818" spans="38:49">
      <c r="AL56818" s="5"/>
      <c r="AM56818" s="5"/>
      <c r="AW56818" s="5"/>
    </row>
    <row r="56819" spans="38:49">
      <c r="AL56819" s="5"/>
      <c r="AM56819" s="5"/>
      <c r="AW56819" s="5"/>
    </row>
    <row r="56820" spans="38:49">
      <c r="AL56820" s="5"/>
      <c r="AM56820" s="5"/>
      <c r="AW56820" s="5"/>
    </row>
    <row r="56821" spans="38:49">
      <c r="AL56821" s="5"/>
      <c r="AM56821" s="5"/>
      <c r="AW56821" s="5"/>
    </row>
    <row r="56822" spans="38:49">
      <c r="AL56822" s="5"/>
      <c r="AM56822" s="5"/>
      <c r="AW56822" s="5"/>
    </row>
    <row r="56823" spans="38:49">
      <c r="AL56823" s="5"/>
      <c r="AM56823" s="5"/>
      <c r="AW56823" s="5"/>
    </row>
    <row r="56824" spans="38:49">
      <c r="AL56824" s="5"/>
      <c r="AM56824" s="5"/>
      <c r="AW56824" s="5"/>
    </row>
    <row r="56825" spans="38:49">
      <c r="AL56825" s="5"/>
      <c r="AM56825" s="5"/>
      <c r="AW56825" s="5"/>
    </row>
    <row r="56826" spans="38:49">
      <c r="AL56826" s="5"/>
      <c r="AM56826" s="5"/>
      <c r="AW56826" s="5"/>
    </row>
    <row r="56827" spans="38:49">
      <c r="AL56827" s="5"/>
      <c r="AM56827" s="5"/>
      <c r="AW56827" s="5"/>
    </row>
    <row r="56828" spans="38:49">
      <c r="AL56828" s="5"/>
      <c r="AM56828" s="5"/>
      <c r="AW56828" s="5"/>
    </row>
    <row r="56829" spans="38:49">
      <c r="AL56829" s="5"/>
      <c r="AM56829" s="5"/>
      <c r="AW56829" s="5"/>
    </row>
    <row r="56830" spans="38:49">
      <c r="AL56830" s="5"/>
      <c r="AM56830" s="5"/>
      <c r="AW56830" s="5"/>
    </row>
    <row r="56831" spans="38:49">
      <c r="AL56831" s="5"/>
      <c r="AM56831" s="5"/>
      <c r="AW56831" s="5"/>
    </row>
    <row r="56832" spans="38:49">
      <c r="AL56832" s="5"/>
      <c r="AM56832" s="5"/>
      <c r="AW56832" s="5"/>
    </row>
    <row r="56833" spans="38:49">
      <c r="AL56833" s="5"/>
      <c r="AM56833" s="5"/>
      <c r="AW56833" s="5"/>
    </row>
    <row r="56834" spans="38:49">
      <c r="AL56834" s="5"/>
      <c r="AM56834" s="5"/>
      <c r="AW56834" s="5"/>
    </row>
    <row r="56835" spans="38:49">
      <c r="AL56835" s="5"/>
      <c r="AM56835" s="5"/>
      <c r="AW56835" s="5"/>
    </row>
    <row r="56836" spans="38:49">
      <c r="AL56836" s="5"/>
      <c r="AM56836" s="5"/>
      <c r="AW56836" s="5"/>
    </row>
    <row r="56837" spans="38:49">
      <c r="AL56837" s="5"/>
      <c r="AM56837" s="5"/>
      <c r="AW56837" s="5"/>
    </row>
    <row r="56838" spans="38:49">
      <c r="AL56838" s="5"/>
      <c r="AM56838" s="5"/>
      <c r="AW56838" s="5"/>
    </row>
    <row r="56839" spans="38:49">
      <c r="AL56839" s="5"/>
      <c r="AM56839" s="5"/>
      <c r="AW56839" s="5"/>
    </row>
    <row r="56840" spans="38:49">
      <c r="AL56840" s="5"/>
      <c r="AM56840" s="5"/>
      <c r="AW56840" s="5"/>
    </row>
    <row r="56841" spans="38:49">
      <c r="AL56841" s="5"/>
      <c r="AM56841" s="5"/>
      <c r="AW56841" s="5"/>
    </row>
    <row r="56842" spans="38:49">
      <c r="AL56842" s="5"/>
      <c r="AM56842" s="5"/>
      <c r="AW56842" s="5"/>
    </row>
    <row r="56843" spans="38:49">
      <c r="AL56843" s="5"/>
      <c r="AM56843" s="5"/>
      <c r="AW56843" s="5"/>
    </row>
    <row r="56844" spans="38:49">
      <c r="AL56844" s="5"/>
      <c r="AM56844" s="5"/>
      <c r="AW56844" s="5"/>
    </row>
    <row r="56845" spans="38:49">
      <c r="AL56845" s="5"/>
      <c r="AM56845" s="5"/>
      <c r="AW56845" s="5"/>
    </row>
    <row r="56846" spans="38:49">
      <c r="AL56846" s="5"/>
      <c r="AM56846" s="5"/>
      <c r="AW56846" s="5"/>
    </row>
    <row r="56847" spans="38:49">
      <c r="AL56847" s="5"/>
      <c r="AM56847" s="5"/>
      <c r="AW56847" s="5"/>
    </row>
    <row r="56848" spans="38:49">
      <c r="AL56848" s="5"/>
      <c r="AM56848" s="5"/>
      <c r="AW56848" s="5"/>
    </row>
    <row r="56849" spans="38:49">
      <c r="AL56849" s="5"/>
      <c r="AM56849" s="5"/>
      <c r="AW56849" s="5"/>
    </row>
    <row r="56850" spans="38:49">
      <c r="AL56850" s="5"/>
      <c r="AM56850" s="5"/>
      <c r="AW56850" s="5"/>
    </row>
    <row r="56851" spans="38:49">
      <c r="AL56851" s="5"/>
      <c r="AM56851" s="5"/>
      <c r="AW56851" s="5"/>
    </row>
    <row r="56852" spans="38:49">
      <c r="AL56852" s="5"/>
      <c r="AM56852" s="5"/>
      <c r="AW56852" s="5"/>
    </row>
    <row r="56853" spans="38:49">
      <c r="AL56853" s="5"/>
      <c r="AM56853" s="5"/>
      <c r="AW56853" s="5"/>
    </row>
    <row r="56854" spans="38:49">
      <c r="AL56854" s="5"/>
      <c r="AM56854" s="5"/>
      <c r="AW56854" s="5"/>
    </row>
    <row r="56855" spans="38:49">
      <c r="AL56855" s="5"/>
      <c r="AM56855" s="5"/>
      <c r="AW56855" s="5"/>
    </row>
    <row r="56856" spans="38:49">
      <c r="AL56856" s="5"/>
      <c r="AM56856" s="5"/>
      <c r="AW56856" s="5"/>
    </row>
    <row r="56857" spans="38:49">
      <c r="AL56857" s="5"/>
      <c r="AM56857" s="5"/>
      <c r="AW56857" s="5"/>
    </row>
    <row r="56858" spans="38:49">
      <c r="AL56858" s="5"/>
      <c r="AM56858" s="5"/>
      <c r="AW56858" s="5"/>
    </row>
    <row r="56859" spans="38:49">
      <c r="AL56859" s="5"/>
      <c r="AM56859" s="5"/>
      <c r="AW56859" s="5"/>
    </row>
    <row r="56860" spans="38:49">
      <c r="AL56860" s="5"/>
      <c r="AM56860" s="5"/>
      <c r="AW56860" s="5"/>
    </row>
    <row r="56861" spans="38:49">
      <c r="AL56861" s="5"/>
      <c r="AM56861" s="5"/>
      <c r="AW56861" s="5"/>
    </row>
    <row r="56862" spans="38:49">
      <c r="AL56862" s="5"/>
      <c r="AM56862" s="5"/>
      <c r="AW56862" s="5"/>
    </row>
    <row r="56863" spans="38:49">
      <c r="AL56863" s="5"/>
      <c r="AM56863" s="5"/>
      <c r="AW56863" s="5"/>
    </row>
    <row r="56864" spans="38:49">
      <c r="AL56864" s="5"/>
      <c r="AM56864" s="5"/>
      <c r="AW56864" s="5"/>
    </row>
    <row r="56865" spans="38:49">
      <c r="AL56865" s="5"/>
      <c r="AM56865" s="5"/>
      <c r="AW56865" s="5"/>
    </row>
    <row r="56866" spans="38:49">
      <c r="AL56866" s="5"/>
      <c r="AM56866" s="5"/>
      <c r="AW56866" s="5"/>
    </row>
    <row r="56867" spans="38:49">
      <c r="AL56867" s="5"/>
      <c r="AM56867" s="5"/>
      <c r="AW56867" s="5"/>
    </row>
    <row r="56868" spans="38:49">
      <c r="AL56868" s="5"/>
      <c r="AM56868" s="5"/>
      <c r="AW56868" s="5"/>
    </row>
    <row r="56869" spans="38:49">
      <c r="AL56869" s="5"/>
      <c r="AM56869" s="5"/>
      <c r="AW56869" s="5"/>
    </row>
    <row r="56870" spans="38:49">
      <c r="AL56870" s="5"/>
      <c r="AM56870" s="5"/>
      <c r="AW56870" s="5"/>
    </row>
    <row r="56871" spans="38:49">
      <c r="AL56871" s="5"/>
      <c r="AM56871" s="5"/>
      <c r="AW56871" s="5"/>
    </row>
    <row r="56872" spans="38:49">
      <c r="AL56872" s="5"/>
      <c r="AM56872" s="5"/>
      <c r="AW56872" s="5"/>
    </row>
    <row r="56873" spans="38:49">
      <c r="AL56873" s="5"/>
      <c r="AM56873" s="5"/>
      <c r="AW56873" s="5"/>
    </row>
    <row r="56874" spans="38:49">
      <c r="AL56874" s="5"/>
      <c r="AM56874" s="5"/>
      <c r="AW56874" s="5"/>
    </row>
    <row r="56875" spans="38:49">
      <c r="AL56875" s="5"/>
      <c r="AM56875" s="5"/>
      <c r="AW56875" s="5"/>
    </row>
    <row r="56876" spans="38:49">
      <c r="AL56876" s="5"/>
      <c r="AM56876" s="5"/>
      <c r="AW56876" s="5"/>
    </row>
    <row r="56877" spans="38:49">
      <c r="AL56877" s="5"/>
      <c r="AM56877" s="5"/>
      <c r="AW56877" s="5"/>
    </row>
    <row r="56878" spans="38:49">
      <c r="AL56878" s="5"/>
      <c r="AM56878" s="5"/>
      <c r="AW56878" s="5"/>
    </row>
    <row r="56879" spans="38:49">
      <c r="AL56879" s="5"/>
      <c r="AM56879" s="5"/>
      <c r="AW56879" s="5"/>
    </row>
    <row r="56880" spans="38:49">
      <c r="AL56880" s="5"/>
      <c r="AM56880" s="5"/>
      <c r="AW56880" s="5"/>
    </row>
    <row r="56881" spans="38:49">
      <c r="AL56881" s="5"/>
      <c r="AM56881" s="5"/>
      <c r="AW56881" s="5"/>
    </row>
    <row r="56882" spans="38:49">
      <c r="AL56882" s="5"/>
      <c r="AM56882" s="5"/>
      <c r="AW56882" s="5"/>
    </row>
    <row r="56883" spans="38:49">
      <c r="AL56883" s="5"/>
      <c r="AM56883" s="5"/>
      <c r="AW56883" s="5"/>
    </row>
    <row r="56884" spans="38:49">
      <c r="AL56884" s="5"/>
      <c r="AM56884" s="5"/>
      <c r="AW56884" s="5"/>
    </row>
    <row r="56885" spans="38:49">
      <c r="AL56885" s="5"/>
      <c r="AM56885" s="5"/>
      <c r="AW56885" s="5"/>
    </row>
    <row r="56886" spans="38:49">
      <c r="AL56886" s="5"/>
      <c r="AM56886" s="5"/>
      <c r="AW56886" s="5"/>
    </row>
    <row r="56887" spans="38:49">
      <c r="AL56887" s="5"/>
      <c r="AM56887" s="5"/>
      <c r="AW56887" s="5"/>
    </row>
    <row r="56888" spans="38:49">
      <c r="AL56888" s="5"/>
      <c r="AM56888" s="5"/>
      <c r="AW56888" s="5"/>
    </row>
    <row r="56889" spans="38:49">
      <c r="AL56889" s="5"/>
      <c r="AM56889" s="5"/>
      <c r="AW56889" s="5"/>
    </row>
    <row r="56890" spans="38:49">
      <c r="AL56890" s="5"/>
      <c r="AM56890" s="5"/>
      <c r="AW56890" s="5"/>
    </row>
    <row r="56891" spans="38:49">
      <c r="AL56891" s="5"/>
      <c r="AM56891" s="5"/>
      <c r="AW56891" s="5"/>
    </row>
    <row r="56892" spans="38:49">
      <c r="AL56892" s="5"/>
      <c r="AM56892" s="5"/>
      <c r="AW56892" s="5"/>
    </row>
    <row r="56893" spans="38:49">
      <c r="AL56893" s="5"/>
      <c r="AM56893" s="5"/>
      <c r="AW56893" s="5"/>
    </row>
    <row r="56894" spans="38:49">
      <c r="AL56894" s="5"/>
      <c r="AM56894" s="5"/>
      <c r="AW56894" s="5"/>
    </row>
    <row r="56895" spans="38:49">
      <c r="AL56895" s="5"/>
      <c r="AM56895" s="5"/>
      <c r="AW56895" s="5"/>
    </row>
    <row r="56896" spans="38:49">
      <c r="AL56896" s="5"/>
      <c r="AM56896" s="5"/>
      <c r="AW56896" s="5"/>
    </row>
    <row r="56897" spans="38:49">
      <c r="AL56897" s="5"/>
      <c r="AM56897" s="5"/>
      <c r="AW56897" s="5"/>
    </row>
    <row r="56898" spans="38:49">
      <c r="AL56898" s="5"/>
      <c r="AM56898" s="5"/>
      <c r="AW56898" s="5"/>
    </row>
    <row r="56899" spans="38:49">
      <c r="AL56899" s="5"/>
      <c r="AM56899" s="5"/>
      <c r="AW56899" s="5"/>
    </row>
    <row r="56900" spans="38:49">
      <c r="AL56900" s="5"/>
      <c r="AM56900" s="5"/>
      <c r="AW56900" s="5"/>
    </row>
    <row r="56901" spans="38:49">
      <c r="AL56901" s="5"/>
      <c r="AM56901" s="5"/>
      <c r="AW56901" s="5"/>
    </row>
    <row r="56902" spans="38:49">
      <c r="AL56902" s="5"/>
      <c r="AM56902" s="5"/>
      <c r="AW56902" s="5"/>
    </row>
    <row r="56903" spans="38:49">
      <c r="AL56903" s="5"/>
      <c r="AM56903" s="5"/>
      <c r="AW56903" s="5"/>
    </row>
    <row r="56904" spans="38:49">
      <c r="AL56904" s="5"/>
      <c r="AM56904" s="5"/>
      <c r="AW56904" s="5"/>
    </row>
    <row r="56905" spans="38:49">
      <c r="AL56905" s="5"/>
      <c r="AM56905" s="5"/>
      <c r="AW56905" s="5"/>
    </row>
    <row r="56906" spans="38:49">
      <c r="AL56906" s="5"/>
      <c r="AM56906" s="5"/>
      <c r="AW56906" s="5"/>
    </row>
    <row r="56907" spans="38:49">
      <c r="AL56907" s="5"/>
      <c r="AM56907" s="5"/>
      <c r="AW56907" s="5"/>
    </row>
    <row r="56908" spans="38:49">
      <c r="AL56908" s="5"/>
      <c r="AM56908" s="5"/>
      <c r="AW56908" s="5"/>
    </row>
    <row r="56909" spans="38:49">
      <c r="AL56909" s="5"/>
      <c r="AM56909" s="5"/>
      <c r="AW56909" s="5"/>
    </row>
    <row r="56910" spans="38:49">
      <c r="AL56910" s="5"/>
      <c r="AM56910" s="5"/>
      <c r="AW56910" s="5"/>
    </row>
    <row r="56911" spans="38:49">
      <c r="AL56911" s="5"/>
      <c r="AM56911" s="5"/>
      <c r="AW56911" s="5"/>
    </row>
    <row r="56912" spans="38:49">
      <c r="AL56912" s="5"/>
      <c r="AM56912" s="5"/>
      <c r="AW56912" s="5"/>
    </row>
    <row r="56913" spans="38:49">
      <c r="AL56913" s="5"/>
      <c r="AM56913" s="5"/>
      <c r="AW56913" s="5"/>
    </row>
    <row r="56914" spans="38:49">
      <c r="AL56914" s="5"/>
      <c r="AM56914" s="5"/>
      <c r="AW56914" s="5"/>
    </row>
    <row r="56915" spans="38:49">
      <c r="AL56915" s="5"/>
      <c r="AM56915" s="5"/>
      <c r="AW56915" s="5"/>
    </row>
    <row r="56916" spans="38:49">
      <c r="AL56916" s="5"/>
      <c r="AM56916" s="5"/>
      <c r="AW56916" s="5"/>
    </row>
    <row r="56917" spans="38:49">
      <c r="AL56917" s="5"/>
      <c r="AM56917" s="5"/>
      <c r="AW56917" s="5"/>
    </row>
    <row r="56918" spans="38:49">
      <c r="AL56918" s="5"/>
      <c r="AM56918" s="5"/>
      <c r="AW56918" s="5"/>
    </row>
    <row r="56919" spans="38:49">
      <c r="AL56919" s="5"/>
      <c r="AM56919" s="5"/>
      <c r="AW56919" s="5"/>
    </row>
    <row r="56920" spans="38:49">
      <c r="AL56920" s="5"/>
      <c r="AM56920" s="5"/>
      <c r="AW56920" s="5"/>
    </row>
    <row r="56921" spans="38:49">
      <c r="AL56921" s="5"/>
      <c r="AM56921" s="5"/>
      <c r="AW56921" s="5"/>
    </row>
    <row r="56922" spans="38:49">
      <c r="AL56922" s="5"/>
      <c r="AM56922" s="5"/>
      <c r="AW56922" s="5"/>
    </row>
    <row r="56923" spans="38:49">
      <c r="AL56923" s="5"/>
      <c r="AM56923" s="5"/>
      <c r="AW56923" s="5"/>
    </row>
    <row r="56924" spans="38:49">
      <c r="AL56924" s="5"/>
      <c r="AM56924" s="5"/>
      <c r="AW56924" s="5"/>
    </row>
    <row r="56925" spans="38:49">
      <c r="AL56925" s="5"/>
      <c r="AM56925" s="5"/>
      <c r="AW56925" s="5"/>
    </row>
    <row r="56926" spans="38:49">
      <c r="AL56926" s="5"/>
      <c r="AM56926" s="5"/>
      <c r="AW56926" s="5"/>
    </row>
    <row r="56927" spans="38:49">
      <c r="AL56927" s="5"/>
      <c r="AM56927" s="5"/>
      <c r="AW56927" s="5"/>
    </row>
    <row r="56928" spans="38:49">
      <c r="AL56928" s="5"/>
      <c r="AM56928" s="5"/>
      <c r="AW56928" s="5"/>
    </row>
    <row r="56929" spans="38:49">
      <c r="AL56929" s="5"/>
      <c r="AM56929" s="5"/>
      <c r="AW56929" s="5"/>
    </row>
    <row r="56930" spans="38:49">
      <c r="AL56930" s="5"/>
      <c r="AM56930" s="5"/>
      <c r="AW56930" s="5"/>
    </row>
    <row r="56931" spans="38:49">
      <c r="AL56931" s="5"/>
      <c r="AM56931" s="5"/>
      <c r="AW56931" s="5"/>
    </row>
    <row r="56932" spans="38:49">
      <c r="AL56932" s="5"/>
      <c r="AM56932" s="5"/>
      <c r="AW56932" s="5"/>
    </row>
    <row r="56933" spans="38:49">
      <c r="AL56933" s="5"/>
      <c r="AM56933" s="5"/>
      <c r="AW56933" s="5"/>
    </row>
    <row r="56934" spans="38:49">
      <c r="AL56934" s="5"/>
      <c r="AM56934" s="5"/>
      <c r="AW56934" s="5"/>
    </row>
    <row r="56935" spans="38:49">
      <c r="AL56935" s="5"/>
      <c r="AM56935" s="5"/>
      <c r="AW56935" s="5"/>
    </row>
    <row r="56936" spans="38:49">
      <c r="AL56936" s="5"/>
      <c r="AM56936" s="5"/>
      <c r="AW56936" s="5"/>
    </row>
    <row r="56937" spans="38:49">
      <c r="AL56937" s="5"/>
      <c r="AM56937" s="5"/>
      <c r="AW56937" s="5"/>
    </row>
    <row r="56938" spans="38:49">
      <c r="AL56938" s="5"/>
      <c r="AM56938" s="5"/>
      <c r="AW56938" s="5"/>
    </row>
    <row r="56939" spans="38:49">
      <c r="AL56939" s="5"/>
      <c r="AM56939" s="5"/>
      <c r="AW56939" s="5"/>
    </row>
    <row r="56940" spans="38:49">
      <c r="AL56940" s="5"/>
      <c r="AM56940" s="5"/>
      <c r="AW56940" s="5"/>
    </row>
    <row r="56941" spans="38:49">
      <c r="AL56941" s="5"/>
      <c r="AM56941" s="5"/>
      <c r="AW56941" s="5"/>
    </row>
    <row r="56942" spans="38:49">
      <c r="AL56942" s="5"/>
      <c r="AM56942" s="5"/>
      <c r="AW56942" s="5"/>
    </row>
    <row r="56943" spans="38:49">
      <c r="AL56943" s="5"/>
      <c r="AM56943" s="5"/>
      <c r="AW56943" s="5"/>
    </row>
    <row r="56944" spans="38:49">
      <c r="AL56944" s="5"/>
      <c r="AM56944" s="5"/>
      <c r="AW56944" s="5"/>
    </row>
    <row r="56945" spans="38:49">
      <c r="AL56945" s="5"/>
      <c r="AM56945" s="5"/>
      <c r="AW56945" s="5"/>
    </row>
    <row r="56946" spans="38:49">
      <c r="AL56946" s="5"/>
      <c r="AM56946" s="5"/>
      <c r="AW56946" s="5"/>
    </row>
    <row r="56947" spans="38:49">
      <c r="AL56947" s="5"/>
      <c r="AM56947" s="5"/>
      <c r="AW56947" s="5"/>
    </row>
    <row r="56948" spans="38:49">
      <c r="AL56948" s="5"/>
      <c r="AM56948" s="5"/>
      <c r="AW56948" s="5"/>
    </row>
    <row r="56949" spans="38:49">
      <c r="AL56949" s="5"/>
      <c r="AM56949" s="5"/>
      <c r="AW56949" s="5"/>
    </row>
    <row r="56950" spans="38:49">
      <c r="AL56950" s="5"/>
      <c r="AM56950" s="5"/>
      <c r="AW56950" s="5"/>
    </row>
    <row r="56951" spans="38:49">
      <c r="AL56951" s="5"/>
      <c r="AM56951" s="5"/>
      <c r="AW56951" s="5"/>
    </row>
    <row r="56952" spans="38:49">
      <c r="AL56952" s="5"/>
      <c r="AM56952" s="5"/>
      <c r="AW56952" s="5"/>
    </row>
    <row r="56953" spans="38:49">
      <c r="AL56953" s="5"/>
      <c r="AM56953" s="5"/>
      <c r="AW56953" s="5"/>
    </row>
    <row r="56954" spans="38:49">
      <c r="AL56954" s="5"/>
      <c r="AM56954" s="5"/>
      <c r="AW56954" s="5"/>
    </row>
    <row r="56955" spans="38:49">
      <c r="AL56955" s="5"/>
      <c r="AM56955" s="5"/>
      <c r="AW56955" s="5"/>
    </row>
    <row r="56956" spans="38:49">
      <c r="AL56956" s="5"/>
      <c r="AM56956" s="5"/>
      <c r="AW56956" s="5"/>
    </row>
    <row r="56957" spans="38:49">
      <c r="AL56957" s="5"/>
      <c r="AM56957" s="5"/>
      <c r="AW56957" s="5"/>
    </row>
    <row r="56958" spans="38:49">
      <c r="AL56958" s="5"/>
      <c r="AM56958" s="5"/>
      <c r="AW56958" s="5"/>
    </row>
    <row r="56959" spans="38:49">
      <c r="AL56959" s="5"/>
      <c r="AM56959" s="5"/>
      <c r="AW56959" s="5"/>
    </row>
    <row r="56960" spans="38:49">
      <c r="AL56960" s="5"/>
      <c r="AM56960" s="5"/>
      <c r="AW56960" s="5"/>
    </row>
    <row r="56961" spans="38:49">
      <c r="AL56961" s="5"/>
      <c r="AM56961" s="5"/>
      <c r="AW56961" s="5"/>
    </row>
    <row r="56962" spans="38:49">
      <c r="AL56962" s="5"/>
      <c r="AM56962" s="5"/>
      <c r="AW56962" s="5"/>
    </row>
    <row r="56963" spans="38:49">
      <c r="AL56963" s="5"/>
      <c r="AM56963" s="5"/>
      <c r="AW56963" s="5"/>
    </row>
    <row r="56964" spans="38:49">
      <c r="AL56964" s="5"/>
      <c r="AM56964" s="5"/>
      <c r="AW56964" s="5"/>
    </row>
    <row r="56965" spans="38:49">
      <c r="AL56965" s="5"/>
      <c r="AM56965" s="5"/>
      <c r="AW56965" s="5"/>
    </row>
    <row r="56966" spans="38:49">
      <c r="AL56966" s="5"/>
      <c r="AM56966" s="5"/>
      <c r="AW56966" s="5"/>
    </row>
    <row r="56967" spans="38:49">
      <c r="AL56967" s="5"/>
      <c r="AM56967" s="5"/>
      <c r="AW56967" s="5"/>
    </row>
    <row r="56968" spans="38:49">
      <c r="AL56968" s="5"/>
      <c r="AM56968" s="5"/>
      <c r="AW56968" s="5"/>
    </row>
    <row r="56969" spans="38:49">
      <c r="AL56969" s="5"/>
      <c r="AM56969" s="5"/>
      <c r="AW56969" s="5"/>
    </row>
    <row r="56970" spans="38:49">
      <c r="AL56970" s="5"/>
      <c r="AM56970" s="5"/>
      <c r="AW56970" s="5"/>
    </row>
    <row r="56971" spans="38:49">
      <c r="AL56971" s="5"/>
      <c r="AM56971" s="5"/>
      <c r="AW56971" s="5"/>
    </row>
    <row r="56972" spans="38:49">
      <c r="AL56972" s="5"/>
      <c r="AM56972" s="5"/>
      <c r="AW56972" s="5"/>
    </row>
    <row r="56973" spans="38:49">
      <c r="AL56973" s="5"/>
      <c r="AM56973" s="5"/>
      <c r="AW56973" s="5"/>
    </row>
    <row r="56974" spans="38:49">
      <c r="AL56974" s="5"/>
      <c r="AM56974" s="5"/>
      <c r="AW56974" s="5"/>
    </row>
    <row r="56975" spans="38:49">
      <c r="AL56975" s="5"/>
      <c r="AM56975" s="5"/>
      <c r="AW56975" s="5"/>
    </row>
    <row r="56976" spans="38:49">
      <c r="AL56976" s="5"/>
      <c r="AM56976" s="5"/>
      <c r="AW56976" s="5"/>
    </row>
    <row r="56977" spans="38:49">
      <c r="AL56977" s="5"/>
      <c r="AM56977" s="5"/>
      <c r="AW56977" s="5"/>
    </row>
    <row r="56978" spans="38:49">
      <c r="AL56978" s="5"/>
      <c r="AM56978" s="5"/>
      <c r="AW56978" s="5"/>
    </row>
    <row r="56979" spans="38:49">
      <c r="AL56979" s="5"/>
      <c r="AM56979" s="5"/>
      <c r="AW56979" s="5"/>
    </row>
    <row r="56980" spans="38:49">
      <c r="AL56980" s="5"/>
      <c r="AM56980" s="5"/>
      <c r="AW56980" s="5"/>
    </row>
    <row r="56981" spans="38:49">
      <c r="AL56981" s="5"/>
      <c r="AM56981" s="5"/>
      <c r="AW56981" s="5"/>
    </row>
    <row r="56982" spans="38:49">
      <c r="AL56982" s="5"/>
      <c r="AM56982" s="5"/>
      <c r="AW56982" s="5"/>
    </row>
    <row r="56983" spans="38:49">
      <c r="AL56983" s="5"/>
      <c r="AM56983" s="5"/>
      <c r="AW56983" s="5"/>
    </row>
    <row r="56984" spans="38:49">
      <c r="AL56984" s="5"/>
      <c r="AM56984" s="5"/>
      <c r="AW56984" s="5"/>
    </row>
    <row r="56985" spans="38:49">
      <c r="AL56985" s="5"/>
      <c r="AM56985" s="5"/>
      <c r="AW56985" s="5"/>
    </row>
    <row r="56986" spans="38:49">
      <c r="AL56986" s="5"/>
      <c r="AM56986" s="5"/>
      <c r="AW56986" s="5"/>
    </row>
    <row r="56987" spans="38:49">
      <c r="AL56987" s="5"/>
      <c r="AM56987" s="5"/>
      <c r="AW56987" s="5"/>
    </row>
    <row r="56988" spans="38:49">
      <c r="AL56988" s="5"/>
      <c r="AM56988" s="5"/>
      <c r="AW56988" s="5"/>
    </row>
    <row r="56989" spans="38:49">
      <c r="AL56989" s="5"/>
      <c r="AM56989" s="5"/>
      <c r="AW56989" s="5"/>
    </row>
    <row r="56990" spans="38:49">
      <c r="AL56990" s="5"/>
      <c r="AM56990" s="5"/>
      <c r="AW56990" s="5"/>
    </row>
    <row r="56991" spans="38:49">
      <c r="AL56991" s="5"/>
      <c r="AM56991" s="5"/>
      <c r="AW56991" s="5"/>
    </row>
    <row r="56992" spans="38:49">
      <c r="AL56992" s="5"/>
      <c r="AM56992" s="5"/>
      <c r="AW56992" s="5"/>
    </row>
    <row r="56993" spans="38:49">
      <c r="AL56993" s="5"/>
      <c r="AM56993" s="5"/>
      <c r="AW56993" s="5"/>
    </row>
    <row r="56994" spans="38:49">
      <c r="AL56994" s="5"/>
      <c r="AM56994" s="5"/>
      <c r="AW56994" s="5"/>
    </row>
    <row r="56995" spans="38:49">
      <c r="AL56995" s="5"/>
      <c r="AM56995" s="5"/>
      <c r="AW56995" s="5"/>
    </row>
    <row r="56996" spans="38:49">
      <c r="AL56996" s="5"/>
      <c r="AM56996" s="5"/>
      <c r="AW56996" s="5"/>
    </row>
    <row r="56997" spans="38:49">
      <c r="AL56997" s="5"/>
      <c r="AM56997" s="5"/>
      <c r="AW56997" s="5"/>
    </row>
    <row r="56998" spans="38:49">
      <c r="AL56998" s="5"/>
      <c r="AM56998" s="5"/>
      <c r="AW56998" s="5"/>
    </row>
    <row r="56999" spans="38:49">
      <c r="AL56999" s="5"/>
      <c r="AM56999" s="5"/>
      <c r="AW56999" s="5"/>
    </row>
    <row r="57000" spans="38:49">
      <c r="AL57000" s="5"/>
      <c r="AM57000" s="5"/>
      <c r="AW57000" s="5"/>
    </row>
    <row r="57001" spans="38:49">
      <c r="AL57001" s="5"/>
      <c r="AM57001" s="5"/>
      <c r="AW57001" s="5"/>
    </row>
    <row r="57002" spans="38:49">
      <c r="AL57002" s="5"/>
      <c r="AM57002" s="5"/>
      <c r="AW57002" s="5"/>
    </row>
    <row r="57003" spans="38:49">
      <c r="AL57003" s="5"/>
      <c r="AM57003" s="5"/>
      <c r="AW57003" s="5"/>
    </row>
    <row r="57004" spans="38:49">
      <c r="AL57004" s="5"/>
      <c r="AM57004" s="5"/>
      <c r="AW57004" s="5"/>
    </row>
    <row r="57005" spans="38:49">
      <c r="AL57005" s="5"/>
      <c r="AM57005" s="5"/>
      <c r="AW57005" s="5"/>
    </row>
    <row r="57006" spans="38:49">
      <c r="AL57006" s="5"/>
      <c r="AM57006" s="5"/>
      <c r="AW57006" s="5"/>
    </row>
    <row r="57007" spans="38:49">
      <c r="AL57007" s="5"/>
      <c r="AM57007" s="5"/>
      <c r="AW57007" s="5"/>
    </row>
    <row r="57008" spans="38:49">
      <c r="AL57008" s="5"/>
      <c r="AM57008" s="5"/>
      <c r="AW57008" s="5"/>
    </row>
    <row r="57009" spans="38:49">
      <c r="AL57009" s="5"/>
      <c r="AM57009" s="5"/>
      <c r="AW57009" s="5"/>
    </row>
    <row r="57010" spans="38:49">
      <c r="AL57010" s="5"/>
      <c r="AM57010" s="5"/>
      <c r="AW57010" s="5"/>
    </row>
    <row r="57011" spans="38:49">
      <c r="AL57011" s="5"/>
      <c r="AM57011" s="5"/>
      <c r="AW57011" s="5"/>
    </row>
    <row r="57012" spans="38:49">
      <c r="AL57012" s="5"/>
      <c r="AM57012" s="5"/>
      <c r="AW57012" s="5"/>
    </row>
    <row r="57013" spans="38:49">
      <c r="AL57013" s="5"/>
      <c r="AM57013" s="5"/>
      <c r="AW57013" s="5"/>
    </row>
    <row r="57014" spans="38:49">
      <c r="AL57014" s="5"/>
      <c r="AM57014" s="5"/>
      <c r="AW57014" s="5"/>
    </row>
    <row r="57015" spans="38:49">
      <c r="AL57015" s="5"/>
      <c r="AM57015" s="5"/>
      <c r="AW57015" s="5"/>
    </row>
    <row r="57016" spans="38:49">
      <c r="AL57016" s="5"/>
      <c r="AM57016" s="5"/>
      <c r="AW57016" s="5"/>
    </row>
    <row r="57017" spans="38:49">
      <c r="AL57017" s="5"/>
      <c r="AM57017" s="5"/>
      <c r="AW57017" s="5"/>
    </row>
    <row r="57018" spans="38:49">
      <c r="AL57018" s="5"/>
      <c r="AM57018" s="5"/>
      <c r="AW57018" s="5"/>
    </row>
    <row r="57019" spans="38:49">
      <c r="AL57019" s="5"/>
      <c r="AM57019" s="5"/>
      <c r="AW57019" s="5"/>
    </row>
    <row r="57020" spans="38:49">
      <c r="AL57020" s="5"/>
      <c r="AM57020" s="5"/>
      <c r="AW57020" s="5"/>
    </row>
    <row r="57021" spans="38:49">
      <c r="AL57021" s="5"/>
      <c r="AM57021" s="5"/>
      <c r="AW57021" s="5"/>
    </row>
    <row r="57022" spans="38:49">
      <c r="AL57022" s="5"/>
      <c r="AM57022" s="5"/>
      <c r="AW57022" s="5"/>
    </row>
    <row r="57023" spans="38:49">
      <c r="AL57023" s="5"/>
      <c r="AM57023" s="5"/>
      <c r="AW57023" s="5"/>
    </row>
    <row r="57024" spans="38:49">
      <c r="AL57024" s="5"/>
      <c r="AM57024" s="5"/>
      <c r="AW57024" s="5"/>
    </row>
    <row r="57025" spans="38:49">
      <c r="AL57025" s="5"/>
      <c r="AM57025" s="5"/>
      <c r="AW57025" s="5"/>
    </row>
    <row r="57026" spans="38:49">
      <c r="AL57026" s="5"/>
      <c r="AM57026" s="5"/>
      <c r="AW57026" s="5"/>
    </row>
    <row r="57027" spans="38:49">
      <c r="AL57027" s="5"/>
      <c r="AM57027" s="5"/>
      <c r="AW57027" s="5"/>
    </row>
    <row r="57028" spans="38:49">
      <c r="AL57028" s="5"/>
      <c r="AM57028" s="5"/>
      <c r="AW57028" s="5"/>
    </row>
    <row r="57029" spans="38:49">
      <c r="AL57029" s="5"/>
      <c r="AM57029" s="5"/>
      <c r="AW57029" s="5"/>
    </row>
    <row r="57030" spans="38:49">
      <c r="AL57030" s="5"/>
      <c r="AM57030" s="5"/>
      <c r="AW57030" s="5"/>
    </row>
    <row r="57031" spans="38:49">
      <c r="AL57031" s="5"/>
      <c r="AM57031" s="5"/>
      <c r="AW57031" s="5"/>
    </row>
    <row r="57032" spans="38:49">
      <c r="AL57032" s="5"/>
      <c r="AM57032" s="5"/>
      <c r="AW57032" s="5"/>
    </row>
    <row r="57033" spans="38:49">
      <c r="AL57033" s="5"/>
      <c r="AM57033" s="5"/>
      <c r="AW57033" s="5"/>
    </row>
    <row r="57034" spans="38:49">
      <c r="AL57034" s="5"/>
      <c r="AM57034" s="5"/>
      <c r="AW57034" s="5"/>
    </row>
    <row r="57035" spans="38:49">
      <c r="AL57035" s="5"/>
      <c r="AM57035" s="5"/>
      <c r="AW57035" s="5"/>
    </row>
    <row r="57036" spans="38:49">
      <c r="AL57036" s="5"/>
      <c r="AM57036" s="5"/>
      <c r="AW57036" s="5"/>
    </row>
    <row r="57037" spans="38:49">
      <c r="AL57037" s="5"/>
      <c r="AM57037" s="5"/>
      <c r="AW57037" s="5"/>
    </row>
    <row r="57038" spans="38:49">
      <c r="AL57038" s="5"/>
      <c r="AM57038" s="5"/>
      <c r="AW57038" s="5"/>
    </row>
    <row r="57039" spans="38:49">
      <c r="AL57039" s="5"/>
      <c r="AM57039" s="5"/>
      <c r="AW57039" s="5"/>
    </row>
    <row r="57040" spans="38:49">
      <c r="AL57040" s="5"/>
      <c r="AM57040" s="5"/>
      <c r="AW57040" s="5"/>
    </row>
    <row r="57041" spans="38:49">
      <c r="AL57041" s="5"/>
      <c r="AM57041" s="5"/>
      <c r="AW57041" s="5"/>
    </row>
    <row r="57042" spans="38:49">
      <c r="AL57042" s="5"/>
      <c r="AM57042" s="5"/>
      <c r="AW57042" s="5"/>
    </row>
    <row r="57043" spans="38:49">
      <c r="AL57043" s="5"/>
      <c r="AM57043" s="5"/>
      <c r="AW57043" s="5"/>
    </row>
    <row r="57044" spans="38:49">
      <c r="AL57044" s="5"/>
      <c r="AM57044" s="5"/>
      <c r="AW57044" s="5"/>
    </row>
    <row r="57045" spans="38:49">
      <c r="AL57045" s="5"/>
      <c r="AM57045" s="5"/>
      <c r="AW57045" s="5"/>
    </row>
    <row r="57046" spans="38:49">
      <c r="AL57046" s="5"/>
      <c r="AM57046" s="5"/>
      <c r="AW57046" s="5"/>
    </row>
    <row r="57047" spans="38:49">
      <c r="AL57047" s="5"/>
      <c r="AM57047" s="5"/>
      <c r="AW57047" s="5"/>
    </row>
    <row r="57048" spans="38:49">
      <c r="AL57048" s="5"/>
      <c r="AM57048" s="5"/>
      <c r="AW57048" s="5"/>
    </row>
    <row r="57049" spans="38:49">
      <c r="AL57049" s="5"/>
      <c r="AM57049" s="5"/>
      <c r="AW57049" s="5"/>
    </row>
    <row r="57050" spans="38:49">
      <c r="AL57050" s="5"/>
      <c r="AM57050" s="5"/>
      <c r="AW57050" s="5"/>
    </row>
    <row r="57051" spans="38:49">
      <c r="AL57051" s="5"/>
      <c r="AM57051" s="5"/>
      <c r="AW57051" s="5"/>
    </row>
    <row r="57052" spans="38:49">
      <c r="AL57052" s="5"/>
      <c r="AM57052" s="5"/>
      <c r="AW57052" s="5"/>
    </row>
    <row r="57053" spans="38:49">
      <c r="AL57053" s="5"/>
      <c r="AM57053" s="5"/>
      <c r="AW57053" s="5"/>
    </row>
    <row r="57054" spans="38:49">
      <c r="AL57054" s="5"/>
      <c r="AM57054" s="5"/>
      <c r="AW57054" s="5"/>
    </row>
    <row r="57055" spans="38:49">
      <c r="AL57055" s="5"/>
      <c r="AM57055" s="5"/>
      <c r="AW57055" s="5"/>
    </row>
    <row r="57056" spans="38:49">
      <c r="AL57056" s="5"/>
      <c r="AM57056" s="5"/>
      <c r="AW57056" s="5"/>
    </row>
    <row r="57057" spans="38:49">
      <c r="AL57057" s="5"/>
      <c r="AM57057" s="5"/>
      <c r="AW57057" s="5"/>
    </row>
    <row r="57058" spans="38:49">
      <c r="AL57058" s="5"/>
      <c r="AM57058" s="5"/>
      <c r="AW57058" s="5"/>
    </row>
    <row r="57059" spans="38:49">
      <c r="AL57059" s="5"/>
      <c r="AM57059" s="5"/>
      <c r="AW57059" s="5"/>
    </row>
    <row r="57060" spans="38:49">
      <c r="AL57060" s="5"/>
      <c r="AM57060" s="5"/>
      <c r="AW57060" s="5"/>
    </row>
    <row r="57061" spans="38:49">
      <c r="AL57061" s="5"/>
      <c r="AM57061" s="5"/>
      <c r="AW57061" s="5"/>
    </row>
    <row r="57062" spans="38:49">
      <c r="AL57062" s="5"/>
      <c r="AM57062" s="5"/>
      <c r="AW57062" s="5"/>
    </row>
    <row r="57063" spans="38:49">
      <c r="AL57063" s="5"/>
      <c r="AM57063" s="5"/>
      <c r="AW57063" s="5"/>
    </row>
    <row r="57064" spans="38:49">
      <c r="AL57064" s="5"/>
      <c r="AM57064" s="5"/>
      <c r="AW57064" s="5"/>
    </row>
    <row r="57065" spans="38:49">
      <c r="AL57065" s="5"/>
      <c r="AM57065" s="5"/>
      <c r="AW57065" s="5"/>
    </row>
    <row r="57066" spans="38:49">
      <c r="AL57066" s="5"/>
      <c r="AM57066" s="5"/>
      <c r="AW57066" s="5"/>
    </row>
    <row r="57067" spans="38:49">
      <c r="AL57067" s="5"/>
      <c r="AM57067" s="5"/>
      <c r="AW57067" s="5"/>
    </row>
    <row r="57068" spans="38:49">
      <c r="AL57068" s="5"/>
      <c r="AM57068" s="5"/>
      <c r="AW57068" s="5"/>
    </row>
    <row r="57069" spans="38:49">
      <c r="AL57069" s="5"/>
      <c r="AM57069" s="5"/>
      <c r="AW57069" s="5"/>
    </row>
    <row r="57070" spans="38:49">
      <c r="AL57070" s="5"/>
      <c r="AM57070" s="5"/>
      <c r="AW57070" s="5"/>
    </row>
    <row r="57071" spans="38:49">
      <c r="AL57071" s="5"/>
      <c r="AM57071" s="5"/>
      <c r="AW57071" s="5"/>
    </row>
    <row r="57072" spans="38:49">
      <c r="AL57072" s="5"/>
      <c r="AM57072" s="5"/>
      <c r="AW57072" s="5"/>
    </row>
    <row r="57073" spans="38:49">
      <c r="AL57073" s="5"/>
      <c r="AM57073" s="5"/>
      <c r="AW57073" s="5"/>
    </row>
    <row r="57074" spans="38:49">
      <c r="AL57074" s="5"/>
      <c r="AM57074" s="5"/>
      <c r="AW57074" s="5"/>
    </row>
    <row r="57075" spans="38:49">
      <c r="AL57075" s="5"/>
      <c r="AM57075" s="5"/>
      <c r="AW57075" s="5"/>
    </row>
    <row r="57076" spans="38:49">
      <c r="AL57076" s="5"/>
      <c r="AM57076" s="5"/>
      <c r="AW57076" s="5"/>
    </row>
    <row r="57077" spans="38:49">
      <c r="AL57077" s="5"/>
      <c r="AM57077" s="5"/>
      <c r="AW57077" s="5"/>
    </row>
    <row r="57078" spans="38:49">
      <c r="AL57078" s="5"/>
      <c r="AM57078" s="5"/>
      <c r="AW57078" s="5"/>
    </row>
    <row r="57079" spans="38:49">
      <c r="AL57079" s="5"/>
      <c r="AM57079" s="5"/>
      <c r="AW57079" s="5"/>
    </row>
    <row r="57080" spans="38:49">
      <c r="AL57080" s="5"/>
      <c r="AM57080" s="5"/>
      <c r="AW57080" s="5"/>
    </row>
    <row r="57081" spans="38:49">
      <c r="AL57081" s="5"/>
      <c r="AM57081" s="5"/>
      <c r="AW57081" s="5"/>
    </row>
    <row r="57082" spans="38:49">
      <c r="AL57082" s="5"/>
      <c r="AM57082" s="5"/>
      <c r="AW57082" s="5"/>
    </row>
    <row r="57083" spans="38:49">
      <c r="AL57083" s="5"/>
      <c r="AM57083" s="5"/>
      <c r="AW57083" s="5"/>
    </row>
    <row r="57084" spans="38:49">
      <c r="AL57084" s="5"/>
      <c r="AM57084" s="5"/>
      <c r="AW57084" s="5"/>
    </row>
    <row r="57085" spans="38:49">
      <c r="AL57085" s="5"/>
      <c r="AM57085" s="5"/>
      <c r="AW57085" s="5"/>
    </row>
    <row r="57086" spans="38:49">
      <c r="AL57086" s="5"/>
      <c r="AM57086" s="5"/>
      <c r="AW57086" s="5"/>
    </row>
    <row r="57087" spans="38:49">
      <c r="AL57087" s="5"/>
      <c r="AM57087" s="5"/>
      <c r="AW57087" s="5"/>
    </row>
    <row r="57088" spans="38:49">
      <c r="AL57088" s="5"/>
      <c r="AM57088" s="5"/>
      <c r="AW57088" s="5"/>
    </row>
    <row r="57089" spans="38:49">
      <c r="AL57089" s="5"/>
      <c r="AM57089" s="5"/>
      <c r="AW57089" s="5"/>
    </row>
    <row r="57090" spans="38:49">
      <c r="AL57090" s="5"/>
      <c r="AM57090" s="5"/>
      <c r="AW57090" s="5"/>
    </row>
    <row r="57091" spans="38:49">
      <c r="AL57091" s="5"/>
      <c r="AM57091" s="5"/>
      <c r="AW57091" s="5"/>
    </row>
    <row r="57092" spans="38:49">
      <c r="AL57092" s="5"/>
      <c r="AM57092" s="5"/>
      <c r="AW57092" s="5"/>
    </row>
    <row r="57093" spans="38:49">
      <c r="AL57093" s="5"/>
      <c r="AM57093" s="5"/>
      <c r="AW57093" s="5"/>
    </row>
    <row r="57094" spans="38:49">
      <c r="AL57094" s="5"/>
      <c r="AM57094" s="5"/>
      <c r="AW57094" s="5"/>
    </row>
    <row r="57095" spans="38:49">
      <c r="AL57095" s="5"/>
      <c r="AM57095" s="5"/>
      <c r="AW57095" s="5"/>
    </row>
    <row r="57096" spans="38:49">
      <c r="AL57096" s="5"/>
      <c r="AM57096" s="5"/>
      <c r="AW57096" s="5"/>
    </row>
    <row r="57097" spans="38:49">
      <c r="AL57097" s="5"/>
      <c r="AM57097" s="5"/>
      <c r="AW57097" s="5"/>
    </row>
    <row r="57098" spans="38:49">
      <c r="AL57098" s="5"/>
      <c r="AM57098" s="5"/>
      <c r="AW57098" s="5"/>
    </row>
    <row r="57099" spans="38:49">
      <c r="AL57099" s="5"/>
      <c r="AM57099" s="5"/>
      <c r="AW57099" s="5"/>
    </row>
    <row r="57100" spans="38:49">
      <c r="AL57100" s="5"/>
      <c r="AM57100" s="5"/>
      <c r="AW57100" s="5"/>
    </row>
    <row r="57101" spans="38:49">
      <c r="AL57101" s="5"/>
      <c r="AM57101" s="5"/>
      <c r="AW57101" s="5"/>
    </row>
    <row r="57102" spans="38:49">
      <c r="AL57102" s="5"/>
      <c r="AM57102" s="5"/>
      <c r="AW57102" s="5"/>
    </row>
    <row r="57103" spans="38:49">
      <c r="AL57103" s="5"/>
      <c r="AM57103" s="5"/>
      <c r="AW57103" s="5"/>
    </row>
    <row r="57104" spans="38:49">
      <c r="AL57104" s="5"/>
      <c r="AM57104" s="5"/>
      <c r="AW57104" s="5"/>
    </row>
    <row r="57105" spans="38:49">
      <c r="AL57105" s="5"/>
      <c r="AM57105" s="5"/>
      <c r="AW57105" s="5"/>
    </row>
    <row r="57106" spans="38:49">
      <c r="AL57106" s="5"/>
      <c r="AM57106" s="5"/>
      <c r="AW57106" s="5"/>
    </row>
    <row r="57107" spans="38:49">
      <c r="AL57107" s="5"/>
      <c r="AM57107" s="5"/>
      <c r="AW57107" s="5"/>
    </row>
    <row r="57108" spans="38:49">
      <c r="AL57108" s="5"/>
      <c r="AM57108" s="5"/>
      <c r="AW57108" s="5"/>
    </row>
    <row r="57109" spans="38:49">
      <c r="AL57109" s="5"/>
      <c r="AM57109" s="5"/>
      <c r="AW57109" s="5"/>
    </row>
    <row r="57110" spans="38:49">
      <c r="AL57110" s="5"/>
      <c r="AM57110" s="5"/>
      <c r="AW57110" s="5"/>
    </row>
    <row r="57111" spans="38:49">
      <c r="AL57111" s="5"/>
      <c r="AM57111" s="5"/>
      <c r="AW57111" s="5"/>
    </row>
    <row r="57112" spans="38:49">
      <c r="AL57112" s="5"/>
      <c r="AM57112" s="5"/>
      <c r="AW57112" s="5"/>
    </row>
    <row r="57113" spans="38:49">
      <c r="AL57113" s="5"/>
      <c r="AM57113" s="5"/>
      <c r="AW57113" s="5"/>
    </row>
    <row r="57114" spans="38:49">
      <c r="AL57114" s="5"/>
      <c r="AM57114" s="5"/>
      <c r="AW57114" s="5"/>
    </row>
    <row r="57115" spans="38:49">
      <c r="AL57115" s="5"/>
      <c r="AM57115" s="5"/>
      <c r="AW57115" s="5"/>
    </row>
    <row r="57116" spans="38:49">
      <c r="AL57116" s="5"/>
      <c r="AM57116" s="5"/>
      <c r="AW57116" s="5"/>
    </row>
    <row r="57117" spans="38:49">
      <c r="AL57117" s="5"/>
      <c r="AM57117" s="5"/>
      <c r="AW57117" s="5"/>
    </row>
    <row r="57118" spans="38:49">
      <c r="AL57118" s="5"/>
      <c r="AM57118" s="5"/>
      <c r="AW57118" s="5"/>
    </row>
    <row r="57119" spans="38:49">
      <c r="AL57119" s="5"/>
      <c r="AM57119" s="5"/>
      <c r="AW57119" s="5"/>
    </row>
    <row r="57120" spans="38:49">
      <c r="AL57120" s="5"/>
      <c r="AM57120" s="5"/>
      <c r="AW57120" s="5"/>
    </row>
    <row r="57121" spans="38:49">
      <c r="AL57121" s="5"/>
      <c r="AM57121" s="5"/>
      <c r="AW57121" s="5"/>
    </row>
    <row r="57122" spans="38:49">
      <c r="AL57122" s="5"/>
      <c r="AM57122" s="5"/>
      <c r="AW57122" s="5"/>
    </row>
    <row r="57123" spans="38:49">
      <c r="AL57123" s="5"/>
      <c r="AM57123" s="5"/>
      <c r="AW57123" s="5"/>
    </row>
    <row r="57124" spans="38:49">
      <c r="AL57124" s="5"/>
      <c r="AM57124" s="5"/>
      <c r="AW57124" s="5"/>
    </row>
    <row r="57125" spans="38:49">
      <c r="AL57125" s="5"/>
      <c r="AM57125" s="5"/>
      <c r="AW57125" s="5"/>
    </row>
    <row r="57126" spans="38:49">
      <c r="AL57126" s="5"/>
      <c r="AM57126" s="5"/>
      <c r="AW57126" s="5"/>
    </row>
    <row r="57127" spans="38:49">
      <c r="AL57127" s="5"/>
      <c r="AM57127" s="5"/>
      <c r="AW57127" s="5"/>
    </row>
    <row r="57128" spans="38:49">
      <c r="AL57128" s="5"/>
      <c r="AM57128" s="5"/>
      <c r="AW57128" s="5"/>
    </row>
    <row r="57129" spans="38:49">
      <c r="AL57129" s="5"/>
      <c r="AM57129" s="5"/>
      <c r="AW57129" s="5"/>
    </row>
    <row r="57130" spans="38:49">
      <c r="AL57130" s="5"/>
      <c r="AM57130" s="5"/>
      <c r="AW57130" s="5"/>
    </row>
    <row r="57131" spans="38:49">
      <c r="AL57131" s="5"/>
      <c r="AM57131" s="5"/>
      <c r="AW57131" s="5"/>
    </row>
    <row r="57132" spans="38:49">
      <c r="AL57132" s="5"/>
      <c r="AM57132" s="5"/>
      <c r="AW57132" s="5"/>
    </row>
    <row r="57133" spans="38:49">
      <c r="AL57133" s="5"/>
      <c r="AM57133" s="5"/>
      <c r="AW57133" s="5"/>
    </row>
    <row r="57134" spans="38:49">
      <c r="AL57134" s="5"/>
      <c r="AM57134" s="5"/>
      <c r="AW57134" s="5"/>
    </row>
    <row r="57135" spans="38:49">
      <c r="AL57135" s="5"/>
      <c r="AM57135" s="5"/>
      <c r="AW57135" s="5"/>
    </row>
    <row r="57136" spans="38:49">
      <c r="AL57136" s="5"/>
      <c r="AM57136" s="5"/>
      <c r="AW57136" s="5"/>
    </row>
    <row r="57137" spans="38:49">
      <c r="AL57137" s="5"/>
      <c r="AM57137" s="5"/>
      <c r="AW57137" s="5"/>
    </row>
    <row r="57138" spans="38:49">
      <c r="AL57138" s="5"/>
      <c r="AM57138" s="5"/>
      <c r="AW57138" s="5"/>
    </row>
    <row r="57139" spans="38:49">
      <c r="AL57139" s="5"/>
      <c r="AM57139" s="5"/>
      <c r="AW57139" s="5"/>
    </row>
    <row r="57140" spans="38:49">
      <c r="AL57140" s="5"/>
      <c r="AM57140" s="5"/>
      <c r="AW57140" s="5"/>
    </row>
    <row r="57141" spans="38:49">
      <c r="AL57141" s="5"/>
      <c r="AM57141" s="5"/>
      <c r="AW57141" s="5"/>
    </row>
    <row r="57142" spans="38:49">
      <c r="AL57142" s="5"/>
      <c r="AM57142" s="5"/>
      <c r="AW57142" s="5"/>
    </row>
    <row r="57143" spans="38:49">
      <c r="AL57143" s="5"/>
      <c r="AM57143" s="5"/>
      <c r="AW57143" s="5"/>
    </row>
    <row r="57144" spans="38:49">
      <c r="AL57144" s="5"/>
      <c r="AM57144" s="5"/>
      <c r="AW57144" s="5"/>
    </row>
    <row r="57145" spans="38:49">
      <c r="AL57145" s="5"/>
      <c r="AM57145" s="5"/>
      <c r="AW57145" s="5"/>
    </row>
    <row r="57146" spans="38:49">
      <c r="AL57146" s="5"/>
      <c r="AM57146" s="5"/>
      <c r="AW57146" s="5"/>
    </row>
    <row r="57147" spans="38:49">
      <c r="AL57147" s="5"/>
      <c r="AM57147" s="5"/>
      <c r="AW57147" s="5"/>
    </row>
    <row r="57148" spans="38:49">
      <c r="AL57148" s="5"/>
      <c r="AM57148" s="5"/>
      <c r="AW57148" s="5"/>
    </row>
    <row r="57149" spans="38:49">
      <c r="AL57149" s="5"/>
      <c r="AM57149" s="5"/>
      <c r="AW57149" s="5"/>
    </row>
    <row r="57150" spans="38:49">
      <c r="AL57150" s="5"/>
      <c r="AM57150" s="5"/>
      <c r="AW57150" s="5"/>
    </row>
    <row r="57151" spans="38:49">
      <c r="AL57151" s="5"/>
      <c r="AM57151" s="5"/>
      <c r="AW57151" s="5"/>
    </row>
    <row r="57152" spans="38:49">
      <c r="AL57152" s="5"/>
      <c r="AM57152" s="5"/>
      <c r="AW57152" s="5"/>
    </row>
    <row r="57153" spans="38:49">
      <c r="AL57153" s="5"/>
      <c r="AM57153" s="5"/>
      <c r="AW57153" s="5"/>
    </row>
    <row r="57154" spans="38:49">
      <c r="AL57154" s="5"/>
      <c r="AM57154" s="5"/>
      <c r="AW57154" s="5"/>
    </row>
    <row r="57155" spans="38:49">
      <c r="AL57155" s="5"/>
      <c r="AM57155" s="5"/>
      <c r="AW57155" s="5"/>
    </row>
    <row r="57156" spans="38:49">
      <c r="AL57156" s="5"/>
      <c r="AM57156" s="5"/>
      <c r="AW57156" s="5"/>
    </row>
    <row r="57157" spans="38:49">
      <c r="AL57157" s="5"/>
      <c r="AM57157" s="5"/>
      <c r="AW57157" s="5"/>
    </row>
    <row r="57158" spans="38:49">
      <c r="AL57158" s="5"/>
      <c r="AM57158" s="5"/>
      <c r="AW57158" s="5"/>
    </row>
    <row r="57159" spans="38:49">
      <c r="AL57159" s="5"/>
      <c r="AM57159" s="5"/>
      <c r="AW57159" s="5"/>
    </row>
    <row r="57160" spans="38:49">
      <c r="AL57160" s="5"/>
      <c r="AM57160" s="5"/>
      <c r="AW57160" s="5"/>
    </row>
    <row r="57161" spans="38:49">
      <c r="AL57161" s="5"/>
      <c r="AM57161" s="5"/>
      <c r="AW57161" s="5"/>
    </row>
    <row r="57162" spans="38:49">
      <c r="AL57162" s="5"/>
      <c r="AM57162" s="5"/>
      <c r="AW57162" s="5"/>
    </row>
    <row r="57163" spans="38:49">
      <c r="AL57163" s="5"/>
      <c r="AM57163" s="5"/>
      <c r="AW57163" s="5"/>
    </row>
    <row r="57164" spans="38:49">
      <c r="AL57164" s="5"/>
      <c r="AM57164" s="5"/>
      <c r="AW57164" s="5"/>
    </row>
    <row r="57165" spans="38:49">
      <c r="AL57165" s="5"/>
      <c r="AM57165" s="5"/>
      <c r="AW57165" s="5"/>
    </row>
    <row r="57166" spans="38:49">
      <c r="AL57166" s="5"/>
      <c r="AM57166" s="5"/>
      <c r="AW57166" s="5"/>
    </row>
    <row r="57167" spans="38:49">
      <c r="AL57167" s="5"/>
      <c r="AM57167" s="5"/>
      <c r="AW57167" s="5"/>
    </row>
    <row r="57168" spans="38:49">
      <c r="AL57168" s="5"/>
      <c r="AM57168" s="5"/>
      <c r="AW57168" s="5"/>
    </row>
    <row r="57169" spans="38:49">
      <c r="AL57169" s="5"/>
      <c r="AM57169" s="5"/>
      <c r="AW57169" s="5"/>
    </row>
    <row r="57170" spans="38:49">
      <c r="AL57170" s="5"/>
      <c r="AM57170" s="5"/>
      <c r="AW57170" s="5"/>
    </row>
    <row r="57171" spans="38:49">
      <c r="AL57171" s="5"/>
      <c r="AM57171" s="5"/>
      <c r="AW57171" s="5"/>
    </row>
    <row r="57172" spans="38:49">
      <c r="AL57172" s="5"/>
      <c r="AM57172" s="5"/>
      <c r="AW57172" s="5"/>
    </row>
    <row r="57173" spans="38:49">
      <c r="AL57173" s="5"/>
      <c r="AM57173" s="5"/>
      <c r="AW57173" s="5"/>
    </row>
    <row r="57174" spans="38:49">
      <c r="AL57174" s="5"/>
      <c r="AM57174" s="5"/>
      <c r="AW57174" s="5"/>
    </row>
    <row r="57175" spans="38:49">
      <c r="AL57175" s="5"/>
      <c r="AM57175" s="5"/>
      <c r="AW57175" s="5"/>
    </row>
    <row r="57176" spans="38:49">
      <c r="AL57176" s="5"/>
      <c r="AM57176" s="5"/>
      <c r="AW57176" s="5"/>
    </row>
    <row r="57177" spans="38:49">
      <c r="AL57177" s="5"/>
      <c r="AM57177" s="5"/>
      <c r="AW57177" s="5"/>
    </row>
    <row r="57178" spans="38:49">
      <c r="AL57178" s="5"/>
      <c r="AM57178" s="5"/>
      <c r="AW57178" s="5"/>
    </row>
    <row r="57179" spans="38:49">
      <c r="AL57179" s="5"/>
      <c r="AM57179" s="5"/>
      <c r="AW57179" s="5"/>
    </row>
    <row r="57180" spans="38:49">
      <c r="AL57180" s="5"/>
      <c r="AM57180" s="5"/>
      <c r="AW57180" s="5"/>
    </row>
    <row r="57181" spans="38:49">
      <c r="AL57181" s="5"/>
      <c r="AM57181" s="5"/>
      <c r="AW57181" s="5"/>
    </row>
    <row r="57182" spans="38:49">
      <c r="AL57182" s="5"/>
      <c r="AM57182" s="5"/>
      <c r="AW57182" s="5"/>
    </row>
    <row r="57183" spans="38:49">
      <c r="AL57183" s="5"/>
      <c r="AM57183" s="5"/>
      <c r="AW57183" s="5"/>
    </row>
    <row r="57184" spans="38:49">
      <c r="AL57184" s="5"/>
      <c r="AM57184" s="5"/>
      <c r="AW57184" s="5"/>
    </row>
    <row r="57185" spans="38:49">
      <c r="AL57185" s="5"/>
      <c r="AM57185" s="5"/>
      <c r="AW57185" s="5"/>
    </row>
    <row r="57186" spans="38:49">
      <c r="AL57186" s="5"/>
      <c r="AM57186" s="5"/>
      <c r="AW57186" s="5"/>
    </row>
    <row r="57187" spans="38:49">
      <c r="AL57187" s="5"/>
      <c r="AM57187" s="5"/>
      <c r="AW57187" s="5"/>
    </row>
    <row r="57188" spans="38:49">
      <c r="AL57188" s="5"/>
      <c r="AM57188" s="5"/>
      <c r="AW57188" s="5"/>
    </row>
    <row r="57189" spans="38:49">
      <c r="AL57189" s="5"/>
      <c r="AM57189" s="5"/>
      <c r="AW57189" s="5"/>
    </row>
    <row r="57190" spans="38:49">
      <c r="AL57190" s="5"/>
      <c r="AM57190" s="5"/>
      <c r="AW57190" s="5"/>
    </row>
    <row r="57191" spans="38:49">
      <c r="AL57191" s="5"/>
      <c r="AM57191" s="5"/>
      <c r="AW57191" s="5"/>
    </row>
    <row r="57192" spans="38:49">
      <c r="AL57192" s="5"/>
      <c r="AM57192" s="5"/>
      <c r="AW57192" s="5"/>
    </row>
    <row r="57193" spans="38:49">
      <c r="AL57193" s="5"/>
      <c r="AM57193" s="5"/>
      <c r="AW57193" s="5"/>
    </row>
    <row r="57194" spans="38:49">
      <c r="AL57194" s="5"/>
      <c r="AM57194" s="5"/>
      <c r="AW57194" s="5"/>
    </row>
    <row r="57195" spans="38:49">
      <c r="AL57195" s="5"/>
      <c r="AM57195" s="5"/>
      <c r="AW57195" s="5"/>
    </row>
    <row r="57196" spans="38:49">
      <c r="AL57196" s="5"/>
      <c r="AM57196" s="5"/>
      <c r="AW57196" s="5"/>
    </row>
    <row r="57197" spans="38:49">
      <c r="AL57197" s="5"/>
      <c r="AM57197" s="5"/>
      <c r="AW57197" s="5"/>
    </row>
    <row r="57198" spans="38:49">
      <c r="AL57198" s="5"/>
      <c r="AM57198" s="5"/>
      <c r="AW57198" s="5"/>
    </row>
    <row r="57199" spans="38:49">
      <c r="AL57199" s="5"/>
      <c r="AM57199" s="5"/>
      <c r="AW57199" s="5"/>
    </row>
    <row r="57200" spans="38:49">
      <c r="AL57200" s="5"/>
      <c r="AM57200" s="5"/>
      <c r="AW57200" s="5"/>
    </row>
    <row r="57201" spans="38:49">
      <c r="AL57201" s="5"/>
      <c r="AM57201" s="5"/>
      <c r="AW57201" s="5"/>
    </row>
    <row r="57202" spans="38:49">
      <c r="AL57202" s="5"/>
      <c r="AM57202" s="5"/>
      <c r="AW57202" s="5"/>
    </row>
    <row r="57203" spans="38:49">
      <c r="AL57203" s="5"/>
      <c r="AM57203" s="5"/>
      <c r="AW57203" s="5"/>
    </row>
    <row r="57204" spans="38:49">
      <c r="AL57204" s="5"/>
      <c r="AM57204" s="5"/>
      <c r="AW57204" s="5"/>
    </row>
    <row r="57205" spans="38:49">
      <c r="AL57205" s="5"/>
      <c r="AM57205" s="5"/>
      <c r="AW57205" s="5"/>
    </row>
    <row r="57206" spans="38:49">
      <c r="AL57206" s="5"/>
      <c r="AM57206" s="5"/>
      <c r="AW57206" s="5"/>
    </row>
    <row r="57207" spans="38:49">
      <c r="AL57207" s="5"/>
      <c r="AM57207" s="5"/>
      <c r="AW57207" s="5"/>
    </row>
    <row r="57208" spans="38:49">
      <c r="AL57208" s="5"/>
      <c r="AM57208" s="5"/>
      <c r="AW57208" s="5"/>
    </row>
    <row r="57209" spans="38:49">
      <c r="AL57209" s="5"/>
      <c r="AM57209" s="5"/>
      <c r="AW57209" s="5"/>
    </row>
    <row r="57210" spans="38:49">
      <c r="AL57210" s="5"/>
      <c r="AM57210" s="5"/>
      <c r="AW57210" s="5"/>
    </row>
    <row r="57211" spans="38:49">
      <c r="AL57211" s="5"/>
      <c r="AM57211" s="5"/>
      <c r="AW57211" s="5"/>
    </row>
    <row r="57212" spans="38:49">
      <c r="AL57212" s="5"/>
      <c r="AM57212" s="5"/>
      <c r="AW57212" s="5"/>
    </row>
    <row r="57213" spans="38:49">
      <c r="AL57213" s="5"/>
      <c r="AM57213" s="5"/>
      <c r="AW57213" s="5"/>
    </row>
    <row r="57214" spans="38:49">
      <c r="AL57214" s="5"/>
      <c r="AM57214" s="5"/>
      <c r="AW57214" s="5"/>
    </row>
    <row r="57215" spans="38:49">
      <c r="AL57215" s="5"/>
      <c r="AM57215" s="5"/>
      <c r="AW57215" s="5"/>
    </row>
    <row r="57216" spans="38:49">
      <c r="AL57216" s="5"/>
      <c r="AM57216" s="5"/>
      <c r="AW57216" s="5"/>
    </row>
    <row r="57217" spans="38:49">
      <c r="AL57217" s="5"/>
      <c r="AM57217" s="5"/>
      <c r="AW57217" s="5"/>
    </row>
    <row r="57218" spans="38:49">
      <c r="AL57218" s="5"/>
      <c r="AM57218" s="5"/>
      <c r="AW57218" s="5"/>
    </row>
    <row r="57219" spans="38:49">
      <c r="AL57219" s="5"/>
      <c r="AM57219" s="5"/>
      <c r="AW57219" s="5"/>
    </row>
    <row r="57220" spans="38:49">
      <c r="AL57220" s="5"/>
      <c r="AM57220" s="5"/>
      <c r="AW57220" s="5"/>
    </row>
    <row r="57221" spans="38:49">
      <c r="AL57221" s="5"/>
      <c r="AM57221" s="5"/>
      <c r="AW57221" s="5"/>
    </row>
    <row r="57222" spans="38:49">
      <c r="AL57222" s="5"/>
      <c r="AM57222" s="5"/>
      <c r="AW57222" s="5"/>
    </row>
    <row r="57223" spans="38:49">
      <c r="AL57223" s="5"/>
      <c r="AM57223" s="5"/>
      <c r="AW57223" s="5"/>
    </row>
    <row r="57224" spans="38:49">
      <c r="AL57224" s="5"/>
      <c r="AM57224" s="5"/>
      <c r="AW57224" s="5"/>
    </row>
    <row r="57225" spans="38:49">
      <c r="AL57225" s="5"/>
      <c r="AM57225" s="5"/>
      <c r="AW57225" s="5"/>
    </row>
    <row r="57226" spans="38:49">
      <c r="AL57226" s="5"/>
      <c r="AM57226" s="5"/>
      <c r="AW57226" s="5"/>
    </row>
    <row r="57227" spans="38:49">
      <c r="AL57227" s="5"/>
      <c r="AM57227" s="5"/>
      <c r="AW57227" s="5"/>
    </row>
    <row r="57228" spans="38:49">
      <c r="AL57228" s="5"/>
      <c r="AM57228" s="5"/>
      <c r="AW57228" s="5"/>
    </row>
    <row r="57229" spans="38:49">
      <c r="AL57229" s="5"/>
      <c r="AM57229" s="5"/>
      <c r="AW57229" s="5"/>
    </row>
    <row r="57230" spans="38:49">
      <c r="AL57230" s="5"/>
      <c r="AM57230" s="5"/>
      <c r="AW57230" s="5"/>
    </row>
    <row r="57231" spans="38:49">
      <c r="AL57231" s="5"/>
      <c r="AM57231" s="5"/>
      <c r="AW57231" s="5"/>
    </row>
    <row r="57232" spans="38:49">
      <c r="AL57232" s="5"/>
      <c r="AM57232" s="5"/>
      <c r="AW57232" s="5"/>
    </row>
    <row r="57233" spans="38:49">
      <c r="AL57233" s="5"/>
      <c r="AM57233" s="5"/>
      <c r="AW57233" s="5"/>
    </row>
    <row r="57234" spans="38:49">
      <c r="AL57234" s="5"/>
      <c r="AM57234" s="5"/>
      <c r="AW57234" s="5"/>
    </row>
    <row r="57235" spans="38:49">
      <c r="AL57235" s="5"/>
      <c r="AM57235" s="5"/>
      <c r="AW57235" s="5"/>
    </row>
    <row r="57236" spans="38:49">
      <c r="AL57236" s="5"/>
      <c r="AM57236" s="5"/>
      <c r="AW57236" s="5"/>
    </row>
    <row r="57237" spans="38:49">
      <c r="AL57237" s="5"/>
      <c r="AM57237" s="5"/>
      <c r="AW57237" s="5"/>
    </row>
    <row r="57238" spans="38:49">
      <c r="AL57238" s="5"/>
      <c r="AM57238" s="5"/>
      <c r="AW57238" s="5"/>
    </row>
    <row r="57239" spans="38:49">
      <c r="AL57239" s="5"/>
      <c r="AM57239" s="5"/>
      <c r="AW57239" s="5"/>
    </row>
    <row r="57240" spans="38:49">
      <c r="AL57240" s="5"/>
      <c r="AM57240" s="5"/>
      <c r="AW57240" s="5"/>
    </row>
    <row r="57241" spans="38:49">
      <c r="AL57241" s="5"/>
      <c r="AM57241" s="5"/>
      <c r="AW57241" s="5"/>
    </row>
    <row r="57242" spans="38:49">
      <c r="AL57242" s="5"/>
      <c r="AM57242" s="5"/>
      <c r="AW57242" s="5"/>
    </row>
    <row r="57243" spans="38:49">
      <c r="AL57243" s="5"/>
      <c r="AM57243" s="5"/>
      <c r="AW57243" s="5"/>
    </row>
    <row r="57244" spans="38:49">
      <c r="AL57244" s="5"/>
      <c r="AM57244" s="5"/>
      <c r="AW57244" s="5"/>
    </row>
    <row r="57245" spans="38:49">
      <c r="AL57245" s="5"/>
      <c r="AM57245" s="5"/>
      <c r="AW57245" s="5"/>
    </row>
    <row r="57246" spans="38:49">
      <c r="AL57246" s="5"/>
      <c r="AM57246" s="5"/>
      <c r="AW57246" s="5"/>
    </row>
    <row r="57247" spans="38:49">
      <c r="AL57247" s="5"/>
      <c r="AM57247" s="5"/>
      <c r="AW57247" s="5"/>
    </row>
    <row r="57248" spans="38:49">
      <c r="AL57248" s="5"/>
      <c r="AM57248" s="5"/>
      <c r="AW57248" s="5"/>
    </row>
    <row r="57249" spans="38:49">
      <c r="AL57249" s="5"/>
      <c r="AM57249" s="5"/>
      <c r="AW57249" s="5"/>
    </row>
    <row r="57250" spans="38:49">
      <c r="AL57250" s="5"/>
      <c r="AM57250" s="5"/>
      <c r="AW57250" s="5"/>
    </row>
    <row r="57251" spans="38:49">
      <c r="AL57251" s="5"/>
      <c r="AM57251" s="5"/>
      <c r="AW57251" s="5"/>
    </row>
    <row r="57252" spans="38:49">
      <c r="AL57252" s="5"/>
      <c r="AM57252" s="5"/>
      <c r="AW57252" s="5"/>
    </row>
    <row r="57253" spans="38:49">
      <c r="AL57253" s="5"/>
      <c r="AM57253" s="5"/>
      <c r="AW57253" s="5"/>
    </row>
    <row r="57254" spans="38:49">
      <c r="AL57254" s="5"/>
      <c r="AM57254" s="5"/>
      <c r="AW57254" s="5"/>
    </row>
    <row r="57255" spans="38:49">
      <c r="AL57255" s="5"/>
      <c r="AM57255" s="5"/>
      <c r="AW57255" s="5"/>
    </row>
    <row r="57256" spans="38:49">
      <c r="AL57256" s="5"/>
      <c r="AM57256" s="5"/>
      <c r="AW57256" s="5"/>
    </row>
    <row r="57257" spans="38:49">
      <c r="AL57257" s="5"/>
      <c r="AM57257" s="5"/>
      <c r="AW57257" s="5"/>
    </row>
    <row r="57258" spans="38:49">
      <c r="AL57258" s="5"/>
      <c r="AM57258" s="5"/>
      <c r="AW57258" s="5"/>
    </row>
    <row r="57259" spans="38:49">
      <c r="AL57259" s="5"/>
      <c r="AM57259" s="5"/>
      <c r="AW57259" s="5"/>
    </row>
    <row r="57260" spans="38:49">
      <c r="AL57260" s="5"/>
      <c r="AM57260" s="5"/>
      <c r="AW57260" s="5"/>
    </row>
    <row r="57261" spans="38:49">
      <c r="AL57261" s="5"/>
      <c r="AM57261" s="5"/>
      <c r="AW57261" s="5"/>
    </row>
    <row r="57262" spans="38:49">
      <c r="AL57262" s="5"/>
      <c r="AM57262" s="5"/>
      <c r="AW57262" s="5"/>
    </row>
    <row r="57263" spans="38:49">
      <c r="AL57263" s="5"/>
      <c r="AM57263" s="5"/>
      <c r="AW57263" s="5"/>
    </row>
    <row r="57264" spans="38:49">
      <c r="AL57264" s="5"/>
      <c r="AM57264" s="5"/>
      <c r="AW57264" s="5"/>
    </row>
    <row r="57265" spans="38:49">
      <c r="AL57265" s="5"/>
      <c r="AM57265" s="5"/>
      <c r="AW57265" s="5"/>
    </row>
    <row r="57266" spans="38:49">
      <c r="AL57266" s="5"/>
      <c r="AM57266" s="5"/>
      <c r="AW57266" s="5"/>
    </row>
    <row r="57267" spans="38:49">
      <c r="AL57267" s="5"/>
      <c r="AM57267" s="5"/>
      <c r="AW57267" s="5"/>
    </row>
    <row r="57268" spans="38:49">
      <c r="AL57268" s="5"/>
      <c r="AM57268" s="5"/>
      <c r="AW57268" s="5"/>
    </row>
    <row r="57269" spans="38:49">
      <c r="AL57269" s="5"/>
      <c r="AM57269" s="5"/>
      <c r="AW57269" s="5"/>
    </row>
    <row r="57270" spans="38:49">
      <c r="AL57270" s="5"/>
      <c r="AM57270" s="5"/>
      <c r="AW57270" s="5"/>
    </row>
    <row r="57271" spans="38:49">
      <c r="AL57271" s="5"/>
      <c r="AM57271" s="5"/>
      <c r="AW57271" s="5"/>
    </row>
    <row r="57272" spans="38:49">
      <c r="AL57272" s="5"/>
      <c r="AM57272" s="5"/>
      <c r="AW57272" s="5"/>
    </row>
    <row r="57273" spans="38:49">
      <c r="AL57273" s="5"/>
      <c r="AM57273" s="5"/>
      <c r="AW57273" s="5"/>
    </row>
    <row r="57274" spans="38:49">
      <c r="AL57274" s="5"/>
      <c r="AM57274" s="5"/>
      <c r="AW57274" s="5"/>
    </row>
    <row r="57275" spans="38:49">
      <c r="AL57275" s="5"/>
      <c r="AM57275" s="5"/>
      <c r="AW57275" s="5"/>
    </row>
    <row r="57276" spans="38:49">
      <c r="AL57276" s="5"/>
      <c r="AM57276" s="5"/>
      <c r="AW57276" s="5"/>
    </row>
    <row r="57277" spans="38:49">
      <c r="AL57277" s="5"/>
      <c r="AM57277" s="5"/>
      <c r="AW57277" s="5"/>
    </row>
    <row r="57278" spans="38:49">
      <c r="AL57278" s="5"/>
      <c r="AM57278" s="5"/>
      <c r="AW57278" s="5"/>
    </row>
    <row r="57279" spans="38:49">
      <c r="AL57279" s="5"/>
      <c r="AM57279" s="5"/>
      <c r="AW57279" s="5"/>
    </row>
    <row r="57280" spans="38:49">
      <c r="AL57280" s="5"/>
      <c r="AM57280" s="5"/>
      <c r="AW57280" s="5"/>
    </row>
    <row r="57281" spans="38:49">
      <c r="AL57281" s="5"/>
      <c r="AM57281" s="5"/>
      <c r="AW57281" s="5"/>
    </row>
    <row r="57282" spans="38:49">
      <c r="AL57282" s="5"/>
      <c r="AM57282" s="5"/>
      <c r="AW57282" s="5"/>
    </row>
    <row r="57283" spans="38:49">
      <c r="AL57283" s="5"/>
      <c r="AM57283" s="5"/>
      <c r="AW57283" s="5"/>
    </row>
    <row r="57284" spans="38:49">
      <c r="AL57284" s="5"/>
      <c r="AM57284" s="5"/>
      <c r="AW57284" s="5"/>
    </row>
    <row r="57285" spans="38:49">
      <c r="AL57285" s="5"/>
      <c r="AM57285" s="5"/>
      <c r="AW57285" s="5"/>
    </row>
    <row r="57286" spans="38:49">
      <c r="AL57286" s="5"/>
      <c r="AM57286" s="5"/>
      <c r="AW57286" s="5"/>
    </row>
    <row r="57287" spans="38:49">
      <c r="AL57287" s="5"/>
      <c r="AM57287" s="5"/>
      <c r="AW57287" s="5"/>
    </row>
    <row r="57288" spans="38:49">
      <c r="AL57288" s="5"/>
      <c r="AM57288" s="5"/>
      <c r="AW57288" s="5"/>
    </row>
    <row r="57289" spans="38:49">
      <c r="AL57289" s="5"/>
      <c r="AM57289" s="5"/>
      <c r="AW57289" s="5"/>
    </row>
    <row r="57290" spans="38:49">
      <c r="AL57290" s="5"/>
      <c r="AM57290" s="5"/>
      <c r="AW57290" s="5"/>
    </row>
    <row r="57291" spans="38:49">
      <c r="AL57291" s="5"/>
      <c r="AM57291" s="5"/>
      <c r="AW57291" s="5"/>
    </row>
    <row r="57292" spans="38:49">
      <c r="AL57292" s="5"/>
      <c r="AM57292" s="5"/>
      <c r="AW57292" s="5"/>
    </row>
    <row r="57293" spans="38:49">
      <c r="AL57293" s="5"/>
      <c r="AM57293" s="5"/>
      <c r="AW57293" s="5"/>
    </row>
    <row r="57294" spans="38:49">
      <c r="AL57294" s="5"/>
      <c r="AM57294" s="5"/>
      <c r="AW57294" s="5"/>
    </row>
    <row r="57295" spans="38:49">
      <c r="AL57295" s="5"/>
      <c r="AM57295" s="5"/>
      <c r="AW57295" s="5"/>
    </row>
    <row r="57296" spans="38:49">
      <c r="AL57296" s="5"/>
      <c r="AM57296" s="5"/>
      <c r="AW57296" s="5"/>
    </row>
    <row r="57297" spans="38:49">
      <c r="AL57297" s="5"/>
      <c r="AM57297" s="5"/>
      <c r="AW57297" s="5"/>
    </row>
    <row r="57298" spans="38:49">
      <c r="AL57298" s="5"/>
      <c r="AM57298" s="5"/>
      <c r="AW57298" s="5"/>
    </row>
    <row r="57299" spans="38:49">
      <c r="AL57299" s="5"/>
      <c r="AM57299" s="5"/>
      <c r="AW57299" s="5"/>
    </row>
    <row r="57300" spans="38:49">
      <c r="AL57300" s="5"/>
      <c r="AM57300" s="5"/>
      <c r="AW57300" s="5"/>
    </row>
    <row r="57301" spans="38:49">
      <c r="AL57301" s="5"/>
      <c r="AM57301" s="5"/>
      <c r="AW57301" s="5"/>
    </row>
    <row r="57302" spans="38:49">
      <c r="AL57302" s="5"/>
      <c r="AM57302" s="5"/>
      <c r="AW57302" s="5"/>
    </row>
    <row r="57303" spans="38:49">
      <c r="AL57303" s="5"/>
      <c r="AM57303" s="5"/>
      <c r="AW57303" s="5"/>
    </row>
    <row r="57304" spans="38:49">
      <c r="AL57304" s="5"/>
      <c r="AM57304" s="5"/>
      <c r="AW57304" s="5"/>
    </row>
    <row r="57305" spans="38:49">
      <c r="AL57305" s="5"/>
      <c r="AM57305" s="5"/>
      <c r="AW57305" s="5"/>
    </row>
    <row r="57306" spans="38:49">
      <c r="AL57306" s="5"/>
      <c r="AM57306" s="5"/>
      <c r="AW57306" s="5"/>
    </row>
    <row r="57307" spans="38:49">
      <c r="AL57307" s="5"/>
      <c r="AM57307" s="5"/>
      <c r="AW57307" s="5"/>
    </row>
    <row r="57308" spans="38:49">
      <c r="AL57308" s="5"/>
      <c r="AM57308" s="5"/>
      <c r="AW57308" s="5"/>
    </row>
    <row r="57309" spans="38:49">
      <c r="AL57309" s="5"/>
      <c r="AM57309" s="5"/>
      <c r="AW57309" s="5"/>
    </row>
    <row r="57310" spans="38:49">
      <c r="AL57310" s="5"/>
      <c r="AM57310" s="5"/>
      <c r="AW57310" s="5"/>
    </row>
    <row r="57311" spans="38:49">
      <c r="AL57311" s="5"/>
      <c r="AM57311" s="5"/>
      <c r="AW57311" s="5"/>
    </row>
    <row r="57312" spans="38:49">
      <c r="AL57312" s="5"/>
      <c r="AM57312" s="5"/>
      <c r="AW57312" s="5"/>
    </row>
    <row r="57313" spans="38:49">
      <c r="AL57313" s="5"/>
      <c r="AM57313" s="5"/>
      <c r="AW57313" s="5"/>
    </row>
    <row r="57314" spans="38:49">
      <c r="AL57314" s="5"/>
      <c r="AM57314" s="5"/>
      <c r="AW57314" s="5"/>
    </row>
    <row r="57315" spans="38:49">
      <c r="AL57315" s="5"/>
      <c r="AM57315" s="5"/>
      <c r="AW57315" s="5"/>
    </row>
    <row r="57316" spans="38:49">
      <c r="AL57316" s="5"/>
      <c r="AM57316" s="5"/>
      <c r="AW57316" s="5"/>
    </row>
    <row r="57317" spans="38:49">
      <c r="AL57317" s="5"/>
      <c r="AM57317" s="5"/>
      <c r="AW57317" s="5"/>
    </row>
    <row r="57318" spans="38:49">
      <c r="AL57318" s="5"/>
      <c r="AM57318" s="5"/>
      <c r="AW57318" s="5"/>
    </row>
    <row r="57319" spans="38:49">
      <c r="AL57319" s="5"/>
      <c r="AM57319" s="5"/>
      <c r="AW57319" s="5"/>
    </row>
    <row r="57320" spans="38:49">
      <c r="AL57320" s="5"/>
      <c r="AM57320" s="5"/>
      <c r="AW57320" s="5"/>
    </row>
    <row r="57321" spans="38:49">
      <c r="AL57321" s="5"/>
      <c r="AM57321" s="5"/>
      <c r="AW57321" s="5"/>
    </row>
    <row r="57322" spans="38:49">
      <c r="AL57322" s="5"/>
      <c r="AM57322" s="5"/>
      <c r="AW57322" s="5"/>
    </row>
    <row r="57323" spans="38:49">
      <c r="AL57323" s="5"/>
      <c r="AM57323" s="5"/>
      <c r="AW57323" s="5"/>
    </row>
    <row r="57324" spans="38:49">
      <c r="AL57324" s="5"/>
      <c r="AM57324" s="5"/>
      <c r="AW57324" s="5"/>
    </row>
    <row r="57325" spans="38:49">
      <c r="AL57325" s="5"/>
      <c r="AM57325" s="5"/>
      <c r="AW57325" s="5"/>
    </row>
    <row r="57326" spans="38:49">
      <c r="AL57326" s="5"/>
      <c r="AM57326" s="5"/>
      <c r="AW57326" s="5"/>
    </row>
    <row r="57327" spans="38:49">
      <c r="AL57327" s="5"/>
      <c r="AM57327" s="5"/>
      <c r="AW57327" s="5"/>
    </row>
    <row r="57328" spans="38:49">
      <c r="AL57328" s="5"/>
      <c r="AM57328" s="5"/>
      <c r="AW57328" s="5"/>
    </row>
    <row r="57329" spans="38:49">
      <c r="AL57329" s="5"/>
      <c r="AM57329" s="5"/>
      <c r="AW57329" s="5"/>
    </row>
    <row r="57330" spans="38:49">
      <c r="AL57330" s="5"/>
      <c r="AM57330" s="5"/>
      <c r="AW57330" s="5"/>
    </row>
    <row r="57331" spans="38:49">
      <c r="AL57331" s="5"/>
      <c r="AM57331" s="5"/>
      <c r="AW57331" s="5"/>
    </row>
    <row r="57332" spans="38:49">
      <c r="AL57332" s="5"/>
      <c r="AM57332" s="5"/>
      <c r="AW57332" s="5"/>
    </row>
    <row r="57333" spans="38:49">
      <c r="AL57333" s="5"/>
      <c r="AM57333" s="5"/>
      <c r="AW57333" s="5"/>
    </row>
    <row r="57334" spans="38:49">
      <c r="AL57334" s="5"/>
      <c r="AM57334" s="5"/>
      <c r="AW57334" s="5"/>
    </row>
    <row r="57335" spans="38:49">
      <c r="AL57335" s="5"/>
      <c r="AM57335" s="5"/>
      <c r="AW57335" s="5"/>
    </row>
    <row r="57336" spans="38:49">
      <c r="AL57336" s="5"/>
      <c r="AM57336" s="5"/>
      <c r="AW57336" s="5"/>
    </row>
    <row r="57337" spans="38:49">
      <c r="AL57337" s="5"/>
      <c r="AM57337" s="5"/>
      <c r="AW57337" s="5"/>
    </row>
    <row r="57338" spans="38:49">
      <c r="AL57338" s="5"/>
      <c r="AM57338" s="5"/>
      <c r="AW57338" s="5"/>
    </row>
    <row r="57339" spans="38:49">
      <c r="AL57339" s="5"/>
      <c r="AM57339" s="5"/>
      <c r="AW57339" s="5"/>
    </row>
    <row r="57340" spans="38:49">
      <c r="AL57340" s="5"/>
      <c r="AM57340" s="5"/>
      <c r="AW57340" s="5"/>
    </row>
    <row r="57341" spans="38:49">
      <c r="AL57341" s="5"/>
      <c r="AM57341" s="5"/>
      <c r="AW57341" s="5"/>
    </row>
    <row r="57342" spans="38:49">
      <c r="AL57342" s="5"/>
      <c r="AM57342" s="5"/>
      <c r="AW57342" s="5"/>
    </row>
    <row r="57343" spans="38:49">
      <c r="AL57343" s="5"/>
      <c r="AM57343" s="5"/>
      <c r="AW57343" s="5"/>
    </row>
    <row r="57344" spans="38:49">
      <c r="AL57344" s="5"/>
      <c r="AM57344" s="5"/>
      <c r="AW57344" s="5"/>
    </row>
    <row r="57345" spans="38:49">
      <c r="AL57345" s="5"/>
      <c r="AM57345" s="5"/>
      <c r="AW57345" s="5"/>
    </row>
    <row r="57346" spans="38:49">
      <c r="AL57346" s="5"/>
      <c r="AM57346" s="5"/>
      <c r="AW57346" s="5"/>
    </row>
    <row r="57347" spans="38:49">
      <c r="AL57347" s="5"/>
      <c r="AM57347" s="5"/>
      <c r="AW57347" s="5"/>
    </row>
    <row r="57348" spans="38:49">
      <c r="AL57348" s="5"/>
      <c r="AM57348" s="5"/>
      <c r="AW57348" s="5"/>
    </row>
    <row r="57349" spans="38:49">
      <c r="AL57349" s="5"/>
      <c r="AM57349" s="5"/>
      <c r="AW57349" s="5"/>
    </row>
    <row r="57350" spans="38:49">
      <c r="AL57350" s="5"/>
      <c r="AM57350" s="5"/>
      <c r="AW57350" s="5"/>
    </row>
    <row r="57351" spans="38:49">
      <c r="AL57351" s="5"/>
      <c r="AM57351" s="5"/>
      <c r="AW57351" s="5"/>
    </row>
    <row r="57352" spans="38:49">
      <c r="AL57352" s="5"/>
      <c r="AM57352" s="5"/>
      <c r="AW57352" s="5"/>
    </row>
    <row r="57353" spans="38:49">
      <c r="AL57353" s="5"/>
      <c r="AM57353" s="5"/>
      <c r="AW57353" s="5"/>
    </row>
    <row r="57354" spans="38:49">
      <c r="AL57354" s="5"/>
      <c r="AM57354" s="5"/>
      <c r="AW57354" s="5"/>
    </row>
    <row r="57355" spans="38:49">
      <c r="AL57355" s="5"/>
      <c r="AM57355" s="5"/>
      <c r="AW57355" s="5"/>
    </row>
    <row r="57356" spans="38:49">
      <c r="AL57356" s="5"/>
      <c r="AM57356" s="5"/>
      <c r="AW57356" s="5"/>
    </row>
    <row r="57357" spans="38:49">
      <c r="AL57357" s="5"/>
      <c r="AM57357" s="5"/>
      <c r="AW57357" s="5"/>
    </row>
    <row r="57358" spans="38:49">
      <c r="AL57358" s="5"/>
      <c r="AM57358" s="5"/>
      <c r="AW57358" s="5"/>
    </row>
    <row r="57359" spans="38:49">
      <c r="AL57359" s="5"/>
      <c r="AM57359" s="5"/>
      <c r="AW57359" s="5"/>
    </row>
    <row r="57360" spans="38:49">
      <c r="AL57360" s="5"/>
      <c r="AM57360" s="5"/>
      <c r="AW57360" s="5"/>
    </row>
    <row r="57361" spans="38:49">
      <c r="AL57361" s="5"/>
      <c r="AM57361" s="5"/>
      <c r="AW57361" s="5"/>
    </row>
    <row r="57362" spans="38:49">
      <c r="AL57362" s="5"/>
      <c r="AM57362" s="5"/>
      <c r="AW57362" s="5"/>
    </row>
    <row r="57363" spans="38:49">
      <c r="AL57363" s="5"/>
      <c r="AM57363" s="5"/>
      <c r="AW57363" s="5"/>
    </row>
    <row r="57364" spans="38:49">
      <c r="AL57364" s="5"/>
      <c r="AM57364" s="5"/>
      <c r="AW57364" s="5"/>
    </row>
    <row r="57365" spans="38:49">
      <c r="AL57365" s="5"/>
      <c r="AM57365" s="5"/>
      <c r="AW57365" s="5"/>
    </row>
    <row r="57366" spans="38:49">
      <c r="AL57366" s="5"/>
      <c r="AM57366" s="5"/>
      <c r="AW57366" s="5"/>
    </row>
    <row r="57367" spans="38:49">
      <c r="AL57367" s="5"/>
      <c r="AM57367" s="5"/>
      <c r="AW57367" s="5"/>
    </row>
    <row r="57368" spans="38:49">
      <c r="AL57368" s="5"/>
      <c r="AM57368" s="5"/>
      <c r="AW57368" s="5"/>
    </row>
    <row r="57369" spans="38:49">
      <c r="AL57369" s="5"/>
      <c r="AM57369" s="5"/>
      <c r="AW57369" s="5"/>
    </row>
    <row r="57370" spans="38:49">
      <c r="AL57370" s="5"/>
      <c r="AM57370" s="5"/>
      <c r="AW57370" s="5"/>
    </row>
    <row r="57371" spans="38:49">
      <c r="AL57371" s="5"/>
      <c r="AM57371" s="5"/>
      <c r="AW57371" s="5"/>
    </row>
    <row r="57372" spans="38:49">
      <c r="AL57372" s="5"/>
      <c r="AM57372" s="5"/>
      <c r="AW57372" s="5"/>
    </row>
    <row r="57373" spans="38:49">
      <c r="AL57373" s="5"/>
      <c r="AM57373" s="5"/>
      <c r="AW57373" s="5"/>
    </row>
    <row r="57374" spans="38:49">
      <c r="AL57374" s="5"/>
      <c r="AM57374" s="5"/>
      <c r="AW57374" s="5"/>
    </row>
    <row r="57375" spans="38:49">
      <c r="AL57375" s="5"/>
      <c r="AM57375" s="5"/>
      <c r="AW57375" s="5"/>
    </row>
    <row r="57376" spans="38:49">
      <c r="AL57376" s="5"/>
      <c r="AM57376" s="5"/>
      <c r="AW57376" s="5"/>
    </row>
    <row r="57377" spans="38:49">
      <c r="AL57377" s="5"/>
      <c r="AM57377" s="5"/>
      <c r="AW57377" s="5"/>
    </row>
    <row r="57378" spans="38:49">
      <c r="AL57378" s="5"/>
      <c r="AM57378" s="5"/>
      <c r="AW57378" s="5"/>
    </row>
    <row r="57379" spans="38:49">
      <c r="AL57379" s="5"/>
      <c r="AM57379" s="5"/>
      <c r="AW57379" s="5"/>
    </row>
    <row r="57380" spans="38:49">
      <c r="AL57380" s="5"/>
      <c r="AM57380" s="5"/>
      <c r="AW57380" s="5"/>
    </row>
    <row r="57381" spans="38:49">
      <c r="AL57381" s="5"/>
      <c r="AM57381" s="5"/>
      <c r="AW57381" s="5"/>
    </row>
    <row r="57382" spans="38:49">
      <c r="AL57382" s="5"/>
      <c r="AM57382" s="5"/>
      <c r="AW57382" s="5"/>
    </row>
    <row r="57383" spans="38:49">
      <c r="AL57383" s="5"/>
      <c r="AM57383" s="5"/>
      <c r="AW57383" s="5"/>
    </row>
    <row r="57384" spans="38:49">
      <c r="AL57384" s="5"/>
      <c r="AM57384" s="5"/>
      <c r="AW57384" s="5"/>
    </row>
    <row r="57385" spans="38:49">
      <c r="AL57385" s="5"/>
      <c r="AM57385" s="5"/>
      <c r="AW57385" s="5"/>
    </row>
    <row r="57386" spans="38:49">
      <c r="AL57386" s="5"/>
      <c r="AM57386" s="5"/>
      <c r="AW57386" s="5"/>
    </row>
    <row r="57387" spans="38:49">
      <c r="AL57387" s="5"/>
      <c r="AM57387" s="5"/>
      <c r="AW57387" s="5"/>
    </row>
    <row r="57388" spans="38:49">
      <c r="AL57388" s="5"/>
      <c r="AM57388" s="5"/>
      <c r="AW57388" s="5"/>
    </row>
    <row r="57389" spans="38:49">
      <c r="AL57389" s="5"/>
      <c r="AM57389" s="5"/>
      <c r="AW57389" s="5"/>
    </row>
    <row r="57390" spans="38:49">
      <c r="AL57390" s="5"/>
      <c r="AM57390" s="5"/>
      <c r="AW57390" s="5"/>
    </row>
    <row r="57391" spans="38:49">
      <c r="AL57391" s="5"/>
      <c r="AM57391" s="5"/>
      <c r="AW57391" s="5"/>
    </row>
    <row r="57392" spans="38:49">
      <c r="AL57392" s="5"/>
      <c r="AM57392" s="5"/>
      <c r="AW57392" s="5"/>
    </row>
    <row r="57393" spans="38:49">
      <c r="AL57393" s="5"/>
      <c r="AM57393" s="5"/>
      <c r="AW57393" s="5"/>
    </row>
    <row r="57394" spans="38:49">
      <c r="AL57394" s="5"/>
      <c r="AM57394" s="5"/>
      <c r="AW57394" s="5"/>
    </row>
    <row r="57395" spans="38:49">
      <c r="AL57395" s="5"/>
      <c r="AM57395" s="5"/>
      <c r="AW57395" s="5"/>
    </row>
    <row r="57396" spans="38:49">
      <c r="AL57396" s="5"/>
      <c r="AM57396" s="5"/>
      <c r="AW57396" s="5"/>
    </row>
    <row r="57397" spans="38:49">
      <c r="AL57397" s="5"/>
      <c r="AM57397" s="5"/>
      <c r="AW57397" s="5"/>
    </row>
    <row r="57398" spans="38:49">
      <c r="AL57398" s="5"/>
      <c r="AM57398" s="5"/>
      <c r="AW57398" s="5"/>
    </row>
    <row r="57399" spans="38:49">
      <c r="AL57399" s="5"/>
      <c r="AM57399" s="5"/>
      <c r="AW57399" s="5"/>
    </row>
    <row r="57400" spans="38:49">
      <c r="AL57400" s="5"/>
      <c r="AM57400" s="5"/>
      <c r="AW57400" s="5"/>
    </row>
    <row r="57401" spans="38:49">
      <c r="AL57401" s="5"/>
      <c r="AM57401" s="5"/>
      <c r="AW57401" s="5"/>
    </row>
    <row r="57402" spans="38:49">
      <c r="AL57402" s="5"/>
      <c r="AM57402" s="5"/>
      <c r="AW57402" s="5"/>
    </row>
    <row r="57403" spans="38:49">
      <c r="AL57403" s="5"/>
      <c r="AM57403" s="5"/>
      <c r="AW57403" s="5"/>
    </row>
    <row r="57404" spans="38:49">
      <c r="AL57404" s="5"/>
      <c r="AM57404" s="5"/>
      <c r="AW57404" s="5"/>
    </row>
    <row r="57405" spans="38:49">
      <c r="AL57405" s="5"/>
      <c r="AM57405" s="5"/>
      <c r="AW57405" s="5"/>
    </row>
    <row r="57406" spans="38:49">
      <c r="AL57406" s="5"/>
      <c r="AM57406" s="5"/>
      <c r="AW57406" s="5"/>
    </row>
    <row r="57407" spans="38:49">
      <c r="AL57407" s="5"/>
      <c r="AM57407" s="5"/>
      <c r="AW57407" s="5"/>
    </row>
    <row r="57408" spans="38:49">
      <c r="AL57408" s="5"/>
      <c r="AM57408" s="5"/>
      <c r="AW57408" s="5"/>
    </row>
    <row r="57409" spans="38:49">
      <c r="AL57409" s="5"/>
      <c r="AM57409" s="5"/>
      <c r="AW57409" s="5"/>
    </row>
    <row r="57410" spans="38:49">
      <c r="AL57410" s="5"/>
      <c r="AM57410" s="5"/>
      <c r="AW57410" s="5"/>
    </row>
    <row r="57411" spans="38:49">
      <c r="AL57411" s="5"/>
      <c r="AM57411" s="5"/>
      <c r="AW57411" s="5"/>
    </row>
    <row r="57412" spans="38:49">
      <c r="AL57412" s="5"/>
      <c r="AM57412" s="5"/>
      <c r="AW57412" s="5"/>
    </row>
    <row r="57413" spans="38:49">
      <c r="AL57413" s="5"/>
      <c r="AM57413" s="5"/>
      <c r="AW57413" s="5"/>
    </row>
    <row r="57414" spans="38:49">
      <c r="AL57414" s="5"/>
      <c r="AM57414" s="5"/>
      <c r="AW57414" s="5"/>
    </row>
    <row r="57415" spans="38:49">
      <c r="AL57415" s="5"/>
      <c r="AM57415" s="5"/>
      <c r="AW57415" s="5"/>
    </row>
    <row r="57416" spans="38:49">
      <c r="AL57416" s="5"/>
      <c r="AM57416" s="5"/>
      <c r="AW57416" s="5"/>
    </row>
    <row r="57417" spans="38:49">
      <c r="AL57417" s="5"/>
      <c r="AM57417" s="5"/>
      <c r="AW57417" s="5"/>
    </row>
    <row r="57418" spans="38:49">
      <c r="AL57418" s="5"/>
      <c r="AM57418" s="5"/>
      <c r="AW57418" s="5"/>
    </row>
    <row r="57419" spans="38:49">
      <c r="AL57419" s="5"/>
      <c r="AM57419" s="5"/>
      <c r="AW57419" s="5"/>
    </row>
    <row r="57420" spans="38:49">
      <c r="AL57420" s="5"/>
      <c r="AM57420" s="5"/>
      <c r="AW57420" s="5"/>
    </row>
    <row r="57421" spans="38:49">
      <c r="AL57421" s="5"/>
      <c r="AM57421" s="5"/>
      <c r="AW57421" s="5"/>
    </row>
    <row r="57422" spans="38:49">
      <c r="AL57422" s="5"/>
      <c r="AM57422" s="5"/>
      <c r="AW57422" s="5"/>
    </row>
    <row r="57423" spans="38:49">
      <c r="AL57423" s="5"/>
      <c r="AM57423" s="5"/>
      <c r="AW57423" s="5"/>
    </row>
    <row r="57424" spans="38:49">
      <c r="AL57424" s="5"/>
      <c r="AM57424" s="5"/>
      <c r="AW57424" s="5"/>
    </row>
    <row r="57425" spans="38:49">
      <c r="AL57425" s="5"/>
      <c r="AM57425" s="5"/>
      <c r="AW57425" s="5"/>
    </row>
    <row r="57426" spans="38:49">
      <c r="AL57426" s="5"/>
      <c r="AM57426" s="5"/>
      <c r="AW57426" s="5"/>
    </row>
    <row r="57427" spans="38:49">
      <c r="AL57427" s="5"/>
      <c r="AM57427" s="5"/>
      <c r="AW57427" s="5"/>
    </row>
    <row r="57428" spans="38:49">
      <c r="AL57428" s="5"/>
      <c r="AM57428" s="5"/>
      <c r="AW57428" s="5"/>
    </row>
    <row r="57429" spans="38:49">
      <c r="AL57429" s="5"/>
      <c r="AM57429" s="5"/>
      <c r="AW57429" s="5"/>
    </row>
    <row r="57430" spans="38:49">
      <c r="AL57430" s="5"/>
      <c r="AM57430" s="5"/>
      <c r="AW57430" s="5"/>
    </row>
    <row r="57431" spans="38:49">
      <c r="AL57431" s="5"/>
      <c r="AM57431" s="5"/>
      <c r="AW57431" s="5"/>
    </row>
    <row r="57432" spans="38:49">
      <c r="AL57432" s="5"/>
      <c r="AM57432" s="5"/>
      <c r="AW57432" s="5"/>
    </row>
    <row r="57433" spans="38:49">
      <c r="AL57433" s="5"/>
      <c r="AM57433" s="5"/>
      <c r="AW57433" s="5"/>
    </row>
    <row r="57434" spans="38:49">
      <c r="AL57434" s="5"/>
      <c r="AM57434" s="5"/>
      <c r="AW57434" s="5"/>
    </row>
    <row r="57435" spans="38:49">
      <c r="AL57435" s="5"/>
      <c r="AM57435" s="5"/>
      <c r="AW57435" s="5"/>
    </row>
    <row r="57436" spans="38:49">
      <c r="AL57436" s="5"/>
      <c r="AM57436" s="5"/>
      <c r="AW57436" s="5"/>
    </row>
    <row r="57437" spans="38:49">
      <c r="AL57437" s="5"/>
      <c r="AM57437" s="5"/>
      <c r="AW57437" s="5"/>
    </row>
    <row r="57438" spans="38:49">
      <c r="AL57438" s="5"/>
      <c r="AM57438" s="5"/>
      <c r="AW57438" s="5"/>
    </row>
    <row r="57439" spans="38:49">
      <c r="AL57439" s="5"/>
      <c r="AM57439" s="5"/>
      <c r="AW57439" s="5"/>
    </row>
    <row r="57440" spans="38:49">
      <c r="AL57440" s="5"/>
      <c r="AM57440" s="5"/>
      <c r="AW57440" s="5"/>
    </row>
    <row r="57441" spans="38:49">
      <c r="AL57441" s="5"/>
      <c r="AM57441" s="5"/>
      <c r="AW57441" s="5"/>
    </row>
    <row r="57442" spans="38:49">
      <c r="AL57442" s="5"/>
      <c r="AM57442" s="5"/>
      <c r="AW57442" s="5"/>
    </row>
    <row r="57443" spans="38:49">
      <c r="AL57443" s="5"/>
      <c r="AM57443" s="5"/>
      <c r="AW57443" s="5"/>
    </row>
    <row r="57444" spans="38:49">
      <c r="AL57444" s="5"/>
      <c r="AM57444" s="5"/>
      <c r="AW57444" s="5"/>
    </row>
    <row r="57445" spans="38:49">
      <c r="AL57445" s="5"/>
      <c r="AM57445" s="5"/>
      <c r="AW57445" s="5"/>
    </row>
    <row r="57446" spans="38:49">
      <c r="AL57446" s="5"/>
      <c r="AM57446" s="5"/>
      <c r="AW57446" s="5"/>
    </row>
    <row r="57447" spans="38:49">
      <c r="AL57447" s="5"/>
      <c r="AM57447" s="5"/>
      <c r="AW57447" s="5"/>
    </row>
    <row r="57448" spans="38:49">
      <c r="AL57448" s="5"/>
      <c r="AM57448" s="5"/>
      <c r="AW57448" s="5"/>
    </row>
    <row r="57449" spans="38:49">
      <c r="AL57449" s="5"/>
      <c r="AM57449" s="5"/>
      <c r="AW57449" s="5"/>
    </row>
    <row r="57450" spans="38:49">
      <c r="AL57450" s="5"/>
      <c r="AM57450" s="5"/>
      <c r="AW57450" s="5"/>
    </row>
    <row r="57451" spans="38:49">
      <c r="AL57451" s="5"/>
      <c r="AM57451" s="5"/>
      <c r="AW57451" s="5"/>
    </row>
    <row r="57452" spans="38:49">
      <c r="AL57452" s="5"/>
      <c r="AM57452" s="5"/>
      <c r="AW57452" s="5"/>
    </row>
    <row r="57453" spans="38:49">
      <c r="AL57453" s="5"/>
      <c r="AM57453" s="5"/>
      <c r="AW57453" s="5"/>
    </row>
    <row r="57454" spans="38:49">
      <c r="AL57454" s="5"/>
      <c r="AM57454" s="5"/>
      <c r="AW57454" s="5"/>
    </row>
    <row r="57455" spans="38:49">
      <c r="AL57455" s="5"/>
      <c r="AM57455" s="5"/>
      <c r="AW57455" s="5"/>
    </row>
    <row r="57456" spans="38:49">
      <c r="AL57456" s="5"/>
      <c r="AM57456" s="5"/>
      <c r="AW57456" s="5"/>
    </row>
    <row r="57457" spans="38:49">
      <c r="AL57457" s="5"/>
      <c r="AM57457" s="5"/>
      <c r="AW57457" s="5"/>
    </row>
    <row r="57458" spans="38:49">
      <c r="AL57458" s="5"/>
      <c r="AM57458" s="5"/>
      <c r="AW57458" s="5"/>
    </row>
    <row r="57459" spans="38:49">
      <c r="AL57459" s="5"/>
      <c r="AM57459" s="5"/>
      <c r="AW57459" s="5"/>
    </row>
    <row r="57460" spans="38:49">
      <c r="AL57460" s="5"/>
      <c r="AM57460" s="5"/>
      <c r="AW57460" s="5"/>
    </row>
    <row r="57461" spans="38:49">
      <c r="AL57461" s="5"/>
      <c r="AM57461" s="5"/>
      <c r="AW57461" s="5"/>
    </row>
    <row r="57462" spans="38:49">
      <c r="AL57462" s="5"/>
      <c r="AM57462" s="5"/>
      <c r="AW57462" s="5"/>
    </row>
    <row r="57463" spans="38:49">
      <c r="AL57463" s="5"/>
      <c r="AM57463" s="5"/>
      <c r="AW57463" s="5"/>
    </row>
    <row r="57464" spans="38:49">
      <c r="AL57464" s="5"/>
      <c r="AM57464" s="5"/>
      <c r="AW57464" s="5"/>
    </row>
    <row r="57465" spans="38:49">
      <c r="AL57465" s="5"/>
      <c r="AM57465" s="5"/>
      <c r="AW57465" s="5"/>
    </row>
    <row r="57466" spans="38:49">
      <c r="AL57466" s="5"/>
      <c r="AM57466" s="5"/>
      <c r="AW57466" s="5"/>
    </row>
    <row r="57467" spans="38:49">
      <c r="AL57467" s="5"/>
      <c r="AM57467" s="5"/>
      <c r="AW57467" s="5"/>
    </row>
    <row r="57468" spans="38:49">
      <c r="AL57468" s="5"/>
      <c r="AM57468" s="5"/>
      <c r="AW57468" s="5"/>
    </row>
    <row r="57469" spans="38:49">
      <c r="AL57469" s="5"/>
      <c r="AM57469" s="5"/>
      <c r="AW57469" s="5"/>
    </row>
    <row r="57470" spans="38:49">
      <c r="AL57470" s="5"/>
      <c r="AM57470" s="5"/>
      <c r="AW57470" s="5"/>
    </row>
    <row r="57471" spans="38:49">
      <c r="AL57471" s="5"/>
      <c r="AM57471" s="5"/>
      <c r="AW57471" s="5"/>
    </row>
    <row r="57472" spans="38:49">
      <c r="AL57472" s="5"/>
      <c r="AM57472" s="5"/>
      <c r="AW57472" s="5"/>
    </row>
    <row r="57473" spans="38:49">
      <c r="AL57473" s="5"/>
      <c r="AM57473" s="5"/>
      <c r="AW57473" s="5"/>
    </row>
    <row r="57474" spans="38:49">
      <c r="AL57474" s="5"/>
      <c r="AM57474" s="5"/>
      <c r="AW57474" s="5"/>
    </row>
    <row r="57475" spans="38:49">
      <c r="AL57475" s="5"/>
      <c r="AM57475" s="5"/>
      <c r="AW57475" s="5"/>
    </row>
    <row r="57476" spans="38:49">
      <c r="AL57476" s="5"/>
      <c r="AM57476" s="5"/>
      <c r="AW57476" s="5"/>
    </row>
    <row r="57477" spans="38:49">
      <c r="AL57477" s="5"/>
      <c r="AM57477" s="5"/>
      <c r="AW57477" s="5"/>
    </row>
    <row r="57478" spans="38:49">
      <c r="AL57478" s="5"/>
      <c r="AM57478" s="5"/>
      <c r="AW57478" s="5"/>
    </row>
    <row r="57479" spans="38:49">
      <c r="AL57479" s="5"/>
      <c r="AM57479" s="5"/>
      <c r="AW57479" s="5"/>
    </row>
    <row r="57480" spans="38:49">
      <c r="AL57480" s="5"/>
      <c r="AM57480" s="5"/>
      <c r="AW57480" s="5"/>
    </row>
    <row r="57481" spans="38:49">
      <c r="AL57481" s="5"/>
      <c r="AM57481" s="5"/>
      <c r="AW57481" s="5"/>
    </row>
    <row r="57482" spans="38:49">
      <c r="AL57482" s="5"/>
      <c r="AM57482" s="5"/>
      <c r="AW57482" s="5"/>
    </row>
    <row r="57483" spans="38:49">
      <c r="AL57483" s="5"/>
      <c r="AM57483" s="5"/>
      <c r="AW57483" s="5"/>
    </row>
    <row r="57484" spans="38:49">
      <c r="AL57484" s="5"/>
      <c r="AM57484" s="5"/>
      <c r="AW57484" s="5"/>
    </row>
    <row r="57485" spans="38:49">
      <c r="AL57485" s="5"/>
      <c r="AM57485" s="5"/>
      <c r="AW57485" s="5"/>
    </row>
    <row r="57486" spans="38:49">
      <c r="AL57486" s="5"/>
      <c r="AM57486" s="5"/>
      <c r="AW57486" s="5"/>
    </row>
    <row r="57487" spans="38:49">
      <c r="AL57487" s="5"/>
      <c r="AM57487" s="5"/>
      <c r="AW57487" s="5"/>
    </row>
    <row r="57488" spans="38:49">
      <c r="AL57488" s="5"/>
      <c r="AM57488" s="5"/>
      <c r="AW57488" s="5"/>
    </row>
    <row r="57489" spans="38:49">
      <c r="AL57489" s="5"/>
      <c r="AM57489" s="5"/>
      <c r="AW57489" s="5"/>
    </row>
    <row r="57490" spans="38:49">
      <c r="AL57490" s="5"/>
      <c r="AM57490" s="5"/>
      <c r="AW57490" s="5"/>
    </row>
    <row r="57491" spans="38:49">
      <c r="AL57491" s="5"/>
      <c r="AM57491" s="5"/>
      <c r="AW57491" s="5"/>
    </row>
    <row r="57492" spans="38:49">
      <c r="AL57492" s="5"/>
      <c r="AM57492" s="5"/>
      <c r="AW57492" s="5"/>
    </row>
    <row r="57493" spans="38:49">
      <c r="AL57493" s="5"/>
      <c r="AM57493" s="5"/>
      <c r="AW57493" s="5"/>
    </row>
    <row r="57494" spans="38:49">
      <c r="AL57494" s="5"/>
      <c r="AM57494" s="5"/>
      <c r="AW57494" s="5"/>
    </row>
    <row r="57495" spans="38:49">
      <c r="AL57495" s="5"/>
      <c r="AM57495" s="5"/>
      <c r="AW57495" s="5"/>
    </row>
    <row r="57496" spans="38:49">
      <c r="AL57496" s="5"/>
      <c r="AM57496" s="5"/>
      <c r="AW57496" s="5"/>
    </row>
    <row r="57497" spans="38:49">
      <c r="AL57497" s="5"/>
      <c r="AM57497" s="5"/>
      <c r="AW57497" s="5"/>
    </row>
    <row r="57498" spans="38:49">
      <c r="AL57498" s="5"/>
      <c r="AM57498" s="5"/>
      <c r="AW57498" s="5"/>
    </row>
    <row r="57499" spans="38:49">
      <c r="AL57499" s="5"/>
      <c r="AM57499" s="5"/>
      <c r="AW57499" s="5"/>
    </row>
    <row r="57500" spans="38:49">
      <c r="AL57500" s="5"/>
      <c r="AM57500" s="5"/>
      <c r="AW57500" s="5"/>
    </row>
    <row r="57501" spans="38:49">
      <c r="AL57501" s="5"/>
      <c r="AM57501" s="5"/>
      <c r="AW57501" s="5"/>
    </row>
    <row r="57502" spans="38:49">
      <c r="AL57502" s="5"/>
      <c r="AM57502" s="5"/>
      <c r="AW57502" s="5"/>
    </row>
    <row r="57503" spans="38:49">
      <c r="AL57503" s="5"/>
      <c r="AM57503" s="5"/>
      <c r="AW57503" s="5"/>
    </row>
    <row r="57504" spans="38:49">
      <c r="AL57504" s="5"/>
      <c r="AM57504" s="5"/>
      <c r="AW57504" s="5"/>
    </row>
    <row r="57505" spans="38:49">
      <c r="AL57505" s="5"/>
      <c r="AM57505" s="5"/>
      <c r="AW57505" s="5"/>
    </row>
    <row r="57506" spans="38:49">
      <c r="AL57506" s="5"/>
      <c r="AM57506" s="5"/>
      <c r="AW57506" s="5"/>
    </row>
    <row r="57507" spans="38:49">
      <c r="AL57507" s="5"/>
      <c r="AM57507" s="5"/>
      <c r="AW57507" s="5"/>
    </row>
    <row r="57508" spans="38:49">
      <c r="AL57508" s="5"/>
      <c r="AM57508" s="5"/>
      <c r="AW57508" s="5"/>
    </row>
    <row r="57509" spans="38:49">
      <c r="AL57509" s="5"/>
      <c r="AM57509" s="5"/>
      <c r="AW57509" s="5"/>
    </row>
    <row r="57510" spans="38:49">
      <c r="AL57510" s="5"/>
      <c r="AM57510" s="5"/>
      <c r="AW57510" s="5"/>
    </row>
    <row r="57511" spans="38:49">
      <c r="AL57511" s="5"/>
      <c r="AM57511" s="5"/>
      <c r="AW57511" s="5"/>
    </row>
    <row r="57512" spans="38:49">
      <c r="AL57512" s="5"/>
      <c r="AM57512" s="5"/>
      <c r="AW57512" s="5"/>
    </row>
    <row r="57513" spans="38:49">
      <c r="AL57513" s="5"/>
      <c r="AM57513" s="5"/>
      <c r="AW57513" s="5"/>
    </row>
    <row r="57514" spans="38:49">
      <c r="AL57514" s="5"/>
      <c r="AM57514" s="5"/>
      <c r="AW57514" s="5"/>
    </row>
    <row r="57515" spans="38:49">
      <c r="AL57515" s="5"/>
      <c r="AM57515" s="5"/>
      <c r="AW57515" s="5"/>
    </row>
    <row r="57516" spans="38:49">
      <c r="AL57516" s="5"/>
      <c r="AM57516" s="5"/>
      <c r="AW57516" s="5"/>
    </row>
    <row r="57517" spans="38:49">
      <c r="AL57517" s="5"/>
      <c r="AM57517" s="5"/>
      <c r="AW57517" s="5"/>
    </row>
    <row r="57518" spans="38:49">
      <c r="AL57518" s="5"/>
      <c r="AM57518" s="5"/>
      <c r="AW57518" s="5"/>
    </row>
    <row r="57519" spans="38:49">
      <c r="AL57519" s="5"/>
      <c r="AM57519" s="5"/>
      <c r="AW57519" s="5"/>
    </row>
    <row r="57520" spans="38:49">
      <c r="AL57520" s="5"/>
      <c r="AM57520" s="5"/>
      <c r="AW57520" s="5"/>
    </row>
    <row r="57521" spans="38:49">
      <c r="AL57521" s="5"/>
      <c r="AM57521" s="5"/>
      <c r="AW57521" s="5"/>
    </row>
    <row r="57522" spans="38:49">
      <c r="AL57522" s="5"/>
      <c r="AM57522" s="5"/>
      <c r="AW57522" s="5"/>
    </row>
    <row r="57523" spans="38:49">
      <c r="AL57523" s="5"/>
      <c r="AM57523" s="5"/>
      <c r="AW57523" s="5"/>
    </row>
    <row r="57524" spans="38:49">
      <c r="AL57524" s="5"/>
      <c r="AM57524" s="5"/>
      <c r="AW57524" s="5"/>
    </row>
    <row r="57525" spans="38:49">
      <c r="AL57525" s="5"/>
      <c r="AM57525" s="5"/>
      <c r="AW57525" s="5"/>
    </row>
    <row r="57526" spans="38:49">
      <c r="AL57526" s="5"/>
      <c r="AM57526" s="5"/>
      <c r="AW57526" s="5"/>
    </row>
    <row r="57527" spans="38:49">
      <c r="AL57527" s="5"/>
      <c r="AM57527" s="5"/>
      <c r="AW57527" s="5"/>
    </row>
    <row r="57528" spans="38:49">
      <c r="AL57528" s="5"/>
      <c r="AM57528" s="5"/>
      <c r="AW57528" s="5"/>
    </row>
    <row r="57529" spans="38:49">
      <c r="AL57529" s="5"/>
      <c r="AM57529" s="5"/>
      <c r="AW57529" s="5"/>
    </row>
    <row r="57530" spans="38:49">
      <c r="AL57530" s="5"/>
      <c r="AM57530" s="5"/>
      <c r="AW57530" s="5"/>
    </row>
    <row r="57531" spans="38:49">
      <c r="AL57531" s="5"/>
      <c r="AM57531" s="5"/>
      <c r="AW57531" s="5"/>
    </row>
    <row r="57532" spans="38:49">
      <c r="AL57532" s="5"/>
      <c r="AM57532" s="5"/>
      <c r="AW57532" s="5"/>
    </row>
    <row r="57533" spans="38:49">
      <c r="AL57533" s="5"/>
      <c r="AM57533" s="5"/>
      <c r="AW57533" s="5"/>
    </row>
    <row r="57534" spans="38:49">
      <c r="AL57534" s="5"/>
      <c r="AM57534" s="5"/>
      <c r="AW57534" s="5"/>
    </row>
    <row r="57535" spans="38:49">
      <c r="AL57535" s="5"/>
      <c r="AM57535" s="5"/>
      <c r="AW57535" s="5"/>
    </row>
    <row r="57536" spans="38:49">
      <c r="AL57536" s="5"/>
      <c r="AM57536" s="5"/>
      <c r="AW57536" s="5"/>
    </row>
    <row r="57537" spans="38:49">
      <c r="AL57537" s="5"/>
      <c r="AM57537" s="5"/>
      <c r="AW57537" s="5"/>
    </row>
    <row r="57538" spans="38:49">
      <c r="AL57538" s="5"/>
      <c r="AM57538" s="5"/>
      <c r="AW57538" s="5"/>
    </row>
    <row r="57539" spans="38:49">
      <c r="AL57539" s="5"/>
      <c r="AM57539" s="5"/>
      <c r="AW57539" s="5"/>
    </row>
    <row r="57540" spans="38:49">
      <c r="AL57540" s="5"/>
      <c r="AM57540" s="5"/>
      <c r="AW57540" s="5"/>
    </row>
    <row r="57541" spans="38:49">
      <c r="AL57541" s="5"/>
      <c r="AM57541" s="5"/>
      <c r="AW57541" s="5"/>
    </row>
    <row r="57542" spans="38:49">
      <c r="AL57542" s="5"/>
      <c r="AM57542" s="5"/>
      <c r="AW57542" s="5"/>
    </row>
    <row r="57543" spans="38:49">
      <c r="AL57543" s="5"/>
      <c r="AM57543" s="5"/>
      <c r="AW57543" s="5"/>
    </row>
    <row r="57544" spans="38:49">
      <c r="AL57544" s="5"/>
      <c r="AM57544" s="5"/>
      <c r="AW57544" s="5"/>
    </row>
    <row r="57545" spans="38:49">
      <c r="AL57545" s="5"/>
      <c r="AM57545" s="5"/>
      <c r="AW57545" s="5"/>
    </row>
    <row r="57546" spans="38:49">
      <c r="AL57546" s="5"/>
      <c r="AM57546" s="5"/>
      <c r="AW57546" s="5"/>
    </row>
    <row r="57547" spans="38:49">
      <c r="AL57547" s="5"/>
      <c r="AM57547" s="5"/>
      <c r="AW57547" s="5"/>
    </row>
    <row r="57548" spans="38:49">
      <c r="AL57548" s="5"/>
      <c r="AM57548" s="5"/>
      <c r="AW57548" s="5"/>
    </row>
    <row r="57549" spans="38:49">
      <c r="AL57549" s="5"/>
      <c r="AM57549" s="5"/>
      <c r="AW57549" s="5"/>
    </row>
    <row r="57550" spans="38:49">
      <c r="AL57550" s="5"/>
      <c r="AM57550" s="5"/>
      <c r="AW57550" s="5"/>
    </row>
    <row r="57551" spans="38:49">
      <c r="AL57551" s="5"/>
      <c r="AM57551" s="5"/>
      <c r="AW57551" s="5"/>
    </row>
    <row r="57552" spans="38:49">
      <c r="AL57552" s="5"/>
      <c r="AM57552" s="5"/>
      <c r="AW57552" s="5"/>
    </row>
    <row r="57553" spans="38:49">
      <c r="AL57553" s="5"/>
      <c r="AM57553" s="5"/>
      <c r="AW57553" s="5"/>
    </row>
    <row r="57554" spans="38:49">
      <c r="AL57554" s="5"/>
      <c r="AM57554" s="5"/>
      <c r="AW57554" s="5"/>
    </row>
    <row r="57555" spans="38:49">
      <c r="AL57555" s="5"/>
      <c r="AM57555" s="5"/>
      <c r="AW57555" s="5"/>
    </row>
    <row r="57556" spans="38:49">
      <c r="AL57556" s="5"/>
      <c r="AM57556" s="5"/>
      <c r="AW57556" s="5"/>
    </row>
    <row r="57557" spans="38:49">
      <c r="AL57557" s="5"/>
      <c r="AM57557" s="5"/>
      <c r="AW57557" s="5"/>
    </row>
    <row r="57558" spans="38:49">
      <c r="AL57558" s="5"/>
      <c r="AM57558" s="5"/>
      <c r="AW57558" s="5"/>
    </row>
    <row r="57559" spans="38:49">
      <c r="AL57559" s="5"/>
      <c r="AM57559" s="5"/>
      <c r="AW57559" s="5"/>
    </row>
    <row r="57560" spans="38:49">
      <c r="AL57560" s="5"/>
      <c r="AM57560" s="5"/>
      <c r="AW57560" s="5"/>
    </row>
    <row r="57561" spans="38:49">
      <c r="AL57561" s="5"/>
      <c r="AM57561" s="5"/>
      <c r="AW57561" s="5"/>
    </row>
    <row r="57562" spans="38:49">
      <c r="AL57562" s="5"/>
      <c r="AM57562" s="5"/>
      <c r="AW57562" s="5"/>
    </row>
    <row r="57563" spans="38:49">
      <c r="AL57563" s="5"/>
      <c r="AM57563" s="5"/>
      <c r="AW57563" s="5"/>
    </row>
    <row r="57564" spans="38:49">
      <c r="AL57564" s="5"/>
      <c r="AM57564" s="5"/>
      <c r="AW57564" s="5"/>
    </row>
    <row r="57565" spans="38:49">
      <c r="AL57565" s="5"/>
      <c r="AM57565" s="5"/>
      <c r="AW57565" s="5"/>
    </row>
    <row r="57566" spans="38:49">
      <c r="AL57566" s="5"/>
      <c r="AM57566" s="5"/>
      <c r="AW57566" s="5"/>
    </row>
    <row r="57567" spans="38:49">
      <c r="AL57567" s="5"/>
      <c r="AM57567" s="5"/>
      <c r="AW57567" s="5"/>
    </row>
    <row r="57568" spans="38:49">
      <c r="AL57568" s="5"/>
      <c r="AM57568" s="5"/>
      <c r="AW57568" s="5"/>
    </row>
    <row r="57569" spans="38:49">
      <c r="AL57569" s="5"/>
      <c r="AM57569" s="5"/>
      <c r="AW57569" s="5"/>
    </row>
    <row r="57570" spans="38:49">
      <c r="AL57570" s="5"/>
      <c r="AM57570" s="5"/>
      <c r="AW57570" s="5"/>
    </row>
    <row r="57571" spans="38:49">
      <c r="AL57571" s="5"/>
      <c r="AM57571" s="5"/>
      <c r="AW57571" s="5"/>
    </row>
    <row r="57572" spans="38:49">
      <c r="AL57572" s="5"/>
      <c r="AM57572" s="5"/>
      <c r="AW57572" s="5"/>
    </row>
    <row r="57573" spans="38:49">
      <c r="AL57573" s="5"/>
      <c r="AM57573" s="5"/>
      <c r="AW57573" s="5"/>
    </row>
    <row r="57574" spans="38:49">
      <c r="AL57574" s="5"/>
      <c r="AM57574" s="5"/>
      <c r="AW57574" s="5"/>
    </row>
    <row r="57575" spans="38:49">
      <c r="AL57575" s="5"/>
      <c r="AM57575" s="5"/>
      <c r="AW57575" s="5"/>
    </row>
    <row r="57576" spans="38:49">
      <c r="AL57576" s="5"/>
      <c r="AM57576" s="5"/>
      <c r="AW57576" s="5"/>
    </row>
    <row r="57577" spans="38:49">
      <c r="AL57577" s="5"/>
      <c r="AM57577" s="5"/>
      <c r="AW57577" s="5"/>
    </row>
    <row r="57578" spans="38:49">
      <c r="AL57578" s="5"/>
      <c r="AM57578" s="5"/>
      <c r="AW57578" s="5"/>
    </row>
    <row r="57579" spans="38:49">
      <c r="AL57579" s="5"/>
      <c r="AM57579" s="5"/>
      <c r="AW57579" s="5"/>
    </row>
    <row r="57580" spans="38:49">
      <c r="AL57580" s="5"/>
      <c r="AM57580" s="5"/>
      <c r="AW57580" s="5"/>
    </row>
    <row r="57581" spans="38:49">
      <c r="AL57581" s="5"/>
      <c r="AM57581" s="5"/>
      <c r="AW57581" s="5"/>
    </row>
    <row r="57582" spans="38:49">
      <c r="AL57582" s="5"/>
      <c r="AM57582" s="5"/>
      <c r="AW57582" s="5"/>
    </row>
    <row r="57583" spans="38:49">
      <c r="AL57583" s="5"/>
      <c r="AM57583" s="5"/>
      <c r="AW57583" s="5"/>
    </row>
    <row r="57584" spans="38:49">
      <c r="AL57584" s="5"/>
      <c r="AM57584" s="5"/>
      <c r="AW57584" s="5"/>
    </row>
    <row r="57585" spans="38:49">
      <c r="AL57585" s="5"/>
      <c r="AM57585" s="5"/>
      <c r="AW57585" s="5"/>
    </row>
    <row r="57586" spans="38:49">
      <c r="AL57586" s="5"/>
      <c r="AM57586" s="5"/>
      <c r="AW57586" s="5"/>
    </row>
    <row r="57587" spans="38:49">
      <c r="AL57587" s="5"/>
      <c r="AM57587" s="5"/>
      <c r="AW57587" s="5"/>
    </row>
    <row r="57588" spans="38:49">
      <c r="AL57588" s="5"/>
      <c r="AM57588" s="5"/>
      <c r="AW57588" s="5"/>
    </row>
    <row r="57589" spans="38:49">
      <c r="AL57589" s="5"/>
      <c r="AM57589" s="5"/>
      <c r="AW57589" s="5"/>
    </row>
    <row r="57590" spans="38:49">
      <c r="AL57590" s="5"/>
      <c r="AM57590" s="5"/>
      <c r="AW57590" s="5"/>
    </row>
    <row r="57591" spans="38:49">
      <c r="AL57591" s="5"/>
      <c r="AM57591" s="5"/>
      <c r="AW57591" s="5"/>
    </row>
    <row r="57592" spans="38:49">
      <c r="AL57592" s="5"/>
      <c r="AM57592" s="5"/>
      <c r="AW57592" s="5"/>
    </row>
    <row r="57593" spans="38:49">
      <c r="AL57593" s="5"/>
      <c r="AM57593" s="5"/>
      <c r="AW57593" s="5"/>
    </row>
    <row r="57594" spans="38:49">
      <c r="AL57594" s="5"/>
      <c r="AM57594" s="5"/>
      <c r="AW57594" s="5"/>
    </row>
    <row r="57595" spans="38:49">
      <c r="AL57595" s="5"/>
      <c r="AM57595" s="5"/>
      <c r="AW57595" s="5"/>
    </row>
    <row r="57596" spans="38:49">
      <c r="AL57596" s="5"/>
      <c r="AM57596" s="5"/>
      <c r="AW57596" s="5"/>
    </row>
    <row r="57597" spans="38:49">
      <c r="AL57597" s="5"/>
      <c r="AM57597" s="5"/>
      <c r="AW57597" s="5"/>
    </row>
    <row r="57598" spans="38:49">
      <c r="AL57598" s="5"/>
      <c r="AM57598" s="5"/>
      <c r="AW57598" s="5"/>
    </row>
    <row r="57599" spans="38:49">
      <c r="AL57599" s="5"/>
      <c r="AM57599" s="5"/>
      <c r="AW57599" s="5"/>
    </row>
    <row r="57600" spans="38:49">
      <c r="AL57600" s="5"/>
      <c r="AM57600" s="5"/>
      <c r="AW57600" s="5"/>
    </row>
    <row r="57601" spans="38:49">
      <c r="AL57601" s="5"/>
      <c r="AM57601" s="5"/>
      <c r="AW57601" s="5"/>
    </row>
    <row r="57602" spans="38:49">
      <c r="AL57602" s="5"/>
      <c r="AM57602" s="5"/>
      <c r="AW57602" s="5"/>
    </row>
    <row r="57603" spans="38:49">
      <c r="AL57603" s="5"/>
      <c r="AM57603" s="5"/>
      <c r="AW57603" s="5"/>
    </row>
    <row r="57604" spans="38:49">
      <c r="AL57604" s="5"/>
      <c r="AM57604" s="5"/>
      <c r="AW57604" s="5"/>
    </row>
    <row r="57605" spans="38:49">
      <c r="AL57605" s="5"/>
      <c r="AM57605" s="5"/>
      <c r="AW57605" s="5"/>
    </row>
    <row r="57606" spans="38:49">
      <c r="AL57606" s="5"/>
      <c r="AM57606" s="5"/>
      <c r="AW57606" s="5"/>
    </row>
    <row r="57607" spans="38:49">
      <c r="AL57607" s="5"/>
      <c r="AM57607" s="5"/>
      <c r="AW57607" s="5"/>
    </row>
    <row r="57608" spans="38:49">
      <c r="AL57608" s="5"/>
      <c r="AM57608" s="5"/>
      <c r="AW57608" s="5"/>
    </row>
    <row r="57609" spans="38:49">
      <c r="AL57609" s="5"/>
      <c r="AM57609" s="5"/>
      <c r="AW57609" s="5"/>
    </row>
    <row r="57610" spans="38:49">
      <c r="AL57610" s="5"/>
      <c r="AM57610" s="5"/>
      <c r="AW57610" s="5"/>
    </row>
    <row r="57611" spans="38:49">
      <c r="AL57611" s="5"/>
      <c r="AM57611" s="5"/>
      <c r="AW57611" s="5"/>
    </row>
    <row r="57612" spans="38:49">
      <c r="AL57612" s="5"/>
      <c r="AM57612" s="5"/>
      <c r="AW57612" s="5"/>
    </row>
    <row r="57613" spans="38:49">
      <c r="AL57613" s="5"/>
      <c r="AM57613" s="5"/>
      <c r="AW57613" s="5"/>
    </row>
    <row r="57614" spans="38:49">
      <c r="AL57614" s="5"/>
      <c r="AM57614" s="5"/>
      <c r="AW57614" s="5"/>
    </row>
    <row r="57615" spans="38:49">
      <c r="AL57615" s="5"/>
      <c r="AM57615" s="5"/>
      <c r="AW57615" s="5"/>
    </row>
    <row r="57616" spans="38:49">
      <c r="AL57616" s="5"/>
      <c r="AM57616" s="5"/>
      <c r="AW57616" s="5"/>
    </row>
    <row r="57617" spans="38:49">
      <c r="AL57617" s="5"/>
      <c r="AM57617" s="5"/>
      <c r="AW57617" s="5"/>
    </row>
    <row r="57618" spans="38:49">
      <c r="AL57618" s="5"/>
      <c r="AM57618" s="5"/>
      <c r="AW57618" s="5"/>
    </row>
    <row r="57619" spans="38:49">
      <c r="AL57619" s="5"/>
      <c r="AM57619" s="5"/>
      <c r="AW57619" s="5"/>
    </row>
    <row r="57620" spans="38:49">
      <c r="AL57620" s="5"/>
      <c r="AM57620" s="5"/>
      <c r="AW57620" s="5"/>
    </row>
    <row r="57621" spans="38:49">
      <c r="AL57621" s="5"/>
      <c r="AM57621" s="5"/>
      <c r="AW57621" s="5"/>
    </row>
    <row r="57622" spans="38:49">
      <c r="AL57622" s="5"/>
      <c r="AM57622" s="5"/>
      <c r="AW57622" s="5"/>
    </row>
    <row r="57623" spans="38:49">
      <c r="AL57623" s="5"/>
      <c r="AM57623" s="5"/>
      <c r="AW57623" s="5"/>
    </row>
    <row r="57624" spans="38:49">
      <c r="AL57624" s="5"/>
      <c r="AM57624" s="5"/>
      <c r="AW57624" s="5"/>
    </row>
    <row r="57625" spans="38:49">
      <c r="AL57625" s="5"/>
      <c r="AM57625" s="5"/>
      <c r="AW57625" s="5"/>
    </row>
    <row r="57626" spans="38:49">
      <c r="AL57626" s="5"/>
      <c r="AM57626" s="5"/>
      <c r="AW57626" s="5"/>
    </row>
    <row r="57627" spans="38:49">
      <c r="AL57627" s="5"/>
      <c r="AM57627" s="5"/>
      <c r="AW57627" s="5"/>
    </row>
    <row r="57628" spans="38:49">
      <c r="AL57628" s="5"/>
      <c r="AM57628" s="5"/>
      <c r="AW57628" s="5"/>
    </row>
    <row r="57629" spans="38:49">
      <c r="AL57629" s="5"/>
      <c r="AM57629" s="5"/>
      <c r="AW57629" s="5"/>
    </row>
    <row r="57630" spans="38:49">
      <c r="AL57630" s="5"/>
      <c r="AM57630" s="5"/>
      <c r="AW57630" s="5"/>
    </row>
    <row r="57631" spans="38:49">
      <c r="AL57631" s="5"/>
      <c r="AM57631" s="5"/>
      <c r="AW57631" s="5"/>
    </row>
    <row r="57632" spans="38:49">
      <c r="AL57632" s="5"/>
      <c r="AM57632" s="5"/>
      <c r="AW57632" s="5"/>
    </row>
    <row r="57633" spans="38:49">
      <c r="AL57633" s="5"/>
      <c r="AM57633" s="5"/>
      <c r="AW57633" s="5"/>
    </row>
    <row r="57634" spans="38:49">
      <c r="AL57634" s="5"/>
      <c r="AM57634" s="5"/>
      <c r="AW57634" s="5"/>
    </row>
    <row r="57635" spans="38:49">
      <c r="AL57635" s="5"/>
      <c r="AM57635" s="5"/>
      <c r="AW57635" s="5"/>
    </row>
    <row r="57636" spans="38:49">
      <c r="AL57636" s="5"/>
      <c r="AM57636" s="5"/>
      <c r="AW57636" s="5"/>
    </row>
    <row r="57637" spans="38:49">
      <c r="AL57637" s="5"/>
      <c r="AM57637" s="5"/>
      <c r="AW57637" s="5"/>
    </row>
    <row r="57638" spans="38:49">
      <c r="AL57638" s="5"/>
      <c r="AM57638" s="5"/>
      <c r="AW57638" s="5"/>
    </row>
    <row r="57639" spans="38:49">
      <c r="AL57639" s="5"/>
      <c r="AM57639" s="5"/>
      <c r="AW57639" s="5"/>
    </row>
    <row r="57640" spans="38:49">
      <c r="AL57640" s="5"/>
      <c r="AM57640" s="5"/>
      <c r="AW57640" s="5"/>
    </row>
    <row r="57641" spans="38:49">
      <c r="AL57641" s="5"/>
      <c r="AM57641" s="5"/>
      <c r="AW57641" s="5"/>
    </row>
    <row r="57642" spans="38:49">
      <c r="AL57642" s="5"/>
      <c r="AM57642" s="5"/>
      <c r="AW57642" s="5"/>
    </row>
    <row r="57643" spans="38:49">
      <c r="AL57643" s="5"/>
      <c r="AM57643" s="5"/>
      <c r="AW57643" s="5"/>
    </row>
    <row r="57644" spans="38:49">
      <c r="AL57644" s="5"/>
      <c r="AM57644" s="5"/>
      <c r="AW57644" s="5"/>
    </row>
    <row r="57645" spans="38:49">
      <c r="AL57645" s="5"/>
      <c r="AM57645" s="5"/>
      <c r="AW57645" s="5"/>
    </row>
    <row r="57646" spans="38:49">
      <c r="AL57646" s="5"/>
      <c r="AM57646" s="5"/>
      <c r="AW57646" s="5"/>
    </row>
    <row r="57647" spans="38:49">
      <c r="AL57647" s="5"/>
      <c r="AM57647" s="5"/>
      <c r="AW57647" s="5"/>
    </row>
    <row r="57648" spans="38:49">
      <c r="AL57648" s="5"/>
      <c r="AM57648" s="5"/>
      <c r="AW57648" s="5"/>
    </row>
    <row r="57649" spans="38:49">
      <c r="AL57649" s="5"/>
      <c r="AM57649" s="5"/>
      <c r="AW57649" s="5"/>
    </row>
    <row r="57650" spans="38:49">
      <c r="AL57650" s="5"/>
      <c r="AM57650" s="5"/>
      <c r="AW57650" s="5"/>
    </row>
    <row r="57651" spans="38:49">
      <c r="AL57651" s="5"/>
      <c r="AM57651" s="5"/>
      <c r="AW57651" s="5"/>
    </row>
    <row r="57652" spans="38:49">
      <c r="AL57652" s="5"/>
      <c r="AM57652" s="5"/>
      <c r="AW57652" s="5"/>
    </row>
    <row r="57653" spans="38:49">
      <c r="AL57653" s="5"/>
      <c r="AM57653" s="5"/>
      <c r="AW57653" s="5"/>
    </row>
    <row r="57654" spans="38:49">
      <c r="AL57654" s="5"/>
      <c r="AM57654" s="5"/>
      <c r="AW57654" s="5"/>
    </row>
    <row r="57655" spans="38:49">
      <c r="AL57655" s="5"/>
      <c r="AM57655" s="5"/>
      <c r="AW57655" s="5"/>
    </row>
    <row r="57656" spans="38:49">
      <c r="AL57656" s="5"/>
      <c r="AM57656" s="5"/>
      <c r="AW57656" s="5"/>
    </row>
    <row r="57657" spans="38:49">
      <c r="AL57657" s="5"/>
      <c r="AM57657" s="5"/>
      <c r="AW57657" s="5"/>
    </row>
    <row r="57658" spans="38:49">
      <c r="AL57658" s="5"/>
      <c r="AM57658" s="5"/>
      <c r="AW57658" s="5"/>
    </row>
    <row r="57659" spans="38:49">
      <c r="AL57659" s="5"/>
      <c r="AM57659" s="5"/>
      <c r="AW57659" s="5"/>
    </row>
    <row r="57660" spans="38:49">
      <c r="AL57660" s="5"/>
      <c r="AM57660" s="5"/>
      <c r="AW57660" s="5"/>
    </row>
    <row r="57661" spans="38:49">
      <c r="AL57661" s="5"/>
      <c r="AM57661" s="5"/>
      <c r="AW57661" s="5"/>
    </row>
    <row r="57662" spans="38:49">
      <c r="AL57662" s="5"/>
      <c r="AM57662" s="5"/>
      <c r="AW57662" s="5"/>
    </row>
    <row r="57663" spans="38:49">
      <c r="AL57663" s="5"/>
      <c r="AM57663" s="5"/>
      <c r="AW57663" s="5"/>
    </row>
    <row r="57664" spans="38:49">
      <c r="AL57664" s="5"/>
      <c r="AM57664" s="5"/>
      <c r="AW57664" s="5"/>
    </row>
    <row r="57665" spans="38:49">
      <c r="AL57665" s="5"/>
      <c r="AM57665" s="5"/>
      <c r="AW57665" s="5"/>
    </row>
    <row r="57666" spans="38:49">
      <c r="AL57666" s="5"/>
      <c r="AM57666" s="5"/>
      <c r="AW57666" s="5"/>
    </row>
    <row r="57667" spans="38:49">
      <c r="AL57667" s="5"/>
      <c r="AM57667" s="5"/>
      <c r="AW57667" s="5"/>
    </row>
    <row r="57668" spans="38:49">
      <c r="AL57668" s="5"/>
      <c r="AM57668" s="5"/>
      <c r="AW57668" s="5"/>
    </row>
    <row r="57669" spans="38:49">
      <c r="AL57669" s="5"/>
      <c r="AM57669" s="5"/>
      <c r="AW57669" s="5"/>
    </row>
    <row r="57670" spans="38:49">
      <c r="AL57670" s="5"/>
      <c r="AM57670" s="5"/>
      <c r="AW57670" s="5"/>
    </row>
    <row r="57671" spans="38:49">
      <c r="AL57671" s="5"/>
      <c r="AM57671" s="5"/>
      <c r="AW57671" s="5"/>
    </row>
    <row r="57672" spans="38:49">
      <c r="AL57672" s="5"/>
      <c r="AM57672" s="5"/>
      <c r="AW57672" s="5"/>
    </row>
    <row r="57673" spans="38:49">
      <c r="AL57673" s="5"/>
      <c r="AM57673" s="5"/>
      <c r="AW57673" s="5"/>
    </row>
    <row r="57674" spans="38:49">
      <c r="AL57674" s="5"/>
      <c r="AM57674" s="5"/>
      <c r="AW57674" s="5"/>
    </row>
    <row r="57675" spans="38:49">
      <c r="AL57675" s="5"/>
      <c r="AM57675" s="5"/>
      <c r="AW57675" s="5"/>
    </row>
    <row r="57676" spans="38:49">
      <c r="AL57676" s="5"/>
      <c r="AM57676" s="5"/>
      <c r="AW57676" s="5"/>
    </row>
    <row r="57677" spans="38:49">
      <c r="AL57677" s="5"/>
      <c r="AM57677" s="5"/>
      <c r="AW57677" s="5"/>
    </row>
    <row r="57678" spans="38:49">
      <c r="AL57678" s="5"/>
      <c r="AM57678" s="5"/>
      <c r="AW57678" s="5"/>
    </row>
    <row r="57679" spans="38:49">
      <c r="AL57679" s="5"/>
      <c r="AM57679" s="5"/>
      <c r="AW57679" s="5"/>
    </row>
    <row r="57680" spans="38:49">
      <c r="AL57680" s="5"/>
      <c r="AM57680" s="5"/>
      <c r="AW57680" s="5"/>
    </row>
    <row r="57681" spans="38:49">
      <c r="AL57681" s="5"/>
      <c r="AM57681" s="5"/>
      <c r="AW57681" s="5"/>
    </row>
    <row r="57682" spans="38:49">
      <c r="AL57682" s="5"/>
      <c r="AM57682" s="5"/>
      <c r="AW57682" s="5"/>
    </row>
    <row r="57683" spans="38:49">
      <c r="AL57683" s="5"/>
      <c r="AM57683" s="5"/>
      <c r="AW57683" s="5"/>
    </row>
    <row r="57684" spans="38:49">
      <c r="AL57684" s="5"/>
      <c r="AM57684" s="5"/>
      <c r="AW57684" s="5"/>
    </row>
    <row r="57685" spans="38:49">
      <c r="AL57685" s="5"/>
      <c r="AM57685" s="5"/>
      <c r="AW57685" s="5"/>
    </row>
    <row r="57686" spans="38:49">
      <c r="AL57686" s="5"/>
      <c r="AM57686" s="5"/>
      <c r="AW57686" s="5"/>
    </row>
    <row r="57687" spans="38:49">
      <c r="AL57687" s="5"/>
      <c r="AM57687" s="5"/>
      <c r="AW57687" s="5"/>
    </row>
    <row r="57688" spans="38:49">
      <c r="AL57688" s="5"/>
      <c r="AM57688" s="5"/>
      <c r="AW57688" s="5"/>
    </row>
    <row r="57689" spans="38:49">
      <c r="AL57689" s="5"/>
      <c r="AM57689" s="5"/>
      <c r="AW57689" s="5"/>
    </row>
    <row r="57690" spans="38:49">
      <c r="AL57690" s="5"/>
      <c r="AM57690" s="5"/>
      <c r="AW57690" s="5"/>
    </row>
    <row r="57691" spans="38:49">
      <c r="AL57691" s="5"/>
      <c r="AM57691" s="5"/>
      <c r="AW57691" s="5"/>
    </row>
    <row r="57692" spans="38:49">
      <c r="AL57692" s="5"/>
      <c r="AM57692" s="5"/>
      <c r="AW57692" s="5"/>
    </row>
    <row r="57693" spans="38:49">
      <c r="AL57693" s="5"/>
      <c r="AM57693" s="5"/>
      <c r="AW57693" s="5"/>
    </row>
    <row r="57694" spans="38:49">
      <c r="AL57694" s="5"/>
      <c r="AM57694" s="5"/>
      <c r="AW57694" s="5"/>
    </row>
    <row r="57695" spans="38:49">
      <c r="AL57695" s="5"/>
      <c r="AM57695" s="5"/>
      <c r="AW57695" s="5"/>
    </row>
    <row r="57696" spans="38:49">
      <c r="AL57696" s="5"/>
      <c r="AM57696" s="5"/>
      <c r="AW57696" s="5"/>
    </row>
    <row r="57697" spans="38:49">
      <c r="AL57697" s="5"/>
      <c r="AM57697" s="5"/>
      <c r="AW57697" s="5"/>
    </row>
    <row r="57698" spans="38:49">
      <c r="AL57698" s="5"/>
      <c r="AM57698" s="5"/>
      <c r="AW57698" s="5"/>
    </row>
    <row r="57699" spans="38:49">
      <c r="AL57699" s="5"/>
      <c r="AM57699" s="5"/>
      <c r="AW57699" s="5"/>
    </row>
    <row r="57700" spans="38:49">
      <c r="AL57700" s="5"/>
      <c r="AM57700" s="5"/>
      <c r="AW57700" s="5"/>
    </row>
    <row r="57701" spans="38:49">
      <c r="AL57701" s="5"/>
      <c r="AM57701" s="5"/>
      <c r="AW57701" s="5"/>
    </row>
    <row r="57702" spans="38:49">
      <c r="AL57702" s="5"/>
      <c r="AM57702" s="5"/>
      <c r="AW57702" s="5"/>
    </row>
    <row r="57703" spans="38:49">
      <c r="AL57703" s="5"/>
      <c r="AM57703" s="5"/>
      <c r="AW57703" s="5"/>
    </row>
    <row r="57704" spans="38:49">
      <c r="AL57704" s="5"/>
      <c r="AM57704" s="5"/>
      <c r="AW57704" s="5"/>
    </row>
    <row r="57705" spans="38:49">
      <c r="AL57705" s="5"/>
      <c r="AM57705" s="5"/>
      <c r="AW57705" s="5"/>
    </row>
    <row r="57706" spans="38:49">
      <c r="AL57706" s="5"/>
      <c r="AM57706" s="5"/>
      <c r="AW57706" s="5"/>
    </row>
    <row r="57707" spans="38:49">
      <c r="AL57707" s="5"/>
      <c r="AM57707" s="5"/>
      <c r="AW57707" s="5"/>
    </row>
    <row r="57708" spans="38:49">
      <c r="AL57708" s="5"/>
      <c r="AM57708" s="5"/>
      <c r="AW57708" s="5"/>
    </row>
    <row r="57709" spans="38:49">
      <c r="AL57709" s="5"/>
      <c r="AM57709" s="5"/>
      <c r="AW57709" s="5"/>
    </row>
    <row r="57710" spans="38:49">
      <c r="AL57710" s="5"/>
      <c r="AM57710" s="5"/>
      <c r="AW57710" s="5"/>
    </row>
    <row r="57711" spans="38:49">
      <c r="AL57711" s="5"/>
      <c r="AM57711" s="5"/>
      <c r="AW57711" s="5"/>
    </row>
    <row r="57712" spans="38:49">
      <c r="AL57712" s="5"/>
      <c r="AM57712" s="5"/>
      <c r="AW57712" s="5"/>
    </row>
    <row r="57713" spans="38:49">
      <c r="AL57713" s="5"/>
      <c r="AM57713" s="5"/>
      <c r="AW57713" s="5"/>
    </row>
    <row r="57714" spans="38:49">
      <c r="AL57714" s="5"/>
      <c r="AM57714" s="5"/>
      <c r="AW57714" s="5"/>
    </row>
    <row r="57715" spans="38:49">
      <c r="AL57715" s="5"/>
      <c r="AM57715" s="5"/>
      <c r="AW57715" s="5"/>
    </row>
    <row r="57716" spans="38:49">
      <c r="AL57716" s="5"/>
      <c r="AM57716" s="5"/>
      <c r="AW57716" s="5"/>
    </row>
    <row r="57717" spans="38:49">
      <c r="AL57717" s="5"/>
      <c r="AM57717" s="5"/>
      <c r="AW57717" s="5"/>
    </row>
    <row r="57718" spans="38:49">
      <c r="AL57718" s="5"/>
      <c r="AM57718" s="5"/>
      <c r="AW57718" s="5"/>
    </row>
    <row r="57719" spans="38:49">
      <c r="AL57719" s="5"/>
      <c r="AM57719" s="5"/>
      <c r="AW57719" s="5"/>
    </row>
    <row r="57720" spans="38:49">
      <c r="AL57720" s="5"/>
      <c r="AM57720" s="5"/>
      <c r="AW57720" s="5"/>
    </row>
    <row r="57721" spans="38:49">
      <c r="AL57721" s="5"/>
      <c r="AM57721" s="5"/>
      <c r="AW57721" s="5"/>
    </row>
    <row r="57722" spans="38:49">
      <c r="AL57722" s="5"/>
      <c r="AM57722" s="5"/>
      <c r="AW57722" s="5"/>
    </row>
    <row r="57723" spans="38:49">
      <c r="AL57723" s="5"/>
      <c r="AM57723" s="5"/>
      <c r="AW57723" s="5"/>
    </row>
    <row r="57724" spans="38:49">
      <c r="AL57724" s="5"/>
      <c r="AM57724" s="5"/>
      <c r="AW57724" s="5"/>
    </row>
    <row r="57725" spans="38:49">
      <c r="AL57725" s="5"/>
      <c r="AM57725" s="5"/>
      <c r="AW57725" s="5"/>
    </row>
    <row r="57726" spans="38:49">
      <c r="AL57726" s="5"/>
      <c r="AM57726" s="5"/>
      <c r="AW57726" s="5"/>
    </row>
    <row r="57727" spans="38:49">
      <c r="AL57727" s="5"/>
      <c r="AM57727" s="5"/>
      <c r="AW57727" s="5"/>
    </row>
    <row r="57728" spans="38:49">
      <c r="AL57728" s="5"/>
      <c r="AM57728" s="5"/>
      <c r="AW57728" s="5"/>
    </row>
    <row r="57729" spans="38:49">
      <c r="AL57729" s="5"/>
      <c r="AM57729" s="5"/>
      <c r="AW57729" s="5"/>
    </row>
    <row r="57730" spans="38:49">
      <c r="AL57730" s="5"/>
      <c r="AM57730" s="5"/>
      <c r="AW57730" s="5"/>
    </row>
    <row r="57731" spans="38:49">
      <c r="AL57731" s="5"/>
      <c r="AM57731" s="5"/>
      <c r="AW57731" s="5"/>
    </row>
    <row r="57732" spans="38:49">
      <c r="AL57732" s="5"/>
      <c r="AM57732" s="5"/>
      <c r="AW57732" s="5"/>
    </row>
    <row r="57733" spans="38:49">
      <c r="AL57733" s="5"/>
      <c r="AM57733" s="5"/>
      <c r="AW57733" s="5"/>
    </row>
    <row r="57734" spans="38:49">
      <c r="AL57734" s="5"/>
      <c r="AM57734" s="5"/>
      <c r="AW57734" s="5"/>
    </row>
    <row r="57735" spans="38:49">
      <c r="AL57735" s="5"/>
      <c r="AM57735" s="5"/>
      <c r="AW57735" s="5"/>
    </row>
    <row r="57736" spans="38:49">
      <c r="AL57736" s="5"/>
      <c r="AM57736" s="5"/>
      <c r="AW57736" s="5"/>
    </row>
    <row r="57737" spans="38:49">
      <c r="AL57737" s="5"/>
      <c r="AM57737" s="5"/>
      <c r="AW57737" s="5"/>
    </row>
    <row r="57738" spans="38:49">
      <c r="AL57738" s="5"/>
      <c r="AM57738" s="5"/>
      <c r="AW57738" s="5"/>
    </row>
    <row r="57739" spans="38:49">
      <c r="AL57739" s="5"/>
      <c r="AM57739" s="5"/>
      <c r="AW57739" s="5"/>
    </row>
    <row r="57740" spans="38:49">
      <c r="AL57740" s="5"/>
      <c r="AM57740" s="5"/>
      <c r="AW57740" s="5"/>
    </row>
    <row r="57741" spans="38:49">
      <c r="AL57741" s="5"/>
      <c r="AM57741" s="5"/>
      <c r="AW57741" s="5"/>
    </row>
    <row r="57742" spans="38:49">
      <c r="AL57742" s="5"/>
      <c r="AM57742" s="5"/>
      <c r="AW57742" s="5"/>
    </row>
    <row r="57743" spans="38:49">
      <c r="AL57743" s="5"/>
      <c r="AM57743" s="5"/>
      <c r="AW57743" s="5"/>
    </row>
    <row r="57744" spans="38:49">
      <c r="AL57744" s="5"/>
      <c r="AM57744" s="5"/>
      <c r="AW57744" s="5"/>
    </row>
    <row r="57745" spans="38:49">
      <c r="AL57745" s="5"/>
      <c r="AM57745" s="5"/>
      <c r="AW57745" s="5"/>
    </row>
    <row r="57746" spans="38:49">
      <c r="AL57746" s="5"/>
      <c r="AM57746" s="5"/>
      <c r="AW57746" s="5"/>
    </row>
    <row r="57747" spans="38:49">
      <c r="AL57747" s="5"/>
      <c r="AM57747" s="5"/>
      <c r="AW57747" s="5"/>
    </row>
    <row r="57748" spans="38:49">
      <c r="AL57748" s="5"/>
      <c r="AM57748" s="5"/>
      <c r="AW57748" s="5"/>
    </row>
    <row r="57749" spans="38:49">
      <c r="AL57749" s="5"/>
      <c r="AM57749" s="5"/>
      <c r="AW57749" s="5"/>
    </row>
    <row r="57750" spans="38:49">
      <c r="AL57750" s="5"/>
      <c r="AM57750" s="5"/>
      <c r="AW57750" s="5"/>
    </row>
    <row r="57751" spans="38:49">
      <c r="AL57751" s="5"/>
      <c r="AM57751" s="5"/>
      <c r="AW57751" s="5"/>
    </row>
    <row r="57752" spans="38:49">
      <c r="AL57752" s="5"/>
      <c r="AM57752" s="5"/>
      <c r="AW57752" s="5"/>
    </row>
    <row r="57753" spans="38:49">
      <c r="AL57753" s="5"/>
      <c r="AM57753" s="5"/>
      <c r="AW57753" s="5"/>
    </row>
    <row r="57754" spans="38:49">
      <c r="AL57754" s="5"/>
      <c r="AM57754" s="5"/>
      <c r="AW57754" s="5"/>
    </row>
    <row r="57755" spans="38:49">
      <c r="AL57755" s="5"/>
      <c r="AM57755" s="5"/>
      <c r="AW57755" s="5"/>
    </row>
    <row r="57756" spans="38:49">
      <c r="AL57756" s="5"/>
      <c r="AM57756" s="5"/>
      <c r="AW57756" s="5"/>
    </row>
    <row r="57757" spans="38:49">
      <c r="AL57757" s="5"/>
      <c r="AM57757" s="5"/>
      <c r="AW57757" s="5"/>
    </row>
    <row r="57758" spans="38:49">
      <c r="AL57758" s="5"/>
      <c r="AM57758" s="5"/>
      <c r="AW57758" s="5"/>
    </row>
    <row r="57759" spans="38:49">
      <c r="AL57759" s="5"/>
      <c r="AM57759" s="5"/>
      <c r="AW57759" s="5"/>
    </row>
    <row r="57760" spans="38:49">
      <c r="AL57760" s="5"/>
      <c r="AM57760" s="5"/>
      <c r="AW57760" s="5"/>
    </row>
    <row r="57761" spans="38:49">
      <c r="AL57761" s="5"/>
      <c r="AM57761" s="5"/>
      <c r="AW57761" s="5"/>
    </row>
    <row r="57762" spans="38:49">
      <c r="AL57762" s="5"/>
      <c r="AM57762" s="5"/>
      <c r="AW57762" s="5"/>
    </row>
    <row r="57763" spans="38:49">
      <c r="AL57763" s="5"/>
      <c r="AM57763" s="5"/>
      <c r="AW57763" s="5"/>
    </row>
    <row r="57764" spans="38:49">
      <c r="AL57764" s="5"/>
      <c r="AM57764" s="5"/>
      <c r="AW57764" s="5"/>
    </row>
    <row r="57765" spans="38:49">
      <c r="AL57765" s="5"/>
      <c r="AM57765" s="5"/>
      <c r="AW57765" s="5"/>
    </row>
    <row r="57766" spans="38:49">
      <c r="AL57766" s="5"/>
      <c r="AM57766" s="5"/>
      <c r="AW57766" s="5"/>
    </row>
    <row r="57767" spans="38:49">
      <c r="AL57767" s="5"/>
      <c r="AM57767" s="5"/>
      <c r="AW57767" s="5"/>
    </row>
    <row r="57768" spans="38:49">
      <c r="AL57768" s="5"/>
      <c r="AM57768" s="5"/>
      <c r="AW57768" s="5"/>
    </row>
    <row r="57769" spans="38:49">
      <c r="AL57769" s="5"/>
      <c r="AM57769" s="5"/>
      <c r="AW57769" s="5"/>
    </row>
    <row r="57770" spans="38:49">
      <c r="AL57770" s="5"/>
      <c r="AM57770" s="5"/>
      <c r="AW57770" s="5"/>
    </row>
    <row r="57771" spans="38:49">
      <c r="AL57771" s="5"/>
      <c r="AM57771" s="5"/>
      <c r="AW57771" s="5"/>
    </row>
    <row r="57772" spans="38:49">
      <c r="AL57772" s="5"/>
      <c r="AM57772" s="5"/>
      <c r="AW57772" s="5"/>
    </row>
    <row r="57773" spans="38:49">
      <c r="AL57773" s="5"/>
      <c r="AM57773" s="5"/>
      <c r="AW57773" s="5"/>
    </row>
    <row r="57774" spans="38:49">
      <c r="AL57774" s="5"/>
      <c r="AM57774" s="5"/>
      <c r="AW57774" s="5"/>
    </row>
    <row r="57775" spans="38:49">
      <c r="AL57775" s="5"/>
      <c r="AM57775" s="5"/>
      <c r="AW57775" s="5"/>
    </row>
    <row r="57776" spans="38:49">
      <c r="AL57776" s="5"/>
      <c r="AM57776" s="5"/>
      <c r="AW57776" s="5"/>
    </row>
    <row r="57777" spans="38:49">
      <c r="AL57777" s="5"/>
      <c r="AM57777" s="5"/>
      <c r="AW57777" s="5"/>
    </row>
    <row r="57778" spans="38:49">
      <c r="AL57778" s="5"/>
      <c r="AM57778" s="5"/>
      <c r="AW57778" s="5"/>
    </row>
    <row r="57779" spans="38:49">
      <c r="AL57779" s="5"/>
      <c r="AM57779" s="5"/>
      <c r="AW57779" s="5"/>
    </row>
    <row r="57780" spans="38:49">
      <c r="AL57780" s="5"/>
      <c r="AM57780" s="5"/>
      <c r="AW57780" s="5"/>
    </row>
    <row r="57781" spans="38:49">
      <c r="AL57781" s="5"/>
      <c r="AM57781" s="5"/>
      <c r="AW57781" s="5"/>
    </row>
    <row r="57782" spans="38:49">
      <c r="AL57782" s="5"/>
      <c r="AM57782" s="5"/>
      <c r="AW57782" s="5"/>
    </row>
    <row r="57783" spans="38:49">
      <c r="AL57783" s="5"/>
      <c r="AM57783" s="5"/>
      <c r="AW57783" s="5"/>
    </row>
    <row r="57784" spans="38:49">
      <c r="AL57784" s="5"/>
      <c r="AM57784" s="5"/>
      <c r="AW57784" s="5"/>
    </row>
    <row r="57785" spans="38:49">
      <c r="AL57785" s="5"/>
      <c r="AM57785" s="5"/>
      <c r="AW57785" s="5"/>
    </row>
    <row r="57786" spans="38:49">
      <c r="AL57786" s="5"/>
      <c r="AM57786" s="5"/>
      <c r="AW57786" s="5"/>
    </row>
    <row r="57787" spans="38:49">
      <c r="AL57787" s="5"/>
      <c r="AM57787" s="5"/>
      <c r="AW57787" s="5"/>
    </row>
    <row r="57788" spans="38:49">
      <c r="AL57788" s="5"/>
      <c r="AM57788" s="5"/>
      <c r="AW57788" s="5"/>
    </row>
    <row r="57789" spans="38:49">
      <c r="AL57789" s="5"/>
      <c r="AM57789" s="5"/>
      <c r="AW57789" s="5"/>
    </row>
    <row r="57790" spans="38:49">
      <c r="AL57790" s="5"/>
      <c r="AM57790" s="5"/>
      <c r="AW57790" s="5"/>
    </row>
    <row r="57791" spans="38:49">
      <c r="AL57791" s="5"/>
      <c r="AM57791" s="5"/>
      <c r="AW57791" s="5"/>
    </row>
    <row r="57792" spans="38:49">
      <c r="AL57792" s="5"/>
      <c r="AM57792" s="5"/>
      <c r="AW57792" s="5"/>
    </row>
    <row r="57793" spans="38:49">
      <c r="AL57793" s="5"/>
      <c r="AM57793" s="5"/>
      <c r="AW57793" s="5"/>
    </row>
    <row r="57794" spans="38:49">
      <c r="AL57794" s="5"/>
      <c r="AM57794" s="5"/>
      <c r="AW57794" s="5"/>
    </row>
    <row r="57795" spans="38:49">
      <c r="AL57795" s="5"/>
      <c r="AM57795" s="5"/>
      <c r="AW57795" s="5"/>
    </row>
    <row r="57796" spans="38:49">
      <c r="AL57796" s="5"/>
      <c r="AM57796" s="5"/>
      <c r="AW57796" s="5"/>
    </row>
    <row r="57797" spans="38:49">
      <c r="AL57797" s="5"/>
      <c r="AM57797" s="5"/>
      <c r="AW57797" s="5"/>
    </row>
    <row r="57798" spans="38:49">
      <c r="AL57798" s="5"/>
      <c r="AM57798" s="5"/>
      <c r="AW57798" s="5"/>
    </row>
    <row r="57799" spans="38:49">
      <c r="AL57799" s="5"/>
      <c r="AM57799" s="5"/>
      <c r="AW57799" s="5"/>
    </row>
    <row r="57800" spans="38:49">
      <c r="AL57800" s="5"/>
      <c r="AM57800" s="5"/>
      <c r="AW57800" s="5"/>
    </row>
    <row r="57801" spans="38:49">
      <c r="AL57801" s="5"/>
      <c r="AM57801" s="5"/>
      <c r="AW57801" s="5"/>
    </row>
    <row r="57802" spans="38:49">
      <c r="AL57802" s="5"/>
      <c r="AM57802" s="5"/>
      <c r="AW57802" s="5"/>
    </row>
    <row r="57803" spans="38:49">
      <c r="AL57803" s="5"/>
      <c r="AM57803" s="5"/>
      <c r="AW57803" s="5"/>
    </row>
    <row r="57804" spans="38:49">
      <c r="AL57804" s="5"/>
      <c r="AM57804" s="5"/>
      <c r="AW57804" s="5"/>
    </row>
    <row r="57805" spans="38:49">
      <c r="AL57805" s="5"/>
      <c r="AM57805" s="5"/>
      <c r="AW57805" s="5"/>
    </row>
    <row r="57806" spans="38:49">
      <c r="AL57806" s="5"/>
      <c r="AM57806" s="5"/>
      <c r="AW57806" s="5"/>
    </row>
    <row r="57807" spans="38:49">
      <c r="AL57807" s="5"/>
      <c r="AM57807" s="5"/>
      <c r="AW57807" s="5"/>
    </row>
    <row r="57808" spans="38:49">
      <c r="AL57808" s="5"/>
      <c r="AM57808" s="5"/>
      <c r="AW57808" s="5"/>
    </row>
    <row r="57809" spans="38:49">
      <c r="AL57809" s="5"/>
      <c r="AM57809" s="5"/>
      <c r="AW57809" s="5"/>
    </row>
    <row r="57810" spans="38:49">
      <c r="AL57810" s="5"/>
      <c r="AM57810" s="5"/>
      <c r="AW57810" s="5"/>
    </row>
    <row r="57811" spans="38:49">
      <c r="AL57811" s="5"/>
      <c r="AM57811" s="5"/>
      <c r="AW57811" s="5"/>
    </row>
    <row r="57812" spans="38:49">
      <c r="AL57812" s="5"/>
      <c r="AM57812" s="5"/>
      <c r="AW57812" s="5"/>
    </row>
    <row r="57813" spans="38:49">
      <c r="AL57813" s="5"/>
      <c r="AM57813" s="5"/>
      <c r="AW57813" s="5"/>
    </row>
    <row r="57814" spans="38:49">
      <c r="AL57814" s="5"/>
      <c r="AM57814" s="5"/>
      <c r="AW57814" s="5"/>
    </row>
    <row r="57815" spans="38:49">
      <c r="AL57815" s="5"/>
      <c r="AM57815" s="5"/>
      <c r="AW57815" s="5"/>
    </row>
    <row r="57816" spans="38:49">
      <c r="AL57816" s="5"/>
      <c r="AM57816" s="5"/>
      <c r="AW57816" s="5"/>
    </row>
    <row r="57817" spans="38:49">
      <c r="AL57817" s="5"/>
      <c r="AM57817" s="5"/>
      <c r="AW57817" s="5"/>
    </row>
    <row r="57818" spans="38:49">
      <c r="AL57818" s="5"/>
      <c r="AM57818" s="5"/>
      <c r="AW57818" s="5"/>
    </row>
    <row r="57819" spans="38:49">
      <c r="AL57819" s="5"/>
      <c r="AM57819" s="5"/>
      <c r="AW57819" s="5"/>
    </row>
    <row r="57820" spans="38:49">
      <c r="AL57820" s="5"/>
      <c r="AM57820" s="5"/>
      <c r="AW57820" s="5"/>
    </row>
    <row r="57821" spans="38:49">
      <c r="AL57821" s="5"/>
      <c r="AM57821" s="5"/>
      <c r="AW57821" s="5"/>
    </row>
    <row r="57822" spans="38:49">
      <c r="AL57822" s="5"/>
      <c r="AM57822" s="5"/>
      <c r="AW57822" s="5"/>
    </row>
    <row r="57823" spans="38:49">
      <c r="AL57823" s="5"/>
      <c r="AM57823" s="5"/>
      <c r="AW57823" s="5"/>
    </row>
    <row r="57824" spans="38:49">
      <c r="AL57824" s="5"/>
      <c r="AM57824" s="5"/>
      <c r="AW57824" s="5"/>
    </row>
    <row r="57825" spans="38:49">
      <c r="AL57825" s="5"/>
      <c r="AM57825" s="5"/>
      <c r="AW57825" s="5"/>
    </row>
    <row r="57826" spans="38:49">
      <c r="AL57826" s="5"/>
      <c r="AM57826" s="5"/>
      <c r="AW57826" s="5"/>
    </row>
    <row r="57827" spans="38:49">
      <c r="AL57827" s="5"/>
      <c r="AM57827" s="5"/>
      <c r="AW57827" s="5"/>
    </row>
    <row r="57828" spans="38:49">
      <c r="AL57828" s="5"/>
      <c r="AM57828" s="5"/>
      <c r="AW57828" s="5"/>
    </row>
    <row r="57829" spans="38:49">
      <c r="AL57829" s="5"/>
      <c r="AM57829" s="5"/>
      <c r="AW57829" s="5"/>
    </row>
    <row r="57830" spans="38:49">
      <c r="AL57830" s="5"/>
      <c r="AM57830" s="5"/>
      <c r="AW57830" s="5"/>
    </row>
    <row r="57831" spans="38:49">
      <c r="AL57831" s="5"/>
      <c r="AM57831" s="5"/>
      <c r="AW57831" s="5"/>
    </row>
    <row r="57832" spans="38:49">
      <c r="AL57832" s="5"/>
      <c r="AM57832" s="5"/>
      <c r="AW57832" s="5"/>
    </row>
    <row r="57833" spans="38:49">
      <c r="AL57833" s="5"/>
      <c r="AM57833" s="5"/>
      <c r="AW57833" s="5"/>
    </row>
    <row r="57834" spans="38:49">
      <c r="AL57834" s="5"/>
      <c r="AM57834" s="5"/>
      <c r="AW57834" s="5"/>
    </row>
    <row r="57835" spans="38:49">
      <c r="AL57835" s="5"/>
      <c r="AM57835" s="5"/>
      <c r="AW57835" s="5"/>
    </row>
    <row r="57836" spans="38:49">
      <c r="AL57836" s="5"/>
      <c r="AM57836" s="5"/>
      <c r="AW57836" s="5"/>
    </row>
    <row r="57837" spans="38:49">
      <c r="AL57837" s="5"/>
      <c r="AM57837" s="5"/>
      <c r="AW57837" s="5"/>
    </row>
    <row r="57838" spans="38:49">
      <c r="AL57838" s="5"/>
      <c r="AM57838" s="5"/>
      <c r="AW57838" s="5"/>
    </row>
    <row r="57839" spans="38:49">
      <c r="AL57839" s="5"/>
      <c r="AM57839" s="5"/>
      <c r="AW57839" s="5"/>
    </row>
    <row r="57840" spans="38:49">
      <c r="AL57840" s="5"/>
      <c r="AM57840" s="5"/>
      <c r="AW57840" s="5"/>
    </row>
    <row r="57841" spans="38:49">
      <c r="AL57841" s="5"/>
      <c r="AM57841" s="5"/>
      <c r="AW57841" s="5"/>
    </row>
    <row r="57842" spans="38:49">
      <c r="AL57842" s="5"/>
      <c r="AM57842" s="5"/>
      <c r="AW57842" s="5"/>
    </row>
    <row r="57843" spans="38:49">
      <c r="AL57843" s="5"/>
      <c r="AM57843" s="5"/>
      <c r="AW57843" s="5"/>
    </row>
    <row r="57844" spans="38:49">
      <c r="AL57844" s="5"/>
      <c r="AM57844" s="5"/>
      <c r="AW57844" s="5"/>
    </row>
    <row r="57845" spans="38:49">
      <c r="AL57845" s="5"/>
      <c r="AM57845" s="5"/>
      <c r="AW57845" s="5"/>
    </row>
    <row r="57846" spans="38:49">
      <c r="AL57846" s="5"/>
      <c r="AM57846" s="5"/>
      <c r="AW57846" s="5"/>
    </row>
    <row r="57847" spans="38:49">
      <c r="AL57847" s="5"/>
      <c r="AM57847" s="5"/>
      <c r="AW57847" s="5"/>
    </row>
    <row r="57848" spans="38:49">
      <c r="AL57848" s="5"/>
      <c r="AM57848" s="5"/>
      <c r="AW57848" s="5"/>
    </row>
    <row r="57849" spans="38:49">
      <c r="AL57849" s="5"/>
      <c r="AM57849" s="5"/>
      <c r="AW57849" s="5"/>
    </row>
    <row r="57850" spans="38:49">
      <c r="AL57850" s="5"/>
      <c r="AM57850" s="5"/>
      <c r="AW57850" s="5"/>
    </row>
    <row r="57851" spans="38:49">
      <c r="AL57851" s="5"/>
      <c r="AM57851" s="5"/>
      <c r="AW57851" s="5"/>
    </row>
    <row r="57852" spans="38:49">
      <c r="AL57852" s="5"/>
      <c r="AM57852" s="5"/>
      <c r="AW57852" s="5"/>
    </row>
    <row r="57853" spans="38:49">
      <c r="AL57853" s="5"/>
      <c r="AM57853" s="5"/>
      <c r="AW57853" s="5"/>
    </row>
    <row r="57854" spans="38:49">
      <c r="AL57854" s="5"/>
      <c r="AM57854" s="5"/>
      <c r="AW57854" s="5"/>
    </row>
    <row r="57855" spans="38:49">
      <c r="AL57855" s="5"/>
      <c r="AM57855" s="5"/>
      <c r="AW57855" s="5"/>
    </row>
    <row r="57856" spans="38:49">
      <c r="AL57856" s="5"/>
      <c r="AM57856" s="5"/>
      <c r="AW57856" s="5"/>
    </row>
    <row r="57857" spans="38:49">
      <c r="AL57857" s="5"/>
      <c r="AM57857" s="5"/>
      <c r="AW57857" s="5"/>
    </row>
    <row r="57858" spans="38:49">
      <c r="AL57858" s="5"/>
      <c r="AM57858" s="5"/>
      <c r="AW57858" s="5"/>
    </row>
    <row r="57859" spans="38:49">
      <c r="AL57859" s="5"/>
      <c r="AM57859" s="5"/>
      <c r="AW57859" s="5"/>
    </row>
    <row r="57860" spans="38:49">
      <c r="AL57860" s="5"/>
      <c r="AM57860" s="5"/>
      <c r="AW57860" s="5"/>
    </row>
    <row r="57861" spans="38:49">
      <c r="AL57861" s="5"/>
      <c r="AM57861" s="5"/>
      <c r="AW57861" s="5"/>
    </row>
    <row r="57862" spans="38:49">
      <c r="AL57862" s="5"/>
      <c r="AM57862" s="5"/>
      <c r="AW57862" s="5"/>
    </row>
    <row r="57863" spans="38:49">
      <c r="AL57863" s="5"/>
      <c r="AM57863" s="5"/>
      <c r="AW57863" s="5"/>
    </row>
    <row r="57864" spans="38:49">
      <c r="AL57864" s="5"/>
      <c r="AM57864" s="5"/>
      <c r="AW57864" s="5"/>
    </row>
    <row r="57865" spans="38:49">
      <c r="AL57865" s="5"/>
      <c r="AM57865" s="5"/>
      <c r="AW57865" s="5"/>
    </row>
    <row r="57866" spans="38:49">
      <c r="AL57866" s="5"/>
      <c r="AM57866" s="5"/>
      <c r="AW57866" s="5"/>
    </row>
    <row r="57867" spans="38:49">
      <c r="AL57867" s="5"/>
      <c r="AM57867" s="5"/>
      <c r="AW57867" s="5"/>
    </row>
    <row r="57868" spans="38:49">
      <c r="AL57868" s="5"/>
      <c r="AM57868" s="5"/>
      <c r="AW57868" s="5"/>
    </row>
    <row r="57869" spans="38:49">
      <c r="AL57869" s="5"/>
      <c r="AM57869" s="5"/>
      <c r="AW57869" s="5"/>
    </row>
    <row r="57870" spans="38:49">
      <c r="AL57870" s="5"/>
      <c r="AM57870" s="5"/>
      <c r="AW57870" s="5"/>
    </row>
    <row r="57871" spans="38:49">
      <c r="AL57871" s="5"/>
      <c r="AM57871" s="5"/>
      <c r="AW57871" s="5"/>
    </row>
    <row r="57872" spans="38:49">
      <c r="AL57872" s="5"/>
      <c r="AM57872" s="5"/>
      <c r="AW57872" s="5"/>
    </row>
    <row r="57873" spans="38:49">
      <c r="AL57873" s="5"/>
      <c r="AM57873" s="5"/>
      <c r="AW57873" s="5"/>
    </row>
    <row r="57874" spans="38:49">
      <c r="AL57874" s="5"/>
      <c r="AM57874" s="5"/>
      <c r="AW57874" s="5"/>
    </row>
    <row r="57875" spans="38:49">
      <c r="AL57875" s="5"/>
      <c r="AM57875" s="5"/>
      <c r="AW57875" s="5"/>
    </row>
    <row r="57876" spans="38:49">
      <c r="AL57876" s="5"/>
      <c r="AM57876" s="5"/>
      <c r="AW57876" s="5"/>
    </row>
    <row r="57877" spans="38:49">
      <c r="AL57877" s="5"/>
      <c r="AM57877" s="5"/>
      <c r="AW57877" s="5"/>
    </row>
    <row r="57878" spans="38:49">
      <c r="AL57878" s="5"/>
      <c r="AM57878" s="5"/>
      <c r="AW57878" s="5"/>
    </row>
    <row r="57879" spans="38:49">
      <c r="AL57879" s="5"/>
      <c r="AM57879" s="5"/>
      <c r="AW57879" s="5"/>
    </row>
    <row r="57880" spans="38:49">
      <c r="AL57880" s="5"/>
      <c r="AM57880" s="5"/>
      <c r="AW57880" s="5"/>
    </row>
    <row r="57881" spans="38:49">
      <c r="AL57881" s="5"/>
      <c r="AM57881" s="5"/>
      <c r="AW57881" s="5"/>
    </row>
    <row r="57882" spans="38:49">
      <c r="AL57882" s="5"/>
      <c r="AM57882" s="5"/>
      <c r="AW57882" s="5"/>
    </row>
    <row r="57883" spans="38:49">
      <c r="AL57883" s="5"/>
      <c r="AM57883" s="5"/>
      <c r="AW57883" s="5"/>
    </row>
    <row r="57884" spans="38:49">
      <c r="AL57884" s="5"/>
      <c r="AM57884" s="5"/>
      <c r="AW57884" s="5"/>
    </row>
    <row r="57885" spans="38:49">
      <c r="AL57885" s="5"/>
      <c r="AM57885" s="5"/>
      <c r="AW57885" s="5"/>
    </row>
    <row r="57886" spans="38:49">
      <c r="AL57886" s="5"/>
      <c r="AM57886" s="5"/>
      <c r="AW57886" s="5"/>
    </row>
    <row r="57887" spans="38:49">
      <c r="AL57887" s="5"/>
      <c r="AM57887" s="5"/>
      <c r="AW57887" s="5"/>
    </row>
    <row r="57888" spans="38:49">
      <c r="AL57888" s="5"/>
      <c r="AM57888" s="5"/>
      <c r="AW57888" s="5"/>
    </row>
    <row r="57889" spans="38:49">
      <c r="AL57889" s="5"/>
      <c r="AM57889" s="5"/>
      <c r="AW57889" s="5"/>
    </row>
    <row r="57890" spans="38:49">
      <c r="AL57890" s="5"/>
      <c r="AM57890" s="5"/>
      <c r="AW57890" s="5"/>
    </row>
    <row r="57891" spans="38:49">
      <c r="AL57891" s="5"/>
      <c r="AM57891" s="5"/>
      <c r="AW57891" s="5"/>
    </row>
    <row r="57892" spans="38:49">
      <c r="AL57892" s="5"/>
      <c r="AM57892" s="5"/>
      <c r="AW57892" s="5"/>
    </row>
    <row r="57893" spans="38:49">
      <c r="AL57893" s="5"/>
      <c r="AM57893" s="5"/>
      <c r="AW57893" s="5"/>
    </row>
    <row r="57894" spans="38:49">
      <c r="AL57894" s="5"/>
      <c r="AM57894" s="5"/>
      <c r="AW57894" s="5"/>
    </row>
    <row r="57895" spans="38:49">
      <c r="AL57895" s="5"/>
      <c r="AM57895" s="5"/>
      <c r="AW57895" s="5"/>
    </row>
    <row r="57896" spans="38:49">
      <c r="AL57896" s="5"/>
      <c r="AM57896" s="5"/>
      <c r="AW57896" s="5"/>
    </row>
    <row r="57897" spans="38:49">
      <c r="AL57897" s="5"/>
      <c r="AM57897" s="5"/>
      <c r="AW57897" s="5"/>
    </row>
    <row r="57898" spans="38:49">
      <c r="AL57898" s="5"/>
      <c r="AM57898" s="5"/>
      <c r="AW57898" s="5"/>
    </row>
    <row r="57899" spans="38:49">
      <c r="AL57899" s="5"/>
      <c r="AM57899" s="5"/>
      <c r="AW57899" s="5"/>
    </row>
    <row r="57900" spans="38:49">
      <c r="AL57900" s="5"/>
      <c r="AM57900" s="5"/>
      <c r="AW57900" s="5"/>
    </row>
    <row r="57901" spans="38:49">
      <c r="AL57901" s="5"/>
      <c r="AM57901" s="5"/>
      <c r="AW57901" s="5"/>
    </row>
    <row r="57902" spans="38:49">
      <c r="AL57902" s="5"/>
      <c r="AM57902" s="5"/>
      <c r="AW57902" s="5"/>
    </row>
    <row r="57903" spans="38:49">
      <c r="AL57903" s="5"/>
      <c r="AM57903" s="5"/>
      <c r="AW57903" s="5"/>
    </row>
    <row r="57904" spans="38:49">
      <c r="AL57904" s="5"/>
      <c r="AM57904" s="5"/>
      <c r="AW57904" s="5"/>
    </row>
    <row r="57905" spans="38:49">
      <c r="AL57905" s="5"/>
      <c r="AM57905" s="5"/>
      <c r="AW57905" s="5"/>
    </row>
    <row r="57906" spans="38:49">
      <c r="AL57906" s="5"/>
      <c r="AM57906" s="5"/>
      <c r="AW57906" s="5"/>
    </row>
    <row r="57907" spans="38:49">
      <c r="AL57907" s="5"/>
      <c r="AM57907" s="5"/>
      <c r="AW57907" s="5"/>
    </row>
    <row r="57908" spans="38:49">
      <c r="AL57908" s="5"/>
      <c r="AM57908" s="5"/>
      <c r="AW57908" s="5"/>
    </row>
    <row r="57909" spans="38:49">
      <c r="AL57909" s="5"/>
      <c r="AM57909" s="5"/>
      <c r="AW57909" s="5"/>
    </row>
    <row r="57910" spans="38:49">
      <c r="AL57910" s="5"/>
      <c r="AM57910" s="5"/>
      <c r="AW57910" s="5"/>
    </row>
    <row r="57911" spans="38:49">
      <c r="AL57911" s="5"/>
      <c r="AM57911" s="5"/>
      <c r="AW57911" s="5"/>
    </row>
    <row r="57912" spans="38:49">
      <c r="AL57912" s="5"/>
      <c r="AM57912" s="5"/>
      <c r="AW57912" s="5"/>
    </row>
    <row r="57913" spans="38:49">
      <c r="AL57913" s="5"/>
      <c r="AM57913" s="5"/>
      <c r="AW57913" s="5"/>
    </row>
    <row r="57914" spans="38:49">
      <c r="AL57914" s="5"/>
      <c r="AM57914" s="5"/>
      <c r="AW57914" s="5"/>
    </row>
    <row r="57915" spans="38:49">
      <c r="AL57915" s="5"/>
      <c r="AM57915" s="5"/>
      <c r="AW57915" s="5"/>
    </row>
    <row r="57916" spans="38:49">
      <c r="AL57916" s="5"/>
      <c r="AM57916" s="5"/>
      <c r="AW57916" s="5"/>
    </row>
    <row r="57917" spans="38:49">
      <c r="AL57917" s="5"/>
      <c r="AM57917" s="5"/>
      <c r="AW57917" s="5"/>
    </row>
    <row r="57918" spans="38:49">
      <c r="AL57918" s="5"/>
      <c r="AM57918" s="5"/>
      <c r="AW57918" s="5"/>
    </row>
    <row r="57919" spans="38:49">
      <c r="AL57919" s="5"/>
      <c r="AM57919" s="5"/>
      <c r="AW57919" s="5"/>
    </row>
    <row r="57920" spans="38:49">
      <c r="AL57920" s="5"/>
      <c r="AM57920" s="5"/>
      <c r="AW57920" s="5"/>
    </row>
    <row r="57921" spans="38:49">
      <c r="AL57921" s="5"/>
      <c r="AM57921" s="5"/>
      <c r="AW57921" s="5"/>
    </row>
    <row r="57922" spans="38:49">
      <c r="AL57922" s="5"/>
      <c r="AM57922" s="5"/>
      <c r="AW57922" s="5"/>
    </row>
    <row r="57923" spans="38:49">
      <c r="AL57923" s="5"/>
      <c r="AM57923" s="5"/>
      <c r="AW57923" s="5"/>
    </row>
    <row r="57924" spans="38:49">
      <c r="AL57924" s="5"/>
      <c r="AM57924" s="5"/>
      <c r="AW57924" s="5"/>
    </row>
    <row r="57925" spans="38:49">
      <c r="AL57925" s="5"/>
      <c r="AM57925" s="5"/>
      <c r="AW57925" s="5"/>
    </row>
    <row r="57926" spans="38:49">
      <c r="AL57926" s="5"/>
      <c r="AM57926" s="5"/>
      <c r="AW57926" s="5"/>
    </row>
    <row r="57927" spans="38:49">
      <c r="AL57927" s="5"/>
      <c r="AM57927" s="5"/>
      <c r="AW57927" s="5"/>
    </row>
    <row r="57928" spans="38:49">
      <c r="AL57928" s="5"/>
      <c r="AM57928" s="5"/>
      <c r="AW57928" s="5"/>
    </row>
    <row r="57929" spans="38:49">
      <c r="AL57929" s="5"/>
      <c r="AM57929" s="5"/>
      <c r="AW57929" s="5"/>
    </row>
    <row r="57930" spans="38:49">
      <c r="AL57930" s="5"/>
      <c r="AM57930" s="5"/>
      <c r="AW57930" s="5"/>
    </row>
    <row r="57931" spans="38:49">
      <c r="AL57931" s="5"/>
      <c r="AM57931" s="5"/>
      <c r="AW57931" s="5"/>
    </row>
    <row r="57932" spans="38:49">
      <c r="AL57932" s="5"/>
      <c r="AM57932" s="5"/>
      <c r="AW57932" s="5"/>
    </row>
    <row r="57933" spans="38:49">
      <c r="AL57933" s="5"/>
      <c r="AM57933" s="5"/>
      <c r="AW57933" s="5"/>
    </row>
    <row r="57934" spans="38:49">
      <c r="AL57934" s="5"/>
      <c r="AM57934" s="5"/>
      <c r="AW57934" s="5"/>
    </row>
    <row r="57935" spans="38:49">
      <c r="AL57935" s="5"/>
      <c r="AM57935" s="5"/>
      <c r="AW57935" s="5"/>
    </row>
    <row r="57936" spans="38:49">
      <c r="AL57936" s="5"/>
      <c r="AM57936" s="5"/>
      <c r="AW57936" s="5"/>
    </row>
    <row r="57937" spans="38:49">
      <c r="AL57937" s="5"/>
      <c r="AM57937" s="5"/>
      <c r="AW57937" s="5"/>
    </row>
    <row r="57938" spans="38:49">
      <c r="AL57938" s="5"/>
      <c r="AM57938" s="5"/>
      <c r="AW57938" s="5"/>
    </row>
    <row r="57939" spans="38:49">
      <c r="AL57939" s="5"/>
      <c r="AM57939" s="5"/>
      <c r="AW57939" s="5"/>
    </row>
    <row r="57940" spans="38:49">
      <c r="AL57940" s="5"/>
      <c r="AM57940" s="5"/>
      <c r="AW57940" s="5"/>
    </row>
    <row r="57941" spans="38:49">
      <c r="AL57941" s="5"/>
      <c r="AM57941" s="5"/>
      <c r="AW57941" s="5"/>
    </row>
    <row r="57942" spans="38:49">
      <c r="AL57942" s="5"/>
      <c r="AM57942" s="5"/>
      <c r="AW57942" s="5"/>
    </row>
    <row r="57943" spans="38:49">
      <c r="AL57943" s="5"/>
      <c r="AM57943" s="5"/>
      <c r="AW57943" s="5"/>
    </row>
    <row r="57944" spans="38:49">
      <c r="AL57944" s="5"/>
      <c r="AM57944" s="5"/>
      <c r="AW57944" s="5"/>
    </row>
    <row r="57945" spans="38:49">
      <c r="AL57945" s="5"/>
      <c r="AM57945" s="5"/>
      <c r="AW57945" s="5"/>
    </row>
    <row r="57946" spans="38:49">
      <c r="AL57946" s="5"/>
      <c r="AM57946" s="5"/>
      <c r="AW57946" s="5"/>
    </row>
    <row r="57947" spans="38:49">
      <c r="AL57947" s="5"/>
      <c r="AM57947" s="5"/>
      <c r="AW57947" s="5"/>
    </row>
    <row r="57948" spans="38:49">
      <c r="AL57948" s="5"/>
      <c r="AM57948" s="5"/>
      <c r="AW57948" s="5"/>
    </row>
    <row r="57949" spans="38:49">
      <c r="AL57949" s="5"/>
      <c r="AM57949" s="5"/>
      <c r="AW57949" s="5"/>
    </row>
    <row r="57950" spans="38:49">
      <c r="AL57950" s="5"/>
      <c r="AM57950" s="5"/>
      <c r="AW57950" s="5"/>
    </row>
    <row r="57951" spans="38:49">
      <c r="AL57951" s="5"/>
      <c r="AM57951" s="5"/>
      <c r="AW57951" s="5"/>
    </row>
    <row r="57952" spans="38:49">
      <c r="AL57952" s="5"/>
      <c r="AM57952" s="5"/>
      <c r="AW57952" s="5"/>
    </row>
    <row r="57953" spans="38:49">
      <c r="AL57953" s="5"/>
      <c r="AM57953" s="5"/>
      <c r="AW57953" s="5"/>
    </row>
    <row r="57954" spans="38:49">
      <c r="AL57954" s="5"/>
      <c r="AM57954" s="5"/>
      <c r="AW57954" s="5"/>
    </row>
    <row r="57955" spans="38:49">
      <c r="AL57955" s="5"/>
      <c r="AM57955" s="5"/>
      <c r="AW57955" s="5"/>
    </row>
    <row r="57956" spans="38:49">
      <c r="AL57956" s="5"/>
      <c r="AM57956" s="5"/>
      <c r="AW57956" s="5"/>
    </row>
    <row r="57957" spans="38:49">
      <c r="AL57957" s="5"/>
      <c r="AM57957" s="5"/>
      <c r="AW57957" s="5"/>
    </row>
    <row r="57958" spans="38:49">
      <c r="AL57958" s="5"/>
      <c r="AM57958" s="5"/>
      <c r="AW57958" s="5"/>
    </row>
    <row r="57959" spans="38:49">
      <c r="AL57959" s="5"/>
      <c r="AM57959" s="5"/>
      <c r="AW57959" s="5"/>
    </row>
    <row r="57960" spans="38:49">
      <c r="AL57960" s="5"/>
      <c r="AM57960" s="5"/>
      <c r="AW57960" s="5"/>
    </row>
    <row r="57961" spans="38:49">
      <c r="AL57961" s="5"/>
      <c r="AM57961" s="5"/>
      <c r="AW57961" s="5"/>
    </row>
    <row r="57962" spans="38:49">
      <c r="AL57962" s="5"/>
      <c r="AM57962" s="5"/>
      <c r="AW57962" s="5"/>
    </row>
    <row r="57963" spans="38:49">
      <c r="AL57963" s="5"/>
      <c r="AM57963" s="5"/>
      <c r="AW57963" s="5"/>
    </row>
    <row r="57964" spans="38:49">
      <c r="AL57964" s="5"/>
      <c r="AM57964" s="5"/>
      <c r="AW57964" s="5"/>
    </row>
    <row r="57965" spans="38:49">
      <c r="AL57965" s="5"/>
      <c r="AM57965" s="5"/>
      <c r="AW57965" s="5"/>
    </row>
    <row r="57966" spans="38:49">
      <c r="AL57966" s="5"/>
      <c r="AM57966" s="5"/>
      <c r="AW57966" s="5"/>
    </row>
    <row r="57967" spans="38:49">
      <c r="AL57967" s="5"/>
      <c r="AM57967" s="5"/>
      <c r="AW57967" s="5"/>
    </row>
    <row r="57968" spans="38:49">
      <c r="AL57968" s="5"/>
      <c r="AM57968" s="5"/>
      <c r="AW57968" s="5"/>
    </row>
    <row r="57969" spans="38:49">
      <c r="AL57969" s="5"/>
      <c r="AM57969" s="5"/>
      <c r="AW57969" s="5"/>
    </row>
    <row r="57970" spans="38:49">
      <c r="AL57970" s="5"/>
      <c r="AM57970" s="5"/>
      <c r="AW57970" s="5"/>
    </row>
    <row r="57971" spans="38:49">
      <c r="AL57971" s="5"/>
      <c r="AM57971" s="5"/>
      <c r="AW57971" s="5"/>
    </row>
    <row r="57972" spans="38:49">
      <c r="AL57972" s="5"/>
      <c r="AM57972" s="5"/>
      <c r="AW57972" s="5"/>
    </row>
    <row r="57973" spans="38:49">
      <c r="AL57973" s="5"/>
      <c r="AM57973" s="5"/>
      <c r="AW57973" s="5"/>
    </row>
    <row r="57974" spans="38:49">
      <c r="AL57974" s="5"/>
      <c r="AM57974" s="5"/>
      <c r="AW57974" s="5"/>
    </row>
    <row r="57975" spans="38:49">
      <c r="AL57975" s="5"/>
      <c r="AM57975" s="5"/>
      <c r="AW57975" s="5"/>
    </row>
    <row r="57976" spans="38:49">
      <c r="AL57976" s="5"/>
      <c r="AM57976" s="5"/>
      <c r="AW57976" s="5"/>
    </row>
    <row r="57977" spans="38:49">
      <c r="AL57977" s="5"/>
      <c r="AM57977" s="5"/>
      <c r="AW57977" s="5"/>
    </row>
    <row r="57978" spans="38:49">
      <c r="AL57978" s="5"/>
      <c r="AM57978" s="5"/>
      <c r="AW57978" s="5"/>
    </row>
    <row r="57979" spans="38:49">
      <c r="AL57979" s="5"/>
      <c r="AM57979" s="5"/>
      <c r="AW57979" s="5"/>
    </row>
    <row r="57980" spans="38:49">
      <c r="AL57980" s="5"/>
      <c r="AM57980" s="5"/>
      <c r="AW57980" s="5"/>
    </row>
    <row r="57981" spans="38:49">
      <c r="AL57981" s="5"/>
      <c r="AM57981" s="5"/>
      <c r="AW57981" s="5"/>
    </row>
    <row r="57982" spans="38:49">
      <c r="AL57982" s="5"/>
      <c r="AM57982" s="5"/>
      <c r="AW57982" s="5"/>
    </row>
    <row r="57983" spans="38:49">
      <c r="AL57983" s="5"/>
      <c r="AM57983" s="5"/>
      <c r="AW57983" s="5"/>
    </row>
    <row r="57984" spans="38:49">
      <c r="AL57984" s="5"/>
      <c r="AM57984" s="5"/>
      <c r="AW57984" s="5"/>
    </row>
    <row r="57985" spans="38:49">
      <c r="AL57985" s="5"/>
      <c r="AM57985" s="5"/>
      <c r="AW57985" s="5"/>
    </row>
    <row r="57986" spans="38:49">
      <c r="AL57986" s="5"/>
      <c r="AM57986" s="5"/>
      <c r="AW57986" s="5"/>
    </row>
    <row r="57987" spans="38:49">
      <c r="AL57987" s="5"/>
      <c r="AM57987" s="5"/>
      <c r="AW57987" s="5"/>
    </row>
    <row r="57988" spans="38:49">
      <c r="AL57988" s="5"/>
      <c r="AM57988" s="5"/>
      <c r="AW57988" s="5"/>
    </row>
    <row r="57989" spans="38:49">
      <c r="AL57989" s="5"/>
      <c r="AM57989" s="5"/>
      <c r="AW57989" s="5"/>
    </row>
    <row r="57990" spans="38:49">
      <c r="AL57990" s="5"/>
      <c r="AM57990" s="5"/>
      <c r="AW57990" s="5"/>
    </row>
    <row r="57991" spans="38:49">
      <c r="AL57991" s="5"/>
      <c r="AM57991" s="5"/>
      <c r="AW57991" s="5"/>
    </row>
    <row r="57992" spans="38:49">
      <c r="AL57992" s="5"/>
      <c r="AM57992" s="5"/>
      <c r="AW57992" s="5"/>
    </row>
    <row r="57993" spans="38:49">
      <c r="AL57993" s="5"/>
      <c r="AM57993" s="5"/>
      <c r="AW57993" s="5"/>
    </row>
    <row r="57994" spans="38:49">
      <c r="AL57994" s="5"/>
      <c r="AM57994" s="5"/>
      <c r="AW57994" s="5"/>
    </row>
    <row r="57995" spans="38:49">
      <c r="AL57995" s="5"/>
      <c r="AM57995" s="5"/>
      <c r="AW57995" s="5"/>
    </row>
    <row r="57996" spans="38:49">
      <c r="AL57996" s="5"/>
      <c r="AM57996" s="5"/>
      <c r="AW57996" s="5"/>
    </row>
    <row r="57997" spans="38:49">
      <c r="AL57997" s="5"/>
      <c r="AM57997" s="5"/>
      <c r="AW57997" s="5"/>
    </row>
    <row r="57998" spans="38:49">
      <c r="AL57998" s="5"/>
      <c r="AM57998" s="5"/>
      <c r="AW57998" s="5"/>
    </row>
    <row r="57999" spans="38:49">
      <c r="AL57999" s="5"/>
      <c r="AM57999" s="5"/>
      <c r="AW57999" s="5"/>
    </row>
    <row r="58000" spans="38:49">
      <c r="AL58000" s="5"/>
      <c r="AM58000" s="5"/>
      <c r="AW58000" s="5"/>
    </row>
    <row r="58001" spans="38:49">
      <c r="AL58001" s="5"/>
      <c r="AM58001" s="5"/>
      <c r="AW58001" s="5"/>
    </row>
    <row r="58002" spans="38:49">
      <c r="AL58002" s="5"/>
      <c r="AM58002" s="5"/>
      <c r="AW58002" s="5"/>
    </row>
    <row r="58003" spans="38:49">
      <c r="AL58003" s="5"/>
      <c r="AM58003" s="5"/>
      <c r="AW58003" s="5"/>
    </row>
    <row r="58004" spans="38:49">
      <c r="AL58004" s="5"/>
      <c r="AM58004" s="5"/>
      <c r="AW58004" s="5"/>
    </row>
    <row r="58005" spans="38:49">
      <c r="AL58005" s="5"/>
      <c r="AM58005" s="5"/>
      <c r="AW58005" s="5"/>
    </row>
    <row r="58006" spans="38:49">
      <c r="AL58006" s="5"/>
      <c r="AM58006" s="5"/>
      <c r="AW58006" s="5"/>
    </row>
    <row r="58007" spans="38:49">
      <c r="AL58007" s="5"/>
      <c r="AM58007" s="5"/>
      <c r="AW58007" s="5"/>
    </row>
    <row r="58008" spans="38:49">
      <c r="AL58008" s="5"/>
      <c r="AM58008" s="5"/>
      <c r="AW58008" s="5"/>
    </row>
    <row r="58009" spans="38:49">
      <c r="AL58009" s="5"/>
      <c r="AM58009" s="5"/>
      <c r="AW58009" s="5"/>
    </row>
    <row r="58010" spans="38:49">
      <c r="AL58010" s="5"/>
      <c r="AM58010" s="5"/>
      <c r="AW58010" s="5"/>
    </row>
    <row r="58011" spans="38:49">
      <c r="AL58011" s="5"/>
      <c r="AM58011" s="5"/>
      <c r="AW58011" s="5"/>
    </row>
    <row r="58012" spans="38:49">
      <c r="AL58012" s="5"/>
      <c r="AM58012" s="5"/>
      <c r="AW58012" s="5"/>
    </row>
    <row r="58013" spans="38:49">
      <c r="AL58013" s="5"/>
      <c r="AM58013" s="5"/>
      <c r="AW58013" s="5"/>
    </row>
    <row r="58014" spans="38:49">
      <c r="AL58014" s="5"/>
      <c r="AM58014" s="5"/>
      <c r="AW58014" s="5"/>
    </row>
    <row r="58015" spans="38:49">
      <c r="AL58015" s="5"/>
      <c r="AM58015" s="5"/>
      <c r="AW58015" s="5"/>
    </row>
    <row r="58016" spans="38:49">
      <c r="AL58016" s="5"/>
      <c r="AM58016" s="5"/>
      <c r="AW58016" s="5"/>
    </row>
    <row r="58017" spans="38:49">
      <c r="AL58017" s="5"/>
      <c r="AM58017" s="5"/>
      <c r="AW58017" s="5"/>
    </row>
    <row r="58018" spans="38:49">
      <c r="AL58018" s="5"/>
      <c r="AM58018" s="5"/>
      <c r="AW58018" s="5"/>
    </row>
    <row r="58019" spans="38:49">
      <c r="AL58019" s="5"/>
      <c r="AM58019" s="5"/>
      <c r="AW58019" s="5"/>
    </row>
    <row r="58020" spans="38:49">
      <c r="AL58020" s="5"/>
      <c r="AM58020" s="5"/>
      <c r="AW58020" s="5"/>
    </row>
    <row r="58021" spans="38:49">
      <c r="AL58021" s="5"/>
      <c r="AM58021" s="5"/>
      <c r="AW58021" s="5"/>
    </row>
    <row r="58022" spans="38:49">
      <c r="AL58022" s="5"/>
      <c r="AM58022" s="5"/>
      <c r="AW58022" s="5"/>
    </row>
    <row r="58023" spans="38:49">
      <c r="AL58023" s="5"/>
      <c r="AM58023" s="5"/>
      <c r="AW58023" s="5"/>
    </row>
    <row r="58024" spans="38:49">
      <c r="AL58024" s="5"/>
      <c r="AM58024" s="5"/>
      <c r="AW58024" s="5"/>
    </row>
    <row r="58025" spans="38:49">
      <c r="AL58025" s="5"/>
      <c r="AM58025" s="5"/>
      <c r="AW58025" s="5"/>
    </row>
    <row r="58026" spans="38:49">
      <c r="AL58026" s="5"/>
      <c r="AM58026" s="5"/>
      <c r="AW58026" s="5"/>
    </row>
    <row r="58027" spans="38:49">
      <c r="AL58027" s="5"/>
      <c r="AM58027" s="5"/>
      <c r="AW58027" s="5"/>
    </row>
    <row r="58028" spans="38:49">
      <c r="AL58028" s="5"/>
      <c r="AM58028" s="5"/>
      <c r="AW58028" s="5"/>
    </row>
    <row r="58029" spans="38:49">
      <c r="AL58029" s="5"/>
      <c r="AM58029" s="5"/>
      <c r="AW58029" s="5"/>
    </row>
    <row r="58030" spans="38:49">
      <c r="AL58030" s="5"/>
      <c r="AM58030" s="5"/>
      <c r="AW58030" s="5"/>
    </row>
    <row r="58031" spans="38:49">
      <c r="AL58031" s="5"/>
      <c r="AM58031" s="5"/>
      <c r="AW58031" s="5"/>
    </row>
    <row r="58032" spans="38:49">
      <c r="AL58032" s="5"/>
      <c r="AM58032" s="5"/>
      <c r="AW58032" s="5"/>
    </row>
    <row r="58033" spans="38:49">
      <c r="AL58033" s="5"/>
      <c r="AM58033" s="5"/>
      <c r="AW58033" s="5"/>
    </row>
    <row r="58034" spans="38:49">
      <c r="AL58034" s="5"/>
      <c r="AM58034" s="5"/>
      <c r="AW58034" s="5"/>
    </row>
    <row r="58035" spans="38:49">
      <c r="AL58035" s="5"/>
      <c r="AM58035" s="5"/>
      <c r="AW58035" s="5"/>
    </row>
    <row r="58036" spans="38:49">
      <c r="AL58036" s="5"/>
      <c r="AM58036" s="5"/>
      <c r="AW58036" s="5"/>
    </row>
    <row r="58037" spans="38:49">
      <c r="AL58037" s="5"/>
      <c r="AM58037" s="5"/>
      <c r="AW58037" s="5"/>
    </row>
    <row r="58038" spans="38:49">
      <c r="AL58038" s="5"/>
      <c r="AM58038" s="5"/>
      <c r="AW58038" s="5"/>
    </row>
    <row r="58039" spans="38:49">
      <c r="AL58039" s="5"/>
      <c r="AM58039" s="5"/>
      <c r="AW58039" s="5"/>
    </row>
    <row r="58040" spans="38:49">
      <c r="AL58040" s="5"/>
      <c r="AM58040" s="5"/>
      <c r="AW58040" s="5"/>
    </row>
    <row r="58041" spans="38:49">
      <c r="AL58041" s="5"/>
      <c r="AM58041" s="5"/>
      <c r="AW58041" s="5"/>
    </row>
    <row r="58042" spans="38:49">
      <c r="AL58042" s="5"/>
      <c r="AM58042" s="5"/>
      <c r="AW58042" s="5"/>
    </row>
    <row r="58043" spans="38:49">
      <c r="AL58043" s="5"/>
      <c r="AM58043" s="5"/>
      <c r="AW58043" s="5"/>
    </row>
    <row r="58044" spans="38:49">
      <c r="AL58044" s="5"/>
      <c r="AM58044" s="5"/>
      <c r="AW58044" s="5"/>
    </row>
    <row r="58045" spans="38:49">
      <c r="AL58045" s="5"/>
      <c r="AM58045" s="5"/>
      <c r="AW58045" s="5"/>
    </row>
    <row r="58046" spans="38:49">
      <c r="AL58046" s="5"/>
      <c r="AM58046" s="5"/>
      <c r="AW58046" s="5"/>
    </row>
    <row r="58047" spans="38:49">
      <c r="AL58047" s="5"/>
      <c r="AM58047" s="5"/>
      <c r="AW58047" s="5"/>
    </row>
    <row r="58048" spans="38:49">
      <c r="AL58048" s="5"/>
      <c r="AM58048" s="5"/>
      <c r="AW58048" s="5"/>
    </row>
    <row r="58049" spans="38:49">
      <c r="AL58049" s="5"/>
      <c r="AM58049" s="5"/>
      <c r="AW58049" s="5"/>
    </row>
    <row r="58050" spans="38:49">
      <c r="AL58050" s="5"/>
      <c r="AM58050" s="5"/>
      <c r="AW58050" s="5"/>
    </row>
    <row r="58051" spans="38:49">
      <c r="AL58051" s="5"/>
      <c r="AM58051" s="5"/>
      <c r="AW58051" s="5"/>
    </row>
    <row r="58052" spans="38:49">
      <c r="AL58052" s="5"/>
      <c r="AM58052" s="5"/>
      <c r="AW58052" s="5"/>
    </row>
    <row r="58053" spans="38:49">
      <c r="AL58053" s="5"/>
      <c r="AM58053" s="5"/>
      <c r="AW58053" s="5"/>
    </row>
    <row r="58054" spans="38:49">
      <c r="AL58054" s="5"/>
      <c r="AM58054" s="5"/>
      <c r="AW58054" s="5"/>
    </row>
    <row r="58055" spans="38:49">
      <c r="AL58055" s="5"/>
      <c r="AM58055" s="5"/>
      <c r="AW58055" s="5"/>
    </row>
    <row r="58056" spans="38:49">
      <c r="AL58056" s="5"/>
      <c r="AM58056" s="5"/>
      <c r="AW58056" s="5"/>
    </row>
    <row r="58057" spans="38:49">
      <c r="AL58057" s="5"/>
      <c r="AM58057" s="5"/>
      <c r="AW58057" s="5"/>
    </row>
    <row r="58058" spans="38:49">
      <c r="AL58058" s="5"/>
      <c r="AM58058" s="5"/>
      <c r="AW58058" s="5"/>
    </row>
    <row r="58059" spans="38:49">
      <c r="AL58059" s="5"/>
      <c r="AM58059" s="5"/>
      <c r="AW58059" s="5"/>
    </row>
    <row r="58060" spans="38:49">
      <c r="AL58060" s="5"/>
      <c r="AM58060" s="5"/>
      <c r="AW58060" s="5"/>
    </row>
    <row r="58061" spans="38:49">
      <c r="AL58061" s="5"/>
      <c r="AM58061" s="5"/>
      <c r="AW58061" s="5"/>
    </row>
    <row r="58062" spans="38:49">
      <c r="AL58062" s="5"/>
      <c r="AM58062" s="5"/>
      <c r="AW58062" s="5"/>
    </row>
    <row r="58063" spans="38:49">
      <c r="AL58063" s="5"/>
      <c r="AM58063" s="5"/>
      <c r="AW58063" s="5"/>
    </row>
    <row r="58064" spans="38:49">
      <c r="AL58064" s="5"/>
      <c r="AM58064" s="5"/>
      <c r="AW58064" s="5"/>
    </row>
    <row r="58065" spans="38:49">
      <c r="AL58065" s="5"/>
      <c r="AM58065" s="5"/>
      <c r="AW58065" s="5"/>
    </row>
    <row r="58066" spans="38:49">
      <c r="AL58066" s="5"/>
      <c r="AM58066" s="5"/>
      <c r="AW58066" s="5"/>
    </row>
    <row r="58067" spans="38:49">
      <c r="AL58067" s="5"/>
      <c r="AM58067" s="5"/>
      <c r="AW58067" s="5"/>
    </row>
    <row r="58068" spans="38:49">
      <c r="AL58068" s="5"/>
      <c r="AM58068" s="5"/>
      <c r="AW58068" s="5"/>
    </row>
    <row r="58069" spans="38:49">
      <c r="AL58069" s="5"/>
      <c r="AM58069" s="5"/>
      <c r="AW58069" s="5"/>
    </row>
    <row r="58070" spans="38:49">
      <c r="AL58070" s="5"/>
      <c r="AM58070" s="5"/>
      <c r="AW58070" s="5"/>
    </row>
    <row r="58071" spans="38:49">
      <c r="AL58071" s="5"/>
      <c r="AM58071" s="5"/>
      <c r="AW58071" s="5"/>
    </row>
    <row r="58072" spans="38:49">
      <c r="AL58072" s="5"/>
      <c r="AM58072" s="5"/>
      <c r="AW58072" s="5"/>
    </row>
    <row r="58073" spans="38:49">
      <c r="AL58073" s="5"/>
      <c r="AM58073" s="5"/>
      <c r="AW58073" s="5"/>
    </row>
    <row r="58074" spans="38:49">
      <c r="AL58074" s="5"/>
      <c r="AM58074" s="5"/>
      <c r="AW58074" s="5"/>
    </row>
    <row r="58075" spans="38:49">
      <c r="AL58075" s="5"/>
      <c r="AM58075" s="5"/>
      <c r="AW58075" s="5"/>
    </row>
    <row r="58076" spans="38:49">
      <c r="AL58076" s="5"/>
      <c r="AM58076" s="5"/>
      <c r="AW58076" s="5"/>
    </row>
    <row r="58077" spans="38:49">
      <c r="AL58077" s="5"/>
      <c r="AM58077" s="5"/>
      <c r="AW58077" s="5"/>
    </row>
    <row r="58078" spans="38:49">
      <c r="AL58078" s="5"/>
      <c r="AM58078" s="5"/>
      <c r="AW58078" s="5"/>
    </row>
    <row r="58079" spans="38:49">
      <c r="AL58079" s="5"/>
      <c r="AM58079" s="5"/>
      <c r="AW58079" s="5"/>
    </row>
    <row r="58080" spans="38:49">
      <c r="AL58080" s="5"/>
      <c r="AM58080" s="5"/>
      <c r="AW58080" s="5"/>
    </row>
    <row r="58081" spans="38:49">
      <c r="AL58081" s="5"/>
      <c r="AM58081" s="5"/>
      <c r="AW58081" s="5"/>
    </row>
    <row r="58082" spans="38:49">
      <c r="AL58082" s="5"/>
      <c r="AM58082" s="5"/>
      <c r="AW58082" s="5"/>
    </row>
    <row r="58083" spans="38:49">
      <c r="AL58083" s="5"/>
      <c r="AM58083" s="5"/>
      <c r="AW58083" s="5"/>
    </row>
    <row r="58084" spans="38:49">
      <c r="AL58084" s="5"/>
      <c r="AM58084" s="5"/>
      <c r="AW58084" s="5"/>
    </row>
    <row r="58085" spans="38:49">
      <c r="AL58085" s="5"/>
      <c r="AM58085" s="5"/>
      <c r="AW58085" s="5"/>
    </row>
    <row r="58086" spans="38:49">
      <c r="AL58086" s="5"/>
      <c r="AM58086" s="5"/>
      <c r="AW58086" s="5"/>
    </row>
    <row r="58087" spans="38:49">
      <c r="AL58087" s="5"/>
      <c r="AM58087" s="5"/>
      <c r="AW58087" s="5"/>
    </row>
    <row r="58088" spans="38:49">
      <c r="AL58088" s="5"/>
      <c r="AM58088" s="5"/>
      <c r="AW58088" s="5"/>
    </row>
    <row r="58089" spans="38:49">
      <c r="AL58089" s="5"/>
      <c r="AM58089" s="5"/>
      <c r="AW58089" s="5"/>
    </row>
    <row r="58090" spans="38:49">
      <c r="AL58090" s="5"/>
      <c r="AM58090" s="5"/>
      <c r="AW58090" s="5"/>
    </row>
    <row r="58091" spans="38:49">
      <c r="AL58091" s="5"/>
      <c r="AM58091" s="5"/>
      <c r="AW58091" s="5"/>
    </row>
    <row r="58092" spans="38:49">
      <c r="AL58092" s="5"/>
      <c r="AM58092" s="5"/>
      <c r="AW58092" s="5"/>
    </row>
    <row r="58093" spans="38:49">
      <c r="AL58093" s="5"/>
      <c r="AM58093" s="5"/>
      <c r="AW58093" s="5"/>
    </row>
    <row r="58094" spans="38:49">
      <c r="AL58094" s="5"/>
      <c r="AM58094" s="5"/>
      <c r="AW58094" s="5"/>
    </row>
    <row r="58095" spans="38:49">
      <c r="AL58095" s="5"/>
      <c r="AM58095" s="5"/>
      <c r="AW58095" s="5"/>
    </row>
    <row r="58096" spans="38:49">
      <c r="AL58096" s="5"/>
      <c r="AM58096" s="5"/>
      <c r="AW58096" s="5"/>
    </row>
    <row r="58097" spans="38:49">
      <c r="AL58097" s="5"/>
      <c r="AM58097" s="5"/>
      <c r="AW58097" s="5"/>
    </row>
    <row r="58098" spans="38:49">
      <c r="AL58098" s="5"/>
      <c r="AM58098" s="5"/>
      <c r="AW58098" s="5"/>
    </row>
    <row r="58099" spans="38:49">
      <c r="AL58099" s="5"/>
      <c r="AM58099" s="5"/>
      <c r="AW58099" s="5"/>
    </row>
    <row r="58100" spans="38:49">
      <c r="AL58100" s="5"/>
      <c r="AM58100" s="5"/>
      <c r="AW58100" s="5"/>
    </row>
    <row r="58101" spans="38:49">
      <c r="AL58101" s="5"/>
      <c r="AM58101" s="5"/>
      <c r="AW58101" s="5"/>
    </row>
    <row r="58102" spans="38:49">
      <c r="AL58102" s="5"/>
      <c r="AM58102" s="5"/>
      <c r="AW58102" s="5"/>
    </row>
    <row r="58103" spans="38:49">
      <c r="AL58103" s="5"/>
      <c r="AM58103" s="5"/>
      <c r="AW58103" s="5"/>
    </row>
    <row r="58104" spans="38:49">
      <c r="AL58104" s="5"/>
      <c r="AM58104" s="5"/>
      <c r="AW58104" s="5"/>
    </row>
    <row r="58105" spans="38:49">
      <c r="AL58105" s="5"/>
      <c r="AM58105" s="5"/>
      <c r="AW58105" s="5"/>
    </row>
    <row r="58106" spans="38:49">
      <c r="AL58106" s="5"/>
      <c r="AM58106" s="5"/>
      <c r="AW58106" s="5"/>
    </row>
    <row r="58107" spans="38:49">
      <c r="AL58107" s="5"/>
      <c r="AM58107" s="5"/>
      <c r="AW58107" s="5"/>
    </row>
    <row r="58108" spans="38:49">
      <c r="AL58108" s="5"/>
      <c r="AM58108" s="5"/>
      <c r="AW58108" s="5"/>
    </row>
    <row r="58109" spans="38:49">
      <c r="AL58109" s="5"/>
      <c r="AM58109" s="5"/>
      <c r="AW58109" s="5"/>
    </row>
    <row r="58110" spans="38:49">
      <c r="AL58110" s="5"/>
      <c r="AM58110" s="5"/>
      <c r="AW58110" s="5"/>
    </row>
    <row r="58111" spans="38:49">
      <c r="AL58111" s="5"/>
      <c r="AM58111" s="5"/>
      <c r="AW58111" s="5"/>
    </row>
    <row r="58112" spans="38:49">
      <c r="AL58112" s="5"/>
      <c r="AM58112" s="5"/>
      <c r="AW58112" s="5"/>
    </row>
    <row r="58113" spans="38:49">
      <c r="AL58113" s="5"/>
      <c r="AM58113" s="5"/>
      <c r="AW58113" s="5"/>
    </row>
    <row r="58114" spans="38:49">
      <c r="AL58114" s="5"/>
      <c r="AM58114" s="5"/>
      <c r="AW58114" s="5"/>
    </row>
    <row r="58115" spans="38:49">
      <c r="AL58115" s="5"/>
      <c r="AM58115" s="5"/>
      <c r="AW58115" s="5"/>
    </row>
    <row r="58116" spans="38:49">
      <c r="AL58116" s="5"/>
      <c r="AM58116" s="5"/>
      <c r="AW58116" s="5"/>
    </row>
    <row r="58117" spans="38:49">
      <c r="AL58117" s="5"/>
      <c r="AM58117" s="5"/>
      <c r="AW58117" s="5"/>
    </row>
    <row r="58118" spans="38:49">
      <c r="AL58118" s="5"/>
      <c r="AM58118" s="5"/>
      <c r="AW58118" s="5"/>
    </row>
    <row r="58119" spans="38:49">
      <c r="AL58119" s="5"/>
      <c r="AM58119" s="5"/>
      <c r="AW58119" s="5"/>
    </row>
    <row r="58120" spans="38:49">
      <c r="AL58120" s="5"/>
      <c r="AM58120" s="5"/>
      <c r="AW58120" s="5"/>
    </row>
    <row r="58121" spans="38:49">
      <c r="AL58121" s="5"/>
      <c r="AM58121" s="5"/>
      <c r="AW58121" s="5"/>
    </row>
    <row r="58122" spans="38:49">
      <c r="AL58122" s="5"/>
      <c r="AM58122" s="5"/>
      <c r="AW58122" s="5"/>
    </row>
    <row r="58123" spans="38:49">
      <c r="AL58123" s="5"/>
      <c r="AM58123" s="5"/>
      <c r="AW58123" s="5"/>
    </row>
    <row r="58124" spans="38:49">
      <c r="AL58124" s="5"/>
      <c r="AM58124" s="5"/>
      <c r="AW58124" s="5"/>
    </row>
    <row r="58125" spans="38:49">
      <c r="AL58125" s="5"/>
      <c r="AM58125" s="5"/>
      <c r="AW58125" s="5"/>
    </row>
    <row r="58126" spans="38:49">
      <c r="AL58126" s="5"/>
      <c r="AM58126" s="5"/>
      <c r="AW58126" s="5"/>
    </row>
    <row r="58127" spans="38:49">
      <c r="AL58127" s="5"/>
      <c r="AM58127" s="5"/>
      <c r="AW58127" s="5"/>
    </row>
    <row r="58128" spans="38:49">
      <c r="AL58128" s="5"/>
      <c r="AM58128" s="5"/>
      <c r="AW58128" s="5"/>
    </row>
    <row r="58129" spans="38:49">
      <c r="AL58129" s="5"/>
      <c r="AM58129" s="5"/>
      <c r="AW58129" s="5"/>
    </row>
    <row r="58130" spans="38:49">
      <c r="AL58130" s="5"/>
      <c r="AM58130" s="5"/>
      <c r="AW58130" s="5"/>
    </row>
    <row r="58131" spans="38:49">
      <c r="AL58131" s="5"/>
      <c r="AM58131" s="5"/>
      <c r="AW58131" s="5"/>
    </row>
    <row r="58132" spans="38:49">
      <c r="AL58132" s="5"/>
      <c r="AM58132" s="5"/>
      <c r="AW58132" s="5"/>
    </row>
    <row r="58133" spans="38:49">
      <c r="AL58133" s="5"/>
      <c r="AM58133" s="5"/>
      <c r="AW58133" s="5"/>
    </row>
    <row r="58134" spans="38:49">
      <c r="AL58134" s="5"/>
      <c r="AM58134" s="5"/>
      <c r="AW58134" s="5"/>
    </row>
    <row r="58135" spans="38:49">
      <c r="AL58135" s="5"/>
      <c r="AM58135" s="5"/>
      <c r="AW58135" s="5"/>
    </row>
    <row r="58136" spans="38:49">
      <c r="AL58136" s="5"/>
      <c r="AM58136" s="5"/>
      <c r="AW58136" s="5"/>
    </row>
    <row r="58137" spans="38:49">
      <c r="AL58137" s="5"/>
      <c r="AM58137" s="5"/>
      <c r="AW58137" s="5"/>
    </row>
    <row r="58138" spans="38:49">
      <c r="AL58138" s="5"/>
      <c r="AM58138" s="5"/>
      <c r="AW58138" s="5"/>
    </row>
    <row r="58139" spans="38:49">
      <c r="AL58139" s="5"/>
      <c r="AM58139" s="5"/>
      <c r="AW58139" s="5"/>
    </row>
    <row r="58140" spans="38:49">
      <c r="AL58140" s="5"/>
      <c r="AM58140" s="5"/>
      <c r="AW58140" s="5"/>
    </row>
    <row r="58141" spans="38:49">
      <c r="AL58141" s="5"/>
      <c r="AM58141" s="5"/>
      <c r="AW58141" s="5"/>
    </row>
    <row r="58142" spans="38:49">
      <c r="AL58142" s="5"/>
      <c r="AM58142" s="5"/>
      <c r="AW58142" s="5"/>
    </row>
    <row r="58143" spans="38:49">
      <c r="AL58143" s="5"/>
      <c r="AM58143" s="5"/>
      <c r="AW58143" s="5"/>
    </row>
    <row r="58144" spans="38:49">
      <c r="AL58144" s="5"/>
      <c r="AM58144" s="5"/>
      <c r="AW58144" s="5"/>
    </row>
    <row r="58145" spans="38:49">
      <c r="AL58145" s="5"/>
      <c r="AM58145" s="5"/>
      <c r="AW58145" s="5"/>
    </row>
    <row r="58146" spans="38:49">
      <c r="AL58146" s="5"/>
      <c r="AM58146" s="5"/>
      <c r="AW58146" s="5"/>
    </row>
    <row r="58147" spans="38:49">
      <c r="AL58147" s="5"/>
      <c r="AM58147" s="5"/>
      <c r="AW58147" s="5"/>
    </row>
    <row r="58148" spans="38:49">
      <c r="AL58148" s="5"/>
      <c r="AM58148" s="5"/>
      <c r="AW58148" s="5"/>
    </row>
    <row r="58149" spans="38:49">
      <c r="AL58149" s="5"/>
      <c r="AM58149" s="5"/>
      <c r="AW58149" s="5"/>
    </row>
    <row r="58150" spans="38:49">
      <c r="AL58150" s="5"/>
      <c r="AM58150" s="5"/>
      <c r="AW58150" s="5"/>
    </row>
    <row r="58151" spans="38:49">
      <c r="AL58151" s="5"/>
      <c r="AM58151" s="5"/>
      <c r="AW58151" s="5"/>
    </row>
    <row r="58152" spans="38:49">
      <c r="AL58152" s="5"/>
      <c r="AM58152" s="5"/>
      <c r="AW58152" s="5"/>
    </row>
    <row r="58153" spans="38:49">
      <c r="AL58153" s="5"/>
      <c r="AM58153" s="5"/>
      <c r="AW58153" s="5"/>
    </row>
    <row r="58154" spans="38:49">
      <c r="AL58154" s="5"/>
      <c r="AM58154" s="5"/>
      <c r="AW58154" s="5"/>
    </row>
    <row r="58155" spans="38:49">
      <c r="AL58155" s="5"/>
      <c r="AM58155" s="5"/>
      <c r="AW58155" s="5"/>
    </row>
    <row r="58156" spans="38:49">
      <c r="AL58156" s="5"/>
      <c r="AM58156" s="5"/>
      <c r="AW58156" s="5"/>
    </row>
    <row r="58157" spans="38:49">
      <c r="AL58157" s="5"/>
      <c r="AM58157" s="5"/>
      <c r="AW58157" s="5"/>
    </row>
    <row r="58158" spans="38:49">
      <c r="AL58158" s="5"/>
      <c r="AM58158" s="5"/>
      <c r="AW58158" s="5"/>
    </row>
    <row r="58159" spans="38:49">
      <c r="AL58159" s="5"/>
      <c r="AM58159" s="5"/>
      <c r="AW58159" s="5"/>
    </row>
    <row r="58160" spans="38:49">
      <c r="AL58160" s="5"/>
      <c r="AM58160" s="5"/>
      <c r="AW58160" s="5"/>
    </row>
    <row r="58161" spans="38:49">
      <c r="AL58161" s="5"/>
      <c r="AM58161" s="5"/>
      <c r="AW58161" s="5"/>
    </row>
    <row r="58162" spans="38:49">
      <c r="AL58162" s="5"/>
      <c r="AM58162" s="5"/>
      <c r="AW58162" s="5"/>
    </row>
    <row r="58163" spans="38:49">
      <c r="AL58163" s="5"/>
      <c r="AM58163" s="5"/>
      <c r="AW58163" s="5"/>
    </row>
    <row r="58164" spans="38:49">
      <c r="AL58164" s="5"/>
      <c r="AM58164" s="5"/>
      <c r="AW58164" s="5"/>
    </row>
    <row r="58165" spans="38:49">
      <c r="AL58165" s="5"/>
      <c r="AM58165" s="5"/>
      <c r="AW58165" s="5"/>
    </row>
    <row r="58166" spans="38:49">
      <c r="AL58166" s="5"/>
      <c r="AM58166" s="5"/>
      <c r="AW58166" s="5"/>
    </row>
    <row r="58167" spans="38:49">
      <c r="AL58167" s="5"/>
      <c r="AM58167" s="5"/>
      <c r="AW58167" s="5"/>
    </row>
    <row r="58168" spans="38:49">
      <c r="AL58168" s="5"/>
      <c r="AM58168" s="5"/>
      <c r="AW58168" s="5"/>
    </row>
    <row r="58169" spans="38:49">
      <c r="AL58169" s="5"/>
      <c r="AM58169" s="5"/>
      <c r="AW58169" s="5"/>
    </row>
    <row r="58170" spans="38:49">
      <c r="AL58170" s="5"/>
      <c r="AM58170" s="5"/>
      <c r="AW58170" s="5"/>
    </row>
    <row r="58171" spans="38:49">
      <c r="AL58171" s="5"/>
      <c r="AM58171" s="5"/>
      <c r="AW58171" s="5"/>
    </row>
    <row r="58172" spans="38:49">
      <c r="AL58172" s="5"/>
      <c r="AM58172" s="5"/>
      <c r="AW58172" s="5"/>
    </row>
    <row r="58173" spans="38:49">
      <c r="AL58173" s="5"/>
      <c r="AM58173" s="5"/>
      <c r="AW58173" s="5"/>
    </row>
    <row r="58174" spans="38:49">
      <c r="AL58174" s="5"/>
      <c r="AM58174" s="5"/>
      <c r="AW58174" s="5"/>
    </row>
    <row r="58175" spans="38:49">
      <c r="AL58175" s="5"/>
      <c r="AM58175" s="5"/>
      <c r="AW58175" s="5"/>
    </row>
    <row r="58176" spans="38:49">
      <c r="AL58176" s="5"/>
      <c r="AM58176" s="5"/>
      <c r="AW58176" s="5"/>
    </row>
    <row r="58177" spans="38:49">
      <c r="AL58177" s="5"/>
      <c r="AM58177" s="5"/>
      <c r="AW58177" s="5"/>
    </row>
    <row r="58178" spans="38:49">
      <c r="AL58178" s="5"/>
      <c r="AM58178" s="5"/>
      <c r="AW58178" s="5"/>
    </row>
    <row r="58179" spans="38:49">
      <c r="AL58179" s="5"/>
      <c r="AM58179" s="5"/>
      <c r="AW58179" s="5"/>
    </row>
    <row r="58180" spans="38:49">
      <c r="AL58180" s="5"/>
      <c r="AM58180" s="5"/>
      <c r="AW58180" s="5"/>
    </row>
    <row r="58181" spans="38:49">
      <c r="AL58181" s="5"/>
      <c r="AM58181" s="5"/>
      <c r="AW58181" s="5"/>
    </row>
    <row r="58182" spans="38:49">
      <c r="AL58182" s="5"/>
      <c r="AM58182" s="5"/>
      <c r="AW58182" s="5"/>
    </row>
    <row r="58183" spans="38:49">
      <c r="AL58183" s="5"/>
      <c r="AM58183" s="5"/>
      <c r="AW58183" s="5"/>
    </row>
    <row r="58184" spans="38:49">
      <c r="AL58184" s="5"/>
      <c r="AM58184" s="5"/>
      <c r="AW58184" s="5"/>
    </row>
    <row r="58185" spans="38:49">
      <c r="AL58185" s="5"/>
      <c r="AM58185" s="5"/>
      <c r="AW58185" s="5"/>
    </row>
    <row r="58186" spans="38:49">
      <c r="AL58186" s="5"/>
      <c r="AM58186" s="5"/>
      <c r="AW58186" s="5"/>
    </row>
    <row r="58187" spans="38:49">
      <c r="AL58187" s="5"/>
      <c r="AM58187" s="5"/>
      <c r="AW58187" s="5"/>
    </row>
    <row r="58188" spans="38:49">
      <c r="AL58188" s="5"/>
      <c r="AM58188" s="5"/>
      <c r="AW58188" s="5"/>
    </row>
    <row r="58189" spans="38:49">
      <c r="AL58189" s="5"/>
      <c r="AM58189" s="5"/>
      <c r="AW58189" s="5"/>
    </row>
    <row r="58190" spans="38:49">
      <c r="AL58190" s="5"/>
      <c r="AM58190" s="5"/>
      <c r="AW58190" s="5"/>
    </row>
    <row r="58191" spans="38:49">
      <c r="AL58191" s="5"/>
      <c r="AM58191" s="5"/>
      <c r="AW58191" s="5"/>
    </row>
    <row r="58192" spans="38:49">
      <c r="AL58192" s="5"/>
      <c r="AM58192" s="5"/>
      <c r="AW58192" s="5"/>
    </row>
    <row r="58193" spans="38:49">
      <c r="AL58193" s="5"/>
      <c r="AM58193" s="5"/>
      <c r="AW58193" s="5"/>
    </row>
    <row r="58194" spans="38:49">
      <c r="AL58194" s="5"/>
      <c r="AM58194" s="5"/>
      <c r="AW58194" s="5"/>
    </row>
    <row r="58195" spans="38:49">
      <c r="AL58195" s="5"/>
      <c r="AM58195" s="5"/>
      <c r="AW58195" s="5"/>
    </row>
    <row r="58196" spans="38:49">
      <c r="AL58196" s="5"/>
      <c r="AM58196" s="5"/>
      <c r="AW58196" s="5"/>
    </row>
    <row r="58197" spans="38:49">
      <c r="AL58197" s="5"/>
      <c r="AM58197" s="5"/>
      <c r="AW58197" s="5"/>
    </row>
    <row r="58198" spans="38:49">
      <c r="AL58198" s="5"/>
      <c r="AM58198" s="5"/>
      <c r="AW58198" s="5"/>
    </row>
    <row r="58199" spans="38:49">
      <c r="AL58199" s="5"/>
      <c r="AM58199" s="5"/>
      <c r="AW58199" s="5"/>
    </row>
    <row r="58200" spans="38:49">
      <c r="AL58200" s="5"/>
      <c r="AM58200" s="5"/>
      <c r="AW58200" s="5"/>
    </row>
    <row r="58201" spans="38:49">
      <c r="AL58201" s="5"/>
      <c r="AM58201" s="5"/>
      <c r="AW58201" s="5"/>
    </row>
    <row r="58202" spans="38:49">
      <c r="AL58202" s="5"/>
      <c r="AM58202" s="5"/>
      <c r="AW58202" s="5"/>
    </row>
    <row r="58203" spans="38:49">
      <c r="AL58203" s="5"/>
      <c r="AM58203" s="5"/>
      <c r="AW58203" s="5"/>
    </row>
    <row r="58204" spans="38:49">
      <c r="AL58204" s="5"/>
      <c r="AM58204" s="5"/>
      <c r="AW58204" s="5"/>
    </row>
    <row r="58205" spans="38:49">
      <c r="AL58205" s="5"/>
      <c r="AM58205" s="5"/>
      <c r="AW58205" s="5"/>
    </row>
    <row r="58206" spans="38:49">
      <c r="AL58206" s="5"/>
      <c r="AM58206" s="5"/>
      <c r="AW58206" s="5"/>
    </row>
    <row r="58207" spans="38:49">
      <c r="AL58207" s="5"/>
      <c r="AM58207" s="5"/>
      <c r="AW58207" s="5"/>
    </row>
    <row r="58208" spans="38:49">
      <c r="AL58208" s="5"/>
      <c r="AM58208" s="5"/>
      <c r="AW58208" s="5"/>
    </row>
    <row r="58209" spans="38:49">
      <c r="AL58209" s="5"/>
      <c r="AM58209" s="5"/>
      <c r="AW58209" s="5"/>
    </row>
    <row r="58210" spans="38:49">
      <c r="AL58210" s="5"/>
      <c r="AM58210" s="5"/>
      <c r="AW58210" s="5"/>
    </row>
    <row r="58211" spans="38:49">
      <c r="AL58211" s="5"/>
      <c r="AM58211" s="5"/>
      <c r="AW58211" s="5"/>
    </row>
    <row r="58212" spans="38:49">
      <c r="AL58212" s="5"/>
      <c r="AM58212" s="5"/>
      <c r="AW58212" s="5"/>
    </row>
    <row r="58213" spans="38:49">
      <c r="AL58213" s="5"/>
      <c r="AM58213" s="5"/>
      <c r="AW58213" s="5"/>
    </row>
    <row r="58214" spans="38:49">
      <c r="AL58214" s="5"/>
      <c r="AM58214" s="5"/>
      <c r="AW58214" s="5"/>
    </row>
    <row r="58215" spans="38:49">
      <c r="AL58215" s="5"/>
      <c r="AM58215" s="5"/>
      <c r="AW58215" s="5"/>
    </row>
    <row r="58216" spans="38:49">
      <c r="AL58216" s="5"/>
      <c r="AM58216" s="5"/>
      <c r="AW58216" s="5"/>
    </row>
    <row r="58217" spans="38:49">
      <c r="AL58217" s="5"/>
      <c r="AM58217" s="5"/>
      <c r="AW58217" s="5"/>
    </row>
    <row r="58218" spans="38:49">
      <c r="AL58218" s="5"/>
      <c r="AM58218" s="5"/>
      <c r="AW58218" s="5"/>
    </row>
    <row r="58219" spans="38:49">
      <c r="AL58219" s="5"/>
      <c r="AM58219" s="5"/>
      <c r="AW58219" s="5"/>
    </row>
    <row r="58220" spans="38:49">
      <c r="AL58220" s="5"/>
      <c r="AM58220" s="5"/>
      <c r="AW58220" s="5"/>
    </row>
    <row r="58221" spans="38:49">
      <c r="AL58221" s="5"/>
      <c r="AM58221" s="5"/>
      <c r="AW58221" s="5"/>
    </row>
    <row r="58222" spans="38:49">
      <c r="AL58222" s="5"/>
      <c r="AM58222" s="5"/>
      <c r="AW58222" s="5"/>
    </row>
    <row r="58223" spans="38:49">
      <c r="AL58223" s="5"/>
      <c r="AM58223" s="5"/>
      <c r="AW58223" s="5"/>
    </row>
    <row r="58224" spans="38:49">
      <c r="AL58224" s="5"/>
      <c r="AM58224" s="5"/>
      <c r="AW58224" s="5"/>
    </row>
    <row r="58225" spans="38:49">
      <c r="AL58225" s="5"/>
      <c r="AM58225" s="5"/>
      <c r="AW58225" s="5"/>
    </row>
    <row r="58226" spans="38:49">
      <c r="AL58226" s="5"/>
      <c r="AM58226" s="5"/>
      <c r="AW58226" s="5"/>
    </row>
    <row r="58227" spans="38:49">
      <c r="AL58227" s="5"/>
      <c r="AM58227" s="5"/>
      <c r="AW58227" s="5"/>
    </row>
    <row r="58228" spans="38:49">
      <c r="AL58228" s="5"/>
      <c r="AM58228" s="5"/>
      <c r="AW58228" s="5"/>
    </row>
    <row r="58229" spans="38:49">
      <c r="AL58229" s="5"/>
      <c r="AM58229" s="5"/>
      <c r="AW58229" s="5"/>
    </row>
    <row r="58230" spans="38:49">
      <c r="AL58230" s="5"/>
      <c r="AM58230" s="5"/>
      <c r="AW58230" s="5"/>
    </row>
    <row r="58231" spans="38:49">
      <c r="AL58231" s="5"/>
      <c r="AM58231" s="5"/>
      <c r="AW58231" s="5"/>
    </row>
    <row r="58232" spans="38:49">
      <c r="AL58232" s="5"/>
      <c r="AM58232" s="5"/>
      <c r="AW58232" s="5"/>
    </row>
    <row r="58233" spans="38:49">
      <c r="AL58233" s="5"/>
      <c r="AM58233" s="5"/>
      <c r="AW58233" s="5"/>
    </row>
    <row r="58234" spans="38:49">
      <c r="AL58234" s="5"/>
      <c r="AM58234" s="5"/>
      <c r="AW58234" s="5"/>
    </row>
    <row r="58235" spans="38:49">
      <c r="AL58235" s="5"/>
      <c r="AM58235" s="5"/>
      <c r="AW58235" s="5"/>
    </row>
    <row r="58236" spans="38:49">
      <c r="AL58236" s="5"/>
      <c r="AM58236" s="5"/>
      <c r="AW58236" s="5"/>
    </row>
    <row r="58237" spans="38:49">
      <c r="AL58237" s="5"/>
      <c r="AM58237" s="5"/>
      <c r="AW58237" s="5"/>
    </row>
    <row r="58238" spans="38:49">
      <c r="AL58238" s="5"/>
      <c r="AM58238" s="5"/>
      <c r="AW58238" s="5"/>
    </row>
    <row r="58239" spans="38:49">
      <c r="AL58239" s="5"/>
      <c r="AM58239" s="5"/>
      <c r="AW58239" s="5"/>
    </row>
    <row r="58240" spans="38:49">
      <c r="AL58240" s="5"/>
      <c r="AM58240" s="5"/>
      <c r="AW58240" s="5"/>
    </row>
    <row r="58241" spans="38:49">
      <c r="AL58241" s="5"/>
      <c r="AM58241" s="5"/>
      <c r="AW58241" s="5"/>
    </row>
    <row r="58242" spans="38:49">
      <c r="AL58242" s="5"/>
      <c r="AM58242" s="5"/>
      <c r="AW58242" s="5"/>
    </row>
    <row r="58243" spans="38:49">
      <c r="AL58243" s="5"/>
      <c r="AM58243" s="5"/>
      <c r="AW58243" s="5"/>
    </row>
    <row r="58244" spans="38:49">
      <c r="AL58244" s="5"/>
      <c r="AM58244" s="5"/>
      <c r="AW58244" s="5"/>
    </row>
    <row r="58245" spans="38:49">
      <c r="AL58245" s="5"/>
      <c r="AM58245" s="5"/>
      <c r="AW58245" s="5"/>
    </row>
    <row r="58246" spans="38:49">
      <c r="AL58246" s="5"/>
      <c r="AM58246" s="5"/>
      <c r="AW58246" s="5"/>
    </row>
    <row r="58247" spans="38:49">
      <c r="AL58247" s="5"/>
      <c r="AM58247" s="5"/>
      <c r="AW58247" s="5"/>
    </row>
    <row r="58248" spans="38:49">
      <c r="AL58248" s="5"/>
      <c r="AM58248" s="5"/>
      <c r="AW58248" s="5"/>
    </row>
    <row r="58249" spans="38:49">
      <c r="AL58249" s="5"/>
      <c r="AM58249" s="5"/>
      <c r="AW58249" s="5"/>
    </row>
    <row r="58250" spans="38:49">
      <c r="AL58250" s="5"/>
      <c r="AM58250" s="5"/>
      <c r="AW58250" s="5"/>
    </row>
    <row r="58251" spans="38:49">
      <c r="AL58251" s="5"/>
      <c r="AM58251" s="5"/>
      <c r="AW58251" s="5"/>
    </row>
    <row r="58252" spans="38:49">
      <c r="AL58252" s="5"/>
      <c r="AM58252" s="5"/>
      <c r="AW58252" s="5"/>
    </row>
    <row r="58253" spans="38:49">
      <c r="AL58253" s="5"/>
      <c r="AM58253" s="5"/>
      <c r="AW58253" s="5"/>
    </row>
    <row r="58254" spans="38:49">
      <c r="AL58254" s="5"/>
      <c r="AM58254" s="5"/>
      <c r="AW58254" s="5"/>
    </row>
    <row r="58255" spans="38:49">
      <c r="AL58255" s="5"/>
      <c r="AM58255" s="5"/>
      <c r="AW58255" s="5"/>
    </row>
    <row r="58256" spans="38:49">
      <c r="AL58256" s="5"/>
      <c r="AM58256" s="5"/>
      <c r="AW58256" s="5"/>
    </row>
    <row r="58257" spans="38:49">
      <c r="AL58257" s="5"/>
      <c r="AM58257" s="5"/>
      <c r="AW58257" s="5"/>
    </row>
    <row r="58258" spans="38:49">
      <c r="AL58258" s="5"/>
      <c r="AM58258" s="5"/>
      <c r="AW58258" s="5"/>
    </row>
    <row r="58259" spans="38:49">
      <c r="AL58259" s="5"/>
      <c r="AM58259" s="5"/>
      <c r="AW58259" s="5"/>
    </row>
    <row r="58260" spans="38:49">
      <c r="AL58260" s="5"/>
      <c r="AM58260" s="5"/>
      <c r="AW58260" s="5"/>
    </row>
    <row r="58261" spans="38:49">
      <c r="AL58261" s="5"/>
      <c r="AM58261" s="5"/>
      <c r="AW58261" s="5"/>
    </row>
    <row r="58262" spans="38:49">
      <c r="AL58262" s="5"/>
      <c r="AM58262" s="5"/>
      <c r="AW58262" s="5"/>
    </row>
    <row r="58263" spans="38:49">
      <c r="AL58263" s="5"/>
      <c r="AM58263" s="5"/>
      <c r="AW58263" s="5"/>
    </row>
    <row r="58264" spans="38:49">
      <c r="AL58264" s="5"/>
      <c r="AM58264" s="5"/>
      <c r="AW58264" s="5"/>
    </row>
    <row r="58265" spans="38:49">
      <c r="AL58265" s="5"/>
      <c r="AM58265" s="5"/>
      <c r="AW58265" s="5"/>
    </row>
    <row r="58266" spans="38:49">
      <c r="AL58266" s="5"/>
      <c r="AM58266" s="5"/>
      <c r="AW58266" s="5"/>
    </row>
    <row r="58267" spans="38:49">
      <c r="AL58267" s="5"/>
      <c r="AM58267" s="5"/>
      <c r="AW58267" s="5"/>
    </row>
    <row r="58268" spans="38:49">
      <c r="AL58268" s="5"/>
      <c r="AM58268" s="5"/>
      <c r="AW58268" s="5"/>
    </row>
    <row r="58269" spans="38:49">
      <c r="AL58269" s="5"/>
      <c r="AM58269" s="5"/>
      <c r="AW58269" s="5"/>
    </row>
    <row r="58270" spans="38:49">
      <c r="AL58270" s="5"/>
      <c r="AM58270" s="5"/>
      <c r="AW58270" s="5"/>
    </row>
    <row r="58271" spans="38:49">
      <c r="AL58271" s="5"/>
      <c r="AM58271" s="5"/>
      <c r="AW58271" s="5"/>
    </row>
    <row r="58272" spans="38:49">
      <c r="AL58272" s="5"/>
      <c r="AM58272" s="5"/>
      <c r="AW58272" s="5"/>
    </row>
    <row r="58273" spans="38:49">
      <c r="AL58273" s="5"/>
      <c r="AM58273" s="5"/>
      <c r="AW58273" s="5"/>
    </row>
    <row r="58274" spans="38:49">
      <c r="AL58274" s="5"/>
      <c r="AM58274" s="5"/>
      <c r="AW58274" s="5"/>
    </row>
    <row r="58275" spans="38:49">
      <c r="AL58275" s="5"/>
      <c r="AM58275" s="5"/>
      <c r="AW58275" s="5"/>
    </row>
    <row r="58276" spans="38:49">
      <c r="AL58276" s="5"/>
      <c r="AM58276" s="5"/>
      <c r="AW58276" s="5"/>
    </row>
    <row r="58277" spans="38:49">
      <c r="AL58277" s="5"/>
      <c r="AM58277" s="5"/>
      <c r="AW58277" s="5"/>
    </row>
    <row r="58278" spans="38:49">
      <c r="AL58278" s="5"/>
      <c r="AM58278" s="5"/>
      <c r="AW58278" s="5"/>
    </row>
    <row r="58279" spans="38:49">
      <c r="AL58279" s="5"/>
      <c r="AM58279" s="5"/>
      <c r="AW58279" s="5"/>
    </row>
    <row r="58280" spans="38:49">
      <c r="AL58280" s="5"/>
      <c r="AM58280" s="5"/>
      <c r="AW58280" s="5"/>
    </row>
    <row r="58281" spans="38:49">
      <c r="AL58281" s="5"/>
      <c r="AM58281" s="5"/>
      <c r="AW58281" s="5"/>
    </row>
    <row r="58282" spans="38:49">
      <c r="AL58282" s="5"/>
      <c r="AM58282" s="5"/>
      <c r="AW58282" s="5"/>
    </row>
    <row r="58283" spans="38:49">
      <c r="AL58283" s="5"/>
      <c r="AM58283" s="5"/>
      <c r="AW58283" s="5"/>
    </row>
    <row r="58284" spans="38:49">
      <c r="AL58284" s="5"/>
      <c r="AM58284" s="5"/>
      <c r="AW58284" s="5"/>
    </row>
    <row r="58285" spans="38:49">
      <c r="AL58285" s="5"/>
      <c r="AM58285" s="5"/>
      <c r="AW58285" s="5"/>
    </row>
    <row r="58286" spans="38:49">
      <c r="AL58286" s="5"/>
      <c r="AM58286" s="5"/>
      <c r="AW58286" s="5"/>
    </row>
    <row r="58287" spans="38:49">
      <c r="AL58287" s="5"/>
      <c r="AM58287" s="5"/>
      <c r="AW58287" s="5"/>
    </row>
    <row r="58288" spans="38:49">
      <c r="AL58288" s="5"/>
      <c r="AM58288" s="5"/>
      <c r="AW58288" s="5"/>
    </row>
    <row r="58289" spans="38:49">
      <c r="AL58289" s="5"/>
      <c r="AM58289" s="5"/>
      <c r="AW58289" s="5"/>
    </row>
    <row r="58290" spans="38:49">
      <c r="AL58290" s="5"/>
      <c r="AM58290" s="5"/>
      <c r="AW58290" s="5"/>
    </row>
    <row r="58291" spans="38:49">
      <c r="AL58291" s="5"/>
      <c r="AM58291" s="5"/>
      <c r="AW58291" s="5"/>
    </row>
    <row r="58292" spans="38:49">
      <c r="AL58292" s="5"/>
      <c r="AM58292" s="5"/>
      <c r="AW58292" s="5"/>
    </row>
    <row r="58293" spans="38:49">
      <c r="AL58293" s="5"/>
      <c r="AM58293" s="5"/>
      <c r="AW58293" s="5"/>
    </row>
    <row r="58294" spans="38:49">
      <c r="AL58294" s="5"/>
      <c r="AM58294" s="5"/>
      <c r="AW58294" s="5"/>
    </row>
    <row r="58295" spans="38:49">
      <c r="AL58295" s="5"/>
      <c r="AM58295" s="5"/>
      <c r="AW58295" s="5"/>
    </row>
    <row r="58296" spans="38:49">
      <c r="AL58296" s="5"/>
      <c r="AM58296" s="5"/>
      <c r="AW58296" s="5"/>
    </row>
    <row r="58297" spans="38:49">
      <c r="AL58297" s="5"/>
      <c r="AM58297" s="5"/>
      <c r="AW58297" s="5"/>
    </row>
    <row r="58298" spans="38:49">
      <c r="AL58298" s="5"/>
      <c r="AM58298" s="5"/>
      <c r="AW58298" s="5"/>
    </row>
    <row r="58299" spans="38:49">
      <c r="AL58299" s="5"/>
      <c r="AM58299" s="5"/>
      <c r="AW58299" s="5"/>
    </row>
    <row r="58300" spans="38:49">
      <c r="AL58300" s="5"/>
      <c r="AM58300" s="5"/>
      <c r="AW58300" s="5"/>
    </row>
    <row r="58301" spans="38:49">
      <c r="AL58301" s="5"/>
      <c r="AM58301" s="5"/>
      <c r="AW58301" s="5"/>
    </row>
    <row r="58302" spans="38:49">
      <c r="AL58302" s="5"/>
      <c r="AM58302" s="5"/>
      <c r="AW58302" s="5"/>
    </row>
    <row r="58303" spans="38:49">
      <c r="AL58303" s="5"/>
      <c r="AM58303" s="5"/>
      <c r="AW58303" s="5"/>
    </row>
    <row r="58304" spans="38:49">
      <c r="AL58304" s="5"/>
      <c r="AM58304" s="5"/>
      <c r="AW58304" s="5"/>
    </row>
    <row r="58305" spans="38:49">
      <c r="AL58305" s="5"/>
      <c r="AM58305" s="5"/>
      <c r="AW58305" s="5"/>
    </row>
    <row r="58306" spans="38:49">
      <c r="AL58306" s="5"/>
      <c r="AM58306" s="5"/>
      <c r="AW58306" s="5"/>
    </row>
    <row r="58307" spans="38:49">
      <c r="AL58307" s="5"/>
      <c r="AM58307" s="5"/>
      <c r="AW58307" s="5"/>
    </row>
    <row r="58308" spans="38:49">
      <c r="AL58308" s="5"/>
      <c r="AM58308" s="5"/>
      <c r="AW58308" s="5"/>
    </row>
    <row r="58309" spans="38:49">
      <c r="AL58309" s="5"/>
      <c r="AM58309" s="5"/>
      <c r="AW58309" s="5"/>
    </row>
    <row r="58310" spans="38:49">
      <c r="AL58310" s="5"/>
      <c r="AM58310" s="5"/>
      <c r="AW58310" s="5"/>
    </row>
    <row r="58311" spans="38:49">
      <c r="AL58311" s="5"/>
      <c r="AM58311" s="5"/>
      <c r="AW58311" s="5"/>
    </row>
    <row r="58312" spans="38:49">
      <c r="AL58312" s="5"/>
      <c r="AM58312" s="5"/>
      <c r="AW58312" s="5"/>
    </row>
    <row r="58313" spans="38:49">
      <c r="AL58313" s="5"/>
      <c r="AM58313" s="5"/>
      <c r="AW58313" s="5"/>
    </row>
    <row r="58314" spans="38:49">
      <c r="AL58314" s="5"/>
      <c r="AM58314" s="5"/>
      <c r="AW58314" s="5"/>
    </row>
    <row r="58315" spans="38:49">
      <c r="AL58315" s="5"/>
      <c r="AM58315" s="5"/>
      <c r="AW58315" s="5"/>
    </row>
    <row r="58316" spans="38:49">
      <c r="AL58316" s="5"/>
      <c r="AM58316" s="5"/>
      <c r="AW58316" s="5"/>
    </row>
    <row r="58317" spans="38:49">
      <c r="AL58317" s="5"/>
      <c r="AM58317" s="5"/>
      <c r="AW58317" s="5"/>
    </row>
    <row r="58318" spans="38:49">
      <c r="AL58318" s="5"/>
      <c r="AM58318" s="5"/>
      <c r="AW58318" s="5"/>
    </row>
    <row r="58319" spans="38:49">
      <c r="AL58319" s="5"/>
      <c r="AM58319" s="5"/>
      <c r="AW58319" s="5"/>
    </row>
    <row r="58320" spans="38:49">
      <c r="AL58320" s="5"/>
      <c r="AM58320" s="5"/>
      <c r="AW58320" s="5"/>
    </row>
    <row r="58321" spans="38:49">
      <c r="AL58321" s="5"/>
      <c r="AM58321" s="5"/>
      <c r="AW58321" s="5"/>
    </row>
    <row r="58322" spans="38:49">
      <c r="AL58322" s="5"/>
      <c r="AM58322" s="5"/>
      <c r="AW58322" s="5"/>
    </row>
    <row r="58323" spans="38:49">
      <c r="AL58323" s="5"/>
      <c r="AM58323" s="5"/>
      <c r="AW58323" s="5"/>
    </row>
    <row r="58324" spans="38:49">
      <c r="AL58324" s="5"/>
      <c r="AM58324" s="5"/>
      <c r="AW58324" s="5"/>
    </row>
    <row r="58325" spans="38:49">
      <c r="AL58325" s="5"/>
      <c r="AM58325" s="5"/>
      <c r="AW58325" s="5"/>
    </row>
    <row r="58326" spans="38:49">
      <c r="AL58326" s="5"/>
      <c r="AM58326" s="5"/>
      <c r="AW58326" s="5"/>
    </row>
    <row r="58327" spans="38:49">
      <c r="AL58327" s="5"/>
      <c r="AM58327" s="5"/>
      <c r="AW58327" s="5"/>
    </row>
    <row r="58328" spans="38:49">
      <c r="AL58328" s="5"/>
      <c r="AM58328" s="5"/>
      <c r="AW58328" s="5"/>
    </row>
    <row r="58329" spans="38:49">
      <c r="AL58329" s="5"/>
      <c r="AM58329" s="5"/>
      <c r="AW58329" s="5"/>
    </row>
    <row r="58330" spans="38:49">
      <c r="AL58330" s="5"/>
      <c r="AM58330" s="5"/>
      <c r="AW58330" s="5"/>
    </row>
    <row r="58331" spans="38:49">
      <c r="AL58331" s="5"/>
      <c r="AM58331" s="5"/>
      <c r="AW58331" s="5"/>
    </row>
    <row r="58332" spans="38:49">
      <c r="AL58332" s="5"/>
      <c r="AM58332" s="5"/>
      <c r="AW58332" s="5"/>
    </row>
    <row r="58333" spans="38:49">
      <c r="AL58333" s="5"/>
      <c r="AM58333" s="5"/>
      <c r="AW58333" s="5"/>
    </row>
    <row r="58334" spans="38:49">
      <c r="AL58334" s="5"/>
      <c r="AM58334" s="5"/>
      <c r="AW58334" s="5"/>
    </row>
    <row r="58335" spans="38:49">
      <c r="AL58335" s="5"/>
      <c r="AM58335" s="5"/>
      <c r="AW58335" s="5"/>
    </row>
    <row r="58336" spans="38:49">
      <c r="AL58336" s="5"/>
      <c r="AM58336" s="5"/>
      <c r="AW58336" s="5"/>
    </row>
    <row r="58337" spans="38:49">
      <c r="AL58337" s="5"/>
      <c r="AM58337" s="5"/>
      <c r="AW58337" s="5"/>
    </row>
    <row r="58338" spans="38:49">
      <c r="AL58338" s="5"/>
      <c r="AM58338" s="5"/>
      <c r="AW58338" s="5"/>
    </row>
    <row r="58339" spans="38:49">
      <c r="AL58339" s="5"/>
      <c r="AM58339" s="5"/>
      <c r="AW58339" s="5"/>
    </row>
    <row r="58340" spans="38:49">
      <c r="AL58340" s="5"/>
      <c r="AM58340" s="5"/>
      <c r="AW58340" s="5"/>
    </row>
    <row r="58341" spans="38:49">
      <c r="AL58341" s="5"/>
      <c r="AM58341" s="5"/>
      <c r="AW58341" s="5"/>
    </row>
    <row r="58342" spans="38:49">
      <c r="AL58342" s="5"/>
      <c r="AM58342" s="5"/>
      <c r="AW58342" s="5"/>
    </row>
    <row r="58343" spans="38:49">
      <c r="AL58343" s="5"/>
      <c r="AM58343" s="5"/>
      <c r="AW58343" s="5"/>
    </row>
    <row r="58344" spans="38:49">
      <c r="AL58344" s="5"/>
      <c r="AM58344" s="5"/>
      <c r="AW58344" s="5"/>
    </row>
    <row r="58345" spans="38:49">
      <c r="AL58345" s="5"/>
      <c r="AM58345" s="5"/>
      <c r="AW58345" s="5"/>
    </row>
    <row r="58346" spans="38:49">
      <c r="AL58346" s="5"/>
      <c r="AM58346" s="5"/>
      <c r="AW58346" s="5"/>
    </row>
    <row r="58347" spans="38:49">
      <c r="AL58347" s="5"/>
      <c r="AM58347" s="5"/>
      <c r="AW58347" s="5"/>
    </row>
    <row r="58348" spans="38:49">
      <c r="AL58348" s="5"/>
      <c r="AM58348" s="5"/>
      <c r="AW58348" s="5"/>
    </row>
    <row r="58349" spans="38:49">
      <c r="AL58349" s="5"/>
      <c r="AM58349" s="5"/>
      <c r="AW58349" s="5"/>
    </row>
    <row r="58350" spans="38:49">
      <c r="AL58350" s="5"/>
      <c r="AM58350" s="5"/>
      <c r="AW58350" s="5"/>
    </row>
    <row r="58351" spans="38:49">
      <c r="AL58351" s="5"/>
      <c r="AM58351" s="5"/>
      <c r="AW58351" s="5"/>
    </row>
    <row r="58352" spans="38:49">
      <c r="AL58352" s="5"/>
      <c r="AM58352" s="5"/>
      <c r="AW58352" s="5"/>
    </row>
    <row r="58353" spans="38:49">
      <c r="AL58353" s="5"/>
      <c r="AM58353" s="5"/>
      <c r="AW58353" s="5"/>
    </row>
    <row r="58354" spans="38:49">
      <c r="AL58354" s="5"/>
      <c r="AM58354" s="5"/>
      <c r="AW58354" s="5"/>
    </row>
    <row r="58355" spans="38:49">
      <c r="AL58355" s="5"/>
      <c r="AM58355" s="5"/>
      <c r="AW58355" s="5"/>
    </row>
    <row r="58356" spans="38:49">
      <c r="AL58356" s="5"/>
      <c r="AM58356" s="5"/>
      <c r="AW58356" s="5"/>
    </row>
    <row r="58357" spans="38:49">
      <c r="AL58357" s="5"/>
      <c r="AM58357" s="5"/>
      <c r="AW58357" s="5"/>
    </row>
    <row r="58358" spans="38:49">
      <c r="AL58358" s="5"/>
      <c r="AM58358" s="5"/>
      <c r="AW58358" s="5"/>
    </row>
    <row r="58359" spans="38:49">
      <c r="AL58359" s="5"/>
      <c r="AM58359" s="5"/>
      <c r="AW58359" s="5"/>
    </row>
    <row r="58360" spans="38:49">
      <c r="AL58360" s="5"/>
      <c r="AM58360" s="5"/>
      <c r="AW58360" s="5"/>
    </row>
    <row r="58361" spans="38:49">
      <c r="AL58361" s="5"/>
      <c r="AM58361" s="5"/>
      <c r="AW58361" s="5"/>
    </row>
    <row r="58362" spans="38:49">
      <c r="AL58362" s="5"/>
      <c r="AM58362" s="5"/>
      <c r="AW58362" s="5"/>
    </row>
    <row r="58363" spans="38:49">
      <c r="AL58363" s="5"/>
      <c r="AM58363" s="5"/>
      <c r="AW58363" s="5"/>
    </row>
    <row r="58364" spans="38:49">
      <c r="AL58364" s="5"/>
      <c r="AM58364" s="5"/>
      <c r="AW58364" s="5"/>
    </row>
    <row r="58365" spans="38:49">
      <c r="AL58365" s="5"/>
      <c r="AM58365" s="5"/>
      <c r="AW58365" s="5"/>
    </row>
    <row r="58366" spans="38:49">
      <c r="AL58366" s="5"/>
      <c r="AM58366" s="5"/>
      <c r="AW58366" s="5"/>
    </row>
    <row r="58367" spans="38:49">
      <c r="AL58367" s="5"/>
      <c r="AM58367" s="5"/>
      <c r="AW58367" s="5"/>
    </row>
    <row r="58368" spans="38:49">
      <c r="AL58368" s="5"/>
      <c r="AM58368" s="5"/>
      <c r="AW58368" s="5"/>
    </row>
    <row r="58369" spans="38:49">
      <c r="AL58369" s="5"/>
      <c r="AM58369" s="5"/>
      <c r="AW58369" s="5"/>
    </row>
    <row r="58370" spans="38:49">
      <c r="AL58370" s="5"/>
      <c r="AM58370" s="5"/>
      <c r="AW58370" s="5"/>
    </row>
    <row r="58371" spans="38:49">
      <c r="AL58371" s="5"/>
      <c r="AM58371" s="5"/>
      <c r="AW58371" s="5"/>
    </row>
    <row r="58372" spans="38:49">
      <c r="AL58372" s="5"/>
      <c r="AM58372" s="5"/>
      <c r="AW58372" s="5"/>
    </row>
    <row r="58373" spans="38:49">
      <c r="AL58373" s="5"/>
      <c r="AM58373" s="5"/>
      <c r="AW58373" s="5"/>
    </row>
    <row r="58374" spans="38:49">
      <c r="AL58374" s="5"/>
      <c r="AM58374" s="5"/>
      <c r="AW58374" s="5"/>
    </row>
    <row r="58375" spans="38:49">
      <c r="AL58375" s="5"/>
      <c r="AM58375" s="5"/>
      <c r="AW58375" s="5"/>
    </row>
    <row r="58376" spans="38:49">
      <c r="AL58376" s="5"/>
      <c r="AM58376" s="5"/>
      <c r="AW58376" s="5"/>
    </row>
    <row r="58377" spans="38:49">
      <c r="AL58377" s="5"/>
      <c r="AM58377" s="5"/>
      <c r="AW58377" s="5"/>
    </row>
    <row r="58378" spans="38:49">
      <c r="AL58378" s="5"/>
      <c r="AM58378" s="5"/>
      <c r="AW58378" s="5"/>
    </row>
    <row r="58379" spans="38:49">
      <c r="AL58379" s="5"/>
      <c r="AM58379" s="5"/>
      <c r="AW58379" s="5"/>
    </row>
    <row r="58380" spans="38:49">
      <c r="AL58380" s="5"/>
      <c r="AM58380" s="5"/>
      <c r="AW58380" s="5"/>
    </row>
    <row r="58381" spans="38:49">
      <c r="AL58381" s="5"/>
      <c r="AM58381" s="5"/>
      <c r="AW58381" s="5"/>
    </row>
    <row r="58382" spans="38:49">
      <c r="AL58382" s="5"/>
      <c r="AM58382" s="5"/>
      <c r="AW58382" s="5"/>
    </row>
    <row r="58383" spans="38:49">
      <c r="AL58383" s="5"/>
      <c r="AM58383" s="5"/>
      <c r="AW58383" s="5"/>
    </row>
    <row r="58384" spans="38:49">
      <c r="AL58384" s="5"/>
      <c r="AM58384" s="5"/>
      <c r="AW58384" s="5"/>
    </row>
    <row r="58385" spans="38:49">
      <c r="AL58385" s="5"/>
      <c r="AM58385" s="5"/>
      <c r="AW58385" s="5"/>
    </row>
    <row r="58386" spans="38:49">
      <c r="AL58386" s="5"/>
      <c r="AM58386" s="5"/>
      <c r="AW58386" s="5"/>
    </row>
    <row r="58387" spans="38:49">
      <c r="AL58387" s="5"/>
      <c r="AM58387" s="5"/>
      <c r="AW58387" s="5"/>
    </row>
    <row r="58388" spans="38:49">
      <c r="AL58388" s="5"/>
      <c r="AM58388" s="5"/>
      <c r="AW58388" s="5"/>
    </row>
    <row r="58389" spans="38:49">
      <c r="AL58389" s="5"/>
      <c r="AM58389" s="5"/>
      <c r="AW58389" s="5"/>
    </row>
    <row r="58390" spans="38:49">
      <c r="AL58390" s="5"/>
      <c r="AM58390" s="5"/>
      <c r="AW58390" s="5"/>
    </row>
    <row r="58391" spans="38:49">
      <c r="AL58391" s="5"/>
      <c r="AM58391" s="5"/>
      <c r="AW58391" s="5"/>
    </row>
    <row r="58392" spans="38:49">
      <c r="AL58392" s="5"/>
      <c r="AM58392" s="5"/>
      <c r="AW58392" s="5"/>
    </row>
    <row r="58393" spans="38:49">
      <c r="AL58393" s="5"/>
      <c r="AM58393" s="5"/>
      <c r="AW58393" s="5"/>
    </row>
    <row r="58394" spans="38:49">
      <c r="AL58394" s="5"/>
      <c r="AM58394" s="5"/>
      <c r="AW58394" s="5"/>
    </row>
    <row r="58395" spans="38:49">
      <c r="AL58395" s="5"/>
      <c r="AM58395" s="5"/>
      <c r="AW58395" s="5"/>
    </row>
    <row r="58396" spans="38:49">
      <c r="AL58396" s="5"/>
      <c r="AM58396" s="5"/>
      <c r="AW58396" s="5"/>
    </row>
    <row r="58397" spans="38:49">
      <c r="AL58397" s="5"/>
      <c r="AM58397" s="5"/>
      <c r="AW58397" s="5"/>
    </row>
    <row r="58398" spans="38:49">
      <c r="AL58398" s="5"/>
      <c r="AM58398" s="5"/>
      <c r="AW58398" s="5"/>
    </row>
    <row r="58399" spans="38:49">
      <c r="AL58399" s="5"/>
      <c r="AM58399" s="5"/>
      <c r="AW58399" s="5"/>
    </row>
    <row r="58400" spans="38:49">
      <c r="AL58400" s="5"/>
      <c r="AM58400" s="5"/>
      <c r="AW58400" s="5"/>
    </row>
    <row r="58401" spans="38:49">
      <c r="AL58401" s="5"/>
      <c r="AM58401" s="5"/>
      <c r="AW58401" s="5"/>
    </row>
    <row r="58402" spans="38:49">
      <c r="AL58402" s="5"/>
      <c r="AM58402" s="5"/>
      <c r="AW58402" s="5"/>
    </row>
    <row r="58403" spans="38:49">
      <c r="AL58403" s="5"/>
      <c r="AM58403" s="5"/>
      <c r="AW58403" s="5"/>
    </row>
    <row r="58404" spans="38:49">
      <c r="AL58404" s="5"/>
      <c r="AM58404" s="5"/>
      <c r="AW58404" s="5"/>
    </row>
    <row r="58405" spans="38:49">
      <c r="AL58405" s="5"/>
      <c r="AM58405" s="5"/>
      <c r="AW58405" s="5"/>
    </row>
    <row r="58406" spans="38:49">
      <c r="AL58406" s="5"/>
      <c r="AM58406" s="5"/>
      <c r="AW58406" s="5"/>
    </row>
    <row r="58407" spans="38:49">
      <c r="AL58407" s="5"/>
      <c r="AM58407" s="5"/>
      <c r="AW58407" s="5"/>
    </row>
    <row r="58408" spans="38:49">
      <c r="AL58408" s="5"/>
      <c r="AM58408" s="5"/>
      <c r="AW58408" s="5"/>
    </row>
    <row r="58409" spans="38:49">
      <c r="AL58409" s="5"/>
      <c r="AM58409" s="5"/>
      <c r="AW58409" s="5"/>
    </row>
    <row r="58410" spans="38:49">
      <c r="AL58410" s="5"/>
      <c r="AM58410" s="5"/>
      <c r="AW58410" s="5"/>
    </row>
    <row r="58411" spans="38:49">
      <c r="AL58411" s="5"/>
      <c r="AM58411" s="5"/>
      <c r="AW58411" s="5"/>
    </row>
    <row r="58412" spans="38:49">
      <c r="AL58412" s="5"/>
      <c r="AM58412" s="5"/>
      <c r="AW58412" s="5"/>
    </row>
    <row r="58413" spans="38:49">
      <c r="AL58413" s="5"/>
      <c r="AM58413" s="5"/>
      <c r="AW58413" s="5"/>
    </row>
    <row r="58414" spans="38:49">
      <c r="AL58414" s="5"/>
      <c r="AM58414" s="5"/>
      <c r="AW58414" s="5"/>
    </row>
    <row r="58415" spans="38:49">
      <c r="AL58415" s="5"/>
      <c r="AM58415" s="5"/>
      <c r="AW58415" s="5"/>
    </row>
    <row r="58416" spans="38:49">
      <c r="AL58416" s="5"/>
      <c r="AM58416" s="5"/>
      <c r="AW58416" s="5"/>
    </row>
    <row r="58417" spans="38:49">
      <c r="AL58417" s="5"/>
      <c r="AM58417" s="5"/>
      <c r="AW58417" s="5"/>
    </row>
    <row r="58418" spans="38:49">
      <c r="AL58418" s="5"/>
      <c r="AM58418" s="5"/>
      <c r="AW58418" s="5"/>
    </row>
    <row r="58419" spans="38:49">
      <c r="AL58419" s="5"/>
      <c r="AM58419" s="5"/>
      <c r="AW58419" s="5"/>
    </row>
    <row r="58420" spans="38:49">
      <c r="AL58420" s="5"/>
      <c r="AM58420" s="5"/>
      <c r="AW58420" s="5"/>
    </row>
    <row r="58421" spans="38:49">
      <c r="AL58421" s="5"/>
      <c r="AM58421" s="5"/>
      <c r="AW58421" s="5"/>
    </row>
    <row r="58422" spans="38:49">
      <c r="AL58422" s="5"/>
      <c r="AM58422" s="5"/>
      <c r="AW58422" s="5"/>
    </row>
    <row r="58423" spans="38:49">
      <c r="AL58423" s="5"/>
      <c r="AM58423" s="5"/>
      <c r="AW58423" s="5"/>
    </row>
    <row r="58424" spans="38:49">
      <c r="AL58424" s="5"/>
      <c r="AM58424" s="5"/>
      <c r="AW58424" s="5"/>
    </row>
    <row r="58425" spans="38:49">
      <c r="AL58425" s="5"/>
      <c r="AM58425" s="5"/>
      <c r="AW58425" s="5"/>
    </row>
    <row r="58426" spans="38:49">
      <c r="AL58426" s="5"/>
      <c r="AM58426" s="5"/>
      <c r="AW58426" s="5"/>
    </row>
    <row r="58427" spans="38:49">
      <c r="AL58427" s="5"/>
      <c r="AM58427" s="5"/>
      <c r="AW58427" s="5"/>
    </row>
    <row r="58428" spans="38:49">
      <c r="AL58428" s="5"/>
      <c r="AM58428" s="5"/>
      <c r="AW58428" s="5"/>
    </row>
    <row r="58429" spans="38:49">
      <c r="AL58429" s="5"/>
      <c r="AM58429" s="5"/>
      <c r="AW58429" s="5"/>
    </row>
    <row r="58430" spans="38:49">
      <c r="AL58430" s="5"/>
      <c r="AM58430" s="5"/>
      <c r="AW58430" s="5"/>
    </row>
    <row r="58431" spans="38:49">
      <c r="AL58431" s="5"/>
      <c r="AM58431" s="5"/>
      <c r="AW58431" s="5"/>
    </row>
    <row r="58432" spans="38:49">
      <c r="AL58432" s="5"/>
      <c r="AM58432" s="5"/>
      <c r="AW58432" s="5"/>
    </row>
    <row r="58433" spans="38:49">
      <c r="AL58433" s="5"/>
      <c r="AM58433" s="5"/>
      <c r="AW58433" s="5"/>
    </row>
    <row r="58434" spans="38:49">
      <c r="AL58434" s="5"/>
      <c r="AM58434" s="5"/>
      <c r="AW58434" s="5"/>
    </row>
    <row r="58435" spans="38:49">
      <c r="AL58435" s="5"/>
      <c r="AM58435" s="5"/>
      <c r="AW58435" s="5"/>
    </row>
    <row r="58436" spans="38:49">
      <c r="AL58436" s="5"/>
      <c r="AM58436" s="5"/>
      <c r="AW58436" s="5"/>
    </row>
    <row r="58437" spans="38:49">
      <c r="AL58437" s="5"/>
      <c r="AM58437" s="5"/>
      <c r="AW58437" s="5"/>
    </row>
    <row r="58438" spans="38:49">
      <c r="AL58438" s="5"/>
      <c r="AM58438" s="5"/>
      <c r="AW58438" s="5"/>
    </row>
    <row r="58439" spans="38:49">
      <c r="AL58439" s="5"/>
      <c r="AM58439" s="5"/>
      <c r="AW58439" s="5"/>
    </row>
    <row r="58440" spans="38:49">
      <c r="AL58440" s="5"/>
      <c r="AM58440" s="5"/>
      <c r="AW58440" s="5"/>
    </row>
    <row r="58441" spans="38:49">
      <c r="AL58441" s="5"/>
      <c r="AM58441" s="5"/>
      <c r="AW58441" s="5"/>
    </row>
    <row r="58442" spans="38:49">
      <c r="AL58442" s="5"/>
      <c r="AM58442" s="5"/>
      <c r="AW58442" s="5"/>
    </row>
    <row r="58443" spans="38:49">
      <c r="AL58443" s="5"/>
      <c r="AM58443" s="5"/>
      <c r="AW58443" s="5"/>
    </row>
    <row r="58444" spans="38:49">
      <c r="AL58444" s="5"/>
      <c r="AM58444" s="5"/>
      <c r="AW58444" s="5"/>
    </row>
    <row r="58445" spans="38:49">
      <c r="AL58445" s="5"/>
      <c r="AM58445" s="5"/>
      <c r="AW58445" s="5"/>
    </row>
    <row r="58446" spans="38:49">
      <c r="AL58446" s="5"/>
      <c r="AM58446" s="5"/>
      <c r="AW58446" s="5"/>
    </row>
    <row r="58447" spans="38:49">
      <c r="AL58447" s="5"/>
      <c r="AM58447" s="5"/>
      <c r="AW58447" s="5"/>
    </row>
    <row r="58448" spans="38:49">
      <c r="AL58448" s="5"/>
      <c r="AM58448" s="5"/>
      <c r="AW58448" s="5"/>
    </row>
    <row r="58449" spans="38:49">
      <c r="AL58449" s="5"/>
      <c r="AM58449" s="5"/>
      <c r="AW58449" s="5"/>
    </row>
    <row r="58450" spans="38:49">
      <c r="AL58450" s="5"/>
      <c r="AM58450" s="5"/>
      <c r="AW58450" s="5"/>
    </row>
    <row r="58451" spans="38:49">
      <c r="AL58451" s="5"/>
      <c r="AM58451" s="5"/>
      <c r="AW58451" s="5"/>
    </row>
    <row r="58452" spans="38:49">
      <c r="AL58452" s="5"/>
      <c r="AM58452" s="5"/>
      <c r="AW58452" s="5"/>
    </row>
    <row r="58453" spans="38:49">
      <c r="AL58453" s="5"/>
      <c r="AM58453" s="5"/>
      <c r="AW58453" s="5"/>
    </row>
    <row r="58454" spans="38:49">
      <c r="AL58454" s="5"/>
      <c r="AM58454" s="5"/>
      <c r="AW58454" s="5"/>
    </row>
    <row r="58455" spans="38:49">
      <c r="AL58455" s="5"/>
      <c r="AM58455" s="5"/>
      <c r="AW58455" s="5"/>
    </row>
    <row r="58456" spans="38:49">
      <c r="AL58456" s="5"/>
      <c r="AM58456" s="5"/>
      <c r="AW58456" s="5"/>
    </row>
    <row r="58457" spans="38:49">
      <c r="AL58457" s="5"/>
      <c r="AM58457" s="5"/>
      <c r="AW58457" s="5"/>
    </row>
    <row r="58458" spans="38:49">
      <c r="AL58458" s="5"/>
      <c r="AM58458" s="5"/>
      <c r="AW58458" s="5"/>
    </row>
    <row r="58459" spans="38:49">
      <c r="AL58459" s="5"/>
      <c r="AM58459" s="5"/>
      <c r="AW58459" s="5"/>
    </row>
    <row r="58460" spans="38:49">
      <c r="AL58460" s="5"/>
      <c r="AM58460" s="5"/>
      <c r="AW58460" s="5"/>
    </row>
    <row r="58461" spans="38:49">
      <c r="AL58461" s="5"/>
      <c r="AM58461" s="5"/>
      <c r="AW58461" s="5"/>
    </row>
    <row r="58462" spans="38:49">
      <c r="AL58462" s="5"/>
      <c r="AM58462" s="5"/>
      <c r="AW58462" s="5"/>
    </row>
    <row r="58463" spans="38:49">
      <c r="AL58463" s="5"/>
      <c r="AM58463" s="5"/>
      <c r="AW58463" s="5"/>
    </row>
    <row r="58464" spans="38:49">
      <c r="AL58464" s="5"/>
      <c r="AM58464" s="5"/>
      <c r="AW58464" s="5"/>
    </row>
    <row r="58465" spans="38:49">
      <c r="AL58465" s="5"/>
      <c r="AM58465" s="5"/>
      <c r="AW58465" s="5"/>
    </row>
    <row r="58466" spans="38:49">
      <c r="AL58466" s="5"/>
      <c r="AM58466" s="5"/>
      <c r="AW58466" s="5"/>
    </row>
    <row r="58467" spans="38:49">
      <c r="AL58467" s="5"/>
      <c r="AM58467" s="5"/>
      <c r="AW58467" s="5"/>
    </row>
    <row r="58468" spans="38:49">
      <c r="AL58468" s="5"/>
      <c r="AM58468" s="5"/>
      <c r="AW58468" s="5"/>
    </row>
    <row r="58469" spans="38:49">
      <c r="AL58469" s="5"/>
      <c r="AM58469" s="5"/>
      <c r="AW58469" s="5"/>
    </row>
    <row r="58470" spans="38:49">
      <c r="AL58470" s="5"/>
      <c r="AM58470" s="5"/>
      <c r="AW58470" s="5"/>
    </row>
    <row r="58471" spans="38:49">
      <c r="AL58471" s="5"/>
      <c r="AM58471" s="5"/>
      <c r="AW58471" s="5"/>
    </row>
    <row r="58472" spans="38:49">
      <c r="AL58472" s="5"/>
      <c r="AM58472" s="5"/>
      <c r="AW58472" s="5"/>
    </row>
    <row r="58473" spans="38:49">
      <c r="AL58473" s="5"/>
      <c r="AM58473" s="5"/>
      <c r="AW58473" s="5"/>
    </row>
    <row r="58474" spans="38:49">
      <c r="AL58474" s="5"/>
      <c r="AM58474" s="5"/>
      <c r="AW58474" s="5"/>
    </row>
    <row r="58475" spans="38:49">
      <c r="AL58475" s="5"/>
      <c r="AM58475" s="5"/>
      <c r="AW58475" s="5"/>
    </row>
    <row r="58476" spans="38:49">
      <c r="AL58476" s="5"/>
      <c r="AM58476" s="5"/>
      <c r="AW58476" s="5"/>
    </row>
    <row r="58477" spans="38:49">
      <c r="AL58477" s="5"/>
      <c r="AM58477" s="5"/>
      <c r="AW58477" s="5"/>
    </row>
    <row r="58478" spans="38:49">
      <c r="AL58478" s="5"/>
      <c r="AM58478" s="5"/>
      <c r="AW58478" s="5"/>
    </row>
    <row r="58479" spans="38:49">
      <c r="AL58479" s="5"/>
      <c r="AM58479" s="5"/>
      <c r="AW58479" s="5"/>
    </row>
    <row r="58480" spans="38:49">
      <c r="AL58480" s="5"/>
      <c r="AM58480" s="5"/>
      <c r="AW58480" s="5"/>
    </row>
    <row r="58481" spans="38:49">
      <c r="AL58481" s="5"/>
      <c r="AM58481" s="5"/>
      <c r="AW58481" s="5"/>
    </row>
    <row r="58482" spans="38:49">
      <c r="AL58482" s="5"/>
      <c r="AM58482" s="5"/>
      <c r="AW58482" s="5"/>
    </row>
    <row r="58483" spans="38:49">
      <c r="AL58483" s="5"/>
      <c r="AM58483" s="5"/>
      <c r="AW58483" s="5"/>
    </row>
    <row r="58484" spans="38:49">
      <c r="AL58484" s="5"/>
      <c r="AM58484" s="5"/>
      <c r="AW58484" s="5"/>
    </row>
    <row r="58485" spans="38:49">
      <c r="AL58485" s="5"/>
      <c r="AM58485" s="5"/>
      <c r="AW58485" s="5"/>
    </row>
    <row r="58486" spans="38:49">
      <c r="AL58486" s="5"/>
      <c r="AM58486" s="5"/>
      <c r="AW58486" s="5"/>
    </row>
    <row r="58487" spans="38:49">
      <c r="AL58487" s="5"/>
      <c r="AM58487" s="5"/>
      <c r="AW58487" s="5"/>
    </row>
    <row r="58488" spans="38:49">
      <c r="AL58488" s="5"/>
      <c r="AM58488" s="5"/>
      <c r="AW58488" s="5"/>
    </row>
    <row r="58489" spans="38:49">
      <c r="AL58489" s="5"/>
      <c r="AM58489" s="5"/>
      <c r="AW58489" s="5"/>
    </row>
    <row r="58490" spans="38:49">
      <c r="AL58490" s="5"/>
      <c r="AM58490" s="5"/>
      <c r="AW58490" s="5"/>
    </row>
    <row r="58491" spans="38:49">
      <c r="AL58491" s="5"/>
      <c r="AM58491" s="5"/>
      <c r="AW58491" s="5"/>
    </row>
    <row r="58492" spans="38:49">
      <c r="AL58492" s="5"/>
      <c r="AM58492" s="5"/>
      <c r="AW58492" s="5"/>
    </row>
    <row r="58493" spans="38:49">
      <c r="AL58493" s="5"/>
      <c r="AM58493" s="5"/>
      <c r="AW58493" s="5"/>
    </row>
    <row r="58494" spans="38:49">
      <c r="AL58494" s="5"/>
      <c r="AM58494" s="5"/>
      <c r="AW58494" s="5"/>
    </row>
    <row r="58495" spans="38:49">
      <c r="AL58495" s="5"/>
      <c r="AM58495" s="5"/>
      <c r="AW58495" s="5"/>
    </row>
    <row r="58496" spans="38:49">
      <c r="AL58496" s="5"/>
      <c r="AM58496" s="5"/>
      <c r="AW58496" s="5"/>
    </row>
    <row r="58497" spans="38:49">
      <c r="AL58497" s="5"/>
      <c r="AM58497" s="5"/>
      <c r="AW58497" s="5"/>
    </row>
    <row r="58498" spans="38:49">
      <c r="AL58498" s="5"/>
      <c r="AM58498" s="5"/>
      <c r="AW58498" s="5"/>
    </row>
    <row r="58499" spans="38:49">
      <c r="AL58499" s="5"/>
      <c r="AM58499" s="5"/>
      <c r="AW58499" s="5"/>
    </row>
    <row r="58500" spans="38:49">
      <c r="AL58500" s="5"/>
      <c r="AM58500" s="5"/>
      <c r="AW58500" s="5"/>
    </row>
    <row r="58501" spans="38:49">
      <c r="AL58501" s="5"/>
      <c r="AM58501" s="5"/>
      <c r="AW58501" s="5"/>
    </row>
    <row r="58502" spans="38:49">
      <c r="AL58502" s="5"/>
      <c r="AM58502" s="5"/>
      <c r="AW58502" s="5"/>
    </row>
    <row r="58503" spans="38:49">
      <c r="AL58503" s="5"/>
      <c r="AM58503" s="5"/>
      <c r="AW58503" s="5"/>
    </row>
    <row r="58504" spans="38:49">
      <c r="AL58504" s="5"/>
      <c r="AM58504" s="5"/>
      <c r="AW58504" s="5"/>
    </row>
    <row r="58505" spans="38:49">
      <c r="AL58505" s="5"/>
      <c r="AM58505" s="5"/>
      <c r="AW58505" s="5"/>
    </row>
    <row r="58506" spans="38:49">
      <c r="AL58506" s="5"/>
      <c r="AM58506" s="5"/>
      <c r="AW58506" s="5"/>
    </row>
    <row r="58507" spans="38:49">
      <c r="AL58507" s="5"/>
      <c r="AM58507" s="5"/>
      <c r="AW58507" s="5"/>
    </row>
    <row r="58508" spans="38:49">
      <c r="AL58508" s="5"/>
      <c r="AM58508" s="5"/>
      <c r="AW58508" s="5"/>
    </row>
    <row r="58509" spans="38:49">
      <c r="AL58509" s="5"/>
      <c r="AM58509" s="5"/>
      <c r="AW58509" s="5"/>
    </row>
    <row r="58510" spans="38:49">
      <c r="AL58510" s="5"/>
      <c r="AM58510" s="5"/>
      <c r="AW58510" s="5"/>
    </row>
    <row r="58511" spans="38:49">
      <c r="AL58511" s="5"/>
      <c r="AM58511" s="5"/>
      <c r="AW58511" s="5"/>
    </row>
    <row r="58512" spans="38:49">
      <c r="AL58512" s="5"/>
      <c r="AM58512" s="5"/>
      <c r="AW58512" s="5"/>
    </row>
    <row r="58513" spans="38:49">
      <c r="AL58513" s="5"/>
      <c r="AM58513" s="5"/>
      <c r="AW58513" s="5"/>
    </row>
    <row r="58514" spans="38:49">
      <c r="AL58514" s="5"/>
      <c r="AM58514" s="5"/>
      <c r="AW58514" s="5"/>
    </row>
    <row r="58515" spans="38:49">
      <c r="AL58515" s="5"/>
      <c r="AM58515" s="5"/>
      <c r="AW58515" s="5"/>
    </row>
    <row r="58516" spans="38:49">
      <c r="AL58516" s="5"/>
      <c r="AM58516" s="5"/>
      <c r="AW58516" s="5"/>
    </row>
    <row r="58517" spans="38:49">
      <c r="AL58517" s="5"/>
      <c r="AM58517" s="5"/>
      <c r="AW58517" s="5"/>
    </row>
    <row r="58518" spans="38:49">
      <c r="AL58518" s="5"/>
      <c r="AM58518" s="5"/>
      <c r="AW58518" s="5"/>
    </row>
    <row r="58519" spans="38:49">
      <c r="AL58519" s="5"/>
      <c r="AM58519" s="5"/>
      <c r="AW58519" s="5"/>
    </row>
    <row r="58520" spans="38:49">
      <c r="AL58520" s="5"/>
      <c r="AM58520" s="5"/>
      <c r="AW58520" s="5"/>
    </row>
    <row r="58521" spans="38:49">
      <c r="AL58521" s="5"/>
      <c r="AM58521" s="5"/>
      <c r="AW58521" s="5"/>
    </row>
    <row r="58522" spans="38:49">
      <c r="AL58522" s="5"/>
      <c r="AM58522" s="5"/>
      <c r="AW58522" s="5"/>
    </row>
    <row r="58523" spans="38:49">
      <c r="AL58523" s="5"/>
      <c r="AM58523" s="5"/>
      <c r="AW58523" s="5"/>
    </row>
    <row r="58524" spans="38:49">
      <c r="AL58524" s="5"/>
      <c r="AM58524" s="5"/>
      <c r="AW58524" s="5"/>
    </row>
    <row r="58525" spans="38:49">
      <c r="AL58525" s="5"/>
      <c r="AM58525" s="5"/>
      <c r="AW58525" s="5"/>
    </row>
    <row r="58526" spans="38:49">
      <c r="AL58526" s="5"/>
      <c r="AM58526" s="5"/>
      <c r="AW58526" s="5"/>
    </row>
    <row r="58527" spans="38:49">
      <c r="AL58527" s="5"/>
      <c r="AM58527" s="5"/>
      <c r="AW58527" s="5"/>
    </row>
    <row r="58528" spans="38:49">
      <c r="AL58528" s="5"/>
      <c r="AM58528" s="5"/>
      <c r="AW58528" s="5"/>
    </row>
    <row r="58529" spans="38:49">
      <c r="AL58529" s="5"/>
      <c r="AM58529" s="5"/>
      <c r="AW58529" s="5"/>
    </row>
    <row r="58530" spans="38:49">
      <c r="AL58530" s="5"/>
      <c r="AM58530" s="5"/>
      <c r="AW58530" s="5"/>
    </row>
    <row r="58531" spans="38:49">
      <c r="AL58531" s="5"/>
      <c r="AM58531" s="5"/>
      <c r="AW58531" s="5"/>
    </row>
    <row r="58532" spans="38:49">
      <c r="AL58532" s="5"/>
      <c r="AM58532" s="5"/>
      <c r="AW58532" s="5"/>
    </row>
    <row r="58533" spans="38:49">
      <c r="AL58533" s="5"/>
      <c r="AM58533" s="5"/>
      <c r="AW58533" s="5"/>
    </row>
    <row r="58534" spans="38:49">
      <c r="AL58534" s="5"/>
      <c r="AM58534" s="5"/>
      <c r="AW58534" s="5"/>
    </row>
    <row r="58535" spans="38:49">
      <c r="AL58535" s="5"/>
      <c r="AM58535" s="5"/>
      <c r="AW58535" s="5"/>
    </row>
    <row r="58536" spans="38:49">
      <c r="AL58536" s="5"/>
      <c r="AM58536" s="5"/>
      <c r="AW58536" s="5"/>
    </row>
    <row r="58537" spans="38:49">
      <c r="AL58537" s="5"/>
      <c r="AM58537" s="5"/>
      <c r="AW58537" s="5"/>
    </row>
    <row r="58538" spans="38:49">
      <c r="AL58538" s="5"/>
      <c r="AM58538" s="5"/>
      <c r="AW58538" s="5"/>
    </row>
    <row r="58539" spans="38:49">
      <c r="AL58539" s="5"/>
      <c r="AM58539" s="5"/>
      <c r="AW58539" s="5"/>
    </row>
    <row r="58540" spans="38:49">
      <c r="AL58540" s="5"/>
      <c r="AM58540" s="5"/>
      <c r="AW58540" s="5"/>
    </row>
    <row r="58541" spans="38:49">
      <c r="AL58541" s="5"/>
      <c r="AM58541" s="5"/>
      <c r="AW58541" s="5"/>
    </row>
    <row r="58542" spans="38:49">
      <c r="AL58542" s="5"/>
      <c r="AM58542" s="5"/>
      <c r="AW58542" s="5"/>
    </row>
    <row r="58543" spans="38:49">
      <c r="AL58543" s="5"/>
      <c r="AM58543" s="5"/>
      <c r="AW58543" s="5"/>
    </row>
    <row r="58544" spans="38:49">
      <c r="AL58544" s="5"/>
      <c r="AM58544" s="5"/>
      <c r="AW58544" s="5"/>
    </row>
    <row r="58545" spans="38:49">
      <c r="AL58545" s="5"/>
      <c r="AM58545" s="5"/>
      <c r="AW58545" s="5"/>
    </row>
    <row r="58546" spans="38:49">
      <c r="AL58546" s="5"/>
      <c r="AM58546" s="5"/>
      <c r="AW58546" s="5"/>
    </row>
    <row r="58547" spans="38:49">
      <c r="AL58547" s="5"/>
      <c r="AM58547" s="5"/>
      <c r="AW58547" s="5"/>
    </row>
    <row r="58548" spans="38:49">
      <c r="AL58548" s="5"/>
      <c r="AM58548" s="5"/>
      <c r="AW58548" s="5"/>
    </row>
    <row r="58549" spans="38:49">
      <c r="AL58549" s="5"/>
      <c r="AM58549" s="5"/>
      <c r="AW58549" s="5"/>
    </row>
    <row r="58550" spans="38:49">
      <c r="AL58550" s="5"/>
      <c r="AM58550" s="5"/>
      <c r="AW58550" s="5"/>
    </row>
    <row r="58551" spans="38:49">
      <c r="AL58551" s="5"/>
      <c r="AM58551" s="5"/>
      <c r="AW58551" s="5"/>
    </row>
    <row r="58552" spans="38:49">
      <c r="AL58552" s="5"/>
      <c r="AM58552" s="5"/>
      <c r="AW58552" s="5"/>
    </row>
    <row r="58553" spans="38:49">
      <c r="AL58553" s="5"/>
      <c r="AM58553" s="5"/>
      <c r="AW58553" s="5"/>
    </row>
    <row r="58554" spans="38:49">
      <c r="AL58554" s="5"/>
      <c r="AM58554" s="5"/>
      <c r="AW58554" s="5"/>
    </row>
    <row r="58555" spans="38:49">
      <c r="AL58555" s="5"/>
      <c r="AM58555" s="5"/>
      <c r="AW58555" s="5"/>
    </row>
    <row r="58556" spans="38:49">
      <c r="AL58556" s="5"/>
      <c r="AM58556" s="5"/>
      <c r="AW58556" s="5"/>
    </row>
    <row r="58557" spans="38:49">
      <c r="AL58557" s="5"/>
      <c r="AM58557" s="5"/>
      <c r="AW58557" s="5"/>
    </row>
    <row r="58558" spans="38:49">
      <c r="AL58558" s="5"/>
      <c r="AM58558" s="5"/>
      <c r="AW58558" s="5"/>
    </row>
    <row r="58559" spans="38:49">
      <c r="AL58559" s="5"/>
      <c r="AM58559" s="5"/>
      <c r="AW58559" s="5"/>
    </row>
    <row r="58560" spans="38:49">
      <c r="AL58560" s="5"/>
      <c r="AM58560" s="5"/>
      <c r="AW58560" s="5"/>
    </row>
    <row r="58561" spans="38:49">
      <c r="AL58561" s="5"/>
      <c r="AM58561" s="5"/>
      <c r="AW58561" s="5"/>
    </row>
    <row r="58562" spans="38:49">
      <c r="AL58562" s="5"/>
      <c r="AM58562" s="5"/>
      <c r="AW58562" s="5"/>
    </row>
    <row r="58563" spans="38:49">
      <c r="AL58563" s="5"/>
      <c r="AM58563" s="5"/>
      <c r="AW58563" s="5"/>
    </row>
    <row r="58564" spans="38:49">
      <c r="AL58564" s="5"/>
      <c r="AM58564" s="5"/>
      <c r="AW58564" s="5"/>
    </row>
    <row r="58565" spans="38:49">
      <c r="AL58565" s="5"/>
      <c r="AM58565" s="5"/>
      <c r="AW58565" s="5"/>
    </row>
    <row r="58566" spans="38:49">
      <c r="AL58566" s="5"/>
      <c r="AM58566" s="5"/>
      <c r="AW58566" s="5"/>
    </row>
    <row r="58567" spans="38:49">
      <c r="AL58567" s="5"/>
      <c r="AM58567" s="5"/>
      <c r="AW58567" s="5"/>
    </row>
    <row r="58568" spans="38:49">
      <c r="AL58568" s="5"/>
      <c r="AM58568" s="5"/>
      <c r="AW58568" s="5"/>
    </row>
    <row r="58569" spans="38:49">
      <c r="AL58569" s="5"/>
      <c r="AM58569" s="5"/>
      <c r="AW58569" s="5"/>
    </row>
    <row r="58570" spans="38:49">
      <c r="AL58570" s="5"/>
      <c r="AM58570" s="5"/>
      <c r="AW58570" s="5"/>
    </row>
    <row r="58571" spans="38:49">
      <c r="AL58571" s="5"/>
      <c r="AM58571" s="5"/>
      <c r="AW58571" s="5"/>
    </row>
    <row r="58572" spans="38:49">
      <c r="AL58572" s="5"/>
      <c r="AM58572" s="5"/>
      <c r="AW58572" s="5"/>
    </row>
    <row r="58573" spans="38:49">
      <c r="AL58573" s="5"/>
      <c r="AM58573" s="5"/>
      <c r="AW58573" s="5"/>
    </row>
    <row r="58574" spans="38:49">
      <c r="AL58574" s="5"/>
      <c r="AM58574" s="5"/>
      <c r="AW58574" s="5"/>
    </row>
    <row r="58575" spans="38:49">
      <c r="AL58575" s="5"/>
      <c r="AM58575" s="5"/>
      <c r="AW58575" s="5"/>
    </row>
    <row r="58576" spans="38:49">
      <c r="AL58576" s="5"/>
      <c r="AM58576" s="5"/>
      <c r="AW58576" s="5"/>
    </row>
    <row r="58577" spans="38:49">
      <c r="AL58577" s="5"/>
      <c r="AM58577" s="5"/>
      <c r="AW58577" s="5"/>
    </row>
    <row r="58578" spans="38:49">
      <c r="AL58578" s="5"/>
      <c r="AM58578" s="5"/>
      <c r="AW58578" s="5"/>
    </row>
    <row r="58579" spans="38:49">
      <c r="AL58579" s="5"/>
      <c r="AM58579" s="5"/>
      <c r="AW58579" s="5"/>
    </row>
    <row r="58580" spans="38:49">
      <c r="AL58580" s="5"/>
      <c r="AM58580" s="5"/>
      <c r="AW58580" s="5"/>
    </row>
    <row r="58581" spans="38:49">
      <c r="AL58581" s="5"/>
      <c r="AM58581" s="5"/>
      <c r="AW58581" s="5"/>
    </row>
    <row r="58582" spans="38:49">
      <c r="AL58582" s="5"/>
      <c r="AM58582" s="5"/>
      <c r="AW58582" s="5"/>
    </row>
    <row r="58583" spans="38:49">
      <c r="AL58583" s="5"/>
      <c r="AM58583" s="5"/>
      <c r="AW58583" s="5"/>
    </row>
    <row r="58584" spans="38:49">
      <c r="AL58584" s="5"/>
      <c r="AM58584" s="5"/>
      <c r="AW58584" s="5"/>
    </row>
    <row r="58585" spans="38:49">
      <c r="AL58585" s="5"/>
      <c r="AM58585" s="5"/>
      <c r="AW58585" s="5"/>
    </row>
    <row r="58586" spans="38:49">
      <c r="AL58586" s="5"/>
      <c r="AM58586" s="5"/>
      <c r="AW58586" s="5"/>
    </row>
    <row r="58587" spans="38:49">
      <c r="AL58587" s="5"/>
      <c r="AM58587" s="5"/>
      <c r="AW58587" s="5"/>
    </row>
    <row r="58588" spans="38:49">
      <c r="AL58588" s="5"/>
      <c r="AM58588" s="5"/>
      <c r="AW58588" s="5"/>
    </row>
    <row r="58589" spans="38:49">
      <c r="AL58589" s="5"/>
      <c r="AM58589" s="5"/>
      <c r="AW58589" s="5"/>
    </row>
    <row r="58590" spans="38:49">
      <c r="AL58590" s="5"/>
      <c r="AM58590" s="5"/>
      <c r="AW58590" s="5"/>
    </row>
    <row r="58591" spans="38:49">
      <c r="AL58591" s="5"/>
      <c r="AM58591" s="5"/>
      <c r="AW58591" s="5"/>
    </row>
    <row r="58592" spans="38:49">
      <c r="AL58592" s="5"/>
      <c r="AM58592" s="5"/>
      <c r="AW58592" s="5"/>
    </row>
    <row r="58593" spans="38:49">
      <c r="AL58593" s="5"/>
      <c r="AM58593" s="5"/>
      <c r="AW58593" s="5"/>
    </row>
    <row r="58594" spans="38:49">
      <c r="AL58594" s="5"/>
      <c r="AM58594" s="5"/>
      <c r="AW58594" s="5"/>
    </row>
    <row r="58595" spans="38:49">
      <c r="AL58595" s="5"/>
      <c r="AM58595" s="5"/>
      <c r="AW58595" s="5"/>
    </row>
    <row r="58596" spans="38:49">
      <c r="AL58596" s="5"/>
      <c r="AM58596" s="5"/>
      <c r="AW58596" s="5"/>
    </row>
    <row r="58597" spans="38:49">
      <c r="AL58597" s="5"/>
      <c r="AM58597" s="5"/>
      <c r="AW58597" s="5"/>
    </row>
    <row r="58598" spans="38:49">
      <c r="AL58598" s="5"/>
      <c r="AM58598" s="5"/>
      <c r="AW58598" s="5"/>
    </row>
    <row r="58599" spans="38:49">
      <c r="AL58599" s="5"/>
      <c r="AM58599" s="5"/>
      <c r="AW58599" s="5"/>
    </row>
    <row r="58600" spans="38:49">
      <c r="AL58600" s="5"/>
      <c r="AM58600" s="5"/>
      <c r="AW58600" s="5"/>
    </row>
    <row r="58601" spans="38:49">
      <c r="AL58601" s="5"/>
      <c r="AM58601" s="5"/>
      <c r="AW58601" s="5"/>
    </row>
    <row r="58602" spans="38:49">
      <c r="AL58602" s="5"/>
      <c r="AM58602" s="5"/>
      <c r="AW58602" s="5"/>
    </row>
    <row r="58603" spans="38:49">
      <c r="AL58603" s="5"/>
      <c r="AM58603" s="5"/>
      <c r="AW58603" s="5"/>
    </row>
    <row r="58604" spans="38:49">
      <c r="AL58604" s="5"/>
      <c r="AM58604" s="5"/>
      <c r="AW58604" s="5"/>
    </row>
    <row r="58605" spans="38:49">
      <c r="AL58605" s="5"/>
      <c r="AM58605" s="5"/>
      <c r="AW58605" s="5"/>
    </row>
    <row r="58606" spans="38:49">
      <c r="AL58606" s="5"/>
      <c r="AM58606" s="5"/>
      <c r="AW58606" s="5"/>
    </row>
    <row r="58607" spans="38:49">
      <c r="AL58607" s="5"/>
      <c r="AM58607" s="5"/>
      <c r="AW58607" s="5"/>
    </row>
    <row r="58608" spans="38:49">
      <c r="AL58608" s="5"/>
      <c r="AM58608" s="5"/>
      <c r="AW58608" s="5"/>
    </row>
    <row r="58609" spans="38:49">
      <c r="AL58609" s="5"/>
      <c r="AM58609" s="5"/>
      <c r="AW58609" s="5"/>
    </row>
    <row r="58610" spans="38:49">
      <c r="AL58610" s="5"/>
      <c r="AM58610" s="5"/>
      <c r="AW58610" s="5"/>
    </row>
    <row r="58611" spans="38:49">
      <c r="AL58611" s="5"/>
      <c r="AM58611" s="5"/>
      <c r="AW58611" s="5"/>
    </row>
    <row r="58612" spans="38:49">
      <c r="AL58612" s="5"/>
      <c r="AM58612" s="5"/>
      <c r="AW58612" s="5"/>
    </row>
    <row r="58613" spans="38:49">
      <c r="AL58613" s="5"/>
      <c r="AM58613" s="5"/>
      <c r="AW58613" s="5"/>
    </row>
    <row r="58614" spans="38:49">
      <c r="AL58614" s="5"/>
      <c r="AM58614" s="5"/>
      <c r="AW58614" s="5"/>
    </row>
    <row r="58615" spans="38:49">
      <c r="AL58615" s="5"/>
      <c r="AM58615" s="5"/>
      <c r="AW58615" s="5"/>
    </row>
    <row r="58616" spans="38:49">
      <c r="AL58616" s="5"/>
      <c r="AM58616" s="5"/>
      <c r="AW58616" s="5"/>
    </row>
    <row r="58617" spans="38:49">
      <c r="AL58617" s="5"/>
      <c r="AM58617" s="5"/>
      <c r="AW58617" s="5"/>
    </row>
    <row r="58618" spans="38:49">
      <c r="AL58618" s="5"/>
      <c r="AM58618" s="5"/>
      <c r="AW58618" s="5"/>
    </row>
    <row r="58619" spans="38:49">
      <c r="AL58619" s="5"/>
      <c r="AM58619" s="5"/>
      <c r="AW58619" s="5"/>
    </row>
    <row r="58620" spans="38:49">
      <c r="AL58620" s="5"/>
      <c r="AM58620" s="5"/>
      <c r="AW58620" s="5"/>
    </row>
    <row r="58621" spans="38:49">
      <c r="AL58621" s="5"/>
      <c r="AM58621" s="5"/>
      <c r="AW58621" s="5"/>
    </row>
    <row r="58622" spans="38:49">
      <c r="AL58622" s="5"/>
      <c r="AM58622" s="5"/>
      <c r="AW58622" s="5"/>
    </row>
    <row r="58623" spans="38:49">
      <c r="AL58623" s="5"/>
      <c r="AM58623" s="5"/>
      <c r="AW58623" s="5"/>
    </row>
    <row r="58624" spans="38:49">
      <c r="AL58624" s="5"/>
      <c r="AM58624" s="5"/>
      <c r="AW58624" s="5"/>
    </row>
    <row r="58625" spans="38:49">
      <c r="AL58625" s="5"/>
      <c r="AM58625" s="5"/>
      <c r="AW58625" s="5"/>
    </row>
    <row r="58626" spans="38:49">
      <c r="AL58626" s="5"/>
      <c r="AM58626" s="5"/>
      <c r="AW58626" s="5"/>
    </row>
    <row r="58627" spans="38:49">
      <c r="AL58627" s="5"/>
      <c r="AM58627" s="5"/>
      <c r="AW58627" s="5"/>
    </row>
    <row r="58628" spans="38:49">
      <c r="AL58628" s="5"/>
      <c r="AM58628" s="5"/>
      <c r="AW58628" s="5"/>
    </row>
    <row r="58629" spans="38:49">
      <c r="AL58629" s="5"/>
      <c r="AM58629" s="5"/>
      <c r="AW58629" s="5"/>
    </row>
    <row r="58630" spans="38:49">
      <c r="AL58630" s="5"/>
      <c r="AM58630" s="5"/>
      <c r="AW58630" s="5"/>
    </row>
    <row r="58631" spans="38:49">
      <c r="AL58631" s="5"/>
      <c r="AM58631" s="5"/>
      <c r="AW58631" s="5"/>
    </row>
    <row r="58632" spans="38:49">
      <c r="AL58632" s="5"/>
      <c r="AM58632" s="5"/>
      <c r="AW58632" s="5"/>
    </row>
    <row r="58633" spans="38:49">
      <c r="AL58633" s="5"/>
      <c r="AM58633" s="5"/>
      <c r="AW58633" s="5"/>
    </row>
    <row r="58634" spans="38:49">
      <c r="AL58634" s="5"/>
      <c r="AM58634" s="5"/>
      <c r="AW58634" s="5"/>
    </row>
    <row r="58635" spans="38:49">
      <c r="AL58635" s="5"/>
      <c r="AM58635" s="5"/>
      <c r="AW58635" s="5"/>
    </row>
    <row r="58636" spans="38:49">
      <c r="AL58636" s="5"/>
      <c r="AM58636" s="5"/>
      <c r="AW58636" s="5"/>
    </row>
    <row r="58637" spans="38:49">
      <c r="AL58637" s="5"/>
      <c r="AM58637" s="5"/>
      <c r="AW58637" s="5"/>
    </row>
    <row r="58638" spans="38:49">
      <c r="AL58638" s="5"/>
      <c r="AM58638" s="5"/>
      <c r="AW58638" s="5"/>
    </row>
    <row r="58639" spans="38:49">
      <c r="AL58639" s="5"/>
      <c r="AM58639" s="5"/>
      <c r="AW58639" s="5"/>
    </row>
    <row r="58640" spans="38:49">
      <c r="AL58640" s="5"/>
      <c r="AM58640" s="5"/>
      <c r="AW58640" s="5"/>
    </row>
    <row r="58641" spans="38:49">
      <c r="AL58641" s="5"/>
      <c r="AM58641" s="5"/>
      <c r="AW58641" s="5"/>
    </row>
    <row r="58642" spans="38:49">
      <c r="AL58642" s="5"/>
      <c r="AM58642" s="5"/>
      <c r="AW58642" s="5"/>
    </row>
    <row r="58643" spans="38:49">
      <c r="AL58643" s="5"/>
      <c r="AM58643" s="5"/>
      <c r="AW58643" s="5"/>
    </row>
    <row r="58644" spans="38:49">
      <c r="AL58644" s="5"/>
      <c r="AM58644" s="5"/>
      <c r="AW58644" s="5"/>
    </row>
    <row r="58645" spans="38:49">
      <c r="AL58645" s="5"/>
      <c r="AM58645" s="5"/>
      <c r="AW58645" s="5"/>
    </row>
    <row r="58646" spans="38:49">
      <c r="AL58646" s="5"/>
      <c r="AM58646" s="5"/>
      <c r="AW58646" s="5"/>
    </row>
    <row r="58647" spans="38:49">
      <c r="AL58647" s="5"/>
      <c r="AM58647" s="5"/>
      <c r="AW58647" s="5"/>
    </row>
    <row r="58648" spans="38:49">
      <c r="AL58648" s="5"/>
      <c r="AM58648" s="5"/>
      <c r="AW58648" s="5"/>
    </row>
    <row r="58649" spans="38:49">
      <c r="AL58649" s="5"/>
      <c r="AM58649" s="5"/>
      <c r="AW58649" s="5"/>
    </row>
    <row r="58650" spans="38:49">
      <c r="AL58650" s="5"/>
      <c r="AM58650" s="5"/>
      <c r="AW58650" s="5"/>
    </row>
    <row r="58651" spans="38:49">
      <c r="AL58651" s="5"/>
      <c r="AM58651" s="5"/>
      <c r="AW58651" s="5"/>
    </row>
    <row r="58652" spans="38:49">
      <c r="AL58652" s="5"/>
      <c r="AM58652" s="5"/>
      <c r="AW58652" s="5"/>
    </row>
    <row r="58653" spans="38:49">
      <c r="AL58653" s="5"/>
      <c r="AM58653" s="5"/>
      <c r="AW58653" s="5"/>
    </row>
    <row r="58654" spans="38:49">
      <c r="AL58654" s="5"/>
      <c r="AM58654" s="5"/>
      <c r="AW58654" s="5"/>
    </row>
    <row r="58655" spans="38:49">
      <c r="AL58655" s="5"/>
      <c r="AM58655" s="5"/>
      <c r="AW58655" s="5"/>
    </row>
    <row r="58656" spans="38:49">
      <c r="AL58656" s="5"/>
      <c r="AM58656" s="5"/>
      <c r="AW58656" s="5"/>
    </row>
    <row r="58657" spans="38:49">
      <c r="AL58657" s="5"/>
      <c r="AM58657" s="5"/>
      <c r="AW58657" s="5"/>
    </row>
    <row r="58658" spans="38:49">
      <c r="AL58658" s="5"/>
      <c r="AM58658" s="5"/>
      <c r="AW58658" s="5"/>
    </row>
    <row r="58659" spans="38:49">
      <c r="AL58659" s="5"/>
      <c r="AM58659" s="5"/>
      <c r="AW58659" s="5"/>
    </row>
    <row r="58660" spans="38:49">
      <c r="AL58660" s="5"/>
      <c r="AM58660" s="5"/>
      <c r="AW58660" s="5"/>
    </row>
    <row r="58661" spans="38:49">
      <c r="AL58661" s="5"/>
      <c r="AM58661" s="5"/>
      <c r="AW58661" s="5"/>
    </row>
    <row r="58662" spans="38:49">
      <c r="AL58662" s="5"/>
      <c r="AM58662" s="5"/>
      <c r="AW58662" s="5"/>
    </row>
    <row r="58663" spans="38:49">
      <c r="AL58663" s="5"/>
      <c r="AM58663" s="5"/>
      <c r="AW58663" s="5"/>
    </row>
    <row r="58664" spans="38:49">
      <c r="AL58664" s="5"/>
      <c r="AM58664" s="5"/>
      <c r="AW58664" s="5"/>
    </row>
    <row r="58665" spans="38:49">
      <c r="AL58665" s="5"/>
      <c r="AM58665" s="5"/>
      <c r="AW58665" s="5"/>
    </row>
    <row r="58666" spans="38:49">
      <c r="AL58666" s="5"/>
      <c r="AM58666" s="5"/>
      <c r="AW58666" s="5"/>
    </row>
    <row r="58667" spans="38:49">
      <c r="AL58667" s="5"/>
      <c r="AM58667" s="5"/>
      <c r="AW58667" s="5"/>
    </row>
    <row r="58668" spans="38:49">
      <c r="AL58668" s="5"/>
      <c r="AM58668" s="5"/>
      <c r="AW58668" s="5"/>
    </row>
    <row r="58669" spans="38:49">
      <c r="AL58669" s="5"/>
      <c r="AM58669" s="5"/>
      <c r="AW58669" s="5"/>
    </row>
    <row r="58670" spans="38:49">
      <c r="AL58670" s="5"/>
      <c r="AM58670" s="5"/>
      <c r="AW58670" s="5"/>
    </row>
    <row r="58671" spans="38:49">
      <c r="AL58671" s="5"/>
      <c r="AM58671" s="5"/>
      <c r="AW58671" s="5"/>
    </row>
    <row r="58672" spans="38:49">
      <c r="AL58672" s="5"/>
      <c r="AM58672" s="5"/>
      <c r="AW58672" s="5"/>
    </row>
    <row r="58673" spans="38:49">
      <c r="AL58673" s="5"/>
      <c r="AM58673" s="5"/>
      <c r="AW58673" s="5"/>
    </row>
    <row r="58674" spans="38:49">
      <c r="AL58674" s="5"/>
      <c r="AM58674" s="5"/>
      <c r="AW58674" s="5"/>
    </row>
    <row r="58675" spans="38:49">
      <c r="AL58675" s="5"/>
      <c r="AM58675" s="5"/>
      <c r="AW58675" s="5"/>
    </row>
    <row r="58676" spans="38:49">
      <c r="AL58676" s="5"/>
      <c r="AM58676" s="5"/>
      <c r="AW58676" s="5"/>
    </row>
    <row r="58677" spans="38:49">
      <c r="AL58677" s="5"/>
      <c r="AM58677" s="5"/>
      <c r="AW58677" s="5"/>
    </row>
    <row r="58678" spans="38:49">
      <c r="AL58678" s="5"/>
      <c r="AM58678" s="5"/>
      <c r="AW58678" s="5"/>
    </row>
    <row r="58679" spans="38:49">
      <c r="AL58679" s="5"/>
      <c r="AM58679" s="5"/>
      <c r="AW58679" s="5"/>
    </row>
    <row r="58680" spans="38:49">
      <c r="AL58680" s="5"/>
      <c r="AM58680" s="5"/>
      <c r="AW58680" s="5"/>
    </row>
    <row r="58681" spans="38:49">
      <c r="AL58681" s="5"/>
      <c r="AM58681" s="5"/>
      <c r="AW58681" s="5"/>
    </row>
    <row r="58682" spans="38:49">
      <c r="AL58682" s="5"/>
      <c r="AM58682" s="5"/>
      <c r="AW58682" s="5"/>
    </row>
    <row r="58683" spans="38:49">
      <c r="AL58683" s="5"/>
      <c r="AM58683" s="5"/>
      <c r="AW58683" s="5"/>
    </row>
    <row r="58684" spans="38:49">
      <c r="AL58684" s="5"/>
      <c r="AM58684" s="5"/>
      <c r="AW58684" s="5"/>
    </row>
    <row r="58685" spans="38:49">
      <c r="AL58685" s="5"/>
      <c r="AM58685" s="5"/>
      <c r="AW58685" s="5"/>
    </row>
    <row r="58686" spans="38:49">
      <c r="AL58686" s="5"/>
      <c r="AM58686" s="5"/>
      <c r="AW58686" s="5"/>
    </row>
    <row r="58687" spans="38:49">
      <c r="AL58687" s="5"/>
      <c r="AM58687" s="5"/>
      <c r="AW58687" s="5"/>
    </row>
    <row r="58688" spans="38:49">
      <c r="AL58688" s="5"/>
      <c r="AM58688" s="5"/>
      <c r="AW58688" s="5"/>
    </row>
    <row r="58689" spans="38:49">
      <c r="AL58689" s="5"/>
      <c r="AM58689" s="5"/>
      <c r="AW58689" s="5"/>
    </row>
    <row r="58690" spans="38:49">
      <c r="AL58690" s="5"/>
      <c r="AM58690" s="5"/>
      <c r="AW58690" s="5"/>
    </row>
    <row r="58691" spans="38:49">
      <c r="AL58691" s="5"/>
      <c r="AM58691" s="5"/>
      <c r="AW58691" s="5"/>
    </row>
    <row r="58692" spans="38:49">
      <c r="AL58692" s="5"/>
      <c r="AM58692" s="5"/>
      <c r="AW58692" s="5"/>
    </row>
    <row r="58693" spans="38:49">
      <c r="AL58693" s="5"/>
      <c r="AM58693" s="5"/>
      <c r="AW58693" s="5"/>
    </row>
    <row r="58694" spans="38:49">
      <c r="AL58694" s="5"/>
      <c r="AM58694" s="5"/>
      <c r="AW58694" s="5"/>
    </row>
    <row r="58695" spans="38:49">
      <c r="AL58695" s="5"/>
      <c r="AM58695" s="5"/>
      <c r="AW58695" s="5"/>
    </row>
    <row r="58696" spans="38:49">
      <c r="AL58696" s="5"/>
      <c r="AM58696" s="5"/>
      <c r="AW58696" s="5"/>
    </row>
    <row r="58697" spans="38:49">
      <c r="AL58697" s="5"/>
      <c r="AM58697" s="5"/>
      <c r="AW58697" s="5"/>
    </row>
    <row r="58698" spans="38:49">
      <c r="AL58698" s="5"/>
      <c r="AM58698" s="5"/>
      <c r="AW58698" s="5"/>
    </row>
    <row r="58699" spans="38:49">
      <c r="AL58699" s="5"/>
      <c r="AM58699" s="5"/>
      <c r="AW58699" s="5"/>
    </row>
    <row r="58700" spans="38:49">
      <c r="AL58700" s="5"/>
      <c r="AM58700" s="5"/>
      <c r="AW58700" s="5"/>
    </row>
    <row r="58701" spans="38:49">
      <c r="AL58701" s="5"/>
      <c r="AM58701" s="5"/>
      <c r="AW58701" s="5"/>
    </row>
    <row r="58702" spans="38:49">
      <c r="AL58702" s="5"/>
      <c r="AM58702" s="5"/>
      <c r="AW58702" s="5"/>
    </row>
    <row r="58703" spans="38:49">
      <c r="AL58703" s="5"/>
      <c r="AM58703" s="5"/>
      <c r="AW58703" s="5"/>
    </row>
    <row r="58704" spans="38:49">
      <c r="AL58704" s="5"/>
      <c r="AM58704" s="5"/>
      <c r="AW58704" s="5"/>
    </row>
    <row r="58705" spans="38:49">
      <c r="AL58705" s="5"/>
      <c r="AM58705" s="5"/>
      <c r="AW58705" s="5"/>
    </row>
    <row r="58706" spans="38:49">
      <c r="AL58706" s="5"/>
      <c r="AM58706" s="5"/>
      <c r="AW58706" s="5"/>
    </row>
    <row r="58707" spans="38:49">
      <c r="AL58707" s="5"/>
      <c r="AM58707" s="5"/>
      <c r="AW58707" s="5"/>
    </row>
    <row r="58708" spans="38:49">
      <c r="AL58708" s="5"/>
      <c r="AM58708" s="5"/>
      <c r="AW58708" s="5"/>
    </row>
    <row r="58709" spans="38:49">
      <c r="AL58709" s="5"/>
      <c r="AM58709" s="5"/>
      <c r="AW58709" s="5"/>
    </row>
    <row r="58710" spans="38:49">
      <c r="AL58710" s="5"/>
      <c r="AM58710" s="5"/>
      <c r="AW58710" s="5"/>
    </row>
    <row r="58711" spans="38:49">
      <c r="AL58711" s="5"/>
      <c r="AM58711" s="5"/>
      <c r="AW58711" s="5"/>
    </row>
    <row r="58712" spans="38:49">
      <c r="AL58712" s="5"/>
      <c r="AM58712" s="5"/>
      <c r="AW58712" s="5"/>
    </row>
    <row r="58713" spans="38:49">
      <c r="AL58713" s="5"/>
      <c r="AM58713" s="5"/>
      <c r="AW58713" s="5"/>
    </row>
    <row r="58714" spans="38:49">
      <c r="AL58714" s="5"/>
      <c r="AM58714" s="5"/>
      <c r="AW58714" s="5"/>
    </row>
    <row r="58715" spans="38:49">
      <c r="AL58715" s="5"/>
      <c r="AM58715" s="5"/>
      <c r="AW58715" s="5"/>
    </row>
    <row r="58716" spans="38:49">
      <c r="AL58716" s="5"/>
      <c r="AM58716" s="5"/>
      <c r="AW58716" s="5"/>
    </row>
    <row r="58717" spans="38:49">
      <c r="AL58717" s="5"/>
      <c r="AM58717" s="5"/>
      <c r="AW58717" s="5"/>
    </row>
    <row r="58718" spans="38:49">
      <c r="AL58718" s="5"/>
      <c r="AM58718" s="5"/>
      <c r="AW58718" s="5"/>
    </row>
    <row r="58719" spans="38:49">
      <c r="AL58719" s="5"/>
      <c r="AM58719" s="5"/>
      <c r="AW58719" s="5"/>
    </row>
    <row r="58720" spans="38:49">
      <c r="AL58720" s="5"/>
      <c r="AM58720" s="5"/>
      <c r="AW58720" s="5"/>
    </row>
    <row r="58721" spans="38:49">
      <c r="AL58721" s="5"/>
      <c r="AM58721" s="5"/>
      <c r="AW58721" s="5"/>
    </row>
    <row r="58722" spans="38:49">
      <c r="AL58722" s="5"/>
      <c r="AM58722" s="5"/>
      <c r="AW58722" s="5"/>
    </row>
    <row r="58723" spans="38:49">
      <c r="AL58723" s="5"/>
      <c r="AM58723" s="5"/>
      <c r="AW58723" s="5"/>
    </row>
    <row r="58724" spans="38:49">
      <c r="AL58724" s="5"/>
      <c r="AM58724" s="5"/>
      <c r="AW58724" s="5"/>
    </row>
    <row r="58725" spans="38:49">
      <c r="AL58725" s="5"/>
      <c r="AM58725" s="5"/>
      <c r="AW58725" s="5"/>
    </row>
    <row r="58726" spans="38:49">
      <c r="AL58726" s="5"/>
      <c r="AM58726" s="5"/>
      <c r="AW58726" s="5"/>
    </row>
    <row r="58727" spans="38:49">
      <c r="AL58727" s="5"/>
      <c r="AM58727" s="5"/>
      <c r="AW58727" s="5"/>
    </row>
    <row r="58728" spans="38:49">
      <c r="AL58728" s="5"/>
      <c r="AM58728" s="5"/>
      <c r="AW58728" s="5"/>
    </row>
    <row r="58729" spans="38:49">
      <c r="AL58729" s="5"/>
      <c r="AM58729" s="5"/>
      <c r="AW58729" s="5"/>
    </row>
    <row r="58730" spans="38:49">
      <c r="AL58730" s="5"/>
      <c r="AM58730" s="5"/>
      <c r="AW58730" s="5"/>
    </row>
    <row r="58731" spans="38:49">
      <c r="AL58731" s="5"/>
      <c r="AM58731" s="5"/>
      <c r="AW58731" s="5"/>
    </row>
    <row r="58732" spans="38:49">
      <c r="AL58732" s="5"/>
      <c r="AM58732" s="5"/>
      <c r="AW58732" s="5"/>
    </row>
    <row r="58733" spans="38:49">
      <c r="AL58733" s="5"/>
      <c r="AM58733" s="5"/>
      <c r="AW58733" s="5"/>
    </row>
    <row r="58734" spans="38:49">
      <c r="AL58734" s="5"/>
      <c r="AM58734" s="5"/>
      <c r="AW58734" s="5"/>
    </row>
    <row r="58735" spans="38:49">
      <c r="AL58735" s="5"/>
      <c r="AM58735" s="5"/>
      <c r="AW58735" s="5"/>
    </row>
    <row r="58736" spans="38:49">
      <c r="AL58736" s="5"/>
      <c r="AM58736" s="5"/>
      <c r="AW58736" s="5"/>
    </row>
    <row r="58737" spans="38:49">
      <c r="AL58737" s="5"/>
      <c r="AM58737" s="5"/>
      <c r="AW58737" s="5"/>
    </row>
    <row r="58738" spans="38:49">
      <c r="AL58738" s="5"/>
      <c r="AM58738" s="5"/>
      <c r="AW58738" s="5"/>
    </row>
    <row r="58739" spans="38:49">
      <c r="AL58739" s="5"/>
      <c r="AM58739" s="5"/>
      <c r="AW58739" s="5"/>
    </row>
    <row r="58740" spans="38:49">
      <c r="AL58740" s="5"/>
      <c r="AM58740" s="5"/>
      <c r="AW58740" s="5"/>
    </row>
    <row r="58741" spans="38:49">
      <c r="AL58741" s="5"/>
      <c r="AM58741" s="5"/>
      <c r="AW58741" s="5"/>
    </row>
    <row r="58742" spans="38:49">
      <c r="AL58742" s="5"/>
      <c r="AM58742" s="5"/>
      <c r="AW58742" s="5"/>
    </row>
    <row r="58743" spans="38:49">
      <c r="AL58743" s="5"/>
      <c r="AM58743" s="5"/>
      <c r="AW58743" s="5"/>
    </row>
    <row r="58744" spans="38:49">
      <c r="AL58744" s="5"/>
      <c r="AM58744" s="5"/>
      <c r="AW58744" s="5"/>
    </row>
    <row r="58745" spans="38:49">
      <c r="AL58745" s="5"/>
      <c r="AM58745" s="5"/>
      <c r="AW58745" s="5"/>
    </row>
    <row r="58746" spans="38:49">
      <c r="AL58746" s="5"/>
      <c r="AM58746" s="5"/>
      <c r="AW58746" s="5"/>
    </row>
    <row r="58747" spans="38:49">
      <c r="AL58747" s="5"/>
      <c r="AM58747" s="5"/>
      <c r="AW58747" s="5"/>
    </row>
    <row r="58748" spans="38:49">
      <c r="AL58748" s="5"/>
      <c r="AM58748" s="5"/>
      <c r="AW58748" s="5"/>
    </row>
    <row r="58749" spans="38:49">
      <c r="AL58749" s="5"/>
      <c r="AM58749" s="5"/>
      <c r="AW58749" s="5"/>
    </row>
    <row r="58750" spans="38:49">
      <c r="AL58750" s="5"/>
      <c r="AM58750" s="5"/>
      <c r="AW58750" s="5"/>
    </row>
    <row r="58751" spans="38:49">
      <c r="AL58751" s="5"/>
      <c r="AM58751" s="5"/>
      <c r="AW58751" s="5"/>
    </row>
    <row r="58752" spans="38:49">
      <c r="AL58752" s="5"/>
      <c r="AM58752" s="5"/>
      <c r="AW58752" s="5"/>
    </row>
    <row r="58753" spans="38:49">
      <c r="AL58753" s="5"/>
      <c r="AM58753" s="5"/>
      <c r="AW58753" s="5"/>
    </row>
    <row r="58754" spans="38:49">
      <c r="AL58754" s="5"/>
      <c r="AM58754" s="5"/>
      <c r="AW58754" s="5"/>
    </row>
    <row r="58755" spans="38:49">
      <c r="AL58755" s="5"/>
      <c r="AM58755" s="5"/>
      <c r="AW58755" s="5"/>
    </row>
    <row r="58756" spans="38:49">
      <c r="AL58756" s="5"/>
      <c r="AM58756" s="5"/>
      <c r="AW58756" s="5"/>
    </row>
    <row r="58757" spans="38:49">
      <c r="AL58757" s="5"/>
      <c r="AM58757" s="5"/>
      <c r="AW58757" s="5"/>
    </row>
    <row r="58758" spans="38:49">
      <c r="AL58758" s="5"/>
      <c r="AM58758" s="5"/>
      <c r="AW58758" s="5"/>
    </row>
    <row r="58759" spans="38:49">
      <c r="AL58759" s="5"/>
      <c r="AM58759" s="5"/>
      <c r="AW58759" s="5"/>
    </row>
    <row r="58760" spans="38:49">
      <c r="AL58760" s="5"/>
      <c r="AM58760" s="5"/>
      <c r="AW58760" s="5"/>
    </row>
    <row r="58761" spans="38:49">
      <c r="AL58761" s="5"/>
      <c r="AM58761" s="5"/>
      <c r="AW58761" s="5"/>
    </row>
    <row r="58762" spans="38:49">
      <c r="AL58762" s="5"/>
      <c r="AM58762" s="5"/>
      <c r="AW58762" s="5"/>
    </row>
    <row r="58763" spans="38:49">
      <c r="AL58763" s="5"/>
      <c r="AM58763" s="5"/>
      <c r="AW58763" s="5"/>
    </row>
    <row r="58764" spans="38:49">
      <c r="AL58764" s="5"/>
      <c r="AM58764" s="5"/>
      <c r="AW58764" s="5"/>
    </row>
    <row r="58765" spans="38:49">
      <c r="AL58765" s="5"/>
      <c r="AM58765" s="5"/>
      <c r="AW58765" s="5"/>
    </row>
    <row r="58766" spans="38:49">
      <c r="AL58766" s="5"/>
      <c r="AM58766" s="5"/>
      <c r="AW58766" s="5"/>
    </row>
    <row r="58767" spans="38:49">
      <c r="AL58767" s="5"/>
      <c r="AM58767" s="5"/>
      <c r="AW58767" s="5"/>
    </row>
    <row r="58768" spans="38:49">
      <c r="AL58768" s="5"/>
      <c r="AM58768" s="5"/>
      <c r="AW58768" s="5"/>
    </row>
    <row r="58769" spans="38:49">
      <c r="AL58769" s="5"/>
      <c r="AM58769" s="5"/>
      <c r="AW58769" s="5"/>
    </row>
    <row r="58770" spans="38:49">
      <c r="AL58770" s="5"/>
      <c r="AM58770" s="5"/>
      <c r="AW58770" s="5"/>
    </row>
    <row r="58771" spans="38:49">
      <c r="AL58771" s="5"/>
      <c r="AM58771" s="5"/>
      <c r="AW58771" s="5"/>
    </row>
    <row r="58772" spans="38:49">
      <c r="AL58772" s="5"/>
      <c r="AM58772" s="5"/>
      <c r="AW58772" s="5"/>
    </row>
    <row r="58773" spans="38:49">
      <c r="AL58773" s="5"/>
      <c r="AM58773" s="5"/>
      <c r="AW58773" s="5"/>
    </row>
    <row r="58774" spans="38:49">
      <c r="AL58774" s="5"/>
      <c r="AM58774" s="5"/>
      <c r="AW58774" s="5"/>
    </row>
    <row r="58775" spans="38:49">
      <c r="AL58775" s="5"/>
      <c r="AM58775" s="5"/>
      <c r="AW58775" s="5"/>
    </row>
    <row r="58776" spans="38:49">
      <c r="AL58776" s="5"/>
      <c r="AM58776" s="5"/>
      <c r="AW58776" s="5"/>
    </row>
    <row r="58777" spans="38:49">
      <c r="AL58777" s="5"/>
      <c r="AM58777" s="5"/>
      <c r="AW58777" s="5"/>
    </row>
    <row r="58778" spans="38:49">
      <c r="AL58778" s="5"/>
      <c r="AM58778" s="5"/>
      <c r="AW58778" s="5"/>
    </row>
    <row r="58779" spans="38:49">
      <c r="AL58779" s="5"/>
      <c r="AM58779" s="5"/>
      <c r="AW58779" s="5"/>
    </row>
    <row r="58780" spans="38:49">
      <c r="AL58780" s="5"/>
      <c r="AM58780" s="5"/>
      <c r="AW58780" s="5"/>
    </row>
    <row r="58781" spans="38:49">
      <c r="AL58781" s="5"/>
      <c r="AM58781" s="5"/>
      <c r="AW58781" s="5"/>
    </row>
    <row r="58782" spans="38:49">
      <c r="AL58782" s="5"/>
      <c r="AM58782" s="5"/>
      <c r="AW58782" s="5"/>
    </row>
    <row r="58783" spans="38:49">
      <c r="AL58783" s="5"/>
      <c r="AM58783" s="5"/>
      <c r="AW58783" s="5"/>
    </row>
    <row r="58784" spans="38:49">
      <c r="AL58784" s="5"/>
      <c r="AM58784" s="5"/>
      <c r="AW58784" s="5"/>
    </row>
    <row r="58785" spans="38:49">
      <c r="AL58785" s="5"/>
      <c r="AM58785" s="5"/>
      <c r="AW58785" s="5"/>
    </row>
    <row r="58786" spans="38:49">
      <c r="AL58786" s="5"/>
      <c r="AM58786" s="5"/>
      <c r="AW58786" s="5"/>
    </row>
    <row r="58787" spans="38:49">
      <c r="AL58787" s="5"/>
      <c r="AM58787" s="5"/>
      <c r="AW58787" s="5"/>
    </row>
    <row r="58788" spans="38:49">
      <c r="AL58788" s="5"/>
      <c r="AM58788" s="5"/>
      <c r="AW58788" s="5"/>
    </row>
    <row r="58789" spans="38:49">
      <c r="AL58789" s="5"/>
      <c r="AM58789" s="5"/>
      <c r="AW58789" s="5"/>
    </row>
    <row r="58790" spans="38:49">
      <c r="AL58790" s="5"/>
      <c r="AM58790" s="5"/>
      <c r="AW58790" s="5"/>
    </row>
    <row r="58791" spans="38:49">
      <c r="AL58791" s="5"/>
      <c r="AM58791" s="5"/>
      <c r="AW58791" s="5"/>
    </row>
    <row r="58792" spans="38:49">
      <c r="AL58792" s="5"/>
      <c r="AM58792" s="5"/>
      <c r="AW58792" s="5"/>
    </row>
    <row r="58793" spans="38:49">
      <c r="AL58793" s="5"/>
      <c r="AM58793" s="5"/>
      <c r="AW58793" s="5"/>
    </row>
    <row r="58794" spans="38:49">
      <c r="AL58794" s="5"/>
      <c r="AM58794" s="5"/>
      <c r="AW58794" s="5"/>
    </row>
    <row r="58795" spans="38:49">
      <c r="AL58795" s="5"/>
      <c r="AM58795" s="5"/>
      <c r="AW58795" s="5"/>
    </row>
    <row r="58796" spans="38:49">
      <c r="AL58796" s="5"/>
      <c r="AM58796" s="5"/>
      <c r="AW58796" s="5"/>
    </row>
    <row r="58797" spans="38:49">
      <c r="AL58797" s="5"/>
      <c r="AM58797" s="5"/>
      <c r="AW58797" s="5"/>
    </row>
    <row r="58798" spans="38:49">
      <c r="AL58798" s="5"/>
      <c r="AM58798" s="5"/>
      <c r="AW58798" s="5"/>
    </row>
    <row r="58799" spans="38:49">
      <c r="AL58799" s="5"/>
      <c r="AM58799" s="5"/>
      <c r="AW58799" s="5"/>
    </row>
    <row r="58800" spans="38:49">
      <c r="AL58800" s="5"/>
      <c r="AM58800" s="5"/>
      <c r="AW58800" s="5"/>
    </row>
    <row r="58801" spans="38:49">
      <c r="AL58801" s="5"/>
      <c r="AM58801" s="5"/>
      <c r="AW58801" s="5"/>
    </row>
    <row r="58802" spans="38:49">
      <c r="AL58802" s="5"/>
      <c r="AM58802" s="5"/>
      <c r="AW58802" s="5"/>
    </row>
    <row r="58803" spans="38:49">
      <c r="AL58803" s="5"/>
      <c r="AM58803" s="5"/>
      <c r="AW58803" s="5"/>
    </row>
    <row r="58804" spans="38:49">
      <c r="AL58804" s="5"/>
      <c r="AM58804" s="5"/>
      <c r="AW58804" s="5"/>
    </row>
    <row r="58805" spans="38:49">
      <c r="AL58805" s="5"/>
      <c r="AM58805" s="5"/>
      <c r="AW58805" s="5"/>
    </row>
    <row r="58806" spans="38:49">
      <c r="AL58806" s="5"/>
      <c r="AM58806" s="5"/>
      <c r="AW58806" s="5"/>
    </row>
    <row r="58807" spans="38:49">
      <c r="AL58807" s="5"/>
      <c r="AM58807" s="5"/>
      <c r="AW58807" s="5"/>
    </row>
    <row r="58808" spans="38:49">
      <c r="AL58808" s="5"/>
      <c r="AM58808" s="5"/>
      <c r="AW58808" s="5"/>
    </row>
    <row r="58809" spans="38:49">
      <c r="AL58809" s="5"/>
      <c r="AM58809" s="5"/>
      <c r="AW58809" s="5"/>
    </row>
    <row r="58810" spans="38:49">
      <c r="AL58810" s="5"/>
      <c r="AM58810" s="5"/>
      <c r="AW58810" s="5"/>
    </row>
    <row r="58811" spans="38:49">
      <c r="AL58811" s="5"/>
      <c r="AM58811" s="5"/>
      <c r="AW58811" s="5"/>
    </row>
    <row r="58812" spans="38:49">
      <c r="AL58812" s="5"/>
      <c r="AM58812" s="5"/>
      <c r="AW58812" s="5"/>
    </row>
    <row r="58813" spans="38:49">
      <c r="AL58813" s="5"/>
      <c r="AM58813" s="5"/>
      <c r="AW58813" s="5"/>
    </row>
    <row r="58814" spans="38:49">
      <c r="AL58814" s="5"/>
      <c r="AM58814" s="5"/>
      <c r="AW58814" s="5"/>
    </row>
    <row r="58815" spans="38:49">
      <c r="AL58815" s="5"/>
      <c r="AM58815" s="5"/>
      <c r="AW58815" s="5"/>
    </row>
    <row r="58816" spans="38:49">
      <c r="AL58816" s="5"/>
      <c r="AM58816" s="5"/>
      <c r="AW58816" s="5"/>
    </row>
    <row r="58817" spans="38:49">
      <c r="AL58817" s="5"/>
      <c r="AM58817" s="5"/>
      <c r="AW58817" s="5"/>
    </row>
    <row r="58818" spans="38:49">
      <c r="AL58818" s="5"/>
      <c r="AM58818" s="5"/>
      <c r="AW58818" s="5"/>
    </row>
    <row r="58819" spans="38:49">
      <c r="AL58819" s="5"/>
      <c r="AM58819" s="5"/>
      <c r="AW58819" s="5"/>
    </row>
    <row r="58820" spans="38:49">
      <c r="AL58820" s="5"/>
      <c r="AM58820" s="5"/>
      <c r="AW58820" s="5"/>
    </row>
    <row r="58821" spans="38:49">
      <c r="AL58821" s="5"/>
      <c r="AM58821" s="5"/>
      <c r="AW58821" s="5"/>
    </row>
    <row r="58822" spans="38:49">
      <c r="AL58822" s="5"/>
      <c r="AM58822" s="5"/>
      <c r="AW58822" s="5"/>
    </row>
    <row r="58823" spans="38:49">
      <c r="AL58823" s="5"/>
      <c r="AM58823" s="5"/>
      <c r="AW58823" s="5"/>
    </row>
    <row r="58824" spans="38:49">
      <c r="AL58824" s="5"/>
      <c r="AM58824" s="5"/>
      <c r="AW58824" s="5"/>
    </row>
    <row r="58825" spans="38:49">
      <c r="AL58825" s="5"/>
      <c r="AM58825" s="5"/>
      <c r="AW58825" s="5"/>
    </row>
    <row r="58826" spans="38:49">
      <c r="AL58826" s="5"/>
      <c r="AM58826" s="5"/>
      <c r="AW58826" s="5"/>
    </row>
    <row r="58827" spans="38:49">
      <c r="AL58827" s="5"/>
      <c r="AM58827" s="5"/>
      <c r="AW58827" s="5"/>
    </row>
    <row r="58828" spans="38:49">
      <c r="AL58828" s="5"/>
      <c r="AM58828" s="5"/>
      <c r="AW58828" s="5"/>
    </row>
    <row r="58829" spans="38:49">
      <c r="AL58829" s="5"/>
      <c r="AM58829" s="5"/>
      <c r="AW58829" s="5"/>
    </row>
    <row r="58830" spans="38:49">
      <c r="AL58830" s="5"/>
      <c r="AM58830" s="5"/>
      <c r="AW58830" s="5"/>
    </row>
    <row r="58831" spans="38:49">
      <c r="AL58831" s="5"/>
      <c r="AM58831" s="5"/>
      <c r="AW58831" s="5"/>
    </row>
    <row r="58832" spans="38:49">
      <c r="AL58832" s="5"/>
      <c r="AM58832" s="5"/>
      <c r="AW58832" s="5"/>
    </row>
    <row r="58833" spans="38:49">
      <c r="AL58833" s="5"/>
      <c r="AM58833" s="5"/>
      <c r="AW58833" s="5"/>
    </row>
    <row r="58834" spans="38:49">
      <c r="AL58834" s="5"/>
      <c r="AM58834" s="5"/>
      <c r="AW58834" s="5"/>
    </row>
    <row r="58835" spans="38:49">
      <c r="AL58835" s="5"/>
      <c r="AM58835" s="5"/>
      <c r="AW58835" s="5"/>
    </row>
    <row r="58836" spans="38:49">
      <c r="AL58836" s="5"/>
      <c r="AM58836" s="5"/>
      <c r="AW58836" s="5"/>
    </row>
    <row r="58837" spans="38:49">
      <c r="AL58837" s="5"/>
      <c r="AM58837" s="5"/>
      <c r="AW58837" s="5"/>
    </row>
    <row r="58838" spans="38:49">
      <c r="AL58838" s="5"/>
      <c r="AM58838" s="5"/>
      <c r="AW58838" s="5"/>
    </row>
    <row r="58839" spans="38:49">
      <c r="AL58839" s="5"/>
      <c r="AM58839" s="5"/>
      <c r="AW58839" s="5"/>
    </row>
    <row r="58840" spans="38:49">
      <c r="AL58840" s="5"/>
      <c r="AM58840" s="5"/>
      <c r="AW58840" s="5"/>
    </row>
    <row r="58841" spans="38:49">
      <c r="AL58841" s="5"/>
      <c r="AM58841" s="5"/>
      <c r="AW58841" s="5"/>
    </row>
    <row r="58842" spans="38:49">
      <c r="AL58842" s="5"/>
      <c r="AM58842" s="5"/>
      <c r="AW58842" s="5"/>
    </row>
    <row r="58843" spans="38:49">
      <c r="AL58843" s="5"/>
      <c r="AM58843" s="5"/>
      <c r="AW58843" s="5"/>
    </row>
    <row r="58844" spans="38:49">
      <c r="AL58844" s="5"/>
      <c r="AM58844" s="5"/>
      <c r="AW58844" s="5"/>
    </row>
    <row r="58845" spans="38:49">
      <c r="AL58845" s="5"/>
      <c r="AM58845" s="5"/>
      <c r="AW58845" s="5"/>
    </row>
    <row r="58846" spans="38:49">
      <c r="AL58846" s="5"/>
      <c r="AM58846" s="5"/>
      <c r="AW58846" s="5"/>
    </row>
    <row r="58847" spans="38:49">
      <c r="AL58847" s="5"/>
      <c r="AM58847" s="5"/>
      <c r="AW58847" s="5"/>
    </row>
    <row r="58848" spans="38:49">
      <c r="AL58848" s="5"/>
      <c r="AM58848" s="5"/>
      <c r="AW58848" s="5"/>
    </row>
    <row r="58849" spans="38:49">
      <c r="AL58849" s="5"/>
      <c r="AM58849" s="5"/>
      <c r="AW58849" s="5"/>
    </row>
    <row r="58850" spans="38:49">
      <c r="AL58850" s="5"/>
      <c r="AM58850" s="5"/>
      <c r="AW58850" s="5"/>
    </row>
    <row r="58851" spans="38:49">
      <c r="AL58851" s="5"/>
      <c r="AM58851" s="5"/>
      <c r="AW58851" s="5"/>
    </row>
    <row r="58852" spans="38:49">
      <c r="AL58852" s="5"/>
      <c r="AM58852" s="5"/>
      <c r="AW58852" s="5"/>
    </row>
    <row r="58853" spans="38:49">
      <c r="AL58853" s="5"/>
      <c r="AM58853" s="5"/>
      <c r="AW58853" s="5"/>
    </row>
    <row r="58854" spans="38:49">
      <c r="AL58854" s="5"/>
      <c r="AM58854" s="5"/>
      <c r="AW58854" s="5"/>
    </row>
    <row r="58855" spans="38:49">
      <c r="AL58855" s="5"/>
      <c r="AM58855" s="5"/>
      <c r="AW58855" s="5"/>
    </row>
    <row r="58856" spans="38:49">
      <c r="AL58856" s="5"/>
      <c r="AM58856" s="5"/>
      <c r="AW58856" s="5"/>
    </row>
    <row r="58857" spans="38:49">
      <c r="AL58857" s="5"/>
      <c r="AM58857" s="5"/>
      <c r="AW58857" s="5"/>
    </row>
    <row r="58858" spans="38:49">
      <c r="AL58858" s="5"/>
      <c r="AM58858" s="5"/>
      <c r="AW58858" s="5"/>
    </row>
    <row r="58859" spans="38:49">
      <c r="AL58859" s="5"/>
      <c r="AM58859" s="5"/>
      <c r="AW58859" s="5"/>
    </row>
    <row r="58860" spans="38:49">
      <c r="AL58860" s="5"/>
      <c r="AM58860" s="5"/>
      <c r="AW58860" s="5"/>
    </row>
    <row r="58861" spans="38:49">
      <c r="AL58861" s="5"/>
      <c r="AM58861" s="5"/>
      <c r="AW58861" s="5"/>
    </row>
    <row r="58862" spans="38:49">
      <c r="AL58862" s="5"/>
      <c r="AM58862" s="5"/>
      <c r="AW58862" s="5"/>
    </row>
    <row r="58863" spans="38:49">
      <c r="AL58863" s="5"/>
      <c r="AM58863" s="5"/>
      <c r="AW58863" s="5"/>
    </row>
    <row r="58864" spans="38:49">
      <c r="AL58864" s="5"/>
      <c r="AM58864" s="5"/>
      <c r="AW58864" s="5"/>
    </row>
    <row r="58865" spans="38:49">
      <c r="AL58865" s="5"/>
      <c r="AM58865" s="5"/>
      <c r="AW58865" s="5"/>
    </row>
    <row r="58866" spans="38:49">
      <c r="AL58866" s="5"/>
      <c r="AM58866" s="5"/>
      <c r="AW58866" s="5"/>
    </row>
    <row r="58867" spans="38:49">
      <c r="AL58867" s="5"/>
      <c r="AM58867" s="5"/>
      <c r="AW58867" s="5"/>
    </row>
    <row r="58868" spans="38:49">
      <c r="AL58868" s="5"/>
      <c r="AM58868" s="5"/>
      <c r="AW58868" s="5"/>
    </row>
    <row r="58869" spans="38:49">
      <c r="AL58869" s="5"/>
      <c r="AM58869" s="5"/>
      <c r="AW58869" s="5"/>
    </row>
    <row r="58870" spans="38:49">
      <c r="AL58870" s="5"/>
      <c r="AM58870" s="5"/>
      <c r="AW58870" s="5"/>
    </row>
    <row r="58871" spans="38:49">
      <c r="AL58871" s="5"/>
      <c r="AM58871" s="5"/>
      <c r="AW58871" s="5"/>
    </row>
    <row r="58872" spans="38:49">
      <c r="AL58872" s="5"/>
      <c r="AM58872" s="5"/>
      <c r="AW58872" s="5"/>
    </row>
    <row r="58873" spans="38:49">
      <c r="AL58873" s="5"/>
      <c r="AM58873" s="5"/>
      <c r="AW58873" s="5"/>
    </row>
    <row r="58874" spans="38:49">
      <c r="AL58874" s="5"/>
      <c r="AM58874" s="5"/>
      <c r="AW58874" s="5"/>
    </row>
    <row r="58875" spans="38:49">
      <c r="AL58875" s="5"/>
      <c r="AM58875" s="5"/>
      <c r="AW58875" s="5"/>
    </row>
    <row r="58876" spans="38:49">
      <c r="AL58876" s="5"/>
      <c r="AM58876" s="5"/>
      <c r="AW58876" s="5"/>
    </row>
    <row r="58877" spans="38:49">
      <c r="AL58877" s="5"/>
      <c r="AM58877" s="5"/>
      <c r="AW58877" s="5"/>
    </row>
    <row r="58878" spans="38:49">
      <c r="AL58878" s="5"/>
      <c r="AM58878" s="5"/>
      <c r="AW58878" s="5"/>
    </row>
    <row r="58879" spans="38:49">
      <c r="AL58879" s="5"/>
      <c r="AM58879" s="5"/>
      <c r="AW58879" s="5"/>
    </row>
    <row r="58880" spans="38:49">
      <c r="AL58880" s="5"/>
      <c r="AM58880" s="5"/>
      <c r="AW58880" s="5"/>
    </row>
    <row r="58881" spans="38:49">
      <c r="AL58881" s="5"/>
      <c r="AM58881" s="5"/>
      <c r="AW58881" s="5"/>
    </row>
    <row r="58882" spans="38:49">
      <c r="AL58882" s="5"/>
      <c r="AM58882" s="5"/>
      <c r="AW58882" s="5"/>
    </row>
    <row r="58883" spans="38:49">
      <c r="AL58883" s="5"/>
      <c r="AM58883" s="5"/>
      <c r="AW58883" s="5"/>
    </row>
    <row r="58884" spans="38:49">
      <c r="AL58884" s="5"/>
      <c r="AM58884" s="5"/>
      <c r="AW58884" s="5"/>
    </row>
    <row r="58885" spans="38:49">
      <c r="AL58885" s="5"/>
      <c r="AM58885" s="5"/>
      <c r="AW58885" s="5"/>
    </row>
    <row r="58886" spans="38:49">
      <c r="AL58886" s="5"/>
      <c r="AM58886" s="5"/>
      <c r="AW58886" s="5"/>
    </row>
    <row r="58887" spans="38:49">
      <c r="AL58887" s="5"/>
      <c r="AM58887" s="5"/>
      <c r="AW58887" s="5"/>
    </row>
    <row r="58888" spans="38:49">
      <c r="AL58888" s="5"/>
      <c r="AM58888" s="5"/>
      <c r="AW58888" s="5"/>
    </row>
    <row r="58889" spans="38:49">
      <c r="AL58889" s="5"/>
      <c r="AM58889" s="5"/>
      <c r="AW58889" s="5"/>
    </row>
    <row r="58890" spans="38:49">
      <c r="AL58890" s="5"/>
      <c r="AM58890" s="5"/>
      <c r="AW58890" s="5"/>
    </row>
    <row r="58891" spans="38:49">
      <c r="AL58891" s="5"/>
      <c r="AM58891" s="5"/>
      <c r="AW58891" s="5"/>
    </row>
    <row r="58892" spans="38:49">
      <c r="AL58892" s="5"/>
      <c r="AM58892" s="5"/>
      <c r="AW58892" s="5"/>
    </row>
    <row r="58893" spans="38:49">
      <c r="AL58893" s="5"/>
      <c r="AM58893" s="5"/>
      <c r="AW58893" s="5"/>
    </row>
    <row r="58894" spans="38:49">
      <c r="AL58894" s="5"/>
      <c r="AM58894" s="5"/>
      <c r="AW58894" s="5"/>
    </row>
    <row r="58895" spans="38:49">
      <c r="AL58895" s="5"/>
      <c r="AM58895" s="5"/>
      <c r="AW58895" s="5"/>
    </row>
    <row r="58896" spans="38:49">
      <c r="AL58896" s="5"/>
      <c r="AM58896" s="5"/>
      <c r="AW58896" s="5"/>
    </row>
    <row r="58897" spans="38:49">
      <c r="AL58897" s="5"/>
      <c r="AM58897" s="5"/>
      <c r="AW58897" s="5"/>
    </row>
    <row r="58898" spans="38:49">
      <c r="AL58898" s="5"/>
      <c r="AM58898" s="5"/>
      <c r="AW58898" s="5"/>
    </row>
    <row r="58899" spans="38:49">
      <c r="AL58899" s="5"/>
      <c r="AM58899" s="5"/>
      <c r="AW58899" s="5"/>
    </row>
    <row r="58900" spans="38:49">
      <c r="AL58900" s="5"/>
      <c r="AM58900" s="5"/>
      <c r="AW58900" s="5"/>
    </row>
    <row r="58901" spans="38:49">
      <c r="AL58901" s="5"/>
      <c r="AM58901" s="5"/>
      <c r="AW58901" s="5"/>
    </row>
    <row r="58902" spans="38:49">
      <c r="AL58902" s="5"/>
      <c r="AM58902" s="5"/>
      <c r="AW58902" s="5"/>
    </row>
    <row r="58903" spans="38:49">
      <c r="AL58903" s="5"/>
      <c r="AM58903" s="5"/>
      <c r="AW58903" s="5"/>
    </row>
    <row r="58904" spans="38:49">
      <c r="AL58904" s="5"/>
      <c r="AM58904" s="5"/>
      <c r="AW58904" s="5"/>
    </row>
    <row r="58905" spans="38:49">
      <c r="AL58905" s="5"/>
      <c r="AM58905" s="5"/>
      <c r="AW58905" s="5"/>
    </row>
    <row r="58906" spans="38:49">
      <c r="AL58906" s="5"/>
      <c r="AM58906" s="5"/>
      <c r="AW58906" s="5"/>
    </row>
    <row r="58907" spans="38:49">
      <c r="AL58907" s="5"/>
      <c r="AM58907" s="5"/>
      <c r="AW58907" s="5"/>
    </row>
    <row r="58908" spans="38:49">
      <c r="AL58908" s="5"/>
      <c r="AM58908" s="5"/>
      <c r="AW58908" s="5"/>
    </row>
    <row r="58909" spans="38:49">
      <c r="AL58909" s="5"/>
      <c r="AM58909" s="5"/>
      <c r="AW58909" s="5"/>
    </row>
    <row r="58910" spans="38:49">
      <c r="AL58910" s="5"/>
      <c r="AM58910" s="5"/>
      <c r="AW58910" s="5"/>
    </row>
    <row r="58911" spans="38:49">
      <c r="AL58911" s="5"/>
      <c r="AM58911" s="5"/>
      <c r="AW58911" s="5"/>
    </row>
    <row r="58912" spans="38:49">
      <c r="AL58912" s="5"/>
      <c r="AM58912" s="5"/>
      <c r="AW58912" s="5"/>
    </row>
    <row r="58913" spans="38:49">
      <c r="AL58913" s="5"/>
      <c r="AM58913" s="5"/>
      <c r="AW58913" s="5"/>
    </row>
    <row r="58914" spans="38:49">
      <c r="AL58914" s="5"/>
      <c r="AM58914" s="5"/>
      <c r="AW58914" s="5"/>
    </row>
    <row r="58915" spans="38:49">
      <c r="AL58915" s="5"/>
      <c r="AM58915" s="5"/>
      <c r="AW58915" s="5"/>
    </row>
    <row r="58916" spans="38:49">
      <c r="AL58916" s="5"/>
      <c r="AM58916" s="5"/>
      <c r="AW58916" s="5"/>
    </row>
    <row r="58917" spans="38:49">
      <c r="AL58917" s="5"/>
      <c r="AM58917" s="5"/>
      <c r="AW58917" s="5"/>
    </row>
    <row r="58918" spans="38:49">
      <c r="AL58918" s="5"/>
      <c r="AM58918" s="5"/>
      <c r="AW58918" s="5"/>
    </row>
    <row r="58919" spans="38:49">
      <c r="AL58919" s="5"/>
      <c r="AM58919" s="5"/>
      <c r="AW58919" s="5"/>
    </row>
    <row r="58920" spans="38:49">
      <c r="AL58920" s="5"/>
      <c r="AM58920" s="5"/>
      <c r="AW58920" s="5"/>
    </row>
    <row r="58921" spans="38:49">
      <c r="AL58921" s="5"/>
      <c r="AM58921" s="5"/>
      <c r="AW58921" s="5"/>
    </row>
    <row r="58922" spans="38:49">
      <c r="AL58922" s="5"/>
      <c r="AM58922" s="5"/>
      <c r="AW58922" s="5"/>
    </row>
    <row r="58923" spans="38:49">
      <c r="AL58923" s="5"/>
      <c r="AM58923" s="5"/>
      <c r="AW58923" s="5"/>
    </row>
    <row r="58924" spans="38:49">
      <c r="AL58924" s="5"/>
      <c r="AM58924" s="5"/>
      <c r="AW58924" s="5"/>
    </row>
    <row r="58925" spans="38:49">
      <c r="AL58925" s="5"/>
      <c r="AM58925" s="5"/>
      <c r="AW58925" s="5"/>
    </row>
    <row r="58926" spans="38:49">
      <c r="AL58926" s="5"/>
      <c r="AM58926" s="5"/>
      <c r="AW58926" s="5"/>
    </row>
    <row r="58927" spans="38:49">
      <c r="AL58927" s="5"/>
      <c r="AM58927" s="5"/>
      <c r="AW58927" s="5"/>
    </row>
    <row r="58928" spans="38:49">
      <c r="AL58928" s="5"/>
      <c r="AM58928" s="5"/>
      <c r="AW58928" s="5"/>
    </row>
    <row r="58929" spans="38:49">
      <c r="AL58929" s="5"/>
      <c r="AM58929" s="5"/>
      <c r="AW58929" s="5"/>
    </row>
    <row r="58930" spans="38:49">
      <c r="AL58930" s="5"/>
      <c r="AM58930" s="5"/>
      <c r="AW58930" s="5"/>
    </row>
    <row r="58931" spans="38:49">
      <c r="AL58931" s="5"/>
      <c r="AM58931" s="5"/>
      <c r="AW58931" s="5"/>
    </row>
    <row r="58932" spans="38:49">
      <c r="AL58932" s="5"/>
      <c r="AM58932" s="5"/>
      <c r="AW58932" s="5"/>
    </row>
    <row r="58933" spans="38:49">
      <c r="AL58933" s="5"/>
      <c r="AM58933" s="5"/>
      <c r="AW58933" s="5"/>
    </row>
    <row r="58934" spans="38:49">
      <c r="AL58934" s="5"/>
      <c r="AM58934" s="5"/>
      <c r="AW58934" s="5"/>
    </row>
    <row r="58935" spans="38:49">
      <c r="AL58935" s="5"/>
      <c r="AM58935" s="5"/>
      <c r="AW58935" s="5"/>
    </row>
    <row r="58936" spans="38:49">
      <c r="AL58936" s="5"/>
      <c r="AM58936" s="5"/>
      <c r="AW58936" s="5"/>
    </row>
    <row r="58937" spans="38:49">
      <c r="AL58937" s="5"/>
      <c r="AM58937" s="5"/>
      <c r="AW58937" s="5"/>
    </row>
    <row r="58938" spans="38:49">
      <c r="AL58938" s="5"/>
      <c r="AM58938" s="5"/>
      <c r="AW58938" s="5"/>
    </row>
    <row r="58939" spans="38:49">
      <c r="AL58939" s="5"/>
      <c r="AM58939" s="5"/>
      <c r="AW58939" s="5"/>
    </row>
    <row r="58940" spans="38:49">
      <c r="AL58940" s="5"/>
      <c r="AM58940" s="5"/>
      <c r="AW58940" s="5"/>
    </row>
    <row r="58941" spans="38:49">
      <c r="AL58941" s="5"/>
      <c r="AM58941" s="5"/>
      <c r="AW58941" s="5"/>
    </row>
    <row r="58942" spans="38:49">
      <c r="AL58942" s="5"/>
      <c r="AM58942" s="5"/>
      <c r="AW58942" s="5"/>
    </row>
    <row r="58943" spans="38:49">
      <c r="AL58943" s="5"/>
      <c r="AM58943" s="5"/>
      <c r="AW58943" s="5"/>
    </row>
    <row r="58944" spans="38:49">
      <c r="AL58944" s="5"/>
      <c r="AM58944" s="5"/>
      <c r="AW58944" s="5"/>
    </row>
    <row r="58945" spans="38:49">
      <c r="AL58945" s="5"/>
      <c r="AM58945" s="5"/>
      <c r="AW58945" s="5"/>
    </row>
    <row r="58946" spans="38:49">
      <c r="AL58946" s="5"/>
      <c r="AM58946" s="5"/>
      <c r="AW58946" s="5"/>
    </row>
    <row r="58947" spans="38:49">
      <c r="AL58947" s="5"/>
      <c r="AM58947" s="5"/>
      <c r="AW58947" s="5"/>
    </row>
    <row r="58948" spans="38:49">
      <c r="AL58948" s="5"/>
      <c r="AM58948" s="5"/>
      <c r="AW58948" s="5"/>
    </row>
    <row r="58949" spans="38:49">
      <c r="AL58949" s="5"/>
      <c r="AM58949" s="5"/>
      <c r="AW58949" s="5"/>
    </row>
    <row r="58950" spans="38:49">
      <c r="AL58950" s="5"/>
      <c r="AM58950" s="5"/>
      <c r="AW58950" s="5"/>
    </row>
    <row r="58951" spans="38:49">
      <c r="AL58951" s="5"/>
      <c r="AM58951" s="5"/>
      <c r="AW58951" s="5"/>
    </row>
    <row r="58952" spans="38:49">
      <c r="AL58952" s="5"/>
      <c r="AM58952" s="5"/>
      <c r="AW58952" s="5"/>
    </row>
    <row r="58953" spans="38:49">
      <c r="AL58953" s="5"/>
      <c r="AM58953" s="5"/>
      <c r="AW58953" s="5"/>
    </row>
    <row r="58954" spans="38:49">
      <c r="AL58954" s="5"/>
      <c r="AM58954" s="5"/>
      <c r="AW58954" s="5"/>
    </row>
    <row r="58955" spans="38:49">
      <c r="AL58955" s="5"/>
      <c r="AM58955" s="5"/>
      <c r="AW58955" s="5"/>
    </row>
    <row r="58956" spans="38:49">
      <c r="AL58956" s="5"/>
      <c r="AM58956" s="5"/>
      <c r="AW58956" s="5"/>
    </row>
    <row r="58957" spans="38:49">
      <c r="AL58957" s="5"/>
      <c r="AM58957" s="5"/>
      <c r="AW58957" s="5"/>
    </row>
    <row r="58958" spans="38:49">
      <c r="AL58958" s="5"/>
      <c r="AM58958" s="5"/>
      <c r="AW58958" s="5"/>
    </row>
    <row r="58959" spans="38:49">
      <c r="AL58959" s="5"/>
      <c r="AM58959" s="5"/>
      <c r="AW58959" s="5"/>
    </row>
    <row r="58960" spans="38:49">
      <c r="AL58960" s="5"/>
      <c r="AM58960" s="5"/>
      <c r="AW58960" s="5"/>
    </row>
    <row r="58961" spans="38:49">
      <c r="AL58961" s="5"/>
      <c r="AM58961" s="5"/>
      <c r="AW58961" s="5"/>
    </row>
    <row r="58962" spans="38:49">
      <c r="AL58962" s="5"/>
      <c r="AM58962" s="5"/>
      <c r="AW58962" s="5"/>
    </row>
    <row r="58963" spans="38:49">
      <c r="AL58963" s="5"/>
      <c r="AM58963" s="5"/>
      <c r="AW58963" s="5"/>
    </row>
    <row r="58964" spans="38:49">
      <c r="AL58964" s="5"/>
      <c r="AM58964" s="5"/>
      <c r="AW58964" s="5"/>
    </row>
    <row r="58965" spans="38:49">
      <c r="AL58965" s="5"/>
      <c r="AM58965" s="5"/>
      <c r="AW58965" s="5"/>
    </row>
    <row r="58966" spans="38:49">
      <c r="AL58966" s="5"/>
      <c r="AM58966" s="5"/>
      <c r="AW58966" s="5"/>
    </row>
    <row r="58967" spans="38:49">
      <c r="AL58967" s="5"/>
      <c r="AM58967" s="5"/>
      <c r="AW58967" s="5"/>
    </row>
    <row r="58968" spans="38:49">
      <c r="AL58968" s="5"/>
      <c r="AM58968" s="5"/>
      <c r="AW58968" s="5"/>
    </row>
    <row r="58969" spans="38:49">
      <c r="AL58969" s="5"/>
      <c r="AM58969" s="5"/>
      <c r="AW58969" s="5"/>
    </row>
    <row r="58970" spans="38:49">
      <c r="AL58970" s="5"/>
      <c r="AM58970" s="5"/>
      <c r="AW58970" s="5"/>
    </row>
    <row r="58971" spans="38:49">
      <c r="AL58971" s="5"/>
      <c r="AM58971" s="5"/>
      <c r="AW58971" s="5"/>
    </row>
    <row r="58972" spans="38:49">
      <c r="AL58972" s="5"/>
      <c r="AM58972" s="5"/>
      <c r="AW58972" s="5"/>
    </row>
    <row r="58973" spans="38:49">
      <c r="AL58973" s="5"/>
      <c r="AM58973" s="5"/>
      <c r="AW58973" s="5"/>
    </row>
    <row r="58974" spans="38:49">
      <c r="AL58974" s="5"/>
      <c r="AM58974" s="5"/>
      <c r="AW58974" s="5"/>
    </row>
    <row r="58975" spans="38:49">
      <c r="AL58975" s="5"/>
      <c r="AM58975" s="5"/>
      <c r="AW58975" s="5"/>
    </row>
    <row r="58976" spans="38:49">
      <c r="AL58976" s="5"/>
      <c r="AM58976" s="5"/>
      <c r="AW58976" s="5"/>
    </row>
    <row r="58977" spans="38:49">
      <c r="AL58977" s="5"/>
      <c r="AM58977" s="5"/>
      <c r="AW58977" s="5"/>
    </row>
    <row r="58978" spans="38:49">
      <c r="AL58978" s="5"/>
      <c r="AM58978" s="5"/>
      <c r="AW58978" s="5"/>
    </row>
    <row r="58979" spans="38:49">
      <c r="AL58979" s="5"/>
      <c r="AM58979" s="5"/>
      <c r="AW58979" s="5"/>
    </row>
    <row r="58980" spans="38:49">
      <c r="AL58980" s="5"/>
      <c r="AM58980" s="5"/>
      <c r="AW58980" s="5"/>
    </row>
    <row r="58981" spans="38:49">
      <c r="AL58981" s="5"/>
      <c r="AM58981" s="5"/>
      <c r="AW58981" s="5"/>
    </row>
    <row r="58982" spans="38:49">
      <c r="AL58982" s="5"/>
      <c r="AM58982" s="5"/>
      <c r="AW58982" s="5"/>
    </row>
    <row r="58983" spans="38:49">
      <c r="AL58983" s="5"/>
      <c r="AM58983" s="5"/>
      <c r="AW58983" s="5"/>
    </row>
    <row r="58984" spans="38:49">
      <c r="AL58984" s="5"/>
      <c r="AM58984" s="5"/>
      <c r="AW58984" s="5"/>
    </row>
    <row r="58985" spans="38:49">
      <c r="AL58985" s="5"/>
      <c r="AM58985" s="5"/>
      <c r="AW58985" s="5"/>
    </row>
    <row r="58986" spans="38:49">
      <c r="AL58986" s="5"/>
      <c r="AM58986" s="5"/>
      <c r="AW58986" s="5"/>
    </row>
    <row r="58987" spans="38:49">
      <c r="AL58987" s="5"/>
      <c r="AM58987" s="5"/>
      <c r="AW58987" s="5"/>
    </row>
    <row r="58988" spans="38:49">
      <c r="AL58988" s="5"/>
      <c r="AM58988" s="5"/>
      <c r="AW58988" s="5"/>
    </row>
    <row r="58989" spans="38:49">
      <c r="AL58989" s="5"/>
      <c r="AM58989" s="5"/>
      <c r="AW58989" s="5"/>
    </row>
    <row r="58990" spans="38:49">
      <c r="AL58990" s="5"/>
      <c r="AM58990" s="5"/>
      <c r="AW58990" s="5"/>
    </row>
    <row r="58991" spans="38:49">
      <c r="AL58991" s="5"/>
      <c r="AM58991" s="5"/>
      <c r="AW58991" s="5"/>
    </row>
    <row r="58992" spans="38:49">
      <c r="AL58992" s="5"/>
      <c r="AM58992" s="5"/>
      <c r="AW58992" s="5"/>
    </row>
    <row r="58993" spans="38:49">
      <c r="AL58993" s="5"/>
      <c r="AM58993" s="5"/>
      <c r="AW58993" s="5"/>
    </row>
    <row r="58994" spans="38:49">
      <c r="AL58994" s="5"/>
      <c r="AM58994" s="5"/>
      <c r="AW58994" s="5"/>
    </row>
    <row r="58995" spans="38:49">
      <c r="AL58995" s="5"/>
      <c r="AM58995" s="5"/>
      <c r="AW58995" s="5"/>
    </row>
    <row r="58996" spans="38:49">
      <c r="AL58996" s="5"/>
      <c r="AM58996" s="5"/>
      <c r="AW58996" s="5"/>
    </row>
    <row r="58997" spans="38:49">
      <c r="AL58997" s="5"/>
      <c r="AM58997" s="5"/>
      <c r="AW58997" s="5"/>
    </row>
    <row r="58998" spans="38:49">
      <c r="AL58998" s="5"/>
      <c r="AM58998" s="5"/>
      <c r="AW58998" s="5"/>
    </row>
    <row r="58999" spans="38:49">
      <c r="AL58999" s="5"/>
      <c r="AM58999" s="5"/>
      <c r="AW58999" s="5"/>
    </row>
    <row r="59000" spans="38:49">
      <c r="AL59000" s="5"/>
      <c r="AM59000" s="5"/>
      <c r="AW59000" s="5"/>
    </row>
    <row r="59001" spans="38:49">
      <c r="AL59001" s="5"/>
      <c r="AM59001" s="5"/>
      <c r="AW59001" s="5"/>
    </row>
    <row r="59002" spans="38:49">
      <c r="AL59002" s="5"/>
      <c r="AM59002" s="5"/>
      <c r="AW59002" s="5"/>
    </row>
    <row r="59003" spans="38:49">
      <c r="AL59003" s="5"/>
      <c r="AM59003" s="5"/>
      <c r="AW59003" s="5"/>
    </row>
    <row r="59004" spans="38:49">
      <c r="AL59004" s="5"/>
      <c r="AM59004" s="5"/>
      <c r="AW59004" s="5"/>
    </row>
    <row r="59005" spans="38:49">
      <c r="AL59005" s="5"/>
      <c r="AM59005" s="5"/>
      <c r="AW59005" s="5"/>
    </row>
    <row r="59006" spans="38:49">
      <c r="AL59006" s="5"/>
      <c r="AM59006" s="5"/>
      <c r="AW59006" s="5"/>
    </row>
    <row r="59007" spans="38:49">
      <c r="AL59007" s="5"/>
      <c r="AM59007" s="5"/>
      <c r="AW59007" s="5"/>
    </row>
    <row r="59008" spans="38:49">
      <c r="AL59008" s="5"/>
      <c r="AM59008" s="5"/>
      <c r="AW59008" s="5"/>
    </row>
    <row r="59009" spans="38:49">
      <c r="AL59009" s="5"/>
      <c r="AM59009" s="5"/>
      <c r="AW59009" s="5"/>
    </row>
    <row r="59010" spans="38:49">
      <c r="AL59010" s="5"/>
      <c r="AM59010" s="5"/>
      <c r="AW59010" s="5"/>
    </row>
    <row r="59011" spans="38:49">
      <c r="AL59011" s="5"/>
      <c r="AM59011" s="5"/>
      <c r="AW59011" s="5"/>
    </row>
    <row r="59012" spans="38:49">
      <c r="AL59012" s="5"/>
      <c r="AM59012" s="5"/>
      <c r="AW59012" s="5"/>
    </row>
    <row r="59013" spans="38:49">
      <c r="AL59013" s="5"/>
      <c r="AM59013" s="5"/>
      <c r="AW59013" s="5"/>
    </row>
    <row r="59014" spans="38:49">
      <c r="AL59014" s="5"/>
      <c r="AM59014" s="5"/>
      <c r="AW59014" s="5"/>
    </row>
    <row r="59015" spans="38:49">
      <c r="AL59015" s="5"/>
      <c r="AM59015" s="5"/>
      <c r="AW59015" s="5"/>
    </row>
    <row r="59016" spans="38:49">
      <c r="AL59016" s="5"/>
      <c r="AM59016" s="5"/>
      <c r="AW59016" s="5"/>
    </row>
    <row r="59017" spans="38:49">
      <c r="AL59017" s="5"/>
      <c r="AM59017" s="5"/>
      <c r="AW59017" s="5"/>
    </row>
    <row r="59018" spans="38:49">
      <c r="AL59018" s="5"/>
      <c r="AM59018" s="5"/>
      <c r="AW59018" s="5"/>
    </row>
    <row r="59019" spans="38:49">
      <c r="AL59019" s="5"/>
      <c r="AM59019" s="5"/>
      <c r="AW59019" s="5"/>
    </row>
    <row r="59020" spans="38:49">
      <c r="AL59020" s="5"/>
      <c r="AM59020" s="5"/>
      <c r="AW59020" s="5"/>
    </row>
    <row r="59021" spans="38:49">
      <c r="AL59021" s="5"/>
      <c r="AM59021" s="5"/>
      <c r="AW59021" s="5"/>
    </row>
    <row r="59022" spans="38:49">
      <c r="AL59022" s="5"/>
      <c r="AM59022" s="5"/>
      <c r="AW59022" s="5"/>
    </row>
    <row r="59023" spans="38:49">
      <c r="AL59023" s="5"/>
      <c r="AM59023" s="5"/>
      <c r="AW59023" s="5"/>
    </row>
    <row r="59024" spans="38:49">
      <c r="AL59024" s="5"/>
      <c r="AM59024" s="5"/>
      <c r="AW59024" s="5"/>
    </row>
    <row r="59025" spans="38:49">
      <c r="AL59025" s="5"/>
      <c r="AM59025" s="5"/>
      <c r="AW59025" s="5"/>
    </row>
    <row r="59026" spans="38:49">
      <c r="AL59026" s="5"/>
      <c r="AM59026" s="5"/>
      <c r="AW59026" s="5"/>
    </row>
    <row r="59027" spans="38:49">
      <c r="AL59027" s="5"/>
      <c r="AM59027" s="5"/>
      <c r="AW59027" s="5"/>
    </row>
    <row r="59028" spans="38:49">
      <c r="AL59028" s="5"/>
      <c r="AM59028" s="5"/>
      <c r="AW59028" s="5"/>
    </row>
    <row r="59029" spans="38:49">
      <c r="AL59029" s="5"/>
      <c r="AM59029" s="5"/>
      <c r="AW59029" s="5"/>
    </row>
    <row r="59030" spans="38:49">
      <c r="AL59030" s="5"/>
      <c r="AM59030" s="5"/>
      <c r="AW59030" s="5"/>
    </row>
    <row r="59031" spans="38:49">
      <c r="AL59031" s="5"/>
      <c r="AM59031" s="5"/>
      <c r="AW59031" s="5"/>
    </row>
    <row r="59032" spans="38:49">
      <c r="AL59032" s="5"/>
      <c r="AM59032" s="5"/>
      <c r="AW59032" s="5"/>
    </row>
    <row r="59033" spans="38:49">
      <c r="AL59033" s="5"/>
      <c r="AM59033" s="5"/>
      <c r="AW59033" s="5"/>
    </row>
    <row r="59034" spans="38:49">
      <c r="AL59034" s="5"/>
      <c r="AM59034" s="5"/>
      <c r="AW59034" s="5"/>
    </row>
    <row r="59035" spans="38:49">
      <c r="AL59035" s="5"/>
      <c r="AM59035" s="5"/>
      <c r="AW59035" s="5"/>
    </row>
    <row r="59036" spans="38:49">
      <c r="AL59036" s="5"/>
      <c r="AM59036" s="5"/>
      <c r="AW59036" s="5"/>
    </row>
    <row r="59037" spans="38:49">
      <c r="AL59037" s="5"/>
      <c r="AM59037" s="5"/>
      <c r="AW59037" s="5"/>
    </row>
    <row r="59038" spans="38:49">
      <c r="AL59038" s="5"/>
      <c r="AM59038" s="5"/>
      <c r="AW59038" s="5"/>
    </row>
    <row r="59039" spans="38:49">
      <c r="AL59039" s="5"/>
      <c r="AM59039" s="5"/>
      <c r="AW59039" s="5"/>
    </row>
    <row r="59040" spans="38:49">
      <c r="AL59040" s="5"/>
      <c r="AM59040" s="5"/>
      <c r="AW59040" s="5"/>
    </row>
    <row r="59041" spans="38:49">
      <c r="AL59041" s="5"/>
      <c r="AM59041" s="5"/>
      <c r="AW59041" s="5"/>
    </row>
    <row r="59042" spans="38:49">
      <c r="AL59042" s="5"/>
      <c r="AM59042" s="5"/>
      <c r="AW59042" s="5"/>
    </row>
    <row r="59043" spans="38:49">
      <c r="AL59043" s="5"/>
      <c r="AM59043" s="5"/>
      <c r="AW59043" s="5"/>
    </row>
    <row r="59044" spans="38:49">
      <c r="AL59044" s="5"/>
      <c r="AM59044" s="5"/>
      <c r="AW59044" s="5"/>
    </row>
    <row r="59045" spans="38:49">
      <c r="AL59045" s="5"/>
      <c r="AM59045" s="5"/>
      <c r="AW59045" s="5"/>
    </row>
    <row r="59046" spans="38:49">
      <c r="AL59046" s="5"/>
      <c r="AM59046" s="5"/>
      <c r="AW59046" s="5"/>
    </row>
    <row r="59047" spans="38:49">
      <c r="AL59047" s="5"/>
      <c r="AM59047" s="5"/>
      <c r="AW59047" s="5"/>
    </row>
    <row r="59048" spans="38:49">
      <c r="AL59048" s="5"/>
      <c r="AM59048" s="5"/>
      <c r="AW59048" s="5"/>
    </row>
    <row r="59049" spans="38:49">
      <c r="AL59049" s="5"/>
      <c r="AM59049" s="5"/>
      <c r="AW59049" s="5"/>
    </row>
    <row r="59050" spans="38:49">
      <c r="AL59050" s="5"/>
      <c r="AM59050" s="5"/>
      <c r="AW59050" s="5"/>
    </row>
    <row r="59051" spans="38:49">
      <c r="AL59051" s="5"/>
      <c r="AM59051" s="5"/>
      <c r="AW59051" s="5"/>
    </row>
    <row r="59052" spans="38:49">
      <c r="AL59052" s="5"/>
      <c r="AM59052" s="5"/>
      <c r="AW59052" s="5"/>
    </row>
    <row r="59053" spans="38:49">
      <c r="AL59053" s="5"/>
      <c r="AM59053" s="5"/>
      <c r="AW59053" s="5"/>
    </row>
    <row r="59054" spans="38:49">
      <c r="AL59054" s="5"/>
      <c r="AM59054" s="5"/>
      <c r="AW59054" s="5"/>
    </row>
    <row r="59055" spans="38:49">
      <c r="AL59055" s="5"/>
      <c r="AM59055" s="5"/>
      <c r="AW59055" s="5"/>
    </row>
    <row r="59056" spans="38:49">
      <c r="AL59056" s="5"/>
      <c r="AM59056" s="5"/>
      <c r="AW59056" s="5"/>
    </row>
    <row r="59057" spans="38:49">
      <c r="AL59057" s="5"/>
      <c r="AM59057" s="5"/>
      <c r="AW59057" s="5"/>
    </row>
    <row r="59058" spans="38:49">
      <c r="AL59058" s="5"/>
      <c r="AM59058" s="5"/>
      <c r="AW59058" s="5"/>
    </row>
    <row r="59059" spans="38:49">
      <c r="AL59059" s="5"/>
      <c r="AM59059" s="5"/>
      <c r="AW59059" s="5"/>
    </row>
    <row r="59060" spans="38:49">
      <c r="AL59060" s="5"/>
      <c r="AM59060" s="5"/>
      <c r="AW59060" s="5"/>
    </row>
    <row r="59061" spans="38:49">
      <c r="AL59061" s="5"/>
      <c r="AM59061" s="5"/>
      <c r="AW59061" s="5"/>
    </row>
    <row r="59062" spans="38:49">
      <c r="AL59062" s="5"/>
      <c r="AM59062" s="5"/>
      <c r="AW59062" s="5"/>
    </row>
    <row r="59063" spans="38:49">
      <c r="AL59063" s="5"/>
      <c r="AM59063" s="5"/>
      <c r="AW59063" s="5"/>
    </row>
    <row r="59064" spans="38:49">
      <c r="AL59064" s="5"/>
      <c r="AM59064" s="5"/>
      <c r="AW59064" s="5"/>
    </row>
    <row r="59065" spans="38:49">
      <c r="AL59065" s="5"/>
      <c r="AM59065" s="5"/>
      <c r="AW59065" s="5"/>
    </row>
    <row r="59066" spans="38:49">
      <c r="AL59066" s="5"/>
      <c r="AM59066" s="5"/>
      <c r="AW59066" s="5"/>
    </row>
    <row r="59067" spans="38:49">
      <c r="AL59067" s="5"/>
      <c r="AM59067" s="5"/>
      <c r="AW59067" s="5"/>
    </row>
    <row r="59068" spans="38:49">
      <c r="AL59068" s="5"/>
      <c r="AM59068" s="5"/>
      <c r="AW59068" s="5"/>
    </row>
    <row r="59069" spans="38:49">
      <c r="AL59069" s="5"/>
      <c r="AM59069" s="5"/>
      <c r="AW59069" s="5"/>
    </row>
    <row r="59070" spans="38:49">
      <c r="AL59070" s="5"/>
      <c r="AM59070" s="5"/>
      <c r="AW59070" s="5"/>
    </row>
    <row r="59071" spans="38:49">
      <c r="AL59071" s="5"/>
      <c r="AM59071" s="5"/>
      <c r="AW59071" s="5"/>
    </row>
    <row r="59072" spans="38:49">
      <c r="AL59072" s="5"/>
      <c r="AM59072" s="5"/>
      <c r="AW59072" s="5"/>
    </row>
    <row r="59073" spans="38:49">
      <c r="AL59073" s="5"/>
      <c r="AM59073" s="5"/>
      <c r="AW59073" s="5"/>
    </row>
    <row r="59074" spans="38:49">
      <c r="AL59074" s="5"/>
      <c r="AM59074" s="5"/>
      <c r="AW59074" s="5"/>
    </row>
    <row r="59075" spans="38:49">
      <c r="AL59075" s="5"/>
      <c r="AM59075" s="5"/>
      <c r="AW59075" s="5"/>
    </row>
    <row r="59076" spans="38:49">
      <c r="AL59076" s="5"/>
      <c r="AM59076" s="5"/>
      <c r="AW59076" s="5"/>
    </row>
    <row r="59077" spans="38:49">
      <c r="AL59077" s="5"/>
      <c r="AM59077" s="5"/>
      <c r="AW59077" s="5"/>
    </row>
    <row r="59078" spans="38:49">
      <c r="AL59078" s="5"/>
      <c r="AM59078" s="5"/>
      <c r="AW59078" s="5"/>
    </row>
    <row r="59079" spans="38:49">
      <c r="AL59079" s="5"/>
      <c r="AM59079" s="5"/>
      <c r="AW59079" s="5"/>
    </row>
    <row r="59080" spans="38:49">
      <c r="AL59080" s="5"/>
      <c r="AM59080" s="5"/>
      <c r="AW59080" s="5"/>
    </row>
    <row r="59081" spans="38:49">
      <c r="AL59081" s="5"/>
      <c r="AM59081" s="5"/>
      <c r="AW59081" s="5"/>
    </row>
    <row r="59082" spans="38:49">
      <c r="AL59082" s="5"/>
      <c r="AM59082" s="5"/>
      <c r="AW59082" s="5"/>
    </row>
    <row r="59083" spans="38:49">
      <c r="AL59083" s="5"/>
      <c r="AM59083" s="5"/>
      <c r="AW59083" s="5"/>
    </row>
    <row r="59084" spans="38:49">
      <c r="AL59084" s="5"/>
      <c r="AM59084" s="5"/>
      <c r="AW59084" s="5"/>
    </row>
    <row r="59085" spans="38:49">
      <c r="AL59085" s="5"/>
      <c r="AM59085" s="5"/>
      <c r="AW59085" s="5"/>
    </row>
    <row r="59086" spans="38:49">
      <c r="AL59086" s="5"/>
      <c r="AM59086" s="5"/>
      <c r="AW59086" s="5"/>
    </row>
    <row r="59087" spans="38:49">
      <c r="AL59087" s="5"/>
      <c r="AM59087" s="5"/>
      <c r="AW59087" s="5"/>
    </row>
    <row r="59088" spans="38:49">
      <c r="AL59088" s="5"/>
      <c r="AM59088" s="5"/>
      <c r="AW59088" s="5"/>
    </row>
    <row r="59089" spans="38:49">
      <c r="AL59089" s="5"/>
      <c r="AM59089" s="5"/>
      <c r="AW59089" s="5"/>
    </row>
    <row r="59090" spans="38:49">
      <c r="AL59090" s="5"/>
      <c r="AM59090" s="5"/>
      <c r="AW59090" s="5"/>
    </row>
    <row r="59091" spans="38:49">
      <c r="AL59091" s="5"/>
      <c r="AM59091" s="5"/>
      <c r="AW59091" s="5"/>
    </row>
    <row r="59092" spans="38:49">
      <c r="AL59092" s="5"/>
      <c r="AM59092" s="5"/>
      <c r="AW59092" s="5"/>
    </row>
    <row r="59093" spans="38:49">
      <c r="AL59093" s="5"/>
      <c r="AM59093" s="5"/>
      <c r="AW59093" s="5"/>
    </row>
    <row r="59094" spans="38:49">
      <c r="AL59094" s="5"/>
      <c r="AM59094" s="5"/>
      <c r="AW59094" s="5"/>
    </row>
    <row r="59095" spans="38:49">
      <c r="AL59095" s="5"/>
      <c r="AM59095" s="5"/>
      <c r="AW59095" s="5"/>
    </row>
    <row r="59096" spans="38:49">
      <c r="AL59096" s="5"/>
      <c r="AM59096" s="5"/>
      <c r="AW59096" s="5"/>
    </row>
    <row r="59097" spans="38:49">
      <c r="AL59097" s="5"/>
      <c r="AM59097" s="5"/>
      <c r="AW59097" s="5"/>
    </row>
    <row r="59098" spans="38:49">
      <c r="AL59098" s="5"/>
      <c r="AM59098" s="5"/>
      <c r="AW59098" s="5"/>
    </row>
    <row r="59099" spans="38:49">
      <c r="AL59099" s="5"/>
      <c r="AM59099" s="5"/>
      <c r="AW59099" s="5"/>
    </row>
    <row r="59100" spans="38:49">
      <c r="AL59100" s="5"/>
      <c r="AM59100" s="5"/>
      <c r="AW59100" s="5"/>
    </row>
    <row r="59101" spans="38:49">
      <c r="AL59101" s="5"/>
      <c r="AM59101" s="5"/>
      <c r="AW59101" s="5"/>
    </row>
    <row r="59102" spans="38:49">
      <c r="AL59102" s="5"/>
      <c r="AM59102" s="5"/>
      <c r="AW59102" s="5"/>
    </row>
    <row r="59103" spans="38:49">
      <c r="AL59103" s="5"/>
      <c r="AM59103" s="5"/>
      <c r="AW59103" s="5"/>
    </row>
    <row r="59104" spans="38:49">
      <c r="AL59104" s="5"/>
      <c r="AM59104" s="5"/>
      <c r="AW59104" s="5"/>
    </row>
    <row r="59105" spans="38:49">
      <c r="AL59105" s="5"/>
      <c r="AM59105" s="5"/>
      <c r="AW59105" s="5"/>
    </row>
    <row r="59106" spans="38:49">
      <c r="AL59106" s="5"/>
      <c r="AM59106" s="5"/>
      <c r="AW59106" s="5"/>
    </row>
    <row r="59107" spans="38:49">
      <c r="AL59107" s="5"/>
      <c r="AM59107" s="5"/>
      <c r="AW59107" s="5"/>
    </row>
    <row r="59108" spans="38:49">
      <c r="AL59108" s="5"/>
      <c r="AM59108" s="5"/>
      <c r="AW59108" s="5"/>
    </row>
    <row r="59109" spans="38:49">
      <c r="AL59109" s="5"/>
      <c r="AM59109" s="5"/>
      <c r="AW59109" s="5"/>
    </row>
    <row r="59110" spans="38:49">
      <c r="AL59110" s="5"/>
      <c r="AM59110" s="5"/>
      <c r="AW59110" s="5"/>
    </row>
    <row r="59111" spans="38:49">
      <c r="AL59111" s="5"/>
      <c r="AM59111" s="5"/>
      <c r="AW59111" s="5"/>
    </row>
    <row r="59112" spans="38:49">
      <c r="AL59112" s="5"/>
      <c r="AM59112" s="5"/>
      <c r="AW59112" s="5"/>
    </row>
    <row r="59113" spans="38:49">
      <c r="AL59113" s="5"/>
      <c r="AM59113" s="5"/>
      <c r="AW59113" s="5"/>
    </row>
    <row r="59114" spans="38:49">
      <c r="AL59114" s="5"/>
      <c r="AM59114" s="5"/>
      <c r="AW59114" s="5"/>
    </row>
    <row r="59115" spans="38:49">
      <c r="AL59115" s="5"/>
      <c r="AM59115" s="5"/>
      <c r="AW59115" s="5"/>
    </row>
    <row r="59116" spans="38:49">
      <c r="AL59116" s="5"/>
      <c r="AM59116" s="5"/>
      <c r="AW59116" s="5"/>
    </row>
    <row r="59117" spans="38:49">
      <c r="AL59117" s="5"/>
      <c r="AM59117" s="5"/>
      <c r="AW59117" s="5"/>
    </row>
    <row r="59118" spans="38:49">
      <c r="AL59118" s="5"/>
      <c r="AM59118" s="5"/>
      <c r="AW59118" s="5"/>
    </row>
    <row r="59119" spans="38:49">
      <c r="AL59119" s="5"/>
      <c r="AM59119" s="5"/>
      <c r="AW59119" s="5"/>
    </row>
    <row r="59120" spans="38:49">
      <c r="AL59120" s="5"/>
      <c r="AM59120" s="5"/>
      <c r="AW59120" s="5"/>
    </row>
    <row r="59121" spans="38:49">
      <c r="AL59121" s="5"/>
      <c r="AM59121" s="5"/>
      <c r="AW59121" s="5"/>
    </row>
    <row r="59122" spans="38:49">
      <c r="AL59122" s="5"/>
      <c r="AM59122" s="5"/>
      <c r="AW59122" s="5"/>
    </row>
    <row r="59123" spans="38:49">
      <c r="AL59123" s="5"/>
      <c r="AM59123" s="5"/>
      <c r="AW59123" s="5"/>
    </row>
    <row r="59124" spans="38:49">
      <c r="AL59124" s="5"/>
      <c r="AM59124" s="5"/>
      <c r="AW59124" s="5"/>
    </row>
    <row r="59125" spans="38:49">
      <c r="AL59125" s="5"/>
      <c r="AM59125" s="5"/>
      <c r="AW59125" s="5"/>
    </row>
    <row r="59126" spans="38:49">
      <c r="AL59126" s="5"/>
      <c r="AM59126" s="5"/>
      <c r="AW59126" s="5"/>
    </row>
    <row r="59127" spans="38:49">
      <c r="AL59127" s="5"/>
      <c r="AM59127" s="5"/>
      <c r="AW59127" s="5"/>
    </row>
    <row r="59128" spans="38:49">
      <c r="AL59128" s="5"/>
      <c r="AM59128" s="5"/>
      <c r="AW59128" s="5"/>
    </row>
    <row r="59129" spans="38:49">
      <c r="AL59129" s="5"/>
      <c r="AM59129" s="5"/>
      <c r="AW59129" s="5"/>
    </row>
    <row r="59130" spans="38:49">
      <c r="AL59130" s="5"/>
      <c r="AM59130" s="5"/>
      <c r="AW59130" s="5"/>
    </row>
    <row r="59131" spans="38:49">
      <c r="AL59131" s="5"/>
      <c r="AM59131" s="5"/>
      <c r="AW59131" s="5"/>
    </row>
    <row r="59132" spans="38:49">
      <c r="AL59132" s="5"/>
      <c r="AM59132" s="5"/>
      <c r="AW59132" s="5"/>
    </row>
    <row r="59133" spans="38:49">
      <c r="AL59133" s="5"/>
      <c r="AM59133" s="5"/>
      <c r="AW59133" s="5"/>
    </row>
    <row r="59134" spans="38:49">
      <c r="AL59134" s="5"/>
      <c r="AM59134" s="5"/>
      <c r="AW59134" s="5"/>
    </row>
    <row r="59135" spans="38:49">
      <c r="AL59135" s="5"/>
      <c r="AM59135" s="5"/>
      <c r="AW59135" s="5"/>
    </row>
    <row r="59136" spans="38:49">
      <c r="AL59136" s="5"/>
      <c r="AM59136" s="5"/>
      <c r="AW59136" s="5"/>
    </row>
    <row r="59137" spans="38:49">
      <c r="AL59137" s="5"/>
      <c r="AM59137" s="5"/>
      <c r="AW59137" s="5"/>
    </row>
    <row r="59138" spans="38:49">
      <c r="AL59138" s="5"/>
      <c r="AM59138" s="5"/>
      <c r="AW59138" s="5"/>
    </row>
    <row r="59139" spans="38:49">
      <c r="AL59139" s="5"/>
      <c r="AM59139" s="5"/>
      <c r="AW59139" s="5"/>
    </row>
    <row r="59140" spans="38:49">
      <c r="AL59140" s="5"/>
      <c r="AM59140" s="5"/>
      <c r="AW59140" s="5"/>
    </row>
    <row r="59141" spans="38:49">
      <c r="AL59141" s="5"/>
      <c r="AM59141" s="5"/>
      <c r="AW59141" s="5"/>
    </row>
    <row r="59142" spans="38:49">
      <c r="AL59142" s="5"/>
      <c r="AM59142" s="5"/>
      <c r="AW59142" s="5"/>
    </row>
    <row r="59143" spans="38:49">
      <c r="AL59143" s="5"/>
      <c r="AM59143" s="5"/>
      <c r="AW59143" s="5"/>
    </row>
    <row r="59144" spans="38:49">
      <c r="AL59144" s="5"/>
      <c r="AM59144" s="5"/>
      <c r="AW59144" s="5"/>
    </row>
    <row r="59145" spans="38:49">
      <c r="AL59145" s="5"/>
      <c r="AM59145" s="5"/>
      <c r="AW59145" s="5"/>
    </row>
    <row r="59146" spans="38:49">
      <c r="AL59146" s="5"/>
      <c r="AM59146" s="5"/>
      <c r="AW59146" s="5"/>
    </row>
    <row r="59147" spans="38:49">
      <c r="AL59147" s="5"/>
      <c r="AM59147" s="5"/>
      <c r="AW59147" s="5"/>
    </row>
    <row r="59148" spans="38:49">
      <c r="AL59148" s="5"/>
      <c r="AM59148" s="5"/>
      <c r="AW59148" s="5"/>
    </row>
    <row r="59149" spans="38:49">
      <c r="AL59149" s="5"/>
      <c r="AM59149" s="5"/>
      <c r="AW59149" s="5"/>
    </row>
    <row r="59150" spans="38:49">
      <c r="AL59150" s="5"/>
      <c r="AM59150" s="5"/>
      <c r="AW59150" s="5"/>
    </row>
    <row r="59151" spans="38:49">
      <c r="AL59151" s="5"/>
      <c r="AM59151" s="5"/>
      <c r="AW59151" s="5"/>
    </row>
    <row r="59152" spans="38:49">
      <c r="AL59152" s="5"/>
      <c r="AM59152" s="5"/>
      <c r="AW59152" s="5"/>
    </row>
    <row r="59153" spans="38:49">
      <c r="AL59153" s="5"/>
      <c r="AM59153" s="5"/>
      <c r="AW59153" s="5"/>
    </row>
    <row r="59154" spans="38:49">
      <c r="AL59154" s="5"/>
      <c r="AM59154" s="5"/>
      <c r="AW59154" s="5"/>
    </row>
    <row r="59155" spans="38:49">
      <c r="AL59155" s="5"/>
      <c r="AM59155" s="5"/>
      <c r="AW59155" s="5"/>
    </row>
    <row r="59156" spans="38:49">
      <c r="AL59156" s="5"/>
      <c r="AM59156" s="5"/>
      <c r="AW59156" s="5"/>
    </row>
    <row r="59157" spans="38:49">
      <c r="AL59157" s="5"/>
      <c r="AM59157" s="5"/>
      <c r="AW59157" s="5"/>
    </row>
    <row r="59158" spans="38:49">
      <c r="AL59158" s="5"/>
      <c r="AM59158" s="5"/>
      <c r="AW59158" s="5"/>
    </row>
    <row r="59159" spans="38:49">
      <c r="AL59159" s="5"/>
      <c r="AM59159" s="5"/>
      <c r="AW59159" s="5"/>
    </row>
    <row r="59160" spans="38:49">
      <c r="AL59160" s="5"/>
      <c r="AM59160" s="5"/>
      <c r="AW59160" s="5"/>
    </row>
    <row r="59161" spans="38:49">
      <c r="AL59161" s="5"/>
      <c r="AM59161" s="5"/>
      <c r="AW59161" s="5"/>
    </row>
    <row r="59162" spans="38:49">
      <c r="AL59162" s="5"/>
      <c r="AM59162" s="5"/>
      <c r="AW59162" s="5"/>
    </row>
    <row r="59163" spans="38:49">
      <c r="AL59163" s="5"/>
      <c r="AM59163" s="5"/>
      <c r="AW59163" s="5"/>
    </row>
    <row r="59164" spans="38:49">
      <c r="AL59164" s="5"/>
      <c r="AM59164" s="5"/>
      <c r="AW59164" s="5"/>
    </row>
    <row r="59165" spans="38:49">
      <c r="AL59165" s="5"/>
      <c r="AM59165" s="5"/>
      <c r="AW59165" s="5"/>
    </row>
    <row r="59166" spans="38:49">
      <c r="AL59166" s="5"/>
      <c r="AM59166" s="5"/>
      <c r="AW59166" s="5"/>
    </row>
    <row r="59167" spans="38:49">
      <c r="AL59167" s="5"/>
      <c r="AM59167" s="5"/>
      <c r="AW59167" s="5"/>
    </row>
    <row r="59168" spans="38:49">
      <c r="AL59168" s="5"/>
      <c r="AM59168" s="5"/>
      <c r="AW59168" s="5"/>
    </row>
    <row r="59169" spans="38:49">
      <c r="AL59169" s="5"/>
      <c r="AM59169" s="5"/>
      <c r="AW59169" s="5"/>
    </row>
    <row r="59170" spans="38:49">
      <c r="AL59170" s="5"/>
      <c r="AM59170" s="5"/>
      <c r="AW59170" s="5"/>
    </row>
    <row r="59171" spans="38:49">
      <c r="AL59171" s="5"/>
      <c r="AM59171" s="5"/>
      <c r="AW59171" s="5"/>
    </row>
    <row r="59172" spans="38:49">
      <c r="AL59172" s="5"/>
      <c r="AM59172" s="5"/>
      <c r="AW59172" s="5"/>
    </row>
    <row r="59173" spans="38:49">
      <c r="AL59173" s="5"/>
      <c r="AM59173" s="5"/>
      <c r="AW59173" s="5"/>
    </row>
    <row r="59174" spans="38:49">
      <c r="AL59174" s="5"/>
      <c r="AM59174" s="5"/>
      <c r="AW59174" s="5"/>
    </row>
    <row r="59175" spans="38:49">
      <c r="AL59175" s="5"/>
      <c r="AM59175" s="5"/>
      <c r="AW59175" s="5"/>
    </row>
  </sheetData>
  <sheetProtection selectLockedCells="1" selectUnlockedCells="1"/>
  <mergeCells count="27">
    <mergeCell ref="AN20:AP20"/>
    <mergeCell ref="AD3:AJ3"/>
    <mergeCell ref="O11:Q11"/>
    <mergeCell ref="S11:U11"/>
    <mergeCell ref="AC19:AE19"/>
    <mergeCell ref="AN19:AP19"/>
    <mergeCell ref="D2:K2"/>
    <mergeCell ref="D11:M11"/>
    <mergeCell ref="D5:M5"/>
    <mergeCell ref="D10:M10"/>
    <mergeCell ref="AC20:AE20"/>
    <mergeCell ref="L102:M102"/>
    <mergeCell ref="AB82:AL83"/>
    <mergeCell ref="AU85:AV85"/>
    <mergeCell ref="AM82:AW83"/>
    <mergeCell ref="AU81:AV81"/>
    <mergeCell ref="AN21:AP21"/>
    <mergeCell ref="AN22:AP22"/>
    <mergeCell ref="AN23:AP23"/>
    <mergeCell ref="AJ85:AK85"/>
    <mergeCell ref="N101:S101"/>
    <mergeCell ref="AC23:AE23"/>
    <mergeCell ref="T101:X101"/>
    <mergeCell ref="AJ81:AK81"/>
    <mergeCell ref="N100:X100"/>
    <mergeCell ref="AC21:AE21"/>
    <mergeCell ref="AC22:AE22"/>
  </mergeCells>
  <phoneticPr fontId="0" type="noConversion"/>
  <dataValidations xWindow="1278" yWindow="491" count="9">
    <dataValidation type="list" allowBlank="1" showInputMessage="1" promptTitle="SELECT CONSULTANT TYPE" sqref="AN19:AP23" xr:uid="{00000000-0002-0000-0000-000001000000}">
      <formula1>SPECIALTY_CONSULTANT</formula1>
    </dataValidation>
    <dataValidation type="list" allowBlank="1" showInputMessage="1" promptTitle="SELECT CONSULTANT TYPE" prompt="Calculates fee of typical Consultants for Add services. _x000a_Refer to REFERENCE tab for Percentage fees used. " sqref="AC19:AE19" xr:uid="{00000000-0002-0000-0000-000002000000}">
      <formula1>SPECIALTY_CONSULTANT</formula1>
    </dataValidation>
    <dataValidation type="list" allowBlank="1" promptTitle="SELECT CONSULTANT TYPE" prompt="XX" sqref="AC20:AE23" xr:uid="{00000000-0002-0000-0000-000003000000}">
      <formula1>SPECIALTY_CONSULTANT</formula1>
    </dataValidation>
    <dataValidation type="list" allowBlank="1" showInputMessage="1" showErrorMessage="1" promptTitle="SELECT FUND TYPE" prompt="301 (NON-STREAMLINED): receives funding and requires DOF (or PWB) approval at every phase._x000a__x000a_302 (STREAMLINED): receives funding for PWC in one fiscal year. Does not require DOF approval at each phase._x000a__x000a_NON-STATE Funding Source is stricly Non-State only." sqref="Y5" xr:uid="{00000000-0002-0000-0000-000004000000}">
      <formula1>FUNDTYPE</formula1>
    </dataValidation>
    <dataValidation type="list" allowBlank="1" showInputMessage="1" showErrorMessage="1" promptTitle="SELECT A PHASE" prompt="Select Phase for submitted Milestone" sqref="D11:M11" xr:uid="{00000000-0002-0000-0000-000005000000}">
      <formula1>MILESTONEPHASES</formula1>
    </dataValidation>
    <dataValidation type="list" allowBlank="1" showInputMessage="1" showErrorMessage="1" promptTitle="SELECT DELIVERY METHOD" prompt="Calculates associated costs for selected Delivery Type per the New/Reno categories. Refer to FEE CALCS  and REFERENCES tab for detailed costs and values set for:_x000a_    1. AE &amp; CM FEE_x000a_    2. Project Contingency_x000a_    3. Gen Conditions/OH &amp; Profit " sqref="D10:M10" xr:uid="{00000000-0002-0000-0000-000006000000}">
      <formula1>DELIVERY_METHOD</formula1>
    </dataValidation>
    <dataValidation type="list" allowBlank="1" showInputMessage="1" showErrorMessage="1" promptTitle="SELECT CAMPUS" sqref="D5:M5" xr:uid="{00000000-0002-0000-0000-000007000000}">
      <formula1>Campus_list</formula1>
    </dataValidation>
    <dataValidation allowBlank="1" showErrorMessage="1" promptTitle="SELECT FUND TYPE" prompt="301 (NON-STREAMLINED): receives funding and requires DOF (or PWB) approval at every phase._x000a__x000a_302 (STREAMLINED): receives funding for PWC in one fiscal year. Does not require DOF approval at each phase._x000a__x000a_NON-STATE Funding Source is stricly Non-State only." sqref="X5" xr:uid="{00000000-0002-0000-0000-000009000000}"/>
    <dataValidation type="list" allowBlank="1" showInputMessage="1" showErrorMessage="1" promptTitle="SELECT PROJ TYPE" prompt="MAJOR PROJECT: Any project &gt; than $709K MCO_x000a__x000a_INFRASTRUCTURE IMPROVEMENT: A project that either renews or replaces existing building or utility systems._x000a__x000a_ENERGY PROJECT: A executed under a CSU Energy Program" sqref="D2:K2" xr:uid="{E72C79B0-8B04-4A3B-96AA-9016EEC74E71}">
      <formula1>PROJ_TYPE</formula1>
    </dataValidation>
  </dataValidations>
  <printOptions horizontalCentered="1"/>
  <pageMargins left="0.25" right="0" top="0.5" bottom="0" header="0.3" footer="0.3"/>
  <pageSetup scale="65" fitToWidth="3" orientation="portrait" blackAndWhite="1" cellComments="asDisplayed" r:id="rId1"/>
  <headerFooter differentOddEven="1">
    <oddHeader>&amp;R&amp;9
 &amp;F</oddHeader>
    <oddFooter xml:space="preserve">&amp;R&amp;"Arial,Regular"&amp;8
</oddFooter>
  </headerFooter>
  <colBreaks count="2" manualBreakCount="2">
    <brk id="24" max="86" man="1"/>
    <brk id="38" max="86" man="1"/>
  </colBreaks>
  <legacyDrawing r:id="rId2"/>
  <extLst>
    <ext xmlns:x14="http://schemas.microsoft.com/office/spreadsheetml/2009/9/main" uri="{CCE6A557-97BC-4b89-ADB6-D9C93CAAB3DF}">
      <x14:dataValidations xmlns:xm="http://schemas.microsoft.com/office/excel/2006/main" xWindow="1278" yWindow="491" count="1">
        <x14:dataValidation type="list" allowBlank="1" showInputMessage="1" showErrorMessage="1" promptTitle="SELECT BASELINE YEAR" prompt="Records and selects the CCCI/EPI used at the year the estimate (Feasibilty Study) was generated._x000a__x000a_The calculated &quot;baseline modifier&quot; can be referenced and multiplied to the uniformat bldg system cost to adjust the estimated values to the current year._x000a__x000a_" xr:uid="{00000000-0002-0000-0000-000000000000}">
          <x14:formula1>
            <xm:f>REFERENCE!$F$21:$F$59</xm:f>
          </x14:formula1>
          <xm:sqref>S91</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B1:BN148"/>
  <sheetViews>
    <sheetView topLeftCell="A21" zoomScaleNormal="100" workbookViewId="0">
      <selection activeCell="G63" sqref="G63"/>
    </sheetView>
  </sheetViews>
  <sheetFormatPr defaultColWidth="9.33203125" defaultRowHeight="12.75"/>
  <cols>
    <col min="1" max="1" width="5.83203125" style="85" customWidth="1"/>
    <col min="2" max="2" width="9.5" style="85" bestFit="1" customWidth="1"/>
    <col min="3" max="3" width="9.33203125" style="85"/>
    <col min="4" max="4" width="10.6640625" style="85" customWidth="1"/>
    <col min="5" max="5" width="5.83203125" style="85" customWidth="1"/>
    <col min="6" max="6" width="9.33203125" style="85" customWidth="1"/>
    <col min="7" max="11" width="15.83203125" style="85" customWidth="1"/>
    <col min="12" max="12" width="9.33203125" style="85" customWidth="1"/>
    <col min="13" max="13" width="9.33203125" style="85"/>
    <col min="14" max="14" width="28.83203125" style="85" customWidth="1"/>
    <col min="15" max="15" width="10.33203125" style="85" customWidth="1"/>
    <col min="16" max="16" width="17.5" style="85" customWidth="1"/>
    <col min="17" max="17" width="15.33203125" style="85" customWidth="1"/>
    <col min="18" max="18" width="5" style="85" customWidth="1"/>
    <col min="19" max="19" width="51.33203125" style="85" customWidth="1"/>
    <col min="20" max="22" width="15.83203125" style="85" customWidth="1"/>
    <col min="23" max="24" width="16.1640625" style="85" customWidth="1"/>
    <col min="25" max="25" width="9.33203125" style="85"/>
    <col min="26" max="26" width="29.83203125" style="85" customWidth="1"/>
    <col min="27" max="27" width="12.83203125" style="85" customWidth="1"/>
    <col min="28" max="28" width="13.6640625" style="85" customWidth="1"/>
    <col min="29" max="29" width="13.83203125" style="85" customWidth="1"/>
    <col min="30" max="30" width="14.5" style="85" customWidth="1"/>
    <col min="31" max="31" width="15.33203125" style="85" customWidth="1"/>
    <col min="32" max="32" width="16.6640625" style="85" customWidth="1"/>
    <col min="33" max="33" width="12.83203125" style="85" customWidth="1"/>
    <col min="34" max="34" width="22.6640625" style="98" hidden="1" customWidth="1"/>
    <col min="35" max="35" width="9.33203125" style="85"/>
    <col min="36" max="36" width="29.33203125" style="85" hidden="1" customWidth="1"/>
    <col min="37" max="37" width="0" style="85" hidden="1" customWidth="1"/>
    <col min="38" max="38" width="12.83203125" style="85" hidden="1" customWidth="1"/>
    <col min="39" max="39" width="0" style="85" hidden="1" customWidth="1"/>
    <col min="40" max="40" width="15.6640625" style="85" hidden="1" customWidth="1"/>
    <col min="41" max="43" width="0" style="85" hidden="1" customWidth="1"/>
    <col min="44" max="44" width="9.83203125" style="85" hidden="1" customWidth="1"/>
    <col min="45" max="45" width="9.83203125" style="98" hidden="1" customWidth="1"/>
    <col min="46" max="46" width="17" style="98" hidden="1" customWidth="1"/>
    <col min="47" max="47" width="9.5" style="85" hidden="1" customWidth="1"/>
    <col min="48" max="48" width="20.33203125" style="85" hidden="1" customWidth="1"/>
    <col min="49" max="50" width="9.5" style="85" hidden="1" customWidth="1"/>
    <col min="51" max="51" width="9.83203125" style="85" hidden="1" customWidth="1"/>
    <col min="52" max="52" width="12.6640625" style="85" hidden="1" customWidth="1"/>
    <col min="53" max="53" width="0" style="85" hidden="1" customWidth="1"/>
    <col min="54" max="54" width="47.33203125" style="85" hidden="1" customWidth="1"/>
    <col min="55" max="55" width="15.6640625" style="98" hidden="1" customWidth="1"/>
    <col min="56" max="59" width="0" style="85" hidden="1" customWidth="1"/>
    <col min="60" max="60" width="8.83203125" style="85" bestFit="1" customWidth="1"/>
    <col min="61" max="16384" width="9.33203125" style="85"/>
  </cols>
  <sheetData>
    <row r="1" spans="2:66">
      <c r="N1" s="150"/>
      <c r="O1" s="150"/>
      <c r="P1" s="150"/>
      <c r="Q1" s="150"/>
      <c r="R1" s="150"/>
      <c r="S1" s="150"/>
      <c r="T1" s="150"/>
      <c r="U1" s="150"/>
      <c r="V1" s="150"/>
      <c r="W1" s="150"/>
      <c r="X1" s="150"/>
      <c r="Z1" s="430">
        <v>1</v>
      </c>
      <c r="AA1" s="430">
        <f t="shared" ref="AA1:AH1" si="0">+Z1+1</f>
        <v>2</v>
      </c>
      <c r="AB1" s="430">
        <f t="shared" si="0"/>
        <v>3</v>
      </c>
      <c r="AC1" s="430">
        <f>+AB1+1</f>
        <v>4</v>
      </c>
      <c r="AD1" s="430">
        <f>+AC1+1</f>
        <v>5</v>
      </c>
      <c r="AE1" s="430">
        <f t="shared" si="0"/>
        <v>6</v>
      </c>
      <c r="AF1" s="430">
        <f t="shared" si="0"/>
        <v>7</v>
      </c>
      <c r="AG1" s="430">
        <f t="shared" si="0"/>
        <v>8</v>
      </c>
      <c r="AH1" s="430">
        <f t="shared" si="0"/>
        <v>9</v>
      </c>
      <c r="AS1" s="430">
        <v>1</v>
      </c>
      <c r="AT1" s="430">
        <f>+AS1+1</f>
        <v>2</v>
      </c>
      <c r="AU1" s="430">
        <f t="shared" ref="AU1:AZ1" si="1">+AT1+1</f>
        <v>3</v>
      </c>
      <c r="AV1" s="430">
        <f t="shared" si="1"/>
        <v>4</v>
      </c>
      <c r="AW1" s="430">
        <f t="shared" si="1"/>
        <v>5</v>
      </c>
      <c r="AX1" s="430">
        <f t="shared" si="1"/>
        <v>6</v>
      </c>
      <c r="AY1" s="430">
        <f t="shared" si="1"/>
        <v>7</v>
      </c>
      <c r="AZ1" s="430">
        <f t="shared" si="1"/>
        <v>8</v>
      </c>
      <c r="BB1" s="430">
        <v>1</v>
      </c>
      <c r="BC1" s="430">
        <f>+BB1+1</f>
        <v>2</v>
      </c>
      <c r="BD1" s="430">
        <f>+BC1+1</f>
        <v>3</v>
      </c>
      <c r="BE1" s="430">
        <f>+BD1+1</f>
        <v>4</v>
      </c>
      <c r="BF1" s="430">
        <f>+BE1+1</f>
        <v>5</v>
      </c>
      <c r="BG1" s="430"/>
      <c r="BH1" s="430"/>
      <c r="BI1" s="430"/>
    </row>
    <row r="2" spans="2:66" ht="16.5" thickBot="1">
      <c r="B2" s="1445" t="s">
        <v>976</v>
      </c>
      <c r="C2" s="1446"/>
      <c r="D2" s="1447"/>
      <c r="F2" s="1445" t="s">
        <v>265</v>
      </c>
      <c r="G2" s="1446"/>
      <c r="H2" s="1446"/>
      <c r="I2" s="1446"/>
      <c r="J2" s="1446"/>
      <c r="K2" s="1446"/>
      <c r="L2" s="1447"/>
      <c r="N2" s="1445" t="s">
        <v>354</v>
      </c>
      <c r="O2" s="1446"/>
      <c r="P2" s="1446"/>
      <c r="Q2" s="1447"/>
      <c r="S2" s="1320" t="s">
        <v>1064</v>
      </c>
      <c r="T2" s="1324"/>
      <c r="U2" s="1324"/>
      <c r="V2" s="1324"/>
      <c r="W2" s="1321"/>
      <c r="X2" s="132"/>
      <c r="Z2" s="1320" t="s">
        <v>1284</v>
      </c>
      <c r="AA2" s="1324"/>
      <c r="AB2" s="1324"/>
      <c r="AC2" s="1324"/>
      <c r="AD2" s="1324" t="s">
        <v>1305</v>
      </c>
      <c r="AE2" s="1324"/>
      <c r="AF2" s="1324"/>
      <c r="AG2" s="952" t="s">
        <v>1317</v>
      </c>
      <c r="AH2" s="460" t="s">
        <v>255</v>
      </c>
      <c r="AJ2" s="1448" t="s">
        <v>767</v>
      </c>
      <c r="AK2" s="1449"/>
      <c r="AL2" s="1450"/>
      <c r="AN2" s="1448" t="s">
        <v>798</v>
      </c>
      <c r="AO2" s="1449"/>
      <c r="AP2" s="1450"/>
      <c r="AQ2" s="430"/>
      <c r="AR2" s="547"/>
      <c r="AS2" s="1448" t="s">
        <v>784</v>
      </c>
      <c r="AT2" s="1449"/>
      <c r="AU2" s="1449"/>
      <c r="AV2" s="1449"/>
      <c r="AW2" s="1449"/>
      <c r="AX2" s="1449"/>
      <c r="AY2" s="1449"/>
      <c r="AZ2" s="1450"/>
      <c r="BB2" s="1320" t="s">
        <v>984</v>
      </c>
      <c r="BC2" s="1324"/>
      <c r="BD2" s="1324"/>
      <c r="BE2" s="1324"/>
      <c r="BF2" s="1321"/>
    </row>
    <row r="3" spans="2:66" ht="16.5" customHeight="1" thickBot="1">
      <c r="B3" s="6" t="s">
        <v>256</v>
      </c>
      <c r="C3" s="5"/>
      <c r="D3" s="15"/>
      <c r="F3" s="108"/>
      <c r="G3" s="1467" t="s">
        <v>3</v>
      </c>
      <c r="H3" s="1467"/>
      <c r="I3" s="1467" t="s">
        <v>4</v>
      </c>
      <c r="J3" s="1467"/>
      <c r="K3" s="13"/>
      <c r="L3" s="99"/>
      <c r="N3" s="134" t="s">
        <v>718</v>
      </c>
      <c r="O3" s="149"/>
      <c r="P3" s="132"/>
      <c r="Q3" s="133"/>
      <c r="S3" s="426" t="s">
        <v>25</v>
      </c>
      <c r="T3" s="427" t="s">
        <v>402</v>
      </c>
      <c r="U3" s="427" t="s">
        <v>400</v>
      </c>
      <c r="V3" s="427" t="s">
        <v>403</v>
      </c>
      <c r="W3" s="428" t="s">
        <v>401</v>
      </c>
      <c r="X3" s="926"/>
      <c r="Z3" s="949" t="s">
        <v>1211</v>
      </c>
      <c r="AA3" s="950"/>
      <c r="AB3" s="464" t="s">
        <v>703</v>
      </c>
      <c r="AC3" s="951" t="s">
        <v>716</v>
      </c>
      <c r="AD3" s="464"/>
      <c r="AE3" s="464" t="s">
        <v>705</v>
      </c>
      <c r="AF3" s="464" t="s">
        <v>704</v>
      </c>
      <c r="AG3" s="953" t="s">
        <v>706</v>
      </c>
      <c r="AH3" s="464" t="s">
        <v>715</v>
      </c>
      <c r="AJ3" s="6" t="s">
        <v>762</v>
      </c>
      <c r="AK3" s="5"/>
      <c r="AL3" s="45"/>
      <c r="AN3" s="6" t="s">
        <v>261</v>
      </c>
      <c r="AO3" s="5"/>
      <c r="AP3" s="45"/>
      <c r="AR3" s="544" t="s">
        <v>155</v>
      </c>
      <c r="AS3" s="544" t="s">
        <v>912</v>
      </c>
      <c r="AT3" s="98" t="s">
        <v>895</v>
      </c>
      <c r="AU3" s="98" t="s">
        <v>896</v>
      </c>
      <c r="AV3" s="98" t="s">
        <v>897</v>
      </c>
      <c r="AW3" s="98" t="s">
        <v>896</v>
      </c>
      <c r="AX3" s="85" t="s">
        <v>902</v>
      </c>
      <c r="AY3" s="85" t="s">
        <v>896</v>
      </c>
      <c r="AZ3" s="99" t="s">
        <v>910</v>
      </c>
      <c r="BB3" s="426" t="s">
        <v>25</v>
      </c>
      <c r="BC3" s="604" t="s">
        <v>985</v>
      </c>
      <c r="BD3" s="427" t="s">
        <v>961</v>
      </c>
      <c r="BE3" s="427" t="s">
        <v>961</v>
      </c>
      <c r="BF3" s="428" t="s">
        <v>961</v>
      </c>
    </row>
    <row r="4" spans="2:66" ht="12.75" customHeight="1">
      <c r="B4" s="6">
        <v>1</v>
      </c>
      <c r="C4" s="5"/>
      <c r="D4" s="15"/>
      <c r="F4" s="6"/>
      <c r="G4" s="8" t="s">
        <v>35</v>
      </c>
      <c r="H4" s="8" t="s">
        <v>1132</v>
      </c>
      <c r="I4" s="8" t="s">
        <v>35</v>
      </c>
      <c r="J4" s="22" t="s">
        <v>1132</v>
      </c>
      <c r="K4" s="13"/>
      <c r="L4" s="99"/>
      <c r="N4" s="100" t="s">
        <v>331</v>
      </c>
      <c r="Q4" s="99"/>
      <c r="S4" s="100" t="s">
        <v>349</v>
      </c>
      <c r="T4" s="85" t="s">
        <v>391</v>
      </c>
      <c r="U4">
        <v>9.5095798919417371E-2</v>
      </c>
      <c r="V4" s="85" t="s">
        <v>392</v>
      </c>
      <c r="W4">
        <v>0.63694671326044838</v>
      </c>
      <c r="X4"/>
      <c r="Y4" s="429"/>
      <c r="Z4" s="103" t="s">
        <v>717</v>
      </c>
      <c r="AA4" s="8"/>
      <c r="AB4" s="1277"/>
      <c r="AC4" s="440"/>
      <c r="AD4" s="41"/>
      <c r="AE4" s="8"/>
      <c r="AF4" s="8"/>
      <c r="AG4" s="441"/>
      <c r="AH4" s="442"/>
      <c r="AJ4" s="6" t="s">
        <v>761</v>
      </c>
      <c r="AK4" s="5"/>
      <c r="AL4" s="45"/>
      <c r="AN4" s="6" t="s">
        <v>871</v>
      </c>
      <c r="AO4" s="5"/>
      <c r="AP4" s="45"/>
      <c r="AR4" s="544">
        <v>45000</v>
      </c>
      <c r="AS4" s="544">
        <v>0</v>
      </c>
      <c r="AT4" s="98" t="s">
        <v>891</v>
      </c>
      <c r="AU4" s="98">
        <v>22000</v>
      </c>
      <c r="AV4" s="98" t="s">
        <v>898</v>
      </c>
      <c r="AW4" s="98">
        <v>12000</v>
      </c>
      <c r="AX4" s="85" t="s">
        <v>904</v>
      </c>
      <c r="AY4" s="85">
        <v>40000</v>
      </c>
      <c r="AZ4" s="99">
        <v>90000</v>
      </c>
      <c r="BB4" s="100" t="s">
        <v>349</v>
      </c>
      <c r="BC4" s="98">
        <v>45</v>
      </c>
      <c r="BD4"/>
      <c r="BF4"/>
    </row>
    <row r="5" spans="2:66">
      <c r="B5" s="6">
        <v>2</v>
      </c>
      <c r="C5" s="5"/>
      <c r="D5" s="15"/>
      <c r="F5" s="6"/>
      <c r="G5" s="54">
        <f>+'2-7'!O48</f>
        <v>0</v>
      </c>
      <c r="H5" s="87">
        <f>+'2-7'!Q48</f>
        <v>0</v>
      </c>
      <c r="I5" s="54">
        <f>+'2-7'!S48</f>
        <v>0</v>
      </c>
      <c r="J5" s="54">
        <f>+'2-7'!U48</f>
        <v>0</v>
      </c>
      <c r="K5" s="13"/>
      <c r="L5" s="99"/>
      <c r="N5" s="100" t="s">
        <v>332</v>
      </c>
      <c r="Q5" s="99"/>
      <c r="S5" s="100" t="s">
        <v>348</v>
      </c>
      <c r="T5" s="85" t="s">
        <v>393</v>
      </c>
      <c r="U5">
        <v>0.11070421167329643</v>
      </c>
      <c r="V5" s="85" t="s">
        <v>392</v>
      </c>
      <c r="W5">
        <v>0.71830537377832993</v>
      </c>
      <c r="X5"/>
      <c r="Y5" s="429"/>
      <c r="Z5" s="6" t="s">
        <v>1</v>
      </c>
      <c r="AA5" s="5"/>
      <c r="AB5" s="1275">
        <v>544.45633323806805</v>
      </c>
      <c r="AC5" s="15">
        <v>3</v>
      </c>
      <c r="AD5" s="594"/>
      <c r="AE5" s="431">
        <v>0.03</v>
      </c>
      <c r="AF5" s="1116">
        <v>54.699192392541512</v>
      </c>
      <c r="AG5" s="432">
        <v>0.65</v>
      </c>
      <c r="AH5" s="436">
        <v>4</v>
      </c>
      <c r="AJ5" s="6" t="s">
        <v>760</v>
      </c>
      <c r="AK5" s="5"/>
      <c r="AL5" s="45"/>
      <c r="AN5" s="6" t="s">
        <v>870</v>
      </c>
      <c r="AO5" s="5"/>
      <c r="AP5" s="45"/>
      <c r="AR5" s="544">
        <v>100000</v>
      </c>
      <c r="AS5" s="544">
        <v>72500</v>
      </c>
      <c r="AT5" s="98" t="s">
        <v>892</v>
      </c>
      <c r="AU5" s="98">
        <v>35000</v>
      </c>
      <c r="AV5" s="98" t="s">
        <v>899</v>
      </c>
      <c r="AW5" s="98">
        <v>18000</v>
      </c>
      <c r="AX5" s="85" t="s">
        <v>903</v>
      </c>
      <c r="AY5" s="85">
        <v>80000</v>
      </c>
      <c r="AZ5" s="99">
        <v>200000</v>
      </c>
      <c r="BB5" s="100" t="s">
        <v>348</v>
      </c>
      <c r="BC5" s="98">
        <v>35</v>
      </c>
      <c r="BD5"/>
      <c r="BF5"/>
      <c r="BH5" s="1188">
        <f>10461/9129</f>
        <v>1.1459086427867236</v>
      </c>
      <c r="BI5" s="595"/>
      <c r="BJ5" s="1193"/>
      <c r="BK5" s="1116"/>
      <c r="BL5" s="1253"/>
      <c r="BM5" s="1116"/>
      <c r="BN5" s="1185"/>
    </row>
    <row r="6" spans="2:66">
      <c r="B6" s="6">
        <v>3</v>
      </c>
      <c r="C6" s="5"/>
      <c r="D6" s="15"/>
      <c r="F6" s="6"/>
      <c r="G6" s="55">
        <f>ROUND(G5*I16,0-3)</f>
        <v>0</v>
      </c>
      <c r="H6" s="55">
        <f>ROUND(H5*I16,0-3)</f>
        <v>0</v>
      </c>
      <c r="I6" s="55">
        <f>ROUND(I5*I16,0-3)</f>
        <v>0</v>
      </c>
      <c r="J6" s="55">
        <f>ROUND(J5*I16,0-3)</f>
        <v>0</v>
      </c>
      <c r="L6" s="99"/>
      <c r="N6" s="100" t="s">
        <v>333</v>
      </c>
      <c r="Q6" s="99"/>
      <c r="S6" s="100" t="s">
        <v>341</v>
      </c>
      <c r="T6" s="85" t="s">
        <v>391</v>
      </c>
      <c r="U6">
        <v>0.11835538212879725</v>
      </c>
      <c r="V6" s="85" t="s">
        <v>391</v>
      </c>
      <c r="W6">
        <v>0.63653892569987836</v>
      </c>
      <c r="X6"/>
      <c r="Z6" s="6" t="s">
        <v>2</v>
      </c>
      <c r="AA6" s="5"/>
      <c r="AB6" s="1275">
        <v>504.69317233495286</v>
      </c>
      <c r="AC6" s="15">
        <v>3</v>
      </c>
      <c r="AD6" s="594"/>
      <c r="AE6" s="1249">
        <v>0.1</v>
      </c>
      <c r="AF6" s="1116">
        <v>111.50090542420402</v>
      </c>
      <c r="AG6" s="1250">
        <v>0.66</v>
      </c>
      <c r="AH6" s="436">
        <v>5</v>
      </c>
      <c r="AJ6" s="51" t="s">
        <v>759</v>
      </c>
      <c r="AK6" s="18"/>
      <c r="AL6" s="44"/>
      <c r="AN6" s="51" t="s">
        <v>872</v>
      </c>
      <c r="AO6" s="18"/>
      <c r="AP6" s="494"/>
      <c r="AR6" s="544">
        <v>150000</v>
      </c>
      <c r="AS6" s="544">
        <f>+AR5+25000</f>
        <v>125000</v>
      </c>
      <c r="AT6" s="98" t="s">
        <v>907</v>
      </c>
      <c r="AU6" s="98">
        <v>47500</v>
      </c>
      <c r="AV6" s="98" t="s">
        <v>908</v>
      </c>
      <c r="AW6" s="98">
        <v>21000</v>
      </c>
      <c r="AX6" s="85" t="s">
        <v>909</v>
      </c>
      <c r="AY6" s="85">
        <v>120000</v>
      </c>
      <c r="AZ6" s="99">
        <v>300000</v>
      </c>
      <c r="BB6" s="100" t="s">
        <v>341</v>
      </c>
      <c r="BC6" s="98">
        <v>66</v>
      </c>
      <c r="BD6"/>
      <c r="BF6"/>
      <c r="BH6" s="1194">
        <f>5000/4623</f>
        <v>1.0815487778498811</v>
      </c>
      <c r="BI6" s="595"/>
      <c r="BJ6" s="1193"/>
      <c r="BK6" s="1116"/>
      <c r="BL6" s="1253"/>
      <c r="BM6" s="1116"/>
      <c r="BN6" s="1185"/>
    </row>
    <row r="7" spans="2:66">
      <c r="B7" s="6">
        <v>4</v>
      </c>
      <c r="C7" s="5"/>
      <c r="D7" s="15"/>
      <c r="F7" s="100"/>
      <c r="L7" s="99"/>
      <c r="N7" s="100" t="s">
        <v>334</v>
      </c>
      <c r="Q7" s="99"/>
      <c r="S7" s="100" t="s">
        <v>331</v>
      </c>
      <c r="T7" s="85" t="s">
        <v>391</v>
      </c>
      <c r="U7">
        <v>0.12595866897752481</v>
      </c>
      <c r="V7" s="85" t="s">
        <v>392</v>
      </c>
      <c r="W7">
        <v>0.54087096469551266</v>
      </c>
      <c r="X7"/>
      <c r="Z7" s="6" t="s">
        <v>17</v>
      </c>
      <c r="AA7" s="5"/>
      <c r="AB7" s="1275">
        <v>669.8747242069162</v>
      </c>
      <c r="AC7" s="15">
        <v>4</v>
      </c>
      <c r="AD7" s="594"/>
      <c r="AE7" s="1249">
        <v>0</v>
      </c>
      <c r="AF7" s="1116"/>
      <c r="AG7" s="1250">
        <v>0</v>
      </c>
      <c r="AH7" s="436">
        <v>3</v>
      </c>
      <c r="AR7" s="544">
        <v>200000</v>
      </c>
      <c r="AS7" s="544">
        <f>+AR6+25000</f>
        <v>175000</v>
      </c>
      <c r="AT7" s="98" t="s">
        <v>893</v>
      </c>
      <c r="AU7" s="98">
        <v>60000</v>
      </c>
      <c r="AV7" s="98" t="s">
        <v>900</v>
      </c>
      <c r="AW7" s="98">
        <v>24000</v>
      </c>
      <c r="AX7" s="85" t="s">
        <v>905</v>
      </c>
      <c r="AY7" s="85">
        <v>160000</v>
      </c>
      <c r="AZ7" s="99">
        <v>400000</v>
      </c>
      <c r="BB7" s="100" t="s">
        <v>331</v>
      </c>
      <c r="BC7" s="98">
        <v>37</v>
      </c>
      <c r="BD7"/>
      <c r="BF7"/>
      <c r="BH7" s="994"/>
      <c r="BI7" s="595"/>
      <c r="BJ7" s="1193"/>
      <c r="BK7" s="1116"/>
      <c r="BL7" s="1253"/>
      <c r="BM7" s="1116"/>
      <c r="BN7" s="1185"/>
    </row>
    <row r="8" spans="2:66" ht="16.5" thickBot="1">
      <c r="B8" s="51">
        <v>5</v>
      </c>
      <c r="C8" s="18"/>
      <c r="D8" s="44"/>
      <c r="F8" s="6"/>
      <c r="J8" s="1465" t="s">
        <v>989</v>
      </c>
      <c r="K8" s="1466"/>
      <c r="L8" s="99"/>
      <c r="N8" s="100" t="s">
        <v>335</v>
      </c>
      <c r="Q8" s="99"/>
      <c r="S8" s="100" t="s">
        <v>332</v>
      </c>
      <c r="T8" s="85" t="s">
        <v>393</v>
      </c>
      <c r="U8">
        <v>9.462072833793371E-2</v>
      </c>
      <c r="V8" s="85" t="s">
        <v>392</v>
      </c>
      <c r="W8">
        <v>0.62622386402926145</v>
      </c>
      <c r="X8"/>
      <c r="Z8" s="6" t="s">
        <v>27</v>
      </c>
      <c r="AA8" s="5"/>
      <c r="AB8" s="1275">
        <v>506.2328736781937</v>
      </c>
      <c r="AC8" s="15">
        <v>3</v>
      </c>
      <c r="AD8" s="594"/>
      <c r="AE8" s="1249">
        <v>0.03</v>
      </c>
      <c r="AF8" s="1116"/>
      <c r="AG8" s="1250">
        <v>0</v>
      </c>
      <c r="AH8" s="436">
        <v>10</v>
      </c>
      <c r="AJ8" s="1448" t="s">
        <v>768</v>
      </c>
      <c r="AK8" s="1449"/>
      <c r="AL8" s="1450"/>
      <c r="AN8" s="1448" t="s">
        <v>836</v>
      </c>
      <c r="AO8" s="1449"/>
      <c r="AP8" s="1450"/>
      <c r="AR8" s="545">
        <v>300000</v>
      </c>
      <c r="AS8" s="545">
        <f>+AR7+50000</f>
        <v>250000</v>
      </c>
      <c r="AT8" s="546" t="s">
        <v>894</v>
      </c>
      <c r="AU8" s="546">
        <v>85000</v>
      </c>
      <c r="AV8" s="546" t="s">
        <v>901</v>
      </c>
      <c r="AW8" s="546">
        <v>36000</v>
      </c>
      <c r="AX8" s="104" t="s">
        <v>906</v>
      </c>
      <c r="AY8" s="104">
        <v>240000</v>
      </c>
      <c r="AZ8" s="119">
        <v>600000</v>
      </c>
      <c r="BB8" s="100" t="s">
        <v>332</v>
      </c>
      <c r="BC8" s="98">
        <v>31</v>
      </c>
      <c r="BD8"/>
      <c r="BF8"/>
      <c r="BH8" s="994"/>
      <c r="BI8" s="595"/>
      <c r="BJ8" s="1193"/>
      <c r="BK8" s="1116"/>
      <c r="BL8" s="1253"/>
      <c r="BM8" s="1116"/>
      <c r="BN8" s="1185"/>
    </row>
    <row r="9" spans="2:66">
      <c r="F9" s="109"/>
      <c r="G9" s="13"/>
      <c r="H9" s="5"/>
      <c r="J9" s="180"/>
      <c r="K9" s="181"/>
      <c r="L9" s="99"/>
      <c r="N9" s="100" t="s">
        <v>336</v>
      </c>
      <c r="Q9" s="99"/>
      <c r="S9" s="100" t="s">
        <v>333</v>
      </c>
      <c r="T9" s="85" t="s">
        <v>391</v>
      </c>
      <c r="U9">
        <v>0.13602988189031678</v>
      </c>
      <c r="V9" s="85" t="s">
        <v>391</v>
      </c>
      <c r="W9">
        <v>0.78841635248755104</v>
      </c>
      <c r="X9"/>
      <c r="Z9" s="6" t="s">
        <v>44</v>
      </c>
      <c r="AA9" s="5"/>
      <c r="AB9" s="1275">
        <v>576.58078165190057</v>
      </c>
      <c r="AC9" s="15">
        <v>3</v>
      </c>
      <c r="AD9" s="594"/>
      <c r="AE9" s="431">
        <v>7.0000000000000007E-2</v>
      </c>
      <c r="AF9" s="1116">
        <v>71.836632168482467</v>
      </c>
      <c r="AG9" s="432">
        <v>0.62</v>
      </c>
      <c r="AH9" s="436">
        <v>7</v>
      </c>
      <c r="AJ9" s="6" t="s">
        <v>769</v>
      </c>
      <c r="AK9" s="5"/>
      <c r="AL9" s="45"/>
      <c r="AN9" s="6" t="s">
        <v>837</v>
      </c>
      <c r="AO9" s="5"/>
      <c r="AP9" s="45"/>
      <c r="BB9" s="100" t="s">
        <v>333</v>
      </c>
      <c r="BC9" s="98">
        <v>75</v>
      </c>
      <c r="BD9"/>
      <c r="BF9"/>
      <c r="BH9" s="994"/>
      <c r="BI9" s="595"/>
      <c r="BJ9" s="1193"/>
      <c r="BK9" s="1116"/>
      <c r="BL9" s="1253"/>
      <c r="BM9" s="1116"/>
      <c r="BN9" s="1185"/>
    </row>
    <row r="10" spans="2:66">
      <c r="F10" s="6"/>
      <c r="H10" s="41" t="s">
        <v>358</v>
      </c>
      <c r="I10" s="138">
        <v>44377</v>
      </c>
      <c r="J10" s="589"/>
      <c r="K10" s="179"/>
      <c r="L10" s="99"/>
      <c r="N10" s="100" t="s">
        <v>337</v>
      </c>
      <c r="Q10" s="99"/>
      <c r="S10" s="100" t="s">
        <v>334</v>
      </c>
      <c r="T10" s="85" t="s">
        <v>393</v>
      </c>
      <c r="U10">
        <v>0.1277596927714541</v>
      </c>
      <c r="V10" s="85" t="s">
        <v>394</v>
      </c>
      <c r="W10">
        <v>0.7058187786657667</v>
      </c>
      <c r="X10"/>
      <c r="Z10" s="6" t="s">
        <v>10</v>
      </c>
      <c r="AA10" s="5"/>
      <c r="AB10" s="1275">
        <v>510.82208059445554</v>
      </c>
      <c r="AC10" s="15">
        <v>3</v>
      </c>
      <c r="AD10" s="594"/>
      <c r="AE10" s="1249">
        <v>0</v>
      </c>
      <c r="AF10" s="1116"/>
      <c r="AG10" s="1250">
        <v>0</v>
      </c>
      <c r="AH10" s="436">
        <v>0</v>
      </c>
      <c r="AJ10" s="6" t="s">
        <v>776</v>
      </c>
      <c r="AK10" s="5"/>
      <c r="AL10" s="45"/>
      <c r="AN10" s="6" t="s">
        <v>838</v>
      </c>
      <c r="AO10" s="5"/>
      <c r="AP10" s="45"/>
      <c r="BB10" s="100" t="s">
        <v>334</v>
      </c>
      <c r="BC10" s="98">
        <v>32</v>
      </c>
      <c r="BD10"/>
      <c r="BF10"/>
      <c r="BH10" s="994"/>
      <c r="BI10" s="595"/>
      <c r="BJ10" s="1193"/>
      <c r="BK10" s="1116"/>
      <c r="BL10" s="1253"/>
      <c r="BM10" s="1116"/>
      <c r="BN10" s="1185"/>
    </row>
    <row r="11" spans="2:66" ht="15" customHeight="1" thickBot="1">
      <c r="B11" s="1448" t="s">
        <v>257</v>
      </c>
      <c r="C11" s="1449"/>
      <c r="D11" s="1450"/>
      <c r="F11" s="6"/>
      <c r="H11" s="33" t="s">
        <v>56</v>
      </c>
      <c r="I11" s="112">
        <f>'2-7'!S8</f>
        <v>45007</v>
      </c>
      <c r="J11" s="590"/>
      <c r="K11" s="128">
        <v>4.1999999999999997E-3</v>
      </c>
      <c r="L11" s="99"/>
      <c r="N11" s="100" t="s">
        <v>338</v>
      </c>
      <c r="Q11" s="99"/>
      <c r="S11" s="100" t="s">
        <v>335</v>
      </c>
      <c r="T11" s="85" t="s">
        <v>391</v>
      </c>
      <c r="U11">
        <v>0.13476368596257415</v>
      </c>
      <c r="V11" s="85" t="s">
        <v>391</v>
      </c>
      <c r="W11">
        <v>0.78234569453972591</v>
      </c>
      <c r="X11"/>
      <c r="Z11" s="6" t="s">
        <v>839</v>
      </c>
      <c r="AA11" s="5"/>
      <c r="AB11" s="1275">
        <v>708.11313232352097</v>
      </c>
      <c r="AC11" s="15">
        <v>2</v>
      </c>
      <c r="AD11" s="594"/>
      <c r="AE11" s="431">
        <v>0.2</v>
      </c>
      <c r="AF11" s="1116">
        <v>158.40267411361981</v>
      </c>
      <c r="AG11" s="432">
        <v>0.59</v>
      </c>
      <c r="AH11" s="436">
        <v>10</v>
      </c>
      <c r="AJ11" s="6" t="s">
        <v>772</v>
      </c>
      <c r="AK11" s="5"/>
      <c r="AL11" s="45"/>
      <c r="AN11" s="6" t="s">
        <v>881</v>
      </c>
      <c r="AO11" s="5"/>
      <c r="AP11" s="45"/>
      <c r="BB11" s="100" t="s">
        <v>335</v>
      </c>
      <c r="BC11" s="98">
        <v>66</v>
      </c>
      <c r="BD11"/>
      <c r="BF11"/>
      <c r="BH11" s="994"/>
      <c r="BI11" s="595"/>
      <c r="BJ11" s="1193"/>
      <c r="BK11" s="1116"/>
      <c r="BL11" s="1253"/>
      <c r="BM11" s="1116"/>
      <c r="BN11" s="1185"/>
    </row>
    <row r="12" spans="2:66">
      <c r="B12" s="6" t="s">
        <v>258</v>
      </c>
      <c r="C12" s="5"/>
      <c r="D12" s="45"/>
      <c r="F12" s="100"/>
      <c r="H12" s="33" t="s">
        <v>150</v>
      </c>
      <c r="I12" s="112">
        <f>I11+(+'2-7'!S9-'2-7'!S8)/2</f>
        <v>45277</v>
      </c>
      <c r="L12" s="99"/>
      <c r="N12" s="100" t="s">
        <v>339</v>
      </c>
      <c r="Q12" s="99"/>
      <c r="S12" s="100" t="s">
        <v>336</v>
      </c>
      <c r="T12" s="85" t="s">
        <v>391</v>
      </c>
      <c r="U12">
        <v>0.1292555145697788</v>
      </c>
      <c r="V12" s="85" t="s">
        <v>395</v>
      </c>
      <c r="W12">
        <v>0.64935561215263127</v>
      </c>
      <c r="X12"/>
      <c r="Z12" s="6" t="s">
        <v>45</v>
      </c>
      <c r="AA12" s="5"/>
      <c r="AB12" s="1275">
        <v>498.57921263218066</v>
      </c>
      <c r="AC12" s="15">
        <v>3</v>
      </c>
      <c r="AD12" s="594"/>
      <c r="AE12" s="92">
        <v>0.03</v>
      </c>
      <c r="AF12" s="1116">
        <v>52.554815312885395</v>
      </c>
      <c r="AG12" s="432">
        <v>0.75</v>
      </c>
      <c r="AH12" s="436">
        <v>5</v>
      </c>
      <c r="AJ12" s="6" t="s">
        <v>773</v>
      </c>
      <c r="AK12" s="5"/>
      <c r="AL12" s="45"/>
      <c r="AN12" s="51" t="s">
        <v>887</v>
      </c>
      <c r="AO12" s="18"/>
      <c r="AP12" s="494"/>
      <c r="BB12" s="100" t="s">
        <v>336</v>
      </c>
      <c r="BC12" s="98">
        <v>44</v>
      </c>
      <c r="BD12"/>
      <c r="BF12"/>
      <c r="BH12" s="994"/>
      <c r="BI12" s="595"/>
      <c r="BJ12" s="1193"/>
      <c r="BK12" s="1116"/>
      <c r="BL12" s="1253"/>
      <c r="BM12" s="1116"/>
      <c r="BN12" s="1185"/>
    </row>
    <row r="13" spans="2:66">
      <c r="B13" s="6" t="s">
        <v>723</v>
      </c>
      <c r="C13" s="5"/>
      <c r="D13" s="45"/>
      <c r="F13" s="100"/>
      <c r="L13" s="99"/>
      <c r="N13" s="100" t="s">
        <v>340</v>
      </c>
      <c r="Q13" s="99"/>
      <c r="S13" s="100" t="s">
        <v>337</v>
      </c>
      <c r="T13" s="85" t="s">
        <v>393</v>
      </c>
      <c r="U13">
        <v>4.5809806957539459E-2</v>
      </c>
      <c r="V13" s="85" t="s">
        <v>392</v>
      </c>
      <c r="W13">
        <v>0.57586048444824178</v>
      </c>
      <c r="X13"/>
      <c r="Z13" s="6" t="s">
        <v>167</v>
      </c>
      <c r="AA13" s="5"/>
      <c r="AB13" s="1275">
        <v>172.82026436124607</v>
      </c>
      <c r="AC13" s="15">
        <v>1</v>
      </c>
      <c r="AD13" s="594"/>
      <c r="AE13" s="1251">
        <v>0</v>
      </c>
      <c r="AF13" s="1116"/>
      <c r="AG13" s="1250">
        <v>0</v>
      </c>
      <c r="AH13" s="436">
        <v>5</v>
      </c>
      <c r="AJ13" s="6" t="s">
        <v>774</v>
      </c>
      <c r="AK13" s="5"/>
      <c r="AL13" s="45"/>
      <c r="BB13" s="100" t="s">
        <v>337</v>
      </c>
      <c r="BC13" s="98">
        <v>35</v>
      </c>
      <c r="BD13"/>
      <c r="BF13"/>
      <c r="BH13" s="994"/>
      <c r="BI13" s="595"/>
      <c r="BJ13" s="1193"/>
      <c r="BK13" s="1116"/>
      <c r="BL13" s="1253"/>
      <c r="BM13" s="1116"/>
      <c r="BN13" s="1185"/>
    </row>
    <row r="14" spans="2:66">
      <c r="B14" s="6" t="s">
        <v>417</v>
      </c>
      <c r="C14" s="5"/>
      <c r="D14" s="45"/>
      <c r="F14" s="100"/>
      <c r="H14" s="33" t="s">
        <v>149</v>
      </c>
      <c r="I14" s="110">
        <f>+(I12-I10)/30.4</f>
        <v>29.60526315789474</v>
      </c>
      <c r="J14" s="78" t="s">
        <v>146</v>
      </c>
      <c r="L14" s="99"/>
      <c r="N14" s="100" t="s">
        <v>341</v>
      </c>
      <c r="Q14" s="99"/>
      <c r="S14" s="100" t="s">
        <v>339</v>
      </c>
      <c r="T14" s="85" t="s">
        <v>393</v>
      </c>
      <c r="U14">
        <v>9.177709454996591E-2</v>
      </c>
      <c r="V14" s="85" t="s">
        <v>392</v>
      </c>
      <c r="W14">
        <v>0.80152392131124894</v>
      </c>
      <c r="X14"/>
      <c r="Z14" s="6" t="s">
        <v>172</v>
      </c>
      <c r="AA14" s="5"/>
      <c r="AB14" s="1275">
        <v>544.45633323806805</v>
      </c>
      <c r="AC14" s="15">
        <v>3</v>
      </c>
      <c r="AD14" s="594"/>
      <c r="AE14" s="431">
        <v>0.05</v>
      </c>
      <c r="AF14" s="1116">
        <v>67.42483998000948</v>
      </c>
      <c r="AG14" s="432">
        <v>0.63</v>
      </c>
      <c r="AH14" s="436">
        <v>4</v>
      </c>
      <c r="AJ14" s="6" t="s">
        <v>775</v>
      </c>
      <c r="AK14" s="5"/>
      <c r="AL14" s="45"/>
      <c r="BB14" s="100" t="s">
        <v>339</v>
      </c>
      <c r="BC14" s="98">
        <v>32</v>
      </c>
      <c r="BD14"/>
      <c r="BF14"/>
      <c r="BH14" s="994"/>
      <c r="BI14" s="595"/>
      <c r="BJ14" s="1193"/>
      <c r="BK14" s="1116"/>
      <c r="BL14" s="1253"/>
      <c r="BM14" s="1116"/>
      <c r="BN14" s="1185"/>
    </row>
    <row r="15" spans="2:66">
      <c r="B15" s="6" t="s">
        <v>745</v>
      </c>
      <c r="C15" s="5"/>
      <c r="D15" s="45"/>
      <c r="F15" s="100"/>
      <c r="H15" s="33" t="s">
        <v>109</v>
      </c>
      <c r="I15" s="111">
        <f>IF(I10&lt;J10,J11,K11)</f>
        <v>4.1999999999999997E-3</v>
      </c>
      <c r="J15" s="79">
        <f>I15*12</f>
        <v>5.04E-2</v>
      </c>
      <c r="L15" s="99"/>
      <c r="N15" s="100" t="s">
        <v>948</v>
      </c>
      <c r="Q15" s="99"/>
      <c r="S15" s="100" t="s">
        <v>340</v>
      </c>
      <c r="T15" s="85" t="s">
        <v>396</v>
      </c>
      <c r="U15">
        <v>0.11784501170310346</v>
      </c>
      <c r="V15" s="85" t="s">
        <v>392</v>
      </c>
      <c r="W15">
        <v>0.67579061936499385</v>
      </c>
      <c r="X15"/>
      <c r="Z15" s="6" t="s">
        <v>26</v>
      </c>
      <c r="AA15" s="5"/>
      <c r="AB15" s="1275">
        <v>507.75762646470423</v>
      </c>
      <c r="AC15" s="15">
        <v>2</v>
      </c>
      <c r="AD15" s="594"/>
      <c r="AE15" s="92">
        <v>0.15</v>
      </c>
      <c r="AF15" s="1116">
        <v>50.234669620142618</v>
      </c>
      <c r="AG15" s="432">
        <v>0.77</v>
      </c>
      <c r="AH15" s="436">
        <v>9</v>
      </c>
      <c r="AJ15" s="6" t="s">
        <v>970</v>
      </c>
      <c r="AK15" s="5"/>
      <c r="AL15" s="45"/>
      <c r="BB15" s="100" t="s">
        <v>340</v>
      </c>
      <c r="BC15" s="98">
        <v>35</v>
      </c>
      <c r="BD15"/>
      <c r="BF15"/>
      <c r="BH15" s="994"/>
      <c r="BI15" s="595"/>
      <c r="BJ15" s="1193"/>
      <c r="BK15" s="1116"/>
      <c r="BL15" s="1253"/>
      <c r="BM15" s="1116"/>
      <c r="BN15" s="1185"/>
    </row>
    <row r="16" spans="2:66">
      <c r="B16" s="6" t="s">
        <v>1020</v>
      </c>
      <c r="C16" s="5"/>
      <c r="D16" s="15"/>
      <c r="F16" s="101"/>
      <c r="G16" s="104"/>
      <c r="H16" s="145" t="s">
        <v>55</v>
      </c>
      <c r="I16" s="182">
        <f>+I15*I14</f>
        <v>0.12434210526315789</v>
      </c>
      <c r="J16" s="104"/>
      <c r="K16" s="104"/>
      <c r="L16" s="119"/>
      <c r="N16" s="100" t="s">
        <v>342</v>
      </c>
      <c r="Q16" s="99"/>
      <c r="S16" s="100" t="s">
        <v>948</v>
      </c>
      <c r="T16" s="85" t="s">
        <v>391</v>
      </c>
      <c r="U16">
        <v>0.11338790156272001</v>
      </c>
      <c r="V16" s="85" t="s">
        <v>395</v>
      </c>
      <c r="W16">
        <v>0.66104616277708406</v>
      </c>
      <c r="X16"/>
      <c r="Z16" s="6" t="s">
        <v>173</v>
      </c>
      <c r="AA16" s="5"/>
      <c r="AB16" s="1275">
        <v>515.39633895398686</v>
      </c>
      <c r="AC16" s="15">
        <v>3</v>
      </c>
      <c r="AD16" s="594"/>
      <c r="AE16" s="1251">
        <v>0</v>
      </c>
      <c r="AF16" s="1116"/>
      <c r="AG16" s="1250">
        <v>0</v>
      </c>
      <c r="AH16" s="436">
        <v>8</v>
      </c>
      <c r="AJ16" s="51" t="s">
        <v>770</v>
      </c>
      <c r="AK16" s="18"/>
      <c r="AL16" s="44"/>
      <c r="BB16" s="100" t="s">
        <v>948</v>
      </c>
      <c r="BC16" s="98">
        <v>66</v>
      </c>
      <c r="BD16"/>
      <c r="BF16"/>
      <c r="BH16" s="994"/>
      <c r="BI16" s="595"/>
      <c r="BJ16" s="1193"/>
      <c r="BK16" s="1116"/>
      <c r="BL16" s="1253"/>
      <c r="BM16" s="1116"/>
      <c r="BN16" s="1185"/>
    </row>
    <row r="17" spans="2:66">
      <c r="B17" s="6" t="s">
        <v>194</v>
      </c>
      <c r="C17" s="5"/>
      <c r="D17" s="15"/>
      <c r="N17" s="100" t="s">
        <v>348</v>
      </c>
      <c r="Q17" s="99"/>
      <c r="S17" s="100" t="s">
        <v>342</v>
      </c>
      <c r="T17" s="85" t="s">
        <v>396</v>
      </c>
      <c r="U17">
        <v>0.10576424766472575</v>
      </c>
      <c r="V17" s="85" t="s">
        <v>392</v>
      </c>
      <c r="W17">
        <v>0.71880617895852805</v>
      </c>
      <c r="X17"/>
      <c r="Z17" s="6" t="s">
        <v>174</v>
      </c>
      <c r="AA17" s="5"/>
      <c r="AB17" s="1275">
        <v>516.93604029722781</v>
      </c>
      <c r="AC17" s="15">
        <v>3</v>
      </c>
      <c r="AD17" s="594"/>
      <c r="AE17" s="1251">
        <v>0.1</v>
      </c>
      <c r="AF17" s="1116">
        <v>27.544690075149216</v>
      </c>
      <c r="AG17" s="1250">
        <v>0.63</v>
      </c>
      <c r="AH17" s="436">
        <v>6</v>
      </c>
      <c r="BB17" s="100" t="s">
        <v>342</v>
      </c>
      <c r="BC17" s="98">
        <v>35</v>
      </c>
      <c r="BD17"/>
      <c r="BF17"/>
      <c r="BH17" s="994"/>
      <c r="BI17" s="595"/>
      <c r="BJ17" s="1193"/>
      <c r="BK17" s="1116"/>
      <c r="BL17" s="1253"/>
      <c r="BM17" s="1116"/>
      <c r="BN17" s="1185"/>
    </row>
    <row r="18" spans="2:66" ht="16.5" thickBot="1">
      <c r="B18" s="6" t="s">
        <v>195</v>
      </c>
      <c r="D18" s="99"/>
      <c r="N18" s="100" t="s">
        <v>343</v>
      </c>
      <c r="Q18" s="99"/>
      <c r="S18" s="100" t="s">
        <v>343</v>
      </c>
      <c r="T18" s="85" t="s">
        <v>397</v>
      </c>
      <c r="U18">
        <v>9.1303008482771425E-2</v>
      </c>
      <c r="V18" s="85" t="s">
        <v>391</v>
      </c>
      <c r="W18">
        <v>0.71183605550677387</v>
      </c>
      <c r="X18"/>
      <c r="Z18" s="6" t="s">
        <v>950</v>
      </c>
      <c r="AA18" s="5"/>
      <c r="AB18" s="1275">
        <v>544.45633323806805</v>
      </c>
      <c r="AC18" s="15">
        <v>3</v>
      </c>
      <c r="AD18" s="594"/>
      <c r="AE18" s="431">
        <v>0.05</v>
      </c>
      <c r="AF18" s="1116">
        <v>32.235963640077529</v>
      </c>
      <c r="AG18" s="432">
        <v>0.63</v>
      </c>
      <c r="AH18" s="436">
        <v>5</v>
      </c>
      <c r="AJ18" s="1448" t="s">
        <v>771</v>
      </c>
      <c r="AK18" s="1449"/>
      <c r="AL18" s="1450"/>
      <c r="BB18" s="100" t="s">
        <v>343</v>
      </c>
      <c r="BC18" s="98">
        <v>58</v>
      </c>
      <c r="BD18"/>
      <c r="BF18"/>
      <c r="BH18" s="994"/>
      <c r="BI18" s="595"/>
      <c r="BJ18" s="1193"/>
      <c r="BK18" s="1116"/>
      <c r="BL18" s="1253"/>
      <c r="BM18" s="1116"/>
      <c r="BN18" s="1185"/>
    </row>
    <row r="19" spans="2:66" ht="16.5" thickBot="1">
      <c r="B19" s="6" t="s">
        <v>1021</v>
      </c>
      <c r="C19" s="5"/>
      <c r="D19" s="15"/>
      <c r="F19" s="1445" t="s">
        <v>383</v>
      </c>
      <c r="G19" s="1446"/>
      <c r="H19" s="1446"/>
      <c r="I19" s="1446"/>
      <c r="J19" s="1446"/>
      <c r="K19" s="1446"/>
      <c r="L19" s="1447"/>
      <c r="M19" s="52"/>
      <c r="N19" s="100" t="s">
        <v>344</v>
      </c>
      <c r="Q19" s="99"/>
      <c r="S19" s="100" t="s">
        <v>344</v>
      </c>
      <c r="T19" s="85" t="s">
        <v>393</v>
      </c>
      <c r="U19">
        <v>0.12883211127414679</v>
      </c>
      <c r="V19" s="85" t="s">
        <v>392</v>
      </c>
      <c r="W19">
        <v>0.72201825907118033</v>
      </c>
      <c r="X19"/>
      <c r="Z19" s="6" t="s">
        <v>175</v>
      </c>
      <c r="AA19" s="5"/>
      <c r="AB19" s="1275">
        <v>518.46079308373817</v>
      </c>
      <c r="AC19" s="15">
        <v>3</v>
      </c>
      <c r="AD19" s="594"/>
      <c r="AE19" s="1251">
        <v>0</v>
      </c>
      <c r="AF19" s="1116"/>
      <c r="AG19" s="1250">
        <v>0</v>
      </c>
      <c r="AH19" s="436">
        <v>8</v>
      </c>
      <c r="AJ19" s="6" t="s">
        <v>769</v>
      </c>
      <c r="AK19" s="5"/>
      <c r="AL19" s="45"/>
      <c r="BB19" s="100" t="s">
        <v>344</v>
      </c>
      <c r="BC19" s="98">
        <v>35</v>
      </c>
      <c r="BD19"/>
      <c r="BF19"/>
      <c r="BH19" s="994"/>
      <c r="BI19" s="595"/>
      <c r="BJ19" s="1193"/>
      <c r="BK19" s="1116"/>
      <c r="BL19" s="1253"/>
      <c r="BM19" s="1116"/>
      <c r="BN19" s="1185"/>
    </row>
    <row r="20" spans="2:66">
      <c r="B20" s="6" t="s">
        <v>271</v>
      </c>
      <c r="C20" s="5"/>
      <c r="D20" s="15"/>
      <c r="F20" s="115"/>
      <c r="G20" s="22"/>
      <c r="H20" s="22" t="s">
        <v>23</v>
      </c>
      <c r="I20" s="113" t="s">
        <v>40</v>
      </c>
      <c r="J20" s="22" t="s">
        <v>24</v>
      </c>
      <c r="K20" s="113" t="s">
        <v>40</v>
      </c>
      <c r="L20" s="119"/>
      <c r="N20" s="100" t="s">
        <v>949</v>
      </c>
      <c r="Q20" s="99"/>
      <c r="S20" s="100" t="s">
        <v>345</v>
      </c>
      <c r="T20" s="85" t="s">
        <v>398</v>
      </c>
      <c r="U20">
        <v>0.11617001906616346</v>
      </c>
      <c r="V20" s="85" t="s">
        <v>398</v>
      </c>
      <c r="W20">
        <v>1.0739050861457464</v>
      </c>
      <c r="X20"/>
      <c r="Z20" s="6" t="s">
        <v>30</v>
      </c>
      <c r="AA20" s="5"/>
      <c r="AB20" s="1275">
        <v>703.5239254072593</v>
      </c>
      <c r="AC20" s="15">
        <v>2</v>
      </c>
      <c r="AD20" s="594"/>
      <c r="AE20" s="92">
        <v>0.03</v>
      </c>
      <c r="AF20" s="1116">
        <v>57.107222391827641</v>
      </c>
      <c r="AG20" s="432">
        <v>0.72</v>
      </c>
      <c r="AH20" s="436">
        <v>7</v>
      </c>
      <c r="AJ20" s="6" t="s">
        <v>776</v>
      </c>
      <c r="AK20" s="5"/>
      <c r="AL20" s="45"/>
      <c r="BB20" s="100" t="s">
        <v>345</v>
      </c>
      <c r="BC20" s="98">
        <v>42</v>
      </c>
      <c r="BD20"/>
      <c r="BF20"/>
      <c r="BH20" s="994"/>
      <c r="BI20" s="595"/>
      <c r="BJ20" s="1193"/>
      <c r="BK20" s="1116"/>
      <c r="BL20" s="1253"/>
      <c r="BM20" s="1116"/>
      <c r="BN20" s="1185"/>
    </row>
    <row r="21" spans="2:66">
      <c r="B21" s="6" t="s">
        <v>272</v>
      </c>
      <c r="C21" s="5"/>
      <c r="D21" s="15"/>
      <c r="F21" s="103" t="s">
        <v>371</v>
      </c>
      <c r="G21" s="27"/>
      <c r="H21" s="116">
        <v>2752.5953915426221</v>
      </c>
      <c r="I21" s="148"/>
      <c r="J21" s="27">
        <v>1975</v>
      </c>
      <c r="K21" s="148"/>
      <c r="L21" s="99"/>
      <c r="N21" s="100" t="s">
        <v>346</v>
      </c>
      <c r="Q21" s="99"/>
      <c r="S21" s="100" t="s">
        <v>350</v>
      </c>
      <c r="T21" s="85" t="s">
        <v>398</v>
      </c>
      <c r="U21">
        <v>0.1088300515158668</v>
      </c>
      <c r="V21" s="85" t="s">
        <v>398</v>
      </c>
      <c r="W21">
        <v>0.63657299435620995</v>
      </c>
      <c r="X21"/>
      <c r="Z21" s="6" t="s">
        <v>0</v>
      </c>
      <c r="AA21" s="5"/>
      <c r="AB21" s="1275">
        <v>706.57343098028002</v>
      </c>
      <c r="AC21" s="15">
        <v>2</v>
      </c>
      <c r="AD21" s="594"/>
      <c r="AE21" s="1251">
        <v>0</v>
      </c>
      <c r="AF21" s="1116"/>
      <c r="AG21" s="432">
        <v>0.65</v>
      </c>
      <c r="AH21" s="436">
        <v>6</v>
      </c>
      <c r="AJ21" s="6" t="s">
        <v>773</v>
      </c>
      <c r="AK21" s="5"/>
      <c r="AL21" s="45"/>
      <c r="BB21" s="100" t="s">
        <v>350</v>
      </c>
      <c r="BC21" s="98">
        <v>42</v>
      </c>
      <c r="BD21"/>
      <c r="BF21"/>
      <c r="BH21" s="994"/>
      <c r="BI21" s="595"/>
      <c r="BJ21" s="1193"/>
      <c r="BK21" s="1116"/>
      <c r="BL21" s="1253"/>
      <c r="BM21" s="1116"/>
      <c r="BN21" s="1185"/>
    </row>
    <row r="22" spans="2:66">
      <c r="B22" s="6" t="s">
        <v>273</v>
      </c>
      <c r="C22" s="5"/>
      <c r="D22" s="15"/>
      <c r="F22" s="103" t="s">
        <v>372</v>
      </c>
      <c r="G22" s="27"/>
      <c r="H22" s="116">
        <v>2824.2126924537988</v>
      </c>
      <c r="I22" s="114">
        <f>H22/H21-1</f>
        <v>2.601809954751122E-2</v>
      </c>
      <c r="J22" s="27">
        <v>1975</v>
      </c>
      <c r="K22" s="117">
        <f>J22/J21-1</f>
        <v>0</v>
      </c>
      <c r="L22" s="99"/>
      <c r="N22" s="100" t="s">
        <v>347</v>
      </c>
      <c r="Q22" s="99"/>
      <c r="S22" s="100" t="s">
        <v>352</v>
      </c>
      <c r="T22" s="85" t="s">
        <v>399</v>
      </c>
      <c r="U22">
        <v>0.10529475611879852</v>
      </c>
      <c r="V22" s="85" t="s">
        <v>391</v>
      </c>
      <c r="W22">
        <v>0.70282339759777546</v>
      </c>
      <c r="X22"/>
      <c r="Z22" s="6" t="s">
        <v>5</v>
      </c>
      <c r="AA22" s="5"/>
      <c r="AB22" s="1275">
        <v>273.75291940554445</v>
      </c>
      <c r="AC22" s="15">
        <v>3</v>
      </c>
      <c r="AD22" s="594"/>
      <c r="AE22" s="431">
        <v>0.04</v>
      </c>
      <c r="AF22" s="1116">
        <v>28.931513714049949</v>
      </c>
      <c r="AG22" s="432">
        <v>0.9</v>
      </c>
      <c r="AH22" s="436">
        <v>8</v>
      </c>
      <c r="AJ22" s="6" t="s">
        <v>840</v>
      </c>
      <c r="AK22" s="5"/>
      <c r="AL22" s="45"/>
      <c r="BB22" s="100" t="s">
        <v>352</v>
      </c>
      <c r="BC22" s="98">
        <v>51</v>
      </c>
      <c r="BD22"/>
      <c r="BF22"/>
      <c r="BH22" s="994"/>
      <c r="BI22" s="595"/>
      <c r="BJ22" s="1193"/>
      <c r="BK22" s="1116"/>
      <c r="BL22" s="1253"/>
      <c r="BM22" s="1116"/>
      <c r="BN22" s="1185"/>
    </row>
    <row r="23" spans="2:66">
      <c r="B23" s="6" t="s">
        <v>418</v>
      </c>
      <c r="C23" s="5"/>
      <c r="D23" s="15"/>
      <c r="F23" s="103" t="s">
        <v>373</v>
      </c>
      <c r="G23" s="27"/>
      <c r="H23" s="116">
        <v>2905.1713804403466</v>
      </c>
      <c r="I23" s="114">
        <f>H23/H22-1</f>
        <v>2.8665931642778419E-2</v>
      </c>
      <c r="J23" s="27">
        <v>2032</v>
      </c>
      <c r="K23" s="117">
        <f>J23/J22-1</f>
        <v>2.8860759493670951E-2</v>
      </c>
      <c r="L23" s="99"/>
      <c r="N23" s="100" t="s">
        <v>349</v>
      </c>
      <c r="Q23" s="99"/>
      <c r="S23" s="100" t="s">
        <v>338</v>
      </c>
      <c r="T23" s="85" t="s">
        <v>391</v>
      </c>
      <c r="U23">
        <v>0.12833244187009374</v>
      </c>
      <c r="V23" s="85" t="s">
        <v>391</v>
      </c>
      <c r="W23">
        <v>0.97072716785591284</v>
      </c>
      <c r="X23"/>
      <c r="Z23" s="6" t="s">
        <v>18</v>
      </c>
      <c r="AA23" s="5"/>
      <c r="AB23" s="1275">
        <v>224.82629322663618</v>
      </c>
      <c r="AC23" s="15">
        <v>5</v>
      </c>
      <c r="AD23" s="594"/>
      <c r="AE23" s="431">
        <v>0.01</v>
      </c>
      <c r="AF23" s="1116">
        <v>19.949737585326059</v>
      </c>
      <c r="AG23" s="432">
        <v>0.9</v>
      </c>
      <c r="AH23" s="436">
        <v>5</v>
      </c>
      <c r="AJ23" s="51" t="s">
        <v>775</v>
      </c>
      <c r="AK23" s="18"/>
      <c r="AL23" s="494"/>
      <c r="BB23" s="100" t="s">
        <v>338</v>
      </c>
      <c r="BC23" s="98">
        <v>117</v>
      </c>
      <c r="BD23"/>
      <c r="BF23"/>
      <c r="BH23" s="994"/>
      <c r="BI23" s="595"/>
      <c r="BJ23" s="1193"/>
      <c r="BK23" s="1116"/>
      <c r="BL23" s="1253"/>
      <c r="BM23" s="1116"/>
      <c r="BN23" s="1185"/>
    </row>
    <row r="24" spans="2:66">
      <c r="B24" s="51" t="s">
        <v>419</v>
      </c>
      <c r="C24" s="18"/>
      <c r="D24" s="44"/>
      <c r="F24" s="103" t="s">
        <v>374</v>
      </c>
      <c r="G24" s="27"/>
      <c r="H24" s="116">
        <v>3006.6811199927101</v>
      </c>
      <c r="I24" s="114">
        <f t="shared" ref="I24:I39" si="2">H24/H23-1</f>
        <v>3.4941050375133953E-2</v>
      </c>
      <c r="J24" s="27">
        <v>2145</v>
      </c>
      <c r="K24" s="117">
        <f t="shared" ref="K24:K38" si="3">J24/J23-1</f>
        <v>5.5610236220472453E-2</v>
      </c>
      <c r="L24" s="99"/>
      <c r="N24" s="100" t="s">
        <v>350</v>
      </c>
      <c r="Q24" s="99"/>
      <c r="S24" s="100" t="s">
        <v>353</v>
      </c>
      <c r="T24" s="85" t="s">
        <v>393</v>
      </c>
      <c r="U24">
        <v>0.14151098825862729</v>
      </c>
      <c r="V24" s="85" t="s">
        <v>392</v>
      </c>
      <c r="W24">
        <v>0.64088061538271102</v>
      </c>
      <c r="X24"/>
      <c r="Z24" s="6" t="s">
        <v>6</v>
      </c>
      <c r="AA24" s="5"/>
      <c r="AB24" s="1275">
        <v>544.45633323806805</v>
      </c>
      <c r="AC24" s="15">
        <v>3</v>
      </c>
      <c r="AD24" s="594"/>
      <c r="AE24" s="431">
        <v>0.08</v>
      </c>
      <c r="AF24" s="1116">
        <v>53.451235239626911</v>
      </c>
      <c r="AG24" s="432">
        <v>0.63</v>
      </c>
      <c r="AH24" s="436">
        <v>5</v>
      </c>
      <c r="BB24" s="100" t="s">
        <v>353</v>
      </c>
      <c r="BC24" s="98">
        <v>32</v>
      </c>
      <c r="BD24"/>
      <c r="BF24"/>
      <c r="BH24" s="994"/>
      <c r="BI24" s="595"/>
      <c r="BJ24" s="1193"/>
      <c r="BK24" s="1116"/>
      <c r="BL24" s="1253"/>
      <c r="BM24" s="1116"/>
      <c r="BN24" s="1185"/>
    </row>
    <row r="25" spans="2:66" ht="16.5" thickBot="1">
      <c r="F25" s="103" t="s">
        <v>375</v>
      </c>
      <c r="G25" s="27"/>
      <c r="H25" s="116">
        <v>3037.196317772255</v>
      </c>
      <c r="I25" s="114">
        <f t="shared" si="2"/>
        <v>1.0149130074565083E-2</v>
      </c>
      <c r="J25" s="27">
        <v>2242</v>
      </c>
      <c r="K25" s="117">
        <f t="shared" si="3"/>
        <v>4.5221445221445222E-2</v>
      </c>
      <c r="L25" s="99"/>
      <c r="N25" s="100" t="s">
        <v>351</v>
      </c>
      <c r="Q25" s="99"/>
      <c r="S25" s="100" t="s">
        <v>346</v>
      </c>
      <c r="T25" s="85" t="s">
        <v>391</v>
      </c>
      <c r="U25">
        <v>0.12845033899243266</v>
      </c>
      <c r="V25" s="85" t="s">
        <v>391</v>
      </c>
      <c r="W25">
        <v>0.84861134560456997</v>
      </c>
      <c r="X25"/>
      <c r="Z25" s="6" t="s">
        <v>7</v>
      </c>
      <c r="AA25" s="5"/>
      <c r="AB25" s="1275">
        <v>659.17155758788215</v>
      </c>
      <c r="AC25" s="15">
        <v>3</v>
      </c>
      <c r="AD25" s="594"/>
      <c r="AE25" s="431">
        <v>0.12</v>
      </c>
      <c r="AF25" s="1116">
        <v>194.9273919130097</v>
      </c>
      <c r="AG25" s="432">
        <v>0.72</v>
      </c>
      <c r="AH25" s="436">
        <v>5</v>
      </c>
      <c r="AJ25" s="1448" t="s">
        <v>841</v>
      </c>
      <c r="AK25" s="1449"/>
      <c r="AL25" s="1450"/>
      <c r="BB25" s="100" t="s">
        <v>346</v>
      </c>
      <c r="BC25" s="98">
        <v>66</v>
      </c>
      <c r="BD25"/>
      <c r="BF25"/>
      <c r="BH25" s="994"/>
      <c r="BI25" s="595"/>
      <c r="BJ25" s="1193"/>
      <c r="BK25" s="1116"/>
      <c r="BL25" s="1253"/>
      <c r="BM25" s="1116"/>
      <c r="BN25" s="1185"/>
    </row>
    <row r="26" spans="2:66" ht="16.5" thickBot="1">
      <c r="B26" s="1448" t="s">
        <v>259</v>
      </c>
      <c r="C26" s="1449"/>
      <c r="D26" s="1450"/>
      <c r="F26" s="103" t="s">
        <v>376</v>
      </c>
      <c r="G26" s="27"/>
      <c r="H26" s="116">
        <v>3113.172932651938</v>
      </c>
      <c r="I26" s="114">
        <f t="shared" si="2"/>
        <v>2.5015378306335823E-2</v>
      </c>
      <c r="J26" s="27">
        <v>2285</v>
      </c>
      <c r="K26" s="117">
        <f t="shared" si="3"/>
        <v>1.9179304192685098E-2</v>
      </c>
      <c r="L26" s="99"/>
      <c r="N26" s="100" t="s">
        <v>352</v>
      </c>
      <c r="Q26" s="99"/>
      <c r="S26" s="100" t="s">
        <v>347</v>
      </c>
      <c r="T26" s="85" t="s">
        <v>391</v>
      </c>
      <c r="U26">
        <v>0.14094123011147938</v>
      </c>
      <c r="V26" s="85" t="s">
        <v>391</v>
      </c>
      <c r="W26">
        <v>0.80916338138160726</v>
      </c>
      <c r="X26"/>
      <c r="Z26" s="6" t="s">
        <v>57</v>
      </c>
      <c r="AA26" s="5"/>
      <c r="AB26" s="1275">
        <v>171.29551157473563</v>
      </c>
      <c r="AC26" s="15">
        <v>1</v>
      </c>
      <c r="AD26" s="594"/>
      <c r="AE26" s="1251">
        <v>0</v>
      </c>
      <c r="AF26" s="1116"/>
      <c r="AG26" s="1250">
        <v>0</v>
      </c>
      <c r="AH26" s="436">
        <v>3</v>
      </c>
      <c r="AJ26" s="6" t="s">
        <v>769</v>
      </c>
      <c r="AK26" s="5"/>
      <c r="AL26" s="45"/>
      <c r="BB26" s="100" t="s">
        <v>347</v>
      </c>
      <c r="BC26" s="98">
        <v>66</v>
      </c>
      <c r="BD26"/>
      <c r="BF26"/>
      <c r="BH26" s="994"/>
      <c r="BI26" s="595"/>
      <c r="BJ26" s="1193"/>
      <c r="BK26" s="1116"/>
      <c r="BL26" s="1253"/>
      <c r="BM26" s="1116"/>
      <c r="BN26" s="1185"/>
    </row>
    <row r="27" spans="2:66">
      <c r="B27" s="100" t="s">
        <v>269</v>
      </c>
      <c r="C27" s="5"/>
      <c r="D27" s="45"/>
      <c r="F27" s="103" t="s">
        <v>377</v>
      </c>
      <c r="G27" s="27"/>
      <c r="H27" s="116">
        <v>3209.0778399590795</v>
      </c>
      <c r="I27" s="114">
        <f t="shared" si="2"/>
        <v>3.0806161232246554E-2</v>
      </c>
      <c r="J27" s="27">
        <v>2321</v>
      </c>
      <c r="K27" s="117">
        <f t="shared" si="3"/>
        <v>1.5754923413566768E-2</v>
      </c>
      <c r="L27" s="99"/>
      <c r="N27" s="101" t="s">
        <v>353</v>
      </c>
      <c r="O27" s="104"/>
      <c r="P27" s="104"/>
      <c r="Q27" s="119"/>
      <c r="S27" s="101" t="s">
        <v>351</v>
      </c>
      <c r="T27" s="85" t="s">
        <v>391</v>
      </c>
      <c r="U27">
        <v>0.11753322824305583</v>
      </c>
      <c r="V27" s="85" t="s">
        <v>391</v>
      </c>
      <c r="W27">
        <v>0.78636508903501112</v>
      </c>
      <c r="X27"/>
      <c r="Z27" s="6" t="s">
        <v>8</v>
      </c>
      <c r="AA27" s="5"/>
      <c r="AB27" s="1275">
        <v>527.63920691626186</v>
      </c>
      <c r="AC27" s="15">
        <v>3</v>
      </c>
      <c r="AD27" s="594"/>
      <c r="AE27" s="92">
        <v>0.03</v>
      </c>
      <c r="AF27" s="1116">
        <v>20.494620285894435</v>
      </c>
      <c r="AG27" s="432">
        <v>0.6</v>
      </c>
      <c r="AH27" s="436">
        <v>5</v>
      </c>
      <c r="AJ27" s="6" t="s">
        <v>776</v>
      </c>
      <c r="AK27" s="5"/>
      <c r="AL27" s="45"/>
      <c r="BB27" s="101" t="s">
        <v>351</v>
      </c>
      <c r="BC27" s="98">
        <v>66</v>
      </c>
      <c r="BD27"/>
      <c r="BF27"/>
      <c r="BH27" s="994"/>
      <c r="BI27" s="595"/>
      <c r="BJ27" s="1193"/>
      <c r="BK27" s="1116"/>
      <c r="BL27" s="1253"/>
      <c r="BM27" s="1116"/>
      <c r="BN27" s="1185"/>
    </row>
    <row r="28" spans="2:66">
      <c r="B28" s="100" t="s">
        <v>293</v>
      </c>
      <c r="C28" s="5"/>
      <c r="D28" s="45"/>
      <c r="F28" s="103" t="s">
        <v>378</v>
      </c>
      <c r="G28" s="27"/>
      <c r="H28" s="116">
        <v>3326.1565579703947</v>
      </c>
      <c r="I28" s="114">
        <f t="shared" si="2"/>
        <v>3.6483601785367803E-2</v>
      </c>
      <c r="J28" s="27">
        <v>2370</v>
      </c>
      <c r="K28" s="117">
        <f t="shared" si="3"/>
        <v>2.1111589831968924E-2</v>
      </c>
      <c r="L28" s="99"/>
      <c r="S28" s="151"/>
      <c r="T28" s="338"/>
      <c r="U28" s="339">
        <v>0.12013182219937181</v>
      </c>
      <c r="V28" s="338"/>
      <c r="W28" s="340">
        <v>0.72758976251368357</v>
      </c>
      <c r="X28" s="927"/>
      <c r="Z28" s="6" t="s">
        <v>138</v>
      </c>
      <c r="AA28" s="5"/>
      <c r="AB28" s="1275">
        <v>839.63053443841102</v>
      </c>
      <c r="AC28" s="15">
        <v>5</v>
      </c>
      <c r="AD28" s="594"/>
      <c r="AE28" s="1251">
        <v>0</v>
      </c>
      <c r="AF28" s="1116"/>
      <c r="AG28" s="1250">
        <v>0</v>
      </c>
      <c r="AH28" s="436">
        <v>5</v>
      </c>
      <c r="AJ28" s="6" t="s">
        <v>866</v>
      </c>
      <c r="AK28" s="5"/>
      <c r="AL28" s="45"/>
      <c r="BB28" s="151"/>
      <c r="BC28" s="605"/>
      <c r="BD28" s="339"/>
      <c r="BE28" s="338"/>
      <c r="BF28" s="340"/>
      <c r="BH28" s="994"/>
      <c r="BI28" s="595"/>
      <c r="BJ28" s="1193"/>
      <c r="BK28" s="1116"/>
      <c r="BL28" s="1253"/>
      <c r="BM28" s="1116"/>
      <c r="BN28" s="1185"/>
    </row>
    <row r="29" spans="2:66">
      <c r="B29" s="6" t="s">
        <v>260</v>
      </c>
      <c r="C29" s="5"/>
      <c r="D29" s="45"/>
      <c r="F29" s="103" t="s">
        <v>379</v>
      </c>
      <c r="G29" s="27"/>
      <c r="H29" s="116">
        <v>3484.3373791133413</v>
      </c>
      <c r="I29" s="114">
        <f t="shared" si="2"/>
        <v>4.755663733383253E-2</v>
      </c>
      <c r="J29" s="27">
        <v>2397</v>
      </c>
      <c r="K29" s="117">
        <f t="shared" si="3"/>
        <v>1.13924050632912E-2</v>
      </c>
      <c r="L29" s="99"/>
      <c r="Z29" s="6" t="s">
        <v>15</v>
      </c>
      <c r="AA29" s="5"/>
      <c r="AB29" s="1275">
        <v>591.87315518719629</v>
      </c>
      <c r="AC29" s="15">
        <v>2</v>
      </c>
      <c r="AD29" s="594"/>
      <c r="AE29" s="92">
        <v>0.1</v>
      </c>
      <c r="AF29" s="1116">
        <v>89.132263696201292</v>
      </c>
      <c r="AG29" s="432">
        <v>0.6</v>
      </c>
      <c r="AH29" s="436">
        <v>6</v>
      </c>
      <c r="AJ29" s="6" t="s">
        <v>964</v>
      </c>
      <c r="AK29" s="5"/>
      <c r="AL29" s="45"/>
      <c r="BH29" s="994"/>
      <c r="BI29" s="595"/>
      <c r="BJ29" s="1193"/>
      <c r="BK29" s="1116"/>
      <c r="BL29" s="1253"/>
      <c r="BM29" s="1116"/>
      <c r="BN29" s="1185"/>
    </row>
    <row r="30" spans="2:66" ht="16.5" thickBot="1">
      <c r="B30" s="6" t="s">
        <v>292</v>
      </c>
      <c r="C30" s="5"/>
      <c r="D30" s="15"/>
      <c r="F30" s="103" t="s">
        <v>380</v>
      </c>
      <c r="G30" s="27"/>
      <c r="H30" s="116">
        <v>3484.3373791133413</v>
      </c>
      <c r="I30" s="114">
        <f t="shared" si="2"/>
        <v>0</v>
      </c>
      <c r="J30" s="27">
        <v>2397</v>
      </c>
      <c r="K30" s="117">
        <f t="shared" si="3"/>
        <v>0</v>
      </c>
      <c r="L30" s="99"/>
      <c r="N30" s="1445" t="s">
        <v>325</v>
      </c>
      <c r="O30" s="1446"/>
      <c r="P30" s="1446"/>
      <c r="Q30" s="1447"/>
      <c r="S30" s="1457" t="s">
        <v>638</v>
      </c>
      <c r="T30" s="1458"/>
      <c r="U30" s="1458"/>
      <c r="V30" s="1458"/>
      <c r="W30" s="1458"/>
      <c r="X30" s="1459"/>
      <c r="Z30" s="6" t="s">
        <v>707</v>
      </c>
      <c r="AA30" s="5"/>
      <c r="AB30" s="1275">
        <v>544.45633323806805</v>
      </c>
      <c r="AC30" s="15">
        <v>3</v>
      </c>
      <c r="AD30" s="594"/>
      <c r="AE30" s="431">
        <v>0.15</v>
      </c>
      <c r="AF30" s="1116">
        <v>59.02310027447129</v>
      </c>
      <c r="AG30" s="432">
        <v>0.62</v>
      </c>
      <c r="AH30" s="436">
        <v>5</v>
      </c>
      <c r="AJ30" s="6" t="s">
        <v>848</v>
      </c>
      <c r="AK30" s="5"/>
      <c r="AL30" s="45"/>
      <c r="BH30" s="994"/>
      <c r="BI30" s="595"/>
      <c r="BJ30" s="1193"/>
      <c r="BK30" s="1116"/>
      <c r="BL30" s="1253"/>
      <c r="BM30" s="1116"/>
      <c r="BN30" s="1185"/>
    </row>
    <row r="31" spans="2:66">
      <c r="B31" s="6" t="s">
        <v>1065</v>
      </c>
      <c r="C31" s="5"/>
      <c r="D31" s="15"/>
      <c r="F31" s="103" t="s">
        <v>381</v>
      </c>
      <c r="G31" s="27"/>
      <c r="H31" s="116">
        <v>3570.9008993451112</v>
      </c>
      <c r="I31" s="114">
        <f t="shared" si="2"/>
        <v>2.4843610366398483E-2</v>
      </c>
      <c r="J31" s="27">
        <v>2475</v>
      </c>
      <c r="K31" s="117">
        <f t="shared" si="3"/>
        <v>3.2540675844805911E-2</v>
      </c>
      <c r="L31" s="99"/>
      <c r="N31" s="100"/>
      <c r="P31" s="8" t="s">
        <v>323</v>
      </c>
      <c r="Q31" s="129"/>
      <c r="S31" s="928"/>
      <c r="T31" s="925"/>
      <c r="U31" s="925" t="s">
        <v>3</v>
      </c>
      <c r="V31" s="925"/>
      <c r="W31" s="925"/>
      <c r="X31" s="342"/>
      <c r="Z31" s="6" t="s">
        <v>9</v>
      </c>
      <c r="AA31" s="5"/>
      <c r="AB31" s="1275">
        <v>544.45633323806805</v>
      </c>
      <c r="AC31" s="15">
        <v>3</v>
      </c>
      <c r="AD31" s="594"/>
      <c r="AE31" s="431">
        <v>0.05</v>
      </c>
      <c r="AF31" s="1116">
        <v>54.10157910804724</v>
      </c>
      <c r="AG31" s="432">
        <v>0.63</v>
      </c>
      <c r="AH31" s="436">
        <v>5</v>
      </c>
      <c r="AJ31" s="6" t="s">
        <v>844</v>
      </c>
      <c r="AK31" s="5"/>
      <c r="AL31" s="45"/>
      <c r="BH31" s="994"/>
      <c r="BI31" s="595"/>
      <c r="BJ31" s="1193"/>
      <c r="BK31" s="1116"/>
      <c r="BL31" s="1253"/>
      <c r="BM31" s="1116"/>
      <c r="BN31" s="1185"/>
    </row>
    <row r="32" spans="2:66">
      <c r="B32" s="51" t="s">
        <v>1069</v>
      </c>
      <c r="C32" s="18"/>
      <c r="D32" s="44"/>
      <c r="F32" s="103" t="s">
        <v>370</v>
      </c>
      <c r="G32" s="116"/>
      <c r="H32" s="27">
        <v>3722</v>
      </c>
      <c r="I32" s="114">
        <f t="shared" si="2"/>
        <v>4.2313999999999963E-2</v>
      </c>
      <c r="J32" s="27">
        <v>2485</v>
      </c>
      <c r="K32" s="117">
        <f t="shared" si="3"/>
        <v>4.0404040404040664E-3</v>
      </c>
      <c r="L32" s="99"/>
      <c r="N32" s="100" t="s">
        <v>326</v>
      </c>
      <c r="Q32" s="99"/>
      <c r="R32" s="173">
        <v>1</v>
      </c>
      <c r="S32" s="1021"/>
      <c r="T32" s="1022" t="str">
        <f>+B29</f>
        <v>CM @ RISK</v>
      </c>
      <c r="U32" s="1022" t="str">
        <f>+B28</f>
        <v>DESIGN-BID-BUILD</v>
      </c>
      <c r="V32" s="1022" t="str">
        <f>+B30</f>
        <v>DESIGN-BUILD</v>
      </c>
      <c r="W32" s="1022" t="str">
        <f>+B31</f>
        <v>COLLABORATIVE DESIGN-BUILD</v>
      </c>
      <c r="X32" s="1023" t="str">
        <f>+B32</f>
        <v>SMALL PROJECT</v>
      </c>
      <c r="Z32" s="6" t="s">
        <v>177</v>
      </c>
      <c r="AA32" s="5"/>
      <c r="AB32" s="1275">
        <v>530.70366104601317</v>
      </c>
      <c r="AC32" s="15">
        <v>3</v>
      </c>
      <c r="AD32" s="594"/>
      <c r="AE32" s="1251">
        <v>7.0000000000000007E-2</v>
      </c>
      <c r="AF32" s="1116">
        <v>111.50090542420402</v>
      </c>
      <c r="AG32" s="1250">
        <v>0.65</v>
      </c>
      <c r="AH32" s="436">
        <v>8</v>
      </c>
      <c r="AJ32" s="6" t="s">
        <v>980</v>
      </c>
      <c r="AK32" s="5"/>
      <c r="AL32" s="45"/>
      <c r="BH32" s="994"/>
      <c r="BI32" s="595"/>
      <c r="BJ32" s="1193"/>
      <c r="BK32" s="1116"/>
      <c r="BL32" s="1253"/>
      <c r="BM32" s="1116"/>
      <c r="BN32" s="1185"/>
    </row>
    <row r="33" spans="2:66">
      <c r="F33" s="103" t="s">
        <v>369</v>
      </c>
      <c r="G33" s="116"/>
      <c r="H33" s="27">
        <v>3847</v>
      </c>
      <c r="I33" s="114">
        <f t="shared" si="2"/>
        <v>3.3584094572810308E-2</v>
      </c>
      <c r="J33" s="27">
        <v>2485</v>
      </c>
      <c r="K33" s="117">
        <f t="shared" si="3"/>
        <v>0</v>
      </c>
      <c r="L33" s="99"/>
      <c r="N33" s="6" t="s">
        <v>306</v>
      </c>
      <c r="P33" s="406">
        <v>1E-3</v>
      </c>
      <c r="Q33" s="99"/>
      <c r="R33" s="173">
        <f>+R32+1</f>
        <v>2</v>
      </c>
      <c r="S33" s="118" t="s">
        <v>1178</v>
      </c>
      <c r="T33" s="1024">
        <f>+T61</f>
        <v>0.01</v>
      </c>
      <c r="U33" s="1024"/>
      <c r="V33" s="1024"/>
      <c r="W33" s="1024">
        <f t="shared" ref="W33:W39" si="4">+W61</f>
        <v>7.0000000000000007E-2</v>
      </c>
      <c r="X33" s="1025"/>
      <c r="Z33" s="6" t="s">
        <v>178</v>
      </c>
      <c r="AA33" s="5"/>
      <c r="AB33" s="1275">
        <v>544.45633323806805</v>
      </c>
      <c r="AC33" s="15">
        <v>3</v>
      </c>
      <c r="AD33" s="594"/>
      <c r="AE33" s="431">
        <v>0.09</v>
      </c>
      <c r="AF33" s="1116">
        <v>67.96972268057786</v>
      </c>
      <c r="AG33" s="432">
        <v>0.63</v>
      </c>
      <c r="AH33" s="436">
        <v>5</v>
      </c>
      <c r="AJ33" s="6" t="s">
        <v>981</v>
      </c>
      <c r="AK33" s="5"/>
      <c r="AL33" s="45"/>
      <c r="BH33" s="994"/>
      <c r="BI33" s="595"/>
      <c r="BJ33" s="1193"/>
      <c r="BK33" s="1116"/>
      <c r="BL33" s="1253"/>
      <c r="BM33" s="1116"/>
      <c r="BN33" s="1185"/>
    </row>
    <row r="34" spans="2:66" ht="15.75">
      <c r="B34" s="1320" t="s">
        <v>262</v>
      </c>
      <c r="C34" s="1324"/>
      <c r="D34" s="1321"/>
      <c r="F34" s="103" t="s">
        <v>368</v>
      </c>
      <c r="G34" s="116"/>
      <c r="H34" s="27">
        <v>3909</v>
      </c>
      <c r="I34" s="114">
        <f t="shared" si="2"/>
        <v>1.6116454380036283E-2</v>
      </c>
      <c r="J34" s="27">
        <v>2502</v>
      </c>
      <c r="K34" s="117">
        <f t="shared" si="3"/>
        <v>6.8410462776660186E-3</v>
      </c>
      <c r="L34" s="99"/>
      <c r="N34" s="6" t="s">
        <v>324</v>
      </c>
      <c r="P34" s="406">
        <v>5.0000000000000001E-3</v>
      </c>
      <c r="Q34" s="99"/>
      <c r="R34" s="173">
        <f t="shared" ref="R34:R48" si="5">+R33+1</f>
        <v>3</v>
      </c>
      <c r="S34" s="100" t="s">
        <v>1179</v>
      </c>
      <c r="T34" s="164">
        <f>+T62</f>
        <v>6.5000000000000002E-2</v>
      </c>
      <c r="U34" s="164"/>
      <c r="V34" s="164"/>
      <c r="W34" s="164">
        <f t="shared" si="4"/>
        <v>1.4999999999999999E-2</v>
      </c>
      <c r="X34" s="932"/>
      <c r="Z34" s="6" t="s">
        <v>709</v>
      </c>
      <c r="AA34" s="5"/>
      <c r="AB34" s="1275">
        <v>480.22238496713345</v>
      </c>
      <c r="AC34" s="15">
        <v>2</v>
      </c>
      <c r="AD34" s="594"/>
      <c r="AE34" s="431">
        <v>0.02</v>
      </c>
      <c r="AF34" s="1116">
        <v>64.507081002772381</v>
      </c>
      <c r="AG34" s="432">
        <v>0.7</v>
      </c>
      <c r="AH34" s="436">
        <v>6</v>
      </c>
      <c r="AJ34" s="6" t="s">
        <v>860</v>
      </c>
      <c r="AK34" s="5"/>
      <c r="AL34" s="45"/>
      <c r="BH34" s="994"/>
      <c r="BI34" s="595"/>
      <c r="BJ34" s="1193"/>
      <c r="BK34" s="1116"/>
      <c r="BL34" s="1253"/>
      <c r="BM34" s="1116"/>
      <c r="BN34" s="1185"/>
    </row>
    <row r="35" spans="2:66">
      <c r="B35" s="118" t="s">
        <v>261</v>
      </c>
      <c r="C35" s="120"/>
      <c r="D35" s="121"/>
      <c r="F35" s="103" t="s">
        <v>367</v>
      </c>
      <c r="G35" s="116"/>
      <c r="H35" s="27">
        <v>4019</v>
      </c>
      <c r="I35" s="114">
        <f>H35/H34-1</f>
        <v>2.8140189306728125E-2</v>
      </c>
      <c r="J35" s="27">
        <v>2564</v>
      </c>
      <c r="K35" s="117">
        <f t="shared" si="3"/>
        <v>2.478017585931247E-2</v>
      </c>
      <c r="L35" s="99"/>
      <c r="N35" s="6" t="s">
        <v>328</v>
      </c>
      <c r="P35" s="406">
        <v>1E-3</v>
      </c>
      <c r="Q35" s="130"/>
      <c r="R35" s="173">
        <f t="shared" si="5"/>
        <v>4</v>
      </c>
      <c r="S35" s="100" t="s">
        <v>1180</v>
      </c>
      <c r="T35" s="164">
        <f>+T63</f>
        <v>0.02</v>
      </c>
      <c r="U35" s="164"/>
      <c r="V35" s="593"/>
      <c r="W35" s="164">
        <f t="shared" si="4"/>
        <v>5.3999999999999999E-2</v>
      </c>
      <c r="X35" s="932"/>
      <c r="Z35" s="6" t="s">
        <v>168</v>
      </c>
      <c r="AA35" s="5"/>
      <c r="AB35" s="1275">
        <v>734.10867247785075</v>
      </c>
      <c r="AC35" s="15">
        <v>2</v>
      </c>
      <c r="AD35" s="594"/>
      <c r="AE35" s="431">
        <v>0</v>
      </c>
      <c r="AF35" s="1116">
        <v>69.34071786265315</v>
      </c>
      <c r="AG35" s="432">
        <v>0.7</v>
      </c>
      <c r="AH35" s="436">
        <v>7</v>
      </c>
      <c r="AJ35" s="6" t="s">
        <v>967</v>
      </c>
      <c r="AK35" s="5"/>
      <c r="AL35" s="45"/>
      <c r="BH35" s="994"/>
      <c r="BI35" s="595"/>
      <c r="BJ35" s="1193"/>
      <c r="BK35" s="1116"/>
      <c r="BL35" s="1253"/>
      <c r="BM35" s="1116"/>
      <c r="BN35" s="1185"/>
    </row>
    <row r="36" spans="2:66">
      <c r="B36" s="6">
        <v>301</v>
      </c>
      <c r="C36" s="5" t="s">
        <v>264</v>
      </c>
      <c r="D36" s="99"/>
      <c r="F36" s="103" t="s">
        <v>382</v>
      </c>
      <c r="G36" s="116"/>
      <c r="H36" s="27">
        <v>4019</v>
      </c>
      <c r="I36" s="114">
        <f>H36/H35-1</f>
        <v>0</v>
      </c>
      <c r="J36" s="27">
        <v>2564</v>
      </c>
      <c r="K36" s="117">
        <f t="shared" si="3"/>
        <v>0</v>
      </c>
      <c r="L36" s="99"/>
      <c r="N36" s="6" t="s">
        <v>327</v>
      </c>
      <c r="P36" s="406">
        <v>5.0000000000000001E-3</v>
      </c>
      <c r="Q36" s="130"/>
      <c r="R36" s="173">
        <f t="shared" si="5"/>
        <v>5</v>
      </c>
      <c r="S36" s="100" t="s">
        <v>1181</v>
      </c>
      <c r="T36" s="164">
        <f>+T64</f>
        <v>0.04</v>
      </c>
      <c r="U36" s="164">
        <f>+U68</f>
        <v>0.12</v>
      </c>
      <c r="V36" s="164">
        <f>+V68</f>
        <v>0.16499999999999998</v>
      </c>
      <c r="W36" s="164">
        <f t="shared" si="4"/>
        <v>5.5E-2</v>
      </c>
      <c r="X36" s="932">
        <f>+X68</f>
        <v>0.12</v>
      </c>
      <c r="Z36" s="6" t="s">
        <v>43</v>
      </c>
      <c r="AA36" s="5"/>
      <c r="AB36" s="1275">
        <v>168.23105744498432</v>
      </c>
      <c r="AC36" s="15">
        <v>1</v>
      </c>
      <c r="AD36" s="594"/>
      <c r="AE36" s="1251">
        <v>0</v>
      </c>
      <c r="AF36" s="1116"/>
      <c r="AG36" s="1250">
        <v>0</v>
      </c>
      <c r="AH36" s="436">
        <v>1</v>
      </c>
      <c r="AJ36" s="6" t="s">
        <v>876</v>
      </c>
      <c r="AK36" s="5"/>
      <c r="AL36" s="45"/>
      <c r="BH36" s="994"/>
      <c r="BI36" s="595"/>
      <c r="BJ36" s="1193"/>
      <c r="BK36" s="1116"/>
      <c r="BL36" s="1253"/>
      <c r="BM36" s="1116"/>
      <c r="BN36" s="1185"/>
    </row>
    <row r="37" spans="2:66">
      <c r="B37" s="6">
        <v>302</v>
      </c>
      <c r="C37" s="5" t="s">
        <v>263</v>
      </c>
      <c r="D37" s="99"/>
      <c r="F37" s="103" t="s">
        <v>366</v>
      </c>
      <c r="G37" s="116"/>
      <c r="H37" s="27">
        <v>4019</v>
      </c>
      <c r="I37" s="114">
        <f t="shared" si="2"/>
        <v>0</v>
      </c>
      <c r="J37" s="27">
        <v>2564</v>
      </c>
      <c r="K37" s="117">
        <f>J37/J36-1</f>
        <v>0</v>
      </c>
      <c r="L37" s="99"/>
      <c r="N37" s="6" t="s">
        <v>329</v>
      </c>
      <c r="P37" s="406">
        <v>5.0000000000000001E-3</v>
      </c>
      <c r="Q37" s="99"/>
      <c r="R37" s="173">
        <f t="shared" si="5"/>
        <v>6</v>
      </c>
      <c r="S37" s="965" t="s">
        <v>1163</v>
      </c>
      <c r="W37" s="164">
        <f t="shared" si="4"/>
        <v>8.9999999999999993E-3</v>
      </c>
      <c r="X37" s="99"/>
      <c r="Z37" s="6" t="s">
        <v>169</v>
      </c>
      <c r="AA37" s="5"/>
      <c r="AB37" s="1275">
        <v>347.16528150900257</v>
      </c>
      <c r="AC37" s="15">
        <v>2</v>
      </c>
      <c r="AD37" s="594"/>
      <c r="AE37" s="1251">
        <v>0.02</v>
      </c>
      <c r="AF37" s="1116">
        <v>32.241059732962164</v>
      </c>
      <c r="AG37" s="1250">
        <v>0.83</v>
      </c>
      <c r="AH37" s="436">
        <v>6</v>
      </c>
      <c r="AJ37" s="6" t="s">
        <v>968</v>
      </c>
      <c r="AK37" s="5"/>
      <c r="AL37" s="45"/>
      <c r="BH37" s="994"/>
      <c r="BI37" s="595"/>
      <c r="BJ37" s="1193"/>
      <c r="BK37" s="1116"/>
      <c r="BL37" s="1253"/>
      <c r="BM37" s="1116"/>
      <c r="BN37" s="1185"/>
    </row>
    <row r="38" spans="2:66">
      <c r="B38" s="51" t="s">
        <v>266</v>
      </c>
      <c r="C38" s="104"/>
      <c r="D38" s="119"/>
      <c r="F38" s="103" t="s">
        <v>365</v>
      </c>
      <c r="G38" s="116"/>
      <c r="H38" s="27">
        <v>4100</v>
      </c>
      <c r="I38" s="114">
        <f t="shared" si="2"/>
        <v>2.0154267230654499E-2</v>
      </c>
      <c r="J38" s="27">
        <v>2564</v>
      </c>
      <c r="K38" s="117">
        <f t="shared" si="3"/>
        <v>0</v>
      </c>
      <c r="L38" s="99"/>
      <c r="N38" s="6" t="s">
        <v>357</v>
      </c>
      <c r="P38" s="406">
        <v>5.0000000000000001E-3</v>
      </c>
      <c r="Q38" s="99"/>
      <c r="R38" s="173">
        <f t="shared" si="5"/>
        <v>7</v>
      </c>
      <c r="S38" s="938" t="s">
        <v>1164</v>
      </c>
      <c r="W38" s="164">
        <f t="shared" si="4"/>
        <v>8.9999999999999993E-3</v>
      </c>
      <c r="X38" s="99"/>
      <c r="Z38" s="6" t="s">
        <v>179</v>
      </c>
      <c r="AA38" s="5"/>
      <c r="AB38" s="1275">
        <v>680.57789082595036</v>
      </c>
      <c r="AC38" s="15">
        <v>3</v>
      </c>
      <c r="AD38" s="594"/>
      <c r="AE38" s="431">
        <v>0.04</v>
      </c>
      <c r="AF38" s="1116">
        <v>118.32743032988105</v>
      </c>
      <c r="AG38" s="432">
        <v>0.57999999999999996</v>
      </c>
      <c r="AH38" s="436">
        <v>5</v>
      </c>
      <c r="AJ38" s="6" t="s">
        <v>857</v>
      </c>
      <c r="AK38" s="5"/>
      <c r="AL38" s="45"/>
      <c r="BH38" s="994"/>
      <c r="BI38" s="595"/>
      <c r="BJ38" s="1193"/>
      <c r="BK38" s="1116"/>
      <c r="BL38" s="1253"/>
      <c r="BM38" s="1116"/>
      <c r="BN38" s="1185"/>
    </row>
    <row r="39" spans="2:66">
      <c r="F39" s="103" t="s">
        <v>364</v>
      </c>
      <c r="G39" s="116"/>
      <c r="H39" s="27">
        <v>4328</v>
      </c>
      <c r="I39" s="114">
        <f t="shared" si="2"/>
        <v>5.5609756097561025E-2</v>
      </c>
      <c r="J39" s="27">
        <v>2649</v>
      </c>
      <c r="K39" s="117">
        <f t="shared" ref="K39:K58" si="6">J39/J38-1</f>
        <v>3.3151326053042052E-2</v>
      </c>
      <c r="L39" s="99"/>
      <c r="N39" s="6" t="s">
        <v>356</v>
      </c>
      <c r="P39" s="406">
        <v>7.4999999999999997E-3</v>
      </c>
      <c r="Q39" s="99"/>
      <c r="R39" s="173">
        <f t="shared" si="5"/>
        <v>8</v>
      </c>
      <c r="S39" s="938" t="s">
        <v>1177</v>
      </c>
      <c r="T39" s="104"/>
      <c r="U39" s="104"/>
      <c r="V39" s="104"/>
      <c r="W39" s="1027">
        <f t="shared" si="4"/>
        <v>0.05</v>
      </c>
      <c r="X39" s="119"/>
      <c r="Z39" s="6" t="s">
        <v>170</v>
      </c>
      <c r="AA39" s="5"/>
      <c r="AB39" s="1275">
        <v>871.75498285224353</v>
      </c>
      <c r="AC39" s="15">
        <v>2</v>
      </c>
      <c r="AD39" s="594"/>
      <c r="AE39" s="431">
        <v>0</v>
      </c>
      <c r="AF39" s="1116">
        <v>142.68896010368016</v>
      </c>
      <c r="AG39" s="432">
        <v>0.7</v>
      </c>
      <c r="AH39" s="436">
        <v>7</v>
      </c>
      <c r="AJ39" s="6" t="s">
        <v>982</v>
      </c>
      <c r="AK39" s="5"/>
      <c r="AL39" s="45"/>
      <c r="BH39" s="994"/>
      <c r="BI39" s="595"/>
      <c r="BJ39" s="1193"/>
      <c r="BK39" s="1116"/>
      <c r="BL39" s="1253"/>
      <c r="BM39" s="1116"/>
      <c r="BN39" s="1185"/>
    </row>
    <row r="40" spans="2:66" ht="13.5" thickBot="1">
      <c r="F40" s="6" t="s">
        <v>145</v>
      </c>
      <c r="G40" s="116"/>
      <c r="H40" s="27">
        <v>4633</v>
      </c>
      <c r="I40" s="114">
        <f t="shared" ref="I40:I48" si="7">H40/H39-1</f>
        <v>7.0471349353049995E-2</v>
      </c>
      <c r="J40" s="27">
        <v>2726</v>
      </c>
      <c r="K40" s="117">
        <f t="shared" si="6"/>
        <v>2.9067572668931563E-2</v>
      </c>
      <c r="L40" s="99"/>
      <c r="N40" s="6" t="s">
        <v>308</v>
      </c>
      <c r="P40" s="406">
        <v>1E-3</v>
      </c>
      <c r="Q40" s="99"/>
      <c r="R40" s="173">
        <f t="shared" si="5"/>
        <v>9</v>
      </c>
      <c r="S40" s="169" t="s">
        <v>355</v>
      </c>
      <c r="T40" s="170">
        <f>SUM(T33:T39)</f>
        <v>0.13500000000000001</v>
      </c>
      <c r="U40" s="170">
        <f>SUM(U33:U39)</f>
        <v>0.12</v>
      </c>
      <c r="V40" s="170">
        <f>SUM(V33:V39)</f>
        <v>0.16499999999999998</v>
      </c>
      <c r="W40" s="170">
        <f>SUM(W33:W39)</f>
        <v>0.26200000000000001</v>
      </c>
      <c r="X40" s="933">
        <f>SUM(X33:X39)</f>
        <v>0.12</v>
      </c>
      <c r="Z40" s="6" t="s">
        <v>180</v>
      </c>
      <c r="AA40" s="5"/>
      <c r="AB40" s="1275">
        <v>487.87604601314661</v>
      </c>
      <c r="AC40" s="15">
        <v>3</v>
      </c>
      <c r="AD40" s="594"/>
      <c r="AE40" s="431">
        <v>0.05</v>
      </c>
      <c r="AF40" s="1116">
        <v>33.729996851313402</v>
      </c>
      <c r="AG40" s="432">
        <v>0.75</v>
      </c>
      <c r="AH40" s="436">
        <v>6</v>
      </c>
      <c r="AJ40" s="6" t="s">
        <v>965</v>
      </c>
      <c r="AK40" s="5"/>
      <c r="AL40" s="45"/>
      <c r="BH40" s="994"/>
      <c r="BI40" s="595"/>
      <c r="BJ40" s="1193"/>
      <c r="BK40" s="1116"/>
      <c r="BL40" s="1253"/>
      <c r="BM40" s="1116"/>
      <c r="BN40" s="1185"/>
    </row>
    <row r="41" spans="2:66" ht="15.75">
      <c r="B41" s="1320" t="s">
        <v>288</v>
      </c>
      <c r="C41" s="1324"/>
      <c r="D41" s="1321"/>
      <c r="F41" s="6" t="s">
        <v>148</v>
      </c>
      <c r="G41" s="116"/>
      <c r="H41" s="27">
        <v>4865</v>
      </c>
      <c r="I41" s="114">
        <f t="shared" si="7"/>
        <v>5.0075545003237742E-2</v>
      </c>
      <c r="J41" s="27">
        <v>2726</v>
      </c>
      <c r="K41" s="117">
        <f t="shared" si="6"/>
        <v>0</v>
      </c>
      <c r="L41" s="99"/>
      <c r="N41" s="6" t="s">
        <v>330</v>
      </c>
      <c r="P41" s="406">
        <v>5.0000000000000001E-3</v>
      </c>
      <c r="Q41" s="99"/>
      <c r="R41" s="173">
        <f t="shared" si="5"/>
        <v>10</v>
      </c>
      <c r="S41" s="100" t="s">
        <v>406</v>
      </c>
      <c r="T41" s="163">
        <f>+T69</f>
        <v>0.04</v>
      </c>
      <c r="U41" s="163">
        <f>+U69</f>
        <v>0.05</v>
      </c>
      <c r="V41" s="163">
        <f>+V69</f>
        <v>0.02</v>
      </c>
      <c r="W41" s="163">
        <f>+W69</f>
        <v>0.02</v>
      </c>
      <c r="X41" s="934">
        <f>+X69</f>
        <v>0.05</v>
      </c>
      <c r="Z41" s="6" t="s">
        <v>710</v>
      </c>
      <c r="AA41" s="5"/>
      <c r="AB41" s="1275">
        <v>642.33948270934548</v>
      </c>
      <c r="AC41" s="15">
        <v>2</v>
      </c>
      <c r="AD41" s="594"/>
      <c r="AE41" s="92">
        <v>0.1</v>
      </c>
      <c r="AF41" s="1116">
        <v>111.50760814212205</v>
      </c>
      <c r="AG41" s="432">
        <v>0.59</v>
      </c>
      <c r="AH41" s="436">
        <v>10</v>
      </c>
      <c r="AJ41" s="6" t="s">
        <v>850</v>
      </c>
      <c r="AK41" s="5"/>
      <c r="AL41" s="45"/>
      <c r="BH41" s="994"/>
      <c r="BI41" s="595"/>
      <c r="BJ41" s="1193"/>
      <c r="BK41" s="1116"/>
      <c r="BL41" s="1253"/>
      <c r="BM41" s="1116"/>
      <c r="BN41" s="1185"/>
    </row>
    <row r="42" spans="2:66">
      <c r="B42" s="118" t="s">
        <v>261</v>
      </c>
      <c r="C42" s="120"/>
      <c r="D42" s="121"/>
      <c r="F42" s="6" t="s">
        <v>192</v>
      </c>
      <c r="G42" s="116"/>
      <c r="H42" s="27">
        <v>5179</v>
      </c>
      <c r="I42" s="114">
        <f t="shared" si="7"/>
        <v>6.4542651593011202E-2</v>
      </c>
      <c r="J42" s="27">
        <v>2744</v>
      </c>
      <c r="K42" s="117">
        <f t="shared" si="6"/>
        <v>6.6030814380044767E-3</v>
      </c>
      <c r="L42" s="99"/>
      <c r="N42" s="51" t="s">
        <v>307</v>
      </c>
      <c r="O42" s="57"/>
      <c r="P42" s="407">
        <v>5.0000000000000001E-4</v>
      </c>
      <c r="Q42" s="131"/>
      <c r="R42" s="173">
        <f t="shared" si="5"/>
        <v>11</v>
      </c>
      <c r="S42" s="165" t="s">
        <v>31</v>
      </c>
      <c r="T42" s="166">
        <f>+T40+T41</f>
        <v>0.17500000000000002</v>
      </c>
      <c r="U42" s="166">
        <f>+U40+U41</f>
        <v>0.16999999999999998</v>
      </c>
      <c r="V42" s="166">
        <f>+V40+V41</f>
        <v>0.18499999999999997</v>
      </c>
      <c r="W42" s="166">
        <f>+W40+W41</f>
        <v>0.28200000000000003</v>
      </c>
      <c r="X42" s="935">
        <f>+X40+X41</f>
        <v>0.16999999999999998</v>
      </c>
      <c r="Z42" s="6" t="s">
        <v>708</v>
      </c>
      <c r="AA42" s="5"/>
      <c r="AB42" s="1275">
        <v>642.33948270934548</v>
      </c>
      <c r="AC42" s="15">
        <v>3</v>
      </c>
      <c r="AD42" s="594"/>
      <c r="AE42" s="431">
        <v>0.1</v>
      </c>
      <c r="AF42" s="1116">
        <v>111.50760814212205</v>
      </c>
      <c r="AG42" s="432">
        <v>0.59</v>
      </c>
      <c r="AH42" s="436">
        <v>5</v>
      </c>
      <c r="AJ42" s="6" t="s">
        <v>978</v>
      </c>
      <c r="AK42" s="5"/>
      <c r="AL42" s="45"/>
      <c r="BH42" s="994"/>
      <c r="BI42" s="595"/>
      <c r="BJ42" s="1193"/>
      <c r="BK42" s="1116"/>
      <c r="BL42" s="1253"/>
      <c r="BM42" s="1116"/>
      <c r="BN42" s="1185"/>
    </row>
    <row r="43" spans="2:66">
      <c r="B43" s="103" t="s">
        <v>974</v>
      </c>
      <c r="C43" s="5"/>
      <c r="D43" s="99"/>
      <c r="F43" s="6" t="s">
        <v>182</v>
      </c>
      <c r="G43" s="116"/>
      <c r="H43" s="27">
        <v>5320</v>
      </c>
      <c r="I43" s="114">
        <f t="shared" si="7"/>
        <v>2.7225333075883373E-2</v>
      </c>
      <c r="J43" s="27">
        <v>2894</v>
      </c>
      <c r="K43" s="117">
        <f t="shared" si="6"/>
        <v>5.4664723032070039E-2</v>
      </c>
      <c r="L43" s="99"/>
      <c r="R43" s="173">
        <f t="shared" si="5"/>
        <v>12</v>
      </c>
      <c r="S43" s="174"/>
      <c r="X43" s="936"/>
      <c r="Z43" s="6" t="s">
        <v>719</v>
      </c>
      <c r="AA43" s="5"/>
      <c r="AB43" s="1275">
        <v>377.76497713632466</v>
      </c>
      <c r="AC43" s="15">
        <v>4</v>
      </c>
      <c r="AD43" s="594"/>
      <c r="AE43" s="92">
        <v>0.02</v>
      </c>
      <c r="AF43" s="1116">
        <v>47.967254511325827</v>
      </c>
      <c r="AG43" s="432">
        <v>0.65</v>
      </c>
      <c r="AH43" s="436">
        <v>6</v>
      </c>
      <c r="AJ43" s="6" t="s">
        <v>979</v>
      </c>
      <c r="AK43" s="5"/>
      <c r="AL43" s="45"/>
      <c r="BH43" s="994"/>
      <c r="BI43" s="595"/>
      <c r="BJ43" s="1193"/>
      <c r="BK43" s="1116"/>
      <c r="BL43" s="1253"/>
      <c r="BM43" s="1116"/>
      <c r="BN43" s="1185"/>
    </row>
    <row r="44" spans="2:66">
      <c r="B44" s="103" t="s">
        <v>997</v>
      </c>
      <c r="C44" s="5"/>
      <c r="D44" s="99"/>
      <c r="F44" s="6" t="s">
        <v>274</v>
      </c>
      <c r="G44" s="116"/>
      <c r="H44" s="27">
        <v>5565</v>
      </c>
      <c r="I44" s="114">
        <f t="shared" si="7"/>
        <v>4.6052631578947345E-2</v>
      </c>
      <c r="J44" s="27">
        <v>2928</v>
      </c>
      <c r="K44" s="114">
        <f t="shared" si="6"/>
        <v>1.1748445058742174E-2</v>
      </c>
      <c r="L44" s="99"/>
      <c r="R44" s="173">
        <f t="shared" si="5"/>
        <v>13</v>
      </c>
      <c r="S44" s="337"/>
      <c r="T44" s="178"/>
      <c r="U44" s="178" t="s">
        <v>4</v>
      </c>
      <c r="V44" s="178"/>
      <c r="W44" s="178"/>
      <c r="X44" s="929"/>
      <c r="Z44" s="6" t="s">
        <v>720</v>
      </c>
      <c r="AA44" s="5"/>
      <c r="AB44" s="1275">
        <v>434.34526436124611</v>
      </c>
      <c r="AC44" s="15">
        <v>4</v>
      </c>
      <c r="AD44" s="594"/>
      <c r="AE44" s="92">
        <v>0.02</v>
      </c>
      <c r="AF44" s="1116">
        <v>47.967254511325827</v>
      </c>
      <c r="AG44" s="432">
        <v>0.65</v>
      </c>
      <c r="AH44" s="436">
        <v>6</v>
      </c>
      <c r="AJ44" s="6" t="s">
        <v>772</v>
      </c>
      <c r="AK44" s="5"/>
      <c r="AL44" s="45"/>
      <c r="BH44" s="994"/>
      <c r="BI44" s="595"/>
      <c r="BJ44" s="1193"/>
      <c r="BK44" s="1116"/>
      <c r="BL44" s="1253"/>
      <c r="BM44" s="1116"/>
      <c r="BN44" s="1185"/>
    </row>
    <row r="45" spans="2:66">
      <c r="B45" s="562" t="s">
        <v>975</v>
      </c>
      <c r="C45" s="104"/>
      <c r="D45" s="119"/>
      <c r="F45" s="6" t="s">
        <v>384</v>
      </c>
      <c r="G45" s="116"/>
      <c r="H45" s="27">
        <v>5732</v>
      </c>
      <c r="I45" s="114">
        <f t="shared" si="7"/>
        <v>3.0008984725965915E-2</v>
      </c>
      <c r="J45" s="27">
        <v>3016</v>
      </c>
      <c r="K45" s="114">
        <f t="shared" si="6"/>
        <v>3.0054644808743092E-2</v>
      </c>
      <c r="L45" s="99"/>
      <c r="N45" s="122"/>
      <c r="R45" s="173">
        <f t="shared" si="5"/>
        <v>14</v>
      </c>
      <c r="S45" s="1021"/>
      <c r="T45" s="1022" t="str">
        <f>+B29</f>
        <v>CM @ RISK</v>
      </c>
      <c r="U45" s="1022" t="str">
        <f>+B28</f>
        <v>DESIGN-BID-BUILD</v>
      </c>
      <c r="V45" s="1022" t="str">
        <f>+B30</f>
        <v>DESIGN-BUILD</v>
      </c>
      <c r="W45" s="1022" t="str">
        <f>+B31</f>
        <v>COLLABORATIVE DESIGN-BUILD</v>
      </c>
      <c r="X45" s="1023" t="str">
        <f>+B32</f>
        <v>SMALL PROJECT</v>
      </c>
      <c r="Z45" s="103" t="s">
        <v>717</v>
      </c>
      <c r="AA45" s="5"/>
      <c r="AB45" s="1275"/>
      <c r="AC45" s="15"/>
      <c r="AD45" s="594"/>
      <c r="AE45" s="92"/>
      <c r="AF45" s="1116"/>
      <c r="AG45" s="432"/>
      <c r="AH45" s="436">
        <v>0</v>
      </c>
      <c r="AJ45" s="6" t="s">
        <v>856</v>
      </c>
      <c r="AK45" s="5"/>
      <c r="AL45" s="45"/>
      <c r="BH45" s="994"/>
      <c r="BI45" s="595"/>
      <c r="BJ45" s="1193"/>
      <c r="BK45" s="1116"/>
      <c r="BL45" s="1253"/>
      <c r="BM45" s="1116"/>
      <c r="BN45" s="1185"/>
    </row>
    <row r="46" spans="2:66">
      <c r="F46" s="6" t="s">
        <v>960</v>
      </c>
      <c r="G46" s="116"/>
      <c r="H46" s="27">
        <v>5950</v>
      </c>
      <c r="I46" s="114">
        <f t="shared" si="7"/>
        <v>3.8032100488485598E-2</v>
      </c>
      <c r="J46" s="27">
        <v>3125</v>
      </c>
      <c r="K46" s="114">
        <f t="shared" si="6"/>
        <v>3.614058355437666E-2</v>
      </c>
      <c r="L46" s="606"/>
      <c r="N46" s="122"/>
      <c r="R46" s="173">
        <f t="shared" si="5"/>
        <v>15</v>
      </c>
      <c r="S46" s="118" t="s">
        <v>1182</v>
      </c>
      <c r="T46" s="1024">
        <f>+T33</f>
        <v>0.01</v>
      </c>
      <c r="U46" s="1024"/>
      <c r="V46" s="1024">
        <f>+V33</f>
        <v>0</v>
      </c>
      <c r="W46" s="1024">
        <f>+W33</f>
        <v>7.0000000000000007E-2</v>
      </c>
      <c r="X46" s="1025"/>
      <c r="Z46" s="6" t="s">
        <v>52</v>
      </c>
      <c r="AA46" s="5"/>
      <c r="AB46" s="1275">
        <v>677.51343669619882</v>
      </c>
      <c r="AC46" s="15">
        <v>4</v>
      </c>
      <c r="AD46" s="594"/>
      <c r="AE46" s="1251">
        <v>0</v>
      </c>
      <c r="AF46" s="1116"/>
      <c r="AG46" s="1250">
        <v>0</v>
      </c>
      <c r="AH46" s="436">
        <v>9</v>
      </c>
      <c r="AJ46" s="6" t="s">
        <v>969</v>
      </c>
      <c r="AK46" s="5"/>
      <c r="AL46" s="45"/>
      <c r="BH46" s="994"/>
      <c r="BI46" s="595"/>
      <c r="BJ46" s="1193"/>
      <c r="BK46" s="1116"/>
      <c r="BL46" s="1253"/>
      <c r="BM46" s="1116"/>
      <c r="BN46" s="1185"/>
    </row>
    <row r="47" spans="2:66">
      <c r="F47" s="6" t="s">
        <v>988</v>
      </c>
      <c r="G47" s="116"/>
      <c r="H47" s="27">
        <v>6077</v>
      </c>
      <c r="I47" s="114">
        <f t="shared" si="7"/>
        <v>2.1344537815126019E-2</v>
      </c>
      <c r="J47" s="27">
        <v>3147</v>
      </c>
      <c r="K47" s="114">
        <f t="shared" si="6"/>
        <v>7.0399999999999352E-3</v>
      </c>
      <c r="L47" s="606"/>
      <c r="R47" s="173">
        <f t="shared" si="5"/>
        <v>16</v>
      </c>
      <c r="S47" s="100" t="s">
        <v>1179</v>
      </c>
      <c r="T47" s="164">
        <v>2.9000000000000001E-2</v>
      </c>
      <c r="U47" s="164">
        <f>+U34</f>
        <v>0</v>
      </c>
      <c r="V47" s="164">
        <f>+V34</f>
        <v>0</v>
      </c>
      <c r="W47" s="164">
        <f>+W34</f>
        <v>1.4999999999999999E-2</v>
      </c>
      <c r="X47" s="932">
        <f>+X34</f>
        <v>0</v>
      </c>
      <c r="Z47" s="6" t="s">
        <v>181</v>
      </c>
      <c r="AA47" s="5"/>
      <c r="AB47" s="1275">
        <v>544.45633323806805</v>
      </c>
      <c r="AC47" s="15">
        <v>3</v>
      </c>
      <c r="AD47" s="594"/>
      <c r="AE47" s="431">
        <v>0.05</v>
      </c>
      <c r="AF47" s="1116">
        <v>54.435539472911728</v>
      </c>
      <c r="AG47" s="432">
        <v>0.63</v>
      </c>
      <c r="AH47" s="436">
        <v>5</v>
      </c>
      <c r="AJ47" s="6" t="s">
        <v>966</v>
      </c>
      <c r="AK47" s="5"/>
      <c r="AL47" s="45"/>
      <c r="BH47" s="994"/>
      <c r="BI47" s="595"/>
      <c r="BJ47" s="1193"/>
      <c r="BK47" s="1116"/>
      <c r="BL47" s="1253"/>
      <c r="BM47" s="1116"/>
      <c r="BN47" s="1185"/>
    </row>
    <row r="48" spans="2:66">
      <c r="F48" s="6" t="s">
        <v>1010</v>
      </c>
      <c r="G48" s="116"/>
      <c r="H48" s="27">
        <v>6151</v>
      </c>
      <c r="I48" s="114">
        <f t="shared" si="7"/>
        <v>1.2177061049860161E-2</v>
      </c>
      <c r="J48" s="27">
        <v>3202</v>
      </c>
      <c r="K48" s="114">
        <f t="shared" si="6"/>
        <v>1.7476962186208977E-2</v>
      </c>
      <c r="L48" s="99"/>
      <c r="R48" s="173">
        <f t="shared" si="5"/>
        <v>17</v>
      </c>
      <c r="S48" s="100" t="s">
        <v>1180</v>
      </c>
      <c r="T48" s="164">
        <v>0.01</v>
      </c>
      <c r="U48" s="164"/>
      <c r="V48" s="593"/>
      <c r="W48" s="164">
        <f>+W35</f>
        <v>5.3999999999999999E-2</v>
      </c>
      <c r="X48" s="932"/>
      <c r="Z48" s="6" t="s">
        <v>53</v>
      </c>
      <c r="AA48" s="5"/>
      <c r="AB48" s="1275">
        <v>679.05313803943977</v>
      </c>
      <c r="AC48" s="15">
        <v>4</v>
      </c>
      <c r="AD48" s="594"/>
      <c r="AE48" s="596"/>
      <c r="AF48" s="1116">
        <v>0</v>
      </c>
      <c r="AG48" s="531"/>
      <c r="AH48" s="436">
        <v>9</v>
      </c>
      <c r="AJ48" s="51" t="s">
        <v>873</v>
      </c>
      <c r="AK48" s="18"/>
      <c r="AL48" s="494"/>
      <c r="BH48" s="994"/>
      <c r="BI48" s="595"/>
      <c r="BJ48" s="1193"/>
      <c r="BK48" s="1116"/>
      <c r="BL48" s="1253"/>
      <c r="BM48" s="1116"/>
      <c r="BN48" s="1185"/>
    </row>
    <row r="49" spans="6:66">
      <c r="F49" s="769" t="s">
        <v>1062</v>
      </c>
      <c r="G49" s="271"/>
      <c r="H49" s="27">
        <v>6151</v>
      </c>
      <c r="I49" s="114">
        <f>H49/H48-1</f>
        <v>0</v>
      </c>
      <c r="J49" s="27">
        <v>3202</v>
      </c>
      <c r="K49" s="114">
        <f t="shared" si="6"/>
        <v>0</v>
      </c>
      <c r="L49" s="99"/>
      <c r="R49" s="173">
        <v>18</v>
      </c>
      <c r="S49" s="100" t="s">
        <v>1181</v>
      </c>
      <c r="T49" s="164">
        <f>+T36+0.01</f>
        <v>0.05</v>
      </c>
      <c r="U49" s="164">
        <f>+U36+0.01</f>
        <v>0.13</v>
      </c>
      <c r="V49" s="164">
        <f>+V36+0.01</f>
        <v>0.17499999999999999</v>
      </c>
      <c r="W49" s="164">
        <f>+W36</f>
        <v>5.5E-2</v>
      </c>
      <c r="X49" s="932">
        <f>+X36+0.01</f>
        <v>0.13</v>
      </c>
      <c r="Z49" s="6"/>
      <c r="AA49" s="5"/>
      <c r="AB49" s="1275"/>
      <c r="AC49" s="15"/>
      <c r="AD49" s="594"/>
      <c r="AE49" s="596"/>
      <c r="AF49" s="1116">
        <v>0</v>
      </c>
      <c r="AG49" s="531"/>
      <c r="AH49" s="436"/>
      <c r="AJ49" s="5"/>
      <c r="AK49" s="5"/>
      <c r="AL49" s="13"/>
      <c r="BH49" s="994"/>
      <c r="BI49" s="595"/>
      <c r="BJ49" s="1193"/>
      <c r="BK49" s="1116"/>
      <c r="BL49" s="1253"/>
      <c r="BM49" s="1116"/>
      <c r="BN49" s="1185"/>
    </row>
    <row r="50" spans="6:66">
      <c r="F50" s="771" t="s">
        <v>1063</v>
      </c>
      <c r="G50" s="271"/>
      <c r="H50" s="27">
        <v>6255</v>
      </c>
      <c r="I50" s="114">
        <f>H50/H47-1</f>
        <v>2.9290768471285089E-2</v>
      </c>
      <c r="J50" s="27">
        <v>3298</v>
      </c>
      <c r="K50" s="114">
        <f t="shared" si="6"/>
        <v>2.998126171143034E-2</v>
      </c>
      <c r="L50" s="99"/>
      <c r="N50" s="1267"/>
      <c r="R50" s="173">
        <v>19</v>
      </c>
      <c r="S50" s="1026" t="s">
        <v>1163</v>
      </c>
      <c r="W50" s="164">
        <f>+W37</f>
        <v>8.9999999999999993E-3</v>
      </c>
      <c r="X50" s="99"/>
      <c r="Z50" s="6"/>
      <c r="AA50" s="5"/>
      <c r="AB50" s="1275"/>
      <c r="AC50" s="15"/>
      <c r="AD50" s="594"/>
      <c r="AE50" s="596"/>
      <c r="AF50" s="1116">
        <v>0</v>
      </c>
      <c r="AG50" s="531"/>
      <c r="AH50" s="436"/>
      <c r="AJ50" s="5"/>
      <c r="AK50" s="5"/>
      <c r="AL50" s="13"/>
      <c r="BI50" s="595"/>
      <c r="BJ50" s="1193"/>
      <c r="BK50" s="1116"/>
      <c r="BL50" s="1253"/>
      <c r="BM50" s="1116"/>
      <c r="BN50" s="1185"/>
    </row>
    <row r="51" spans="6:66">
      <c r="F51" s="771" t="s">
        <v>1066</v>
      </c>
      <c r="G51" s="271"/>
      <c r="H51" s="27">
        <v>6255</v>
      </c>
      <c r="I51" s="114">
        <f>H51/H50-1</f>
        <v>0</v>
      </c>
      <c r="J51" s="27">
        <v>3298</v>
      </c>
      <c r="K51" s="114">
        <f t="shared" si="6"/>
        <v>0</v>
      </c>
      <c r="L51" s="99"/>
      <c r="R51" s="173">
        <v>20</v>
      </c>
      <c r="S51" s="938" t="s">
        <v>1164</v>
      </c>
      <c r="W51" s="164">
        <f>+W38</f>
        <v>8.9999999999999993E-3</v>
      </c>
      <c r="X51" s="99"/>
      <c r="Z51" s="6" t="s">
        <v>171</v>
      </c>
      <c r="AA51" s="5"/>
      <c r="AB51" s="1275">
        <v>983.39080451557606</v>
      </c>
      <c r="AC51" s="15">
        <v>2</v>
      </c>
      <c r="AD51" s="594"/>
      <c r="AE51" s="92">
        <v>0.05</v>
      </c>
      <c r="AF51" s="1116">
        <v>43.450001155000898</v>
      </c>
      <c r="AG51" s="432">
        <v>0.65</v>
      </c>
      <c r="AH51" s="436">
        <v>7</v>
      </c>
      <c r="BI51" s="595"/>
      <c r="BJ51" s="1193"/>
      <c r="BK51" s="1116"/>
      <c r="BL51" s="1253"/>
      <c r="BM51" s="1116"/>
      <c r="BN51" s="1185"/>
    </row>
    <row r="52" spans="6:66">
      <c r="F52" s="771" t="s">
        <v>1155</v>
      </c>
      <c r="G52" s="271"/>
      <c r="H52" s="27">
        <v>6840</v>
      </c>
      <c r="I52" s="114">
        <f>H52/H51-1</f>
        <v>9.3525179856115193E-2</v>
      </c>
      <c r="J52" s="27">
        <v>3443</v>
      </c>
      <c r="K52" s="114">
        <f t="shared" si="6"/>
        <v>4.3966040024257191E-2</v>
      </c>
      <c r="L52" s="99"/>
      <c r="N52" s="1267"/>
      <c r="R52" s="173">
        <v>21</v>
      </c>
      <c r="S52" s="940" t="s">
        <v>1177</v>
      </c>
      <c r="T52" s="104"/>
      <c r="U52" s="104"/>
      <c r="V52" s="104"/>
      <c r="W52" s="164">
        <f>+W39</f>
        <v>0.05</v>
      </c>
      <c r="X52" s="119"/>
      <c r="Z52" s="6"/>
      <c r="AA52" s="5"/>
      <c r="AB52" s="1275"/>
      <c r="AC52" s="15"/>
      <c r="AD52" s="595"/>
      <c r="AE52" s="92"/>
      <c r="AF52" s="595"/>
      <c r="AG52" s="432"/>
      <c r="AH52" s="436"/>
      <c r="BI52" s="595"/>
      <c r="BJ52" s="1193"/>
      <c r="BK52" s="1116"/>
      <c r="BM52" s="595"/>
      <c r="BN52" s="1185"/>
    </row>
    <row r="53" spans="6:66" ht="16.5" thickBot="1">
      <c r="F53" s="771" t="s">
        <v>1228</v>
      </c>
      <c r="G53" s="271"/>
      <c r="H53" s="27">
        <v>6840</v>
      </c>
      <c r="I53" s="114">
        <f t="shared" ref="I53:I58" si="8">H53/H52-1</f>
        <v>0</v>
      </c>
      <c r="J53" s="27">
        <v>3443</v>
      </c>
      <c r="K53" s="114">
        <f t="shared" si="6"/>
        <v>0</v>
      </c>
      <c r="L53" s="99"/>
      <c r="N53" s="1267"/>
      <c r="R53" s="173">
        <v>22</v>
      </c>
      <c r="S53" s="169" t="s">
        <v>355</v>
      </c>
      <c r="T53" s="170">
        <f>SUM(T46:T52)</f>
        <v>9.9000000000000005E-2</v>
      </c>
      <c r="U53" s="170">
        <f>SUM(U46:U52)</f>
        <v>0.13</v>
      </c>
      <c r="V53" s="170">
        <f>SUM(V46:V52)</f>
        <v>0.17499999999999999</v>
      </c>
      <c r="W53" s="170">
        <f>SUM(W46:W52)</f>
        <v>0.26200000000000001</v>
      </c>
      <c r="X53" s="933">
        <f>SUM(X46:X52)</f>
        <v>0.13</v>
      </c>
      <c r="Z53" s="51" t="s">
        <v>176</v>
      </c>
      <c r="AA53" s="18"/>
      <c r="AB53" s="1276">
        <v>680.57789082595036</v>
      </c>
      <c r="AC53" s="44">
        <v>4</v>
      </c>
      <c r="AD53" s="945"/>
      <c r="AE53" s="433">
        <v>0</v>
      </c>
      <c r="AF53" s="598"/>
      <c r="AG53" s="434">
        <v>0</v>
      </c>
      <c r="AH53" s="437">
        <v>0</v>
      </c>
      <c r="AJ53" s="1448" t="s">
        <v>842</v>
      </c>
      <c r="AK53" s="1449"/>
      <c r="AL53" s="1450"/>
      <c r="BI53" s="595"/>
      <c r="BJ53" s="1193"/>
      <c r="BK53" s="1116"/>
      <c r="BM53" s="595"/>
      <c r="BN53" s="1185"/>
    </row>
    <row r="54" spans="6:66">
      <c r="F54" s="771" t="s">
        <v>1235</v>
      </c>
      <c r="G54" s="271"/>
      <c r="H54" s="27">
        <v>7197</v>
      </c>
      <c r="I54" s="114">
        <f t="shared" si="8"/>
        <v>5.2192982456140458E-2</v>
      </c>
      <c r="J54" s="27">
        <v>3522</v>
      </c>
      <c r="K54" s="114">
        <f t="shared" si="6"/>
        <v>2.2945106012198568E-2</v>
      </c>
      <c r="L54" s="99"/>
      <c r="R54" s="173">
        <v>23</v>
      </c>
      <c r="S54" s="100" t="s">
        <v>406</v>
      </c>
      <c r="T54" s="163">
        <v>0.02</v>
      </c>
      <c r="U54" s="163">
        <f>+U41+0.02</f>
        <v>7.0000000000000007E-2</v>
      </c>
      <c r="V54" s="163">
        <f>+V41+0.02</f>
        <v>0.04</v>
      </c>
      <c r="W54" s="163">
        <f>+W41+0.02</f>
        <v>0.04</v>
      </c>
      <c r="X54" s="934">
        <f>+X41+0.02</f>
        <v>7.0000000000000007E-2</v>
      </c>
      <c r="Z54" s="430">
        <v>1</v>
      </c>
      <c r="AA54" s="430">
        <f t="shared" ref="AA54:AH54" si="9">+Z54+1</f>
        <v>2</v>
      </c>
      <c r="AB54" s="430">
        <f t="shared" si="9"/>
        <v>3</v>
      </c>
      <c r="AC54" s="430">
        <f>+AB54+1</f>
        <v>4</v>
      </c>
      <c r="AD54" s="430">
        <f>+AC54+1</f>
        <v>5</v>
      </c>
      <c r="AE54" s="430">
        <f t="shared" si="9"/>
        <v>6</v>
      </c>
      <c r="AF54" s="430">
        <f t="shared" si="9"/>
        <v>7</v>
      </c>
      <c r="AG54" s="430">
        <f t="shared" si="9"/>
        <v>8</v>
      </c>
      <c r="AH54" s="430">
        <f t="shared" si="9"/>
        <v>9</v>
      </c>
      <c r="AJ54" s="6" t="s">
        <v>864</v>
      </c>
      <c r="AK54" s="5"/>
      <c r="AL54" s="45"/>
    </row>
    <row r="55" spans="6:66">
      <c r="F55" s="771" t="s">
        <v>1241</v>
      </c>
      <c r="G55" s="271"/>
      <c r="H55" s="27">
        <v>7528</v>
      </c>
      <c r="I55" s="114">
        <f t="shared" si="8"/>
        <v>4.5991385299430254E-2</v>
      </c>
      <c r="J55" s="27">
        <v>4281</v>
      </c>
      <c r="K55" s="114">
        <f t="shared" si="6"/>
        <v>0.21550255536626906</v>
      </c>
      <c r="L55" s="99"/>
      <c r="S55" s="165" t="s">
        <v>31</v>
      </c>
      <c r="T55" s="166">
        <f>+T53+T54</f>
        <v>0.11900000000000001</v>
      </c>
      <c r="U55" s="166">
        <f>+U53+U54</f>
        <v>0.2</v>
      </c>
      <c r="V55" s="166">
        <f>+V53+V54</f>
        <v>0.215</v>
      </c>
      <c r="W55" s="166">
        <f>+W53+W54</f>
        <v>0.30199999999999999</v>
      </c>
      <c r="X55" s="935">
        <f>+X53+X54</f>
        <v>0.2</v>
      </c>
      <c r="Z55" s="558" t="s">
        <v>983</v>
      </c>
      <c r="AA55" s="559"/>
      <c r="AB55" s="560" t="s">
        <v>955</v>
      </c>
      <c r="AC55" s="560" t="s">
        <v>716</v>
      </c>
      <c r="AD55" s="947" t="s">
        <v>1236</v>
      </c>
      <c r="AE55" s="483" t="s">
        <v>705</v>
      </c>
      <c r="AF55" s="483" t="s">
        <v>704</v>
      </c>
      <c r="AG55" s="948" t="s">
        <v>706</v>
      </c>
      <c r="AH55" s="561" t="s">
        <v>715</v>
      </c>
      <c r="AJ55" s="6" t="s">
        <v>847</v>
      </c>
      <c r="AK55" s="5"/>
      <c r="AL55" s="45"/>
    </row>
    <row r="56" spans="6:66">
      <c r="F56" s="771" t="s">
        <v>1287</v>
      </c>
      <c r="G56" s="271"/>
      <c r="H56" s="27">
        <v>8287</v>
      </c>
      <c r="I56" s="114">
        <f t="shared" si="8"/>
        <v>0.10082359192348567</v>
      </c>
      <c r="J56" s="27">
        <v>4281</v>
      </c>
      <c r="K56" s="114">
        <f t="shared" si="6"/>
        <v>0</v>
      </c>
      <c r="L56" s="99"/>
      <c r="Z56" s="103" t="s">
        <v>717</v>
      </c>
      <c r="AA56" s="8"/>
      <c r="AB56" s="946"/>
      <c r="AC56" s="440"/>
      <c r="AD56" s="41"/>
      <c r="AE56" s="8"/>
      <c r="AF56" s="8"/>
      <c r="AG56" s="441"/>
      <c r="AH56" s="442"/>
      <c r="AJ56" s="6" t="s">
        <v>861</v>
      </c>
      <c r="AK56" s="5"/>
      <c r="AL56" s="45"/>
    </row>
    <row r="57" spans="6:66">
      <c r="F57" s="6" t="s">
        <v>1289</v>
      </c>
      <c r="H57" s="27">
        <v>10461</v>
      </c>
      <c r="I57" s="117">
        <f t="shared" si="8"/>
        <v>0.26233860263062625</v>
      </c>
      <c r="J57" s="98">
        <f>ROUND((4709*1.1459),0-3)</f>
        <v>5000</v>
      </c>
      <c r="K57" s="114">
        <f t="shared" si="6"/>
        <v>0.1679514132212101</v>
      </c>
      <c r="L57" s="99"/>
      <c r="Z57" s="6" t="s">
        <v>953</v>
      </c>
      <c r="AA57" s="5"/>
      <c r="AB57" s="459">
        <v>350</v>
      </c>
      <c r="AC57" s="15">
        <v>4</v>
      </c>
      <c r="AD57" s="1186">
        <f>4100*BH5</f>
        <v>4698.2254354255665</v>
      </c>
      <c r="AE57" s="92">
        <v>0</v>
      </c>
      <c r="AF57" s="595">
        <v>0</v>
      </c>
      <c r="AG57" s="432">
        <v>0</v>
      </c>
      <c r="AH57" s="436">
        <v>5</v>
      </c>
      <c r="AJ57" s="6" t="s">
        <v>1212</v>
      </c>
      <c r="AK57" s="5"/>
      <c r="AL57" s="45"/>
    </row>
    <row r="58" spans="6:66" ht="15.75">
      <c r="F58" s="6" t="s">
        <v>1306</v>
      </c>
      <c r="H58" s="27">
        <v>10461</v>
      </c>
      <c r="I58" s="117">
        <f t="shared" si="8"/>
        <v>0</v>
      </c>
      <c r="J58" s="98">
        <v>5000</v>
      </c>
      <c r="K58" s="114">
        <f t="shared" si="6"/>
        <v>0</v>
      </c>
      <c r="L58" s="99"/>
      <c r="S58" s="1318" t="s">
        <v>435</v>
      </c>
      <c r="T58" s="1319"/>
      <c r="U58" s="1319"/>
      <c r="V58" s="1319"/>
      <c r="W58" s="1319"/>
      <c r="X58" s="1462"/>
      <c r="Z58" s="6" t="s">
        <v>954</v>
      </c>
      <c r="AA58" s="5"/>
      <c r="AB58" s="459">
        <v>350</v>
      </c>
      <c r="AC58" s="15">
        <v>4</v>
      </c>
      <c r="AD58" s="1186">
        <f>17105*BH5</f>
        <v>19600.767334866905</v>
      </c>
      <c r="AE58" s="92">
        <v>0</v>
      </c>
      <c r="AF58" s="595">
        <v>0</v>
      </c>
      <c r="AG58" s="432">
        <v>0</v>
      </c>
      <c r="AH58" s="436">
        <v>8</v>
      </c>
      <c r="AJ58" s="6" t="s">
        <v>1213</v>
      </c>
      <c r="AK58" s="5"/>
      <c r="AL58" s="45"/>
    </row>
    <row r="59" spans="6:66">
      <c r="F59" s="51" t="s">
        <v>1317</v>
      </c>
      <c r="G59" s="104"/>
      <c r="H59" s="526">
        <v>10461</v>
      </c>
      <c r="I59" s="1252">
        <f>H59/H58-1</f>
        <v>0</v>
      </c>
      <c r="J59" s="546">
        <v>5000</v>
      </c>
      <c r="K59" s="1254">
        <f>J59/J58-1</f>
        <v>0</v>
      </c>
      <c r="L59" s="119"/>
      <c r="N59" s="1451" t="s">
        <v>1140</v>
      </c>
      <c r="O59" s="1452"/>
      <c r="P59" s="1452"/>
      <c r="Q59" s="1452"/>
      <c r="R59" s="1453"/>
      <c r="S59" s="930"/>
      <c r="T59" s="931"/>
      <c r="U59" s="931" t="s">
        <v>3</v>
      </c>
      <c r="V59" s="931"/>
      <c r="W59" s="1460" t="str">
        <f>+W32</f>
        <v>COLLABORATIVE DESIGN-BUILD</v>
      </c>
      <c r="X59" s="1463" t="str">
        <f>+X32</f>
        <v>SMALL PROJECT</v>
      </c>
      <c r="Z59" s="6" t="s">
        <v>958</v>
      </c>
      <c r="AA59" s="5"/>
      <c r="AB59" s="459">
        <v>342</v>
      </c>
      <c r="AC59" s="15">
        <v>4</v>
      </c>
      <c r="AD59" s="1186">
        <f>79170*BH5</f>
        <v>90721.587249424905</v>
      </c>
      <c r="AE59" s="92">
        <v>0.02</v>
      </c>
      <c r="AF59" s="595">
        <f>29.36*BH6</f>
        <v>31.75427211767251</v>
      </c>
      <c r="AG59" s="432">
        <v>0.65</v>
      </c>
      <c r="AH59" s="436">
        <v>6</v>
      </c>
      <c r="AJ59" s="6" t="s">
        <v>855</v>
      </c>
      <c r="AK59" s="5"/>
      <c r="AL59" s="45"/>
      <c r="BH59" s="1185"/>
    </row>
    <row r="60" spans="6:66" ht="21" customHeight="1" thickBot="1">
      <c r="J60" s="1239"/>
      <c r="N60" s="1454"/>
      <c r="O60" s="1455"/>
      <c r="P60" s="1455"/>
      <c r="Q60" s="1455"/>
      <c r="R60" s="1456"/>
      <c r="S60" s="171"/>
      <c r="T60" s="172" t="str">
        <f>+T32</f>
        <v>CM @ RISK</v>
      </c>
      <c r="U60" s="172" t="str">
        <f>+U32</f>
        <v>DESIGN-BID-BUILD</v>
      </c>
      <c r="V60" s="172" t="str">
        <f>+V32</f>
        <v>DESIGN-BUILD</v>
      </c>
      <c r="W60" s="1461"/>
      <c r="X60" s="1464"/>
      <c r="Z60" s="6" t="s">
        <v>957</v>
      </c>
      <c r="AA60" s="5"/>
      <c r="AB60" s="459">
        <v>426</v>
      </c>
      <c r="AC60" s="15">
        <v>4</v>
      </c>
      <c r="AD60" s="1186">
        <f>122298*BH5</f>
        <v>140142.33519553073</v>
      </c>
      <c r="AE60" s="92">
        <v>0.02</v>
      </c>
      <c r="AF60" s="595">
        <f>29.36*BH6</f>
        <v>31.75427211767251</v>
      </c>
      <c r="AG60" s="432">
        <v>0.65</v>
      </c>
      <c r="AH60" s="436">
        <v>6</v>
      </c>
      <c r="AJ60" s="6" t="s">
        <v>863</v>
      </c>
      <c r="AK60" s="5"/>
      <c r="AL60" s="45"/>
    </row>
    <row r="61" spans="6:66">
      <c r="J61" s="1239"/>
      <c r="M61" s="13"/>
      <c r="N61" s="955"/>
      <c r="O61" s="954"/>
      <c r="P61" s="954"/>
      <c r="Q61" s="954" t="s">
        <v>1157</v>
      </c>
      <c r="R61" s="956"/>
      <c r="S61" s="85" t="s">
        <v>407</v>
      </c>
      <c r="T61" s="960">
        <v>0.01</v>
      </c>
      <c r="U61" s="960"/>
      <c r="V61" s="960">
        <v>0.01</v>
      </c>
      <c r="W61" s="958">
        <v>7.0000000000000007E-2</v>
      </c>
      <c r="X61" s="961"/>
      <c r="Z61" s="562" t="s">
        <v>717</v>
      </c>
      <c r="AA61" s="18"/>
      <c r="AB61" s="437">
        <v>0</v>
      </c>
      <c r="AC61" s="44">
        <v>0</v>
      </c>
      <c r="AD61" s="1187"/>
      <c r="AE61" s="597"/>
      <c r="AF61" s="598"/>
      <c r="AG61" s="434"/>
      <c r="AH61" s="437">
        <v>0</v>
      </c>
      <c r="AJ61" s="6" t="s">
        <v>843</v>
      </c>
      <c r="AK61" s="5"/>
      <c r="AL61" s="45"/>
    </row>
    <row r="62" spans="6:66">
      <c r="J62" s="1239"/>
      <c r="M62" s="122"/>
      <c r="N62" s="938"/>
      <c r="O62" s="939"/>
      <c r="P62" s="939"/>
      <c r="Q62" s="939" t="s">
        <v>1158</v>
      </c>
      <c r="R62" s="937"/>
      <c r="S62" s="85" t="s">
        <v>408</v>
      </c>
      <c r="T62" s="960">
        <v>6.5000000000000002E-2</v>
      </c>
      <c r="U62" s="960">
        <v>6.5000000000000002E-2</v>
      </c>
      <c r="V62" s="960">
        <v>6.5000000000000002E-2</v>
      </c>
      <c r="W62" s="959">
        <v>1.4999999999999999E-2</v>
      </c>
      <c r="X62" s="961">
        <v>6.5000000000000002E-2</v>
      </c>
      <c r="AJ62" s="6" t="s">
        <v>858</v>
      </c>
      <c r="AK62" s="5"/>
      <c r="AL62" s="45"/>
    </row>
    <row r="63" spans="6:66">
      <c r="M63" s="122"/>
      <c r="N63" s="938"/>
      <c r="O63" s="939"/>
      <c r="P63" s="939"/>
      <c r="Q63" s="939" t="s">
        <v>1159</v>
      </c>
      <c r="R63" s="937"/>
      <c r="S63" s="85" t="s">
        <v>409</v>
      </c>
      <c r="T63" s="960">
        <v>0.02</v>
      </c>
      <c r="U63" s="960"/>
      <c r="V63" s="960"/>
      <c r="W63" s="959">
        <v>5.3999999999999999E-2</v>
      </c>
      <c r="X63" s="961"/>
      <c r="AJ63" s="6" t="s">
        <v>854</v>
      </c>
      <c r="AK63" s="5"/>
      <c r="AL63" s="45"/>
    </row>
    <row r="64" spans="6:66">
      <c r="M64" s="227"/>
      <c r="N64" s="938"/>
      <c r="O64" s="939"/>
      <c r="P64" s="939"/>
      <c r="Q64" s="939" t="s">
        <v>1141</v>
      </c>
      <c r="R64" s="937"/>
      <c r="S64" s="85" t="s">
        <v>434</v>
      </c>
      <c r="T64" s="960">
        <v>0.04</v>
      </c>
      <c r="U64" s="960">
        <v>5.5E-2</v>
      </c>
      <c r="V64" s="960">
        <v>0.09</v>
      </c>
      <c r="W64" s="959">
        <v>5.5E-2</v>
      </c>
      <c r="X64" s="961">
        <v>5.5E-2</v>
      </c>
      <c r="AJ64" s="51" t="s">
        <v>862</v>
      </c>
      <c r="AK64" s="18"/>
      <c r="AL64" s="494"/>
    </row>
    <row r="65" spans="2:38">
      <c r="N65" s="100"/>
      <c r="Q65" s="939" t="s">
        <v>1160</v>
      </c>
      <c r="R65" s="957"/>
      <c r="T65" s="962"/>
      <c r="U65" s="962"/>
      <c r="V65" s="962"/>
      <c r="W65" s="959">
        <v>8.9999999999999993E-3</v>
      </c>
      <c r="X65" s="1278"/>
    </row>
    <row r="66" spans="2:38" ht="16.5" thickBot="1">
      <c r="N66" s="100"/>
      <c r="O66" s="939"/>
      <c r="P66" s="939"/>
      <c r="Q66" s="939" t="s">
        <v>1161</v>
      </c>
      <c r="R66" s="99"/>
      <c r="T66" s="962"/>
      <c r="U66" s="962"/>
      <c r="V66" s="962"/>
      <c r="W66" s="959">
        <v>8.9999999999999993E-3</v>
      </c>
      <c r="X66" s="1278"/>
      <c r="AJ66" s="1448" t="s">
        <v>852</v>
      </c>
      <c r="AK66" s="1449"/>
      <c r="AL66" s="1450"/>
    </row>
    <row r="67" spans="2:38">
      <c r="N67" s="101"/>
      <c r="O67" s="104"/>
      <c r="P67" s="104"/>
      <c r="Q67" s="941" t="s">
        <v>1162</v>
      </c>
      <c r="R67" s="119"/>
      <c r="W67" s="959">
        <v>0.05</v>
      </c>
      <c r="X67" s="119"/>
      <c r="AJ67" s="6" t="s">
        <v>769</v>
      </c>
      <c r="AK67" s="5"/>
      <c r="AL67" s="45"/>
    </row>
    <row r="68" spans="2:38">
      <c r="R68" s="99"/>
      <c r="S68" s="1014" t="s">
        <v>355</v>
      </c>
      <c r="T68" s="1015">
        <f>SUM(T61:T64)</f>
        <v>0.13500000000000001</v>
      </c>
      <c r="U68" s="1015">
        <f>SUM(U61:U64)</f>
        <v>0.12</v>
      </c>
      <c r="V68" s="1015">
        <f>SUM(V61:V64)</f>
        <v>0.16499999999999998</v>
      </c>
      <c r="W68" s="1015">
        <f>SUM(W61:W67)</f>
        <v>0.26200000000000001</v>
      </c>
      <c r="X68" s="1016">
        <f>SUM(X61:X64)</f>
        <v>0.12</v>
      </c>
      <c r="AJ68" s="6" t="s">
        <v>848</v>
      </c>
      <c r="AK68" s="5"/>
      <c r="AL68" s="45"/>
    </row>
    <row r="69" spans="2:38">
      <c r="S69" s="1017" t="s">
        <v>406</v>
      </c>
      <c r="T69" s="1018">
        <v>0.04</v>
      </c>
      <c r="U69" s="1018">
        <v>0.05</v>
      </c>
      <c r="V69" s="1018">
        <v>0.02</v>
      </c>
      <c r="W69" s="1019">
        <v>0.02</v>
      </c>
      <c r="X69" s="1020">
        <v>0.05</v>
      </c>
      <c r="AJ69" s="6" t="s">
        <v>844</v>
      </c>
      <c r="AK69" s="5"/>
      <c r="AL69" s="45"/>
    </row>
    <row r="70" spans="2:38">
      <c r="S70" s="425" t="s">
        <v>31</v>
      </c>
      <c r="T70" s="963">
        <f>SUM(T68:T69)</f>
        <v>0.17500000000000002</v>
      </c>
      <c r="U70" s="963">
        <f>SUM(U68:U69)</f>
        <v>0.16999999999999998</v>
      </c>
      <c r="V70" s="963">
        <f>SUM(V68:V69)</f>
        <v>0.18499999999999997</v>
      </c>
      <c r="W70" s="963">
        <f>SUM(W68:W69)</f>
        <v>0.28200000000000003</v>
      </c>
      <c r="X70" s="964">
        <f>SUM(X68:X69)</f>
        <v>0.16999999999999998</v>
      </c>
      <c r="AJ70" s="6" t="s">
        <v>865</v>
      </c>
      <c r="AK70" s="5"/>
      <c r="AL70" s="45"/>
    </row>
    <row r="71" spans="2:38">
      <c r="AJ71" s="6" t="s">
        <v>845</v>
      </c>
      <c r="AK71" s="5"/>
      <c r="AL71" s="45"/>
    </row>
    <row r="72" spans="2:38">
      <c r="AJ72" s="6" t="s">
        <v>846</v>
      </c>
      <c r="AK72" s="5"/>
      <c r="AL72" s="45"/>
    </row>
    <row r="73" spans="2:38">
      <c r="AJ73" s="6" t="s">
        <v>860</v>
      </c>
      <c r="AK73" s="5"/>
      <c r="AL73" s="45"/>
    </row>
    <row r="74" spans="2:38">
      <c r="AJ74" s="6" t="s">
        <v>967</v>
      </c>
      <c r="AK74" s="5"/>
      <c r="AL74" s="45"/>
    </row>
    <row r="75" spans="2:38" ht="15">
      <c r="B75" s="139"/>
      <c r="M75" s="98"/>
      <c r="N75" s="1182"/>
      <c r="AJ75" s="6" t="s">
        <v>857</v>
      </c>
      <c r="AK75" s="5"/>
      <c r="AL75" s="45"/>
    </row>
    <row r="76" spans="2:38">
      <c r="AJ76" s="6" t="s">
        <v>874</v>
      </c>
      <c r="AK76" s="5"/>
      <c r="AL76" s="45"/>
    </row>
    <row r="77" spans="2:38">
      <c r="C77" s="140"/>
      <c r="AJ77" s="6" t="s">
        <v>859</v>
      </c>
      <c r="AK77" s="5"/>
      <c r="AL77" s="45"/>
    </row>
    <row r="78" spans="2:38" ht="15.75">
      <c r="F78" s="721"/>
      <c r="G78" s="5"/>
      <c r="I78" s="186"/>
      <c r="K78" s="721"/>
      <c r="AJ78" s="6" t="s">
        <v>851</v>
      </c>
      <c r="AK78" s="5"/>
      <c r="AL78" s="45"/>
    </row>
    <row r="79" spans="2:38">
      <c r="G79" s="5"/>
      <c r="I79" s="186"/>
      <c r="P79" s="13"/>
      <c r="AJ79" s="6" t="s">
        <v>1214</v>
      </c>
      <c r="AK79" s="5"/>
      <c r="AL79" s="45"/>
    </row>
    <row r="80" spans="2:38" ht="15.75">
      <c r="G80" s="69"/>
      <c r="I80" s="186"/>
      <c r="K80" s="721"/>
      <c r="L80" s="1180"/>
      <c r="P80" s="5"/>
      <c r="AJ80" s="51" t="s">
        <v>849</v>
      </c>
      <c r="AK80" s="18"/>
      <c r="AL80" s="494"/>
    </row>
    <row r="81" spans="6:38">
      <c r="I81" s="186"/>
      <c r="K81" s="1183"/>
    </row>
    <row r="82" spans="6:38" ht="16.5" thickBot="1">
      <c r="I82" s="186"/>
      <c r="K82" s="1183"/>
      <c r="AJ82" s="1448" t="s">
        <v>853</v>
      </c>
      <c r="AK82" s="1449"/>
      <c r="AL82" s="1450"/>
    </row>
    <row r="83" spans="6:38">
      <c r="I83" s="186"/>
      <c r="AJ83" s="6" t="s">
        <v>769</v>
      </c>
      <c r="AK83" s="5"/>
      <c r="AL83" s="45"/>
    </row>
    <row r="84" spans="6:38">
      <c r="I84" s="186"/>
      <c r="AJ84" s="6" t="s">
        <v>848</v>
      </c>
      <c r="AK84" s="5"/>
      <c r="AL84" s="45"/>
    </row>
    <row r="85" spans="6:38">
      <c r="I85" s="186"/>
      <c r="AJ85" s="6" t="s">
        <v>844</v>
      </c>
      <c r="AK85" s="5"/>
      <c r="AL85" s="45"/>
    </row>
    <row r="86" spans="6:38">
      <c r="I86" s="186"/>
      <c r="AJ86" s="6" t="s">
        <v>865</v>
      </c>
      <c r="AK86" s="5"/>
      <c r="AL86" s="45"/>
    </row>
    <row r="87" spans="6:38">
      <c r="AJ87" s="6" t="s">
        <v>845</v>
      </c>
      <c r="AK87" s="5"/>
      <c r="AL87" s="45"/>
    </row>
    <row r="88" spans="6:38" ht="15.75">
      <c r="F88" s="721"/>
      <c r="I88" s="186"/>
      <c r="AJ88" s="6" t="s">
        <v>846</v>
      </c>
      <c r="AK88" s="5"/>
      <c r="AL88" s="45"/>
    </row>
    <row r="89" spans="6:38" ht="11.45" customHeight="1">
      <c r="K89" s="184"/>
      <c r="L89" s="1180"/>
      <c r="AJ89" s="6" t="s">
        <v>860</v>
      </c>
      <c r="AK89" s="5"/>
      <c r="AL89" s="45"/>
    </row>
    <row r="90" spans="6:38" ht="16.350000000000001" customHeight="1">
      <c r="G90" s="5"/>
      <c r="H90" s="5"/>
      <c r="AJ90" s="6" t="s">
        <v>967</v>
      </c>
      <c r="AK90" s="5"/>
      <c r="AL90" s="45"/>
    </row>
    <row r="91" spans="6:38">
      <c r="G91" s="5"/>
      <c r="H91" s="5"/>
      <c r="I91" s="186"/>
      <c r="AJ91" s="6" t="s">
        <v>857</v>
      </c>
      <c r="AK91" s="5"/>
      <c r="AL91" s="45"/>
    </row>
    <row r="92" spans="6:38">
      <c r="G92" s="5"/>
      <c r="H92" s="5"/>
      <c r="I92" s="186"/>
      <c r="AJ92" s="6" t="s">
        <v>859</v>
      </c>
      <c r="AK92" s="5"/>
      <c r="AL92" s="45"/>
    </row>
    <row r="93" spans="6:38">
      <c r="G93" s="5"/>
      <c r="H93" s="5"/>
      <c r="I93" s="186"/>
      <c r="AJ93" s="6" t="s">
        <v>772</v>
      </c>
      <c r="AK93" s="5"/>
      <c r="AL93" s="45"/>
    </row>
    <row r="94" spans="6:38">
      <c r="G94" s="5"/>
      <c r="H94" s="5"/>
      <c r="I94" s="186"/>
      <c r="AJ94" s="6" t="s">
        <v>875</v>
      </c>
      <c r="AK94" s="5"/>
      <c r="AL94" s="45"/>
    </row>
    <row r="95" spans="6:38">
      <c r="I95" s="186"/>
      <c r="AJ95" s="6" t="s">
        <v>1214</v>
      </c>
      <c r="AK95" s="5"/>
      <c r="AL95" s="45"/>
    </row>
    <row r="96" spans="6:38">
      <c r="I96" s="186"/>
      <c r="K96" s="187"/>
      <c r="AJ96" s="6" t="s">
        <v>873</v>
      </c>
      <c r="AK96" s="5"/>
      <c r="AL96" s="45"/>
    </row>
    <row r="97" spans="6:38">
      <c r="I97" s="186"/>
      <c r="AJ97" s="51" t="s">
        <v>849</v>
      </c>
      <c r="AK97" s="18"/>
      <c r="AL97" s="494"/>
    </row>
    <row r="98" spans="6:38" ht="15.75">
      <c r="F98" s="721"/>
      <c r="G98" s="5"/>
      <c r="H98" s="5"/>
      <c r="I98" s="186"/>
    </row>
    <row r="99" spans="6:38">
      <c r="F99" s="5"/>
      <c r="G99" s="5"/>
      <c r="H99" s="5"/>
      <c r="I99" s="186"/>
    </row>
    <row r="100" spans="6:38">
      <c r="F100" s="5"/>
      <c r="G100" s="69"/>
      <c r="H100" s="69"/>
    </row>
    <row r="101" spans="6:38" ht="15">
      <c r="F101" s="56"/>
      <c r="G101" s="69"/>
      <c r="H101" s="27"/>
    </row>
    <row r="102" spans="6:38">
      <c r="F102" s="5"/>
      <c r="G102" s="5"/>
      <c r="H102" s="5"/>
    </row>
    <row r="106" spans="6:38">
      <c r="K106" s="187"/>
    </row>
    <row r="114" spans="11:12">
      <c r="K114" s="187"/>
    </row>
    <row r="118" spans="11:12">
      <c r="K118" s="187"/>
    </row>
    <row r="125" spans="11:12">
      <c r="L125" s="1181"/>
    </row>
    <row r="126" spans="11:12">
      <c r="L126" s="1181"/>
    </row>
    <row r="127" spans="11:12">
      <c r="L127" s="1181"/>
    </row>
    <row r="128" spans="11:12">
      <c r="L128" s="1181"/>
    </row>
    <row r="131" spans="11:11">
      <c r="K131" s="187"/>
    </row>
    <row r="138" spans="11:11">
      <c r="K138" s="187"/>
    </row>
    <row r="148" spans="11:11">
      <c r="K148" s="187"/>
    </row>
  </sheetData>
  <mergeCells count="31">
    <mergeCell ref="B2:D2"/>
    <mergeCell ref="B11:D11"/>
    <mergeCell ref="F2:L2"/>
    <mergeCell ref="B26:D26"/>
    <mergeCell ref="F19:L19"/>
    <mergeCell ref="G3:H3"/>
    <mergeCell ref="I3:J3"/>
    <mergeCell ref="B41:D41"/>
    <mergeCell ref="W59:W60"/>
    <mergeCell ref="S58:X58"/>
    <mergeCell ref="X59:X60"/>
    <mergeCell ref="J8:K8"/>
    <mergeCell ref="N30:Q30"/>
    <mergeCell ref="B34:D34"/>
    <mergeCell ref="AJ82:AL82"/>
    <mergeCell ref="AJ2:AL2"/>
    <mergeCell ref="S2:W2"/>
    <mergeCell ref="AJ25:AL25"/>
    <mergeCell ref="AN8:AP8"/>
    <mergeCell ref="AJ18:AL18"/>
    <mergeCell ref="Z2:AC2"/>
    <mergeCell ref="AD2:AF2"/>
    <mergeCell ref="S30:X30"/>
    <mergeCell ref="AJ8:AL8"/>
    <mergeCell ref="AN2:AP2"/>
    <mergeCell ref="N2:Q2"/>
    <mergeCell ref="BB2:BF2"/>
    <mergeCell ref="AJ53:AL53"/>
    <mergeCell ref="AJ66:AL66"/>
    <mergeCell ref="N59:R60"/>
    <mergeCell ref="AS2:AZ2"/>
  </mergeCells>
  <pageMargins left="0.7" right="0.7" top="0.75" bottom="0.75" header="0.3" footer="0.3"/>
  <pageSetup paperSize="5" scale="64"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H151"/>
  <sheetViews>
    <sheetView workbookViewId="0"/>
  </sheetViews>
  <sheetFormatPr defaultColWidth="9.33203125" defaultRowHeight="12.75"/>
  <cols>
    <col min="1" max="3" width="5.83203125" style="98" customWidth="1"/>
    <col min="4" max="4" width="12" style="85" customWidth="1"/>
    <col min="5" max="5" width="9.33203125" style="85"/>
    <col min="6" max="6" width="70.6640625" style="85" customWidth="1"/>
    <col min="7" max="8" width="15.83203125" style="98" customWidth="1"/>
    <col min="9" max="9" width="9.33203125" style="85"/>
    <col min="10" max="12" width="8.33203125" style="85" customWidth="1"/>
    <col min="13" max="16384" width="9.33203125" style="85"/>
  </cols>
  <sheetData>
    <row r="1" spans="1:8" ht="18">
      <c r="A1" s="183" t="s">
        <v>438</v>
      </c>
    </row>
    <row r="2" spans="1:8" ht="15">
      <c r="A2" s="184" t="s">
        <v>439</v>
      </c>
    </row>
    <row r="3" spans="1:8" ht="15">
      <c r="A3" s="184" t="s">
        <v>440</v>
      </c>
      <c r="G3" s="185"/>
      <c r="H3" s="185"/>
    </row>
    <row r="4" spans="1:8" ht="18">
      <c r="A4" s="183" t="s">
        <v>441</v>
      </c>
      <c r="H4" s="186"/>
    </row>
    <row r="6" spans="1:8" ht="13.5" thickBot="1">
      <c r="A6" s="223" t="s">
        <v>183</v>
      </c>
      <c r="B6" s="223" t="s">
        <v>187</v>
      </c>
      <c r="C6" s="223" t="s">
        <v>191</v>
      </c>
    </row>
    <row r="7" spans="1:8">
      <c r="A7" s="1470">
        <f>SUM(A11:A27)</f>
        <v>5</v>
      </c>
      <c r="B7" s="1470">
        <f>SUM(B11:B27)</f>
        <v>3</v>
      </c>
      <c r="C7" s="1470">
        <f>SUM(C11:C27)</f>
        <v>18</v>
      </c>
      <c r="D7" s="1481" t="s">
        <v>442</v>
      </c>
      <c r="E7" s="1482"/>
      <c r="F7" s="1483"/>
      <c r="G7" s="236" t="s">
        <v>443</v>
      </c>
      <c r="H7" s="199" t="s">
        <v>444</v>
      </c>
    </row>
    <row r="8" spans="1:8" ht="13.5" thickBot="1">
      <c r="A8" s="1480"/>
      <c r="B8" s="1471"/>
      <c r="C8" s="1471"/>
      <c r="D8" s="1484"/>
      <c r="E8" s="1485"/>
      <c r="F8" s="1486"/>
      <c r="G8" s="237" t="s">
        <v>445</v>
      </c>
      <c r="H8" s="219" t="s">
        <v>446</v>
      </c>
    </row>
    <row r="9" spans="1:8">
      <c r="A9" s="199" t="s">
        <v>447</v>
      </c>
      <c r="D9" s="85" t="s">
        <v>448</v>
      </c>
      <c r="E9" s="187" t="s">
        <v>449</v>
      </c>
      <c r="G9" s="235" t="s">
        <v>450</v>
      </c>
      <c r="H9" s="192" t="s">
        <v>451</v>
      </c>
    </row>
    <row r="10" spans="1:8" ht="13.5" thickBot="1">
      <c r="A10" s="219" t="s">
        <v>447</v>
      </c>
      <c r="D10" s="85" t="s">
        <v>452</v>
      </c>
      <c r="E10" s="187" t="s">
        <v>453</v>
      </c>
      <c r="G10" s="188" t="s">
        <v>454</v>
      </c>
      <c r="H10" s="193" t="s">
        <v>454</v>
      </c>
    </row>
    <row r="11" spans="1:8">
      <c r="A11" s="201"/>
      <c r="B11" s="202"/>
      <c r="C11" s="226">
        <v>1</v>
      </c>
      <c r="D11" s="85" t="s">
        <v>455</v>
      </c>
      <c r="E11" s="187" t="s">
        <v>633</v>
      </c>
      <c r="G11" s="188">
        <v>1</v>
      </c>
      <c r="H11" s="193">
        <v>1</v>
      </c>
    </row>
    <row r="12" spans="1:8">
      <c r="A12" s="204"/>
      <c r="B12" s="205"/>
      <c r="C12" s="206">
        <v>5</v>
      </c>
      <c r="D12" s="85" t="s">
        <v>456</v>
      </c>
      <c r="E12" s="187" t="s">
        <v>457</v>
      </c>
      <c r="G12" s="188">
        <v>1</v>
      </c>
      <c r="H12" s="193">
        <v>5</v>
      </c>
    </row>
    <row r="13" spans="1:8">
      <c r="A13" s="204"/>
      <c r="B13" s="205"/>
      <c r="C13" s="206">
        <v>1</v>
      </c>
      <c r="D13" s="85" t="s">
        <v>458</v>
      </c>
      <c r="E13" s="187" t="s">
        <v>459</v>
      </c>
      <c r="G13" s="188">
        <v>1</v>
      </c>
      <c r="H13" s="193">
        <v>1</v>
      </c>
    </row>
    <row r="14" spans="1:8">
      <c r="A14" s="204"/>
      <c r="B14" s="205"/>
      <c r="C14" s="225">
        <v>6</v>
      </c>
      <c r="D14" s="85" t="s">
        <v>460</v>
      </c>
      <c r="E14" s="187" t="s">
        <v>590</v>
      </c>
      <c r="G14" s="188">
        <v>1</v>
      </c>
      <c r="H14" s="193">
        <v>6</v>
      </c>
    </row>
    <row r="15" spans="1:8">
      <c r="A15" s="204"/>
      <c r="B15" s="205">
        <v>1</v>
      </c>
      <c r="C15" s="206"/>
      <c r="D15" s="85" t="s">
        <v>461</v>
      </c>
      <c r="E15" s="187" t="s">
        <v>591</v>
      </c>
      <c r="G15" s="188">
        <v>1</v>
      </c>
      <c r="H15" s="193">
        <v>1</v>
      </c>
    </row>
    <row r="16" spans="1:8">
      <c r="A16" s="204"/>
      <c r="B16" s="205"/>
      <c r="C16" s="206">
        <v>3</v>
      </c>
      <c r="D16" s="85" t="s">
        <v>462</v>
      </c>
      <c r="E16" s="187" t="s">
        <v>592</v>
      </c>
      <c r="G16" s="188">
        <v>1</v>
      </c>
      <c r="H16" s="193">
        <v>3</v>
      </c>
    </row>
    <row r="17" spans="1:8">
      <c r="A17" s="204"/>
      <c r="B17" s="205"/>
      <c r="C17" s="225">
        <v>2</v>
      </c>
      <c r="D17" s="85" t="s">
        <v>463</v>
      </c>
      <c r="E17" s="187" t="s">
        <v>593</v>
      </c>
      <c r="G17" s="188">
        <v>1</v>
      </c>
      <c r="H17" s="193">
        <v>2</v>
      </c>
    </row>
    <row r="18" spans="1:8">
      <c r="A18" s="204">
        <v>1</v>
      </c>
      <c r="B18" s="205"/>
      <c r="C18" s="206"/>
      <c r="D18" s="85" t="s">
        <v>464</v>
      </c>
      <c r="E18" s="187" t="s">
        <v>594</v>
      </c>
      <c r="G18" s="188">
        <v>1</v>
      </c>
      <c r="H18" s="193">
        <v>1</v>
      </c>
    </row>
    <row r="19" spans="1:8">
      <c r="A19" s="204">
        <v>1</v>
      </c>
      <c r="B19" s="205"/>
      <c r="C19" s="206"/>
      <c r="D19" s="85" t="s">
        <v>465</v>
      </c>
      <c r="E19" s="187" t="s">
        <v>595</v>
      </c>
      <c r="G19" s="188">
        <v>1</v>
      </c>
      <c r="H19" s="193">
        <v>1</v>
      </c>
    </row>
    <row r="20" spans="1:8">
      <c r="A20" s="204">
        <v>1</v>
      </c>
      <c r="B20" s="205"/>
      <c r="C20" s="206"/>
      <c r="D20" s="85" t="s">
        <v>466</v>
      </c>
      <c r="E20" s="187" t="s">
        <v>596</v>
      </c>
      <c r="G20" s="188">
        <v>1</v>
      </c>
      <c r="H20" s="193">
        <v>1</v>
      </c>
    </row>
    <row r="21" spans="1:8">
      <c r="A21" s="204">
        <v>1</v>
      </c>
      <c r="B21" s="205"/>
      <c r="C21" s="206"/>
      <c r="D21" s="85" t="s">
        <v>467</v>
      </c>
      <c r="E21" s="187" t="s">
        <v>597</v>
      </c>
      <c r="G21" s="188">
        <v>1</v>
      </c>
      <c r="H21" s="193">
        <v>1</v>
      </c>
    </row>
    <row r="22" spans="1:8">
      <c r="A22" s="204">
        <v>1</v>
      </c>
      <c r="B22" s="205"/>
      <c r="C22" s="206"/>
      <c r="D22" s="85" t="s">
        <v>468</v>
      </c>
      <c r="E22" s="187" t="s">
        <v>598</v>
      </c>
      <c r="G22" s="188">
        <v>1</v>
      </c>
      <c r="H22" s="193">
        <v>1</v>
      </c>
    </row>
    <row r="23" spans="1:8">
      <c r="A23" s="204"/>
      <c r="B23" s="205">
        <v>1</v>
      </c>
      <c r="C23" s="206"/>
      <c r="D23" s="85" t="s">
        <v>469</v>
      </c>
      <c r="E23" s="187" t="s">
        <v>599</v>
      </c>
      <c r="G23" s="188">
        <v>1</v>
      </c>
      <c r="H23" s="193">
        <v>1</v>
      </c>
    </row>
    <row r="24" spans="1:8">
      <c r="A24" s="204"/>
      <c r="B24" s="205">
        <v>1</v>
      </c>
      <c r="C24" s="206"/>
      <c r="D24" s="85" t="s">
        <v>470</v>
      </c>
      <c r="E24" s="187" t="s">
        <v>471</v>
      </c>
      <c r="G24" s="188">
        <v>1</v>
      </c>
      <c r="H24" s="193">
        <v>1</v>
      </c>
    </row>
    <row r="25" spans="1:8">
      <c r="A25" s="204"/>
      <c r="B25" s="205"/>
      <c r="C25" s="206"/>
      <c r="D25" s="85" t="s">
        <v>472</v>
      </c>
      <c r="E25" s="187" t="s">
        <v>473</v>
      </c>
      <c r="G25" s="188" t="s">
        <v>454</v>
      </c>
      <c r="H25" s="193" t="s">
        <v>454</v>
      </c>
    </row>
    <row r="26" spans="1:8">
      <c r="A26" s="204"/>
      <c r="B26" s="205"/>
      <c r="C26" s="206"/>
      <c r="D26" s="85" t="s">
        <v>472</v>
      </c>
      <c r="E26" s="187" t="s">
        <v>474</v>
      </c>
      <c r="G26" s="188" t="s">
        <v>454</v>
      </c>
      <c r="H26" s="193" t="s">
        <v>454</v>
      </c>
    </row>
    <row r="27" spans="1:8" ht="13.5" thickBot="1">
      <c r="A27" s="207"/>
      <c r="B27" s="208"/>
      <c r="C27" s="209"/>
      <c r="D27" s="85" t="s">
        <v>475</v>
      </c>
      <c r="E27" s="187" t="s">
        <v>476</v>
      </c>
      <c r="G27" s="188" t="s">
        <v>454</v>
      </c>
      <c r="H27" s="194" t="s">
        <v>454</v>
      </c>
    </row>
    <row r="28" spans="1:8" ht="13.5" thickBot="1">
      <c r="A28" s="223" t="s">
        <v>183</v>
      </c>
      <c r="B28" s="223" t="s">
        <v>187</v>
      </c>
      <c r="C28" s="223" t="s">
        <v>191</v>
      </c>
    </row>
    <row r="29" spans="1:8" ht="13.5" customHeight="1">
      <c r="A29" s="1470">
        <f>SUM(A32:A38)</f>
        <v>5</v>
      </c>
      <c r="B29" s="1470">
        <f>SUM(B32:B38)</f>
        <v>5</v>
      </c>
      <c r="C29" s="1470">
        <f>SUM(C32:C38)</f>
        <v>0</v>
      </c>
      <c r="D29" s="1487" t="s">
        <v>477</v>
      </c>
      <c r="E29" s="1488"/>
      <c r="F29" s="1489"/>
      <c r="G29" s="238" t="s">
        <v>443</v>
      </c>
      <c r="H29" s="198" t="s">
        <v>444</v>
      </c>
    </row>
    <row r="30" spans="1:8" ht="13.5" customHeight="1" thickBot="1">
      <c r="A30" s="1471"/>
      <c r="B30" s="1471"/>
      <c r="C30" s="1471"/>
      <c r="D30" s="1490"/>
      <c r="E30" s="1491"/>
      <c r="F30" s="1492"/>
      <c r="G30" s="239" t="s">
        <v>478</v>
      </c>
      <c r="H30" s="240" t="s">
        <v>479</v>
      </c>
    </row>
    <row r="31" spans="1:8" ht="13.5" thickBot="1">
      <c r="A31" s="220" t="s">
        <v>447</v>
      </c>
      <c r="D31" s="85" t="s">
        <v>448</v>
      </c>
      <c r="E31" s="187" t="s">
        <v>600</v>
      </c>
      <c r="G31" s="235">
        <v>1</v>
      </c>
      <c r="H31" s="192" t="s">
        <v>451</v>
      </c>
    </row>
    <row r="32" spans="1:8">
      <c r="A32" s="210">
        <v>2</v>
      </c>
      <c r="B32" s="202"/>
      <c r="C32" s="203"/>
      <c r="D32" s="85" t="s">
        <v>480</v>
      </c>
      <c r="E32" s="187" t="s">
        <v>601</v>
      </c>
      <c r="G32" s="188">
        <v>1</v>
      </c>
      <c r="H32" s="193">
        <v>2</v>
      </c>
    </row>
    <row r="33" spans="1:8">
      <c r="A33" s="228">
        <v>2</v>
      </c>
      <c r="B33" s="205"/>
      <c r="C33" s="206"/>
      <c r="D33" s="85" t="s">
        <v>481</v>
      </c>
      <c r="E33" s="187" t="s">
        <v>602</v>
      </c>
      <c r="G33" s="188">
        <v>1</v>
      </c>
      <c r="H33" s="193">
        <v>2</v>
      </c>
    </row>
    <row r="34" spans="1:8">
      <c r="A34" s="228">
        <v>1</v>
      </c>
      <c r="B34" s="205">
        <v>1</v>
      </c>
      <c r="C34" s="206"/>
      <c r="D34" s="85" t="s">
        <v>456</v>
      </c>
      <c r="E34" s="187" t="s">
        <v>482</v>
      </c>
      <c r="G34" s="188">
        <v>1</v>
      </c>
      <c r="H34" s="193">
        <v>2</v>
      </c>
    </row>
    <row r="35" spans="1:8">
      <c r="A35" s="204"/>
      <c r="B35" s="205">
        <v>2</v>
      </c>
      <c r="C35" s="206"/>
      <c r="D35" s="85" t="s">
        <v>483</v>
      </c>
      <c r="E35" s="187" t="s">
        <v>603</v>
      </c>
      <c r="G35" s="188">
        <v>1</v>
      </c>
      <c r="H35" s="193">
        <v>2</v>
      </c>
    </row>
    <row r="36" spans="1:8">
      <c r="A36" s="204"/>
      <c r="B36" s="205">
        <v>1</v>
      </c>
      <c r="C36" s="206"/>
      <c r="D36" s="85" t="s">
        <v>484</v>
      </c>
      <c r="E36" s="187" t="s">
        <v>604</v>
      </c>
      <c r="G36" s="188" t="s">
        <v>454</v>
      </c>
      <c r="H36" s="193">
        <v>1</v>
      </c>
    </row>
    <row r="37" spans="1:8">
      <c r="A37" s="204"/>
      <c r="B37" s="229">
        <v>1</v>
      </c>
      <c r="C37" s="206"/>
      <c r="D37" s="85" t="s">
        <v>485</v>
      </c>
      <c r="E37" s="187" t="s">
        <v>605</v>
      </c>
      <c r="G37" s="188" t="s">
        <v>486</v>
      </c>
      <c r="H37" s="193">
        <v>1</v>
      </c>
    </row>
    <row r="38" spans="1:8" ht="13.5" thickBot="1">
      <c r="A38" s="207"/>
      <c r="B38" s="208"/>
      <c r="C38" s="209"/>
      <c r="D38" s="85" t="s">
        <v>487</v>
      </c>
      <c r="E38" s="187" t="s">
        <v>488</v>
      </c>
      <c r="G38" s="188" t="s">
        <v>454</v>
      </c>
      <c r="H38" s="194" t="s">
        <v>454</v>
      </c>
    </row>
    <row r="39" spans="1:8" ht="13.5" thickBot="1">
      <c r="A39" s="223" t="s">
        <v>183</v>
      </c>
      <c r="B39" s="223" t="s">
        <v>187</v>
      </c>
      <c r="C39" s="223" t="s">
        <v>191</v>
      </c>
    </row>
    <row r="40" spans="1:8">
      <c r="A40" s="1470">
        <f>SUM(A45+A65+A73+A74+A75+A76+A77+A78)</f>
        <v>0</v>
      </c>
      <c r="B40" s="1470">
        <f>SUM(B45+B65+B73+B74+B75+B76+B77+B78)</f>
        <v>35</v>
      </c>
      <c r="C40" s="1470">
        <f>SUM(C45+C65+C73+C74+C75+C76+C77+C78)</f>
        <v>0</v>
      </c>
      <c r="D40" s="1472" t="s">
        <v>489</v>
      </c>
      <c r="E40" s="1473"/>
      <c r="F40" s="1474"/>
      <c r="G40" s="236" t="s">
        <v>443</v>
      </c>
      <c r="H40" s="199" t="s">
        <v>444</v>
      </c>
    </row>
    <row r="41" spans="1:8" ht="13.5" thickBot="1">
      <c r="A41" s="1471"/>
      <c r="B41" s="1471"/>
      <c r="C41" s="1471"/>
      <c r="D41" s="1475"/>
      <c r="E41" s="1476"/>
      <c r="F41" s="1477"/>
      <c r="G41" s="237" t="s">
        <v>490</v>
      </c>
      <c r="H41" s="219" t="s">
        <v>491</v>
      </c>
    </row>
    <row r="42" spans="1:8">
      <c r="A42" s="199" t="s">
        <v>447</v>
      </c>
      <c r="D42" s="85" t="s">
        <v>448</v>
      </c>
      <c r="E42" s="187" t="s">
        <v>492</v>
      </c>
      <c r="G42" s="191" t="s">
        <v>450</v>
      </c>
      <c r="H42" s="192" t="s">
        <v>451</v>
      </c>
    </row>
    <row r="43" spans="1:8">
      <c r="A43" s="200" t="s">
        <v>447</v>
      </c>
      <c r="D43" s="85" t="s">
        <v>452</v>
      </c>
      <c r="E43" s="187" t="s">
        <v>606</v>
      </c>
      <c r="G43" s="189" t="s">
        <v>450</v>
      </c>
      <c r="H43" s="193" t="s">
        <v>451</v>
      </c>
    </row>
    <row r="44" spans="1:8" ht="13.5" thickBot="1">
      <c r="A44" s="219" t="s">
        <v>447</v>
      </c>
      <c r="D44" s="85" t="s">
        <v>493</v>
      </c>
      <c r="E44" s="187" t="s">
        <v>494</v>
      </c>
      <c r="G44" s="189" t="s">
        <v>450</v>
      </c>
      <c r="H44" s="193" t="s">
        <v>451</v>
      </c>
    </row>
    <row r="45" spans="1:8" ht="13.5" thickBot="1">
      <c r="A45" s="211"/>
      <c r="B45" s="212">
        <f>SUM(E46:E64)</f>
        <v>19</v>
      </c>
      <c r="C45" s="213"/>
      <c r="D45" s="85" t="s">
        <v>455</v>
      </c>
      <c r="E45" s="187" t="s">
        <v>495</v>
      </c>
      <c r="G45" s="190" t="s">
        <v>496</v>
      </c>
      <c r="H45" s="193" t="s">
        <v>497</v>
      </c>
    </row>
    <row r="46" spans="1:8">
      <c r="E46" s="214">
        <v>1</v>
      </c>
      <c r="F46" s="85" t="s">
        <v>498</v>
      </c>
      <c r="G46" s="189">
        <v>1</v>
      </c>
      <c r="H46" s="193">
        <v>1</v>
      </c>
    </row>
    <row r="47" spans="1:8">
      <c r="E47" s="215">
        <v>1</v>
      </c>
      <c r="F47" s="85" t="s">
        <v>499</v>
      </c>
      <c r="G47" s="189">
        <v>1</v>
      </c>
      <c r="H47" s="193">
        <v>1</v>
      </c>
    </row>
    <row r="48" spans="1:8">
      <c r="E48" s="215">
        <v>1</v>
      </c>
      <c r="F48" s="85" t="s">
        <v>500</v>
      </c>
      <c r="G48" s="189" t="s">
        <v>454</v>
      </c>
      <c r="H48" s="193">
        <v>1</v>
      </c>
    </row>
    <row r="49" spans="5:8">
      <c r="E49" s="215">
        <v>1</v>
      </c>
      <c r="F49" s="85" t="s">
        <v>501</v>
      </c>
      <c r="G49" s="189">
        <v>1</v>
      </c>
      <c r="H49" s="193">
        <v>1</v>
      </c>
    </row>
    <row r="50" spans="5:8">
      <c r="E50" s="215">
        <v>1</v>
      </c>
      <c r="F50" s="85" t="s">
        <v>502</v>
      </c>
      <c r="G50" s="189" t="s">
        <v>454</v>
      </c>
      <c r="H50" s="193">
        <v>1</v>
      </c>
    </row>
    <row r="51" spans="5:8">
      <c r="E51" s="230">
        <v>1</v>
      </c>
      <c r="F51" s="85" t="s">
        <v>503</v>
      </c>
      <c r="G51" s="189">
        <v>1</v>
      </c>
      <c r="H51" s="193">
        <v>1</v>
      </c>
    </row>
    <row r="52" spans="5:8">
      <c r="E52" s="230">
        <v>1</v>
      </c>
      <c r="F52" s="85" t="s">
        <v>504</v>
      </c>
      <c r="G52" s="189">
        <v>1</v>
      </c>
      <c r="H52" s="193">
        <v>1</v>
      </c>
    </row>
    <row r="53" spans="5:8">
      <c r="E53" s="230">
        <v>1</v>
      </c>
      <c r="F53" s="85" t="s">
        <v>505</v>
      </c>
      <c r="G53" s="189" t="s">
        <v>454</v>
      </c>
      <c r="H53" s="193">
        <v>1</v>
      </c>
    </row>
    <row r="54" spans="5:8">
      <c r="E54" s="230">
        <v>1</v>
      </c>
      <c r="F54" s="85" t="s">
        <v>506</v>
      </c>
      <c r="G54" s="189">
        <v>1</v>
      </c>
      <c r="H54" s="193">
        <v>1</v>
      </c>
    </row>
    <row r="55" spans="5:8">
      <c r="E55" s="230">
        <v>1</v>
      </c>
      <c r="F55" s="85" t="s">
        <v>507</v>
      </c>
      <c r="G55" s="189" t="s">
        <v>454</v>
      </c>
      <c r="H55" s="193">
        <v>1</v>
      </c>
    </row>
    <row r="56" spans="5:8">
      <c r="E56" s="230">
        <v>1</v>
      </c>
      <c r="F56" s="85" t="s">
        <v>508</v>
      </c>
      <c r="G56" s="189">
        <v>1</v>
      </c>
      <c r="H56" s="193">
        <v>1</v>
      </c>
    </row>
    <row r="57" spans="5:8">
      <c r="E57" s="230">
        <v>1</v>
      </c>
      <c r="F57" s="85" t="s">
        <v>509</v>
      </c>
      <c r="G57" s="189" t="s">
        <v>454</v>
      </c>
      <c r="H57" s="193">
        <v>1</v>
      </c>
    </row>
    <row r="58" spans="5:8">
      <c r="E58" s="230">
        <v>1</v>
      </c>
      <c r="F58" s="85" t="s">
        <v>510</v>
      </c>
      <c r="G58" s="189">
        <v>1</v>
      </c>
      <c r="H58" s="193">
        <v>1</v>
      </c>
    </row>
    <row r="59" spans="5:8">
      <c r="E59" s="230">
        <v>1</v>
      </c>
      <c r="F59" s="85" t="s">
        <v>511</v>
      </c>
      <c r="G59" s="189">
        <v>1</v>
      </c>
      <c r="H59" s="193">
        <v>1</v>
      </c>
    </row>
    <row r="60" spans="5:8">
      <c r="E60" s="230">
        <v>1</v>
      </c>
      <c r="F60" s="85" t="s">
        <v>512</v>
      </c>
      <c r="G60" s="189" t="s">
        <v>454</v>
      </c>
      <c r="H60" s="193">
        <v>1</v>
      </c>
    </row>
    <row r="61" spans="5:8">
      <c r="E61" s="230">
        <v>1</v>
      </c>
      <c r="F61" s="85" t="s">
        <v>513</v>
      </c>
      <c r="G61" s="189">
        <v>1</v>
      </c>
      <c r="H61" s="193">
        <v>1</v>
      </c>
    </row>
    <row r="62" spans="5:8">
      <c r="E62" s="230">
        <v>1</v>
      </c>
      <c r="F62" s="85" t="s">
        <v>514</v>
      </c>
      <c r="G62" s="189" t="s">
        <v>454</v>
      </c>
      <c r="H62" s="193">
        <v>1</v>
      </c>
    </row>
    <row r="63" spans="5:8">
      <c r="E63" s="230">
        <v>1</v>
      </c>
      <c r="F63" s="85" t="s">
        <v>515</v>
      </c>
      <c r="G63" s="189" t="s">
        <v>454</v>
      </c>
      <c r="H63" s="193">
        <v>1</v>
      </c>
    </row>
    <row r="64" spans="5:8" ht="13.5" thickBot="1">
      <c r="E64" s="231">
        <v>1</v>
      </c>
      <c r="F64" s="85" t="s">
        <v>516</v>
      </c>
      <c r="G64" s="189" t="s">
        <v>454</v>
      </c>
      <c r="H64" s="193">
        <v>1</v>
      </c>
    </row>
    <row r="65" spans="1:8" ht="13.5" thickBot="1">
      <c r="A65" s="211"/>
      <c r="B65" s="212">
        <f>SUM(E66:E72)</f>
        <v>7</v>
      </c>
      <c r="C65" s="213"/>
      <c r="D65" s="85" t="s">
        <v>456</v>
      </c>
      <c r="E65" s="187" t="s">
        <v>517</v>
      </c>
      <c r="G65" s="189" t="s">
        <v>518</v>
      </c>
      <c r="H65" s="193" t="s">
        <v>519</v>
      </c>
    </row>
    <row r="66" spans="1:8">
      <c r="E66" s="214">
        <v>1</v>
      </c>
      <c r="F66" s="85" t="s">
        <v>520</v>
      </c>
      <c r="G66" s="189" t="s">
        <v>454</v>
      </c>
      <c r="H66" s="193">
        <v>1</v>
      </c>
    </row>
    <row r="67" spans="1:8">
      <c r="E67" s="215">
        <v>1</v>
      </c>
      <c r="F67" s="85" t="s">
        <v>521</v>
      </c>
      <c r="G67" s="189" t="s">
        <v>522</v>
      </c>
      <c r="H67" s="193">
        <v>1</v>
      </c>
    </row>
    <row r="68" spans="1:8">
      <c r="E68" s="215">
        <v>1</v>
      </c>
      <c r="F68" s="85" t="s">
        <v>523</v>
      </c>
      <c r="G68" s="189" t="s">
        <v>454</v>
      </c>
      <c r="H68" s="193">
        <v>1</v>
      </c>
    </row>
    <row r="69" spans="1:8">
      <c r="E69" s="230">
        <v>1</v>
      </c>
      <c r="F69" s="85" t="s">
        <v>524</v>
      </c>
      <c r="G69" s="189" t="s">
        <v>525</v>
      </c>
      <c r="H69" s="193">
        <v>1</v>
      </c>
    </row>
    <row r="70" spans="1:8">
      <c r="E70" s="230">
        <v>1</v>
      </c>
      <c r="F70" s="85" t="s">
        <v>526</v>
      </c>
      <c r="G70" s="189" t="s">
        <v>454</v>
      </c>
      <c r="H70" s="193">
        <v>1</v>
      </c>
    </row>
    <row r="71" spans="1:8">
      <c r="E71" s="230">
        <v>1</v>
      </c>
      <c r="F71" s="85" t="s">
        <v>527</v>
      </c>
      <c r="G71" s="189" t="s">
        <v>454</v>
      </c>
      <c r="H71" s="193">
        <v>1</v>
      </c>
    </row>
    <row r="72" spans="1:8" ht="13.5" thickBot="1">
      <c r="E72" s="231">
        <v>1</v>
      </c>
      <c r="F72" s="85" t="s">
        <v>528</v>
      </c>
      <c r="G72" s="189" t="s">
        <v>529</v>
      </c>
      <c r="H72" s="193">
        <v>1</v>
      </c>
    </row>
    <row r="73" spans="1:8">
      <c r="A73" s="210"/>
      <c r="B73" s="202">
        <v>2</v>
      </c>
      <c r="C73" s="203"/>
      <c r="D73" s="85" t="s">
        <v>458</v>
      </c>
      <c r="E73" s="187" t="s">
        <v>530</v>
      </c>
      <c r="G73" s="189">
        <v>1</v>
      </c>
      <c r="H73" s="193">
        <v>2</v>
      </c>
    </row>
    <row r="74" spans="1:8">
      <c r="A74" s="204"/>
      <c r="B74" s="205">
        <v>2</v>
      </c>
      <c r="C74" s="206"/>
      <c r="D74" s="85" t="s">
        <v>531</v>
      </c>
      <c r="E74" s="187" t="s">
        <v>532</v>
      </c>
      <c r="G74" s="189">
        <v>1</v>
      </c>
      <c r="H74" s="193">
        <v>2</v>
      </c>
    </row>
    <row r="75" spans="1:8">
      <c r="A75" s="204"/>
      <c r="B75" s="205">
        <v>3</v>
      </c>
      <c r="C75" s="206"/>
      <c r="D75" s="85" t="s">
        <v>533</v>
      </c>
      <c r="E75" s="187" t="s">
        <v>534</v>
      </c>
      <c r="G75" s="189">
        <v>1</v>
      </c>
      <c r="H75" s="193">
        <v>3</v>
      </c>
    </row>
    <row r="76" spans="1:8">
      <c r="A76" s="204"/>
      <c r="B76" s="205"/>
      <c r="C76" s="206"/>
      <c r="D76" s="85" t="s">
        <v>464</v>
      </c>
      <c r="E76" s="187" t="s">
        <v>535</v>
      </c>
      <c r="G76" s="189" t="s">
        <v>454</v>
      </c>
      <c r="H76" s="193" t="s">
        <v>454</v>
      </c>
    </row>
    <row r="77" spans="1:8">
      <c r="A77" s="204"/>
      <c r="B77" s="205"/>
      <c r="C77" s="206"/>
      <c r="D77" s="85" t="s">
        <v>536</v>
      </c>
      <c r="E77" s="187" t="s">
        <v>537</v>
      </c>
      <c r="G77" s="189" t="s">
        <v>454</v>
      </c>
      <c r="H77" s="193" t="s">
        <v>454</v>
      </c>
    </row>
    <row r="78" spans="1:8" ht="13.5" thickBot="1">
      <c r="A78" s="207"/>
      <c r="B78" s="232">
        <v>2</v>
      </c>
      <c r="C78" s="209"/>
      <c r="D78" s="85" t="s">
        <v>538</v>
      </c>
      <c r="E78" s="187" t="s">
        <v>539</v>
      </c>
      <c r="G78" s="189">
        <v>1</v>
      </c>
      <c r="H78" s="194">
        <v>2</v>
      </c>
    </row>
    <row r="80" spans="1:8" ht="13.5" thickBot="1">
      <c r="A80" s="223" t="s">
        <v>183</v>
      </c>
      <c r="B80" s="223" t="s">
        <v>187</v>
      </c>
      <c r="C80" s="223" t="s">
        <v>191</v>
      </c>
    </row>
    <row r="81" spans="1:8">
      <c r="A81" s="1470">
        <f>SUM(A84+A90+A91+A92+A93+A94+A95+A96+A97+A98+A99+A101)</f>
        <v>0</v>
      </c>
      <c r="B81" s="1470">
        <f>SUM(B84+B90+B91+B92+B93+B94+B95+B96+B97+B98+B99+B101)</f>
        <v>14</v>
      </c>
      <c r="C81" s="1470">
        <f>SUM(C84+C90+C91+C92+C93+C94+C95+C96+C97+C98+C99+C101)</f>
        <v>0</v>
      </c>
      <c r="D81" s="1472" t="s">
        <v>540</v>
      </c>
      <c r="E81" s="1473"/>
      <c r="F81" s="1474"/>
      <c r="G81" s="236" t="s">
        <v>443</v>
      </c>
      <c r="H81" s="199" t="s">
        <v>444</v>
      </c>
    </row>
    <row r="82" spans="1:8" ht="13.5" thickBot="1">
      <c r="A82" s="1471"/>
      <c r="B82" s="1471"/>
      <c r="C82" s="1471"/>
      <c r="D82" s="1475"/>
      <c r="E82" s="1476"/>
      <c r="F82" s="1477"/>
      <c r="G82" s="237" t="s">
        <v>541</v>
      </c>
      <c r="H82" s="219" t="s">
        <v>445</v>
      </c>
    </row>
    <row r="83" spans="1:8" ht="13.5" thickBot="1">
      <c r="A83" s="220" t="s">
        <v>447</v>
      </c>
      <c r="D83" s="85" t="s">
        <v>448</v>
      </c>
      <c r="E83" s="187" t="s">
        <v>542</v>
      </c>
      <c r="G83" s="191" t="s">
        <v>451</v>
      </c>
      <c r="H83" s="192" t="s">
        <v>451</v>
      </c>
    </row>
    <row r="84" spans="1:8" ht="13.5" thickBot="1">
      <c r="A84" s="211"/>
      <c r="B84" s="212">
        <f>SUM(E85:E89)</f>
        <v>3</v>
      </c>
      <c r="C84" s="213"/>
      <c r="D84" s="85" t="s">
        <v>543</v>
      </c>
      <c r="E84" s="187" t="s">
        <v>607</v>
      </c>
      <c r="G84" s="189" t="s">
        <v>544</v>
      </c>
      <c r="H84" s="193" t="s">
        <v>518</v>
      </c>
    </row>
    <row r="85" spans="1:8">
      <c r="E85" s="216">
        <v>1</v>
      </c>
      <c r="F85" s="187" t="s">
        <v>608</v>
      </c>
      <c r="G85" s="189" t="s">
        <v>545</v>
      </c>
      <c r="H85" s="193" t="s">
        <v>546</v>
      </c>
    </row>
    <row r="86" spans="1:8">
      <c r="E86" s="217">
        <v>1</v>
      </c>
      <c r="F86" s="187" t="s">
        <v>608</v>
      </c>
      <c r="G86" s="189" t="s">
        <v>547</v>
      </c>
      <c r="H86" s="193" t="s">
        <v>545</v>
      </c>
    </row>
    <row r="87" spans="1:8">
      <c r="E87" s="217">
        <v>1</v>
      </c>
      <c r="F87" s="187" t="s">
        <v>608</v>
      </c>
      <c r="G87" s="189" t="s">
        <v>454</v>
      </c>
      <c r="H87" s="193" t="s">
        <v>547</v>
      </c>
    </row>
    <row r="88" spans="1:8">
      <c r="E88" s="217"/>
      <c r="F88" s="187" t="s">
        <v>608</v>
      </c>
      <c r="G88" s="189" t="s">
        <v>454</v>
      </c>
      <c r="H88" s="193" t="s">
        <v>454</v>
      </c>
    </row>
    <row r="89" spans="1:8" ht="13.5" thickBot="1">
      <c r="E89" s="218"/>
      <c r="F89" s="187" t="s">
        <v>608</v>
      </c>
      <c r="G89" s="189" t="s">
        <v>454</v>
      </c>
      <c r="H89" s="193" t="s">
        <v>454</v>
      </c>
    </row>
    <row r="90" spans="1:8">
      <c r="A90" s="210"/>
      <c r="B90" s="202">
        <v>1</v>
      </c>
      <c r="C90" s="203"/>
      <c r="D90" s="85" t="s">
        <v>548</v>
      </c>
      <c r="E90" s="187" t="s">
        <v>609</v>
      </c>
      <c r="G90" s="189">
        <v>1</v>
      </c>
      <c r="H90" s="193">
        <v>1</v>
      </c>
    </row>
    <row r="91" spans="1:8">
      <c r="A91" s="204"/>
      <c r="B91" s="205">
        <v>1</v>
      </c>
      <c r="C91" s="206"/>
      <c r="D91" s="85" t="s">
        <v>549</v>
      </c>
      <c r="E91" s="187" t="s">
        <v>610</v>
      </c>
      <c r="G91" s="189">
        <v>1</v>
      </c>
      <c r="H91" s="193">
        <v>1</v>
      </c>
    </row>
    <row r="92" spans="1:8">
      <c r="A92" s="204"/>
      <c r="B92" s="205">
        <v>1</v>
      </c>
      <c r="C92" s="206"/>
      <c r="D92" s="85" t="s">
        <v>550</v>
      </c>
      <c r="E92" s="187" t="s">
        <v>611</v>
      </c>
      <c r="G92" s="189">
        <v>1</v>
      </c>
      <c r="H92" s="193">
        <v>1</v>
      </c>
    </row>
    <row r="93" spans="1:8">
      <c r="A93" s="204"/>
      <c r="B93" s="205">
        <v>1</v>
      </c>
      <c r="C93" s="206"/>
      <c r="D93" s="85" t="s">
        <v>551</v>
      </c>
      <c r="E93" s="187" t="s">
        <v>612</v>
      </c>
      <c r="G93" s="189">
        <v>1</v>
      </c>
      <c r="H93" s="193">
        <v>1</v>
      </c>
    </row>
    <row r="94" spans="1:8">
      <c r="A94" s="204"/>
      <c r="B94" s="205">
        <v>1</v>
      </c>
      <c r="C94" s="206"/>
      <c r="D94" s="85" t="s">
        <v>552</v>
      </c>
      <c r="E94" s="187" t="s">
        <v>613</v>
      </c>
      <c r="G94" s="189">
        <v>1</v>
      </c>
      <c r="H94" s="193">
        <v>1</v>
      </c>
    </row>
    <row r="95" spans="1:8">
      <c r="A95" s="204"/>
      <c r="B95" s="205">
        <v>1</v>
      </c>
      <c r="C95" s="206"/>
      <c r="D95" s="85" t="s">
        <v>460</v>
      </c>
      <c r="E95" s="187" t="s">
        <v>614</v>
      </c>
      <c r="G95" s="189">
        <v>1</v>
      </c>
      <c r="H95" s="193">
        <v>1</v>
      </c>
    </row>
    <row r="96" spans="1:8">
      <c r="A96" s="204"/>
      <c r="B96" s="205">
        <v>1</v>
      </c>
      <c r="C96" s="206"/>
      <c r="D96" s="85" t="s">
        <v>461</v>
      </c>
      <c r="E96" s="187" t="s">
        <v>615</v>
      </c>
      <c r="G96" s="189">
        <v>1</v>
      </c>
      <c r="H96" s="193">
        <v>1</v>
      </c>
    </row>
    <row r="97" spans="1:8">
      <c r="A97" s="204"/>
      <c r="B97" s="205">
        <v>1</v>
      </c>
      <c r="C97" s="206"/>
      <c r="D97" s="85" t="s">
        <v>464</v>
      </c>
      <c r="E97" s="187" t="s">
        <v>616</v>
      </c>
      <c r="G97" s="189">
        <v>1</v>
      </c>
      <c r="H97" s="193">
        <v>1</v>
      </c>
    </row>
    <row r="98" spans="1:8">
      <c r="A98" s="204"/>
      <c r="B98" s="205">
        <v>1</v>
      </c>
      <c r="C98" s="206"/>
      <c r="D98" s="85" t="s">
        <v>465</v>
      </c>
      <c r="E98" s="187" t="s">
        <v>617</v>
      </c>
      <c r="G98" s="189">
        <v>1</v>
      </c>
      <c r="H98" s="193">
        <v>1</v>
      </c>
    </row>
    <row r="99" spans="1:8">
      <c r="A99" s="204"/>
      <c r="B99" s="205">
        <v>1</v>
      </c>
      <c r="C99" s="206"/>
      <c r="D99" s="85" t="s">
        <v>538</v>
      </c>
      <c r="E99" s="187" t="s">
        <v>553</v>
      </c>
      <c r="G99" s="189">
        <v>1</v>
      </c>
      <c r="H99" s="193">
        <v>1</v>
      </c>
    </row>
    <row r="100" spans="1:8">
      <c r="A100" s="204"/>
      <c r="B100" s="205"/>
      <c r="C100" s="206"/>
      <c r="D100" s="85" t="s">
        <v>538</v>
      </c>
      <c r="E100" s="187" t="s">
        <v>554</v>
      </c>
      <c r="G100" s="189" t="s">
        <v>454</v>
      </c>
      <c r="H100" s="193" t="s">
        <v>454</v>
      </c>
    </row>
    <row r="101" spans="1:8" ht="13.5" thickBot="1">
      <c r="A101" s="207"/>
      <c r="B101" s="208">
        <v>1</v>
      </c>
      <c r="C101" s="209"/>
      <c r="D101" s="85" t="s">
        <v>555</v>
      </c>
      <c r="E101" s="187" t="s">
        <v>556</v>
      </c>
      <c r="F101" s="195"/>
      <c r="G101" s="189">
        <v>1</v>
      </c>
      <c r="H101" s="194">
        <v>1</v>
      </c>
    </row>
    <row r="102" spans="1:8">
      <c r="E102" s="187"/>
    </row>
    <row r="103" spans="1:8" ht="13.5" thickBot="1">
      <c r="A103" s="223" t="s">
        <v>183</v>
      </c>
      <c r="B103" s="223" t="s">
        <v>187</v>
      </c>
      <c r="C103" s="223" t="s">
        <v>191</v>
      </c>
    </row>
    <row r="104" spans="1:8">
      <c r="A104" s="1470">
        <f>SUM(A109+A110+A111+A112+A113+A120+A121+A122+A123+A124+A125+A126+A127+A128)</f>
        <v>0</v>
      </c>
      <c r="B104" s="1470">
        <f>SUM(B109+B110+B111+B112+B113+B120+B121+B122+B123+B124+B125+B126+B127+B128)</f>
        <v>15</v>
      </c>
      <c r="C104" s="1470">
        <f>SUM(C109+C110+C111+C112+C113+C120+C121+C122+C123+C124+C125+C126+C127+C128)</f>
        <v>0</v>
      </c>
      <c r="D104" s="1472" t="s">
        <v>557</v>
      </c>
      <c r="E104" s="1473"/>
      <c r="F104" s="1474"/>
      <c r="G104" s="236" t="s">
        <v>443</v>
      </c>
      <c r="H104" s="199" t="s">
        <v>444</v>
      </c>
    </row>
    <row r="105" spans="1:8" ht="13.5" thickBot="1">
      <c r="A105" s="1471"/>
      <c r="B105" s="1471"/>
      <c r="C105" s="1471"/>
      <c r="D105" s="1475"/>
      <c r="E105" s="1476"/>
      <c r="F105" s="1477"/>
      <c r="G105" s="237" t="s">
        <v>558</v>
      </c>
      <c r="H105" s="219" t="s">
        <v>558</v>
      </c>
    </row>
    <row r="106" spans="1:8">
      <c r="A106" s="221" t="s">
        <v>447</v>
      </c>
      <c r="D106" s="85" t="s">
        <v>448</v>
      </c>
      <c r="E106" s="187" t="s">
        <v>559</v>
      </c>
      <c r="G106" s="191" t="s">
        <v>451</v>
      </c>
      <c r="H106" s="192" t="s">
        <v>451</v>
      </c>
    </row>
    <row r="107" spans="1:8">
      <c r="A107" s="222" t="s">
        <v>447</v>
      </c>
      <c r="D107" s="85" t="s">
        <v>452</v>
      </c>
      <c r="E107" s="187" t="s">
        <v>560</v>
      </c>
      <c r="G107" s="189" t="s">
        <v>451</v>
      </c>
      <c r="H107" s="193" t="s">
        <v>451</v>
      </c>
    </row>
    <row r="108" spans="1:8" ht="13.5" thickBot="1">
      <c r="A108" s="222" t="s">
        <v>447</v>
      </c>
      <c r="D108" s="85" t="s">
        <v>561</v>
      </c>
      <c r="E108" s="187" t="s">
        <v>562</v>
      </c>
      <c r="G108" s="189" t="s">
        <v>454</v>
      </c>
      <c r="H108" s="193" t="s">
        <v>454</v>
      </c>
    </row>
    <row r="109" spans="1:8">
      <c r="A109" s="210"/>
      <c r="B109" s="202">
        <v>1</v>
      </c>
      <c r="C109" s="203"/>
      <c r="D109" s="85" t="s">
        <v>455</v>
      </c>
      <c r="E109" s="187" t="s">
        <v>563</v>
      </c>
      <c r="G109" s="189">
        <v>1</v>
      </c>
      <c r="H109" s="193">
        <v>1</v>
      </c>
    </row>
    <row r="110" spans="1:8">
      <c r="A110" s="204"/>
      <c r="B110" s="205">
        <v>1</v>
      </c>
      <c r="C110" s="206"/>
      <c r="D110" s="85" t="s">
        <v>456</v>
      </c>
      <c r="E110" s="187" t="s">
        <v>564</v>
      </c>
      <c r="G110" s="189">
        <v>1</v>
      </c>
      <c r="H110" s="193">
        <v>1</v>
      </c>
    </row>
    <row r="111" spans="1:8">
      <c r="A111" s="204"/>
      <c r="B111" s="205">
        <v>1</v>
      </c>
      <c r="C111" s="206"/>
      <c r="D111" s="85" t="s">
        <v>551</v>
      </c>
      <c r="E111" s="187" t="s">
        <v>565</v>
      </c>
      <c r="G111" s="189">
        <v>1</v>
      </c>
      <c r="H111" s="193">
        <v>1</v>
      </c>
    </row>
    <row r="112" spans="1:8">
      <c r="A112" s="204"/>
      <c r="B112" s="205">
        <v>1</v>
      </c>
      <c r="C112" s="206"/>
      <c r="D112" s="85" t="s">
        <v>566</v>
      </c>
      <c r="E112" s="187" t="s">
        <v>618</v>
      </c>
      <c r="G112" s="189">
        <v>1</v>
      </c>
      <c r="H112" s="193">
        <v>1</v>
      </c>
    </row>
    <row r="113" spans="1:8" ht="13.5" thickBot="1">
      <c r="A113" s="207"/>
      <c r="B113" s="208">
        <f>SUM(E114:E119)</f>
        <v>4</v>
      </c>
      <c r="C113" s="209"/>
      <c r="D113" s="85" t="s">
        <v>487</v>
      </c>
      <c r="E113" s="187" t="s">
        <v>567</v>
      </c>
      <c r="G113" s="190" t="s">
        <v>568</v>
      </c>
      <c r="H113" s="196" t="s">
        <v>568</v>
      </c>
    </row>
    <row r="114" spans="1:8">
      <c r="E114" s="216">
        <v>1</v>
      </c>
      <c r="F114" s="85" t="s">
        <v>619</v>
      </c>
      <c r="G114" s="189">
        <v>1</v>
      </c>
      <c r="H114" s="193">
        <v>1</v>
      </c>
    </row>
    <row r="115" spans="1:8">
      <c r="E115" s="217">
        <v>1</v>
      </c>
      <c r="F115" s="85" t="s">
        <v>620</v>
      </c>
      <c r="G115" s="189">
        <v>1</v>
      </c>
      <c r="H115" s="193">
        <v>1</v>
      </c>
    </row>
    <row r="116" spans="1:8">
      <c r="E116" s="217">
        <v>1</v>
      </c>
      <c r="F116" s="85" t="s">
        <v>621</v>
      </c>
      <c r="G116" s="189">
        <v>1</v>
      </c>
      <c r="H116" s="193">
        <v>1</v>
      </c>
    </row>
    <row r="117" spans="1:8">
      <c r="E117" s="217">
        <v>1</v>
      </c>
      <c r="F117" s="85" t="s">
        <v>622</v>
      </c>
      <c r="G117" s="189">
        <v>1</v>
      </c>
      <c r="H117" s="193">
        <v>1</v>
      </c>
    </row>
    <row r="118" spans="1:8">
      <c r="E118" s="217"/>
      <c r="F118" s="85" t="s">
        <v>623</v>
      </c>
      <c r="G118" s="189" t="s">
        <v>454</v>
      </c>
      <c r="H118" s="193" t="s">
        <v>454</v>
      </c>
    </row>
    <row r="119" spans="1:8" ht="13.5" thickBot="1">
      <c r="E119" s="218"/>
      <c r="F119" s="85" t="s">
        <v>624</v>
      </c>
      <c r="G119" s="189" t="s">
        <v>454</v>
      </c>
      <c r="H119" s="193" t="s">
        <v>454</v>
      </c>
    </row>
    <row r="120" spans="1:8">
      <c r="A120" s="210"/>
      <c r="B120" s="202">
        <v>1</v>
      </c>
      <c r="C120" s="203"/>
      <c r="D120" s="85" t="s">
        <v>533</v>
      </c>
      <c r="E120" s="187" t="s">
        <v>569</v>
      </c>
      <c r="G120" s="189">
        <v>1</v>
      </c>
      <c r="H120" s="193">
        <v>1</v>
      </c>
    </row>
    <row r="121" spans="1:8">
      <c r="A121" s="204"/>
      <c r="B121" s="205">
        <v>1</v>
      </c>
      <c r="C121" s="206"/>
      <c r="D121" s="85" t="s">
        <v>466</v>
      </c>
      <c r="E121" s="187" t="s">
        <v>625</v>
      </c>
      <c r="G121" s="189">
        <v>1</v>
      </c>
      <c r="H121" s="193">
        <v>1</v>
      </c>
    </row>
    <row r="122" spans="1:8">
      <c r="A122" s="204"/>
      <c r="B122" s="205">
        <v>1</v>
      </c>
      <c r="C122" s="206"/>
      <c r="D122" s="85" t="s">
        <v>467</v>
      </c>
      <c r="E122" s="187" t="s">
        <v>626</v>
      </c>
      <c r="G122" s="189">
        <v>1</v>
      </c>
      <c r="H122" s="193">
        <v>1</v>
      </c>
    </row>
    <row r="123" spans="1:8">
      <c r="A123" s="204"/>
      <c r="B123" s="205">
        <v>1</v>
      </c>
      <c r="C123" s="206"/>
      <c r="D123" s="85" t="s">
        <v>468</v>
      </c>
      <c r="E123" s="187" t="s">
        <v>627</v>
      </c>
      <c r="G123" s="189">
        <v>1</v>
      </c>
      <c r="H123" s="193">
        <v>1</v>
      </c>
    </row>
    <row r="124" spans="1:8">
      <c r="A124" s="204"/>
      <c r="B124" s="205">
        <v>1</v>
      </c>
      <c r="C124" s="206"/>
      <c r="D124" s="85" t="s">
        <v>469</v>
      </c>
      <c r="E124" s="187" t="s">
        <v>628</v>
      </c>
      <c r="G124" s="189">
        <v>1</v>
      </c>
      <c r="H124" s="193">
        <v>1</v>
      </c>
    </row>
    <row r="125" spans="1:8">
      <c r="A125" s="204"/>
      <c r="B125" s="205">
        <v>1</v>
      </c>
      <c r="C125" s="206"/>
      <c r="D125" s="85" t="s">
        <v>570</v>
      </c>
      <c r="E125" s="187" t="s">
        <v>629</v>
      </c>
      <c r="G125" s="189">
        <v>1</v>
      </c>
      <c r="H125" s="193">
        <v>1</v>
      </c>
    </row>
    <row r="126" spans="1:8">
      <c r="A126" s="204"/>
      <c r="B126" s="229">
        <v>1</v>
      </c>
      <c r="C126" s="206"/>
      <c r="D126" s="85" t="s">
        <v>571</v>
      </c>
      <c r="E126" s="187" t="s">
        <v>630</v>
      </c>
      <c r="G126" s="189">
        <v>1</v>
      </c>
      <c r="H126" s="193">
        <v>1</v>
      </c>
    </row>
    <row r="127" spans="1:8">
      <c r="A127" s="204"/>
      <c r="B127" s="205"/>
      <c r="C127" s="206"/>
      <c r="D127" s="85" t="s">
        <v>472</v>
      </c>
      <c r="E127" s="187" t="s">
        <v>572</v>
      </c>
      <c r="G127" s="189" t="s">
        <v>454</v>
      </c>
      <c r="H127" s="193" t="s">
        <v>454</v>
      </c>
    </row>
    <row r="128" spans="1:8" ht="13.5" thickBot="1">
      <c r="A128" s="207"/>
      <c r="B128" s="208"/>
      <c r="C128" s="209"/>
      <c r="D128" s="85" t="s">
        <v>475</v>
      </c>
      <c r="E128" s="187" t="s">
        <v>573</v>
      </c>
      <c r="G128" s="189" t="s">
        <v>454</v>
      </c>
      <c r="H128" s="194" t="s">
        <v>454</v>
      </c>
    </row>
    <row r="130" spans="1:8" ht="13.5" thickBot="1">
      <c r="A130" s="223" t="s">
        <v>183</v>
      </c>
      <c r="B130" s="223" t="s">
        <v>187</v>
      </c>
      <c r="C130" s="223" t="s">
        <v>191</v>
      </c>
    </row>
    <row r="131" spans="1:8">
      <c r="A131" s="1470">
        <f>SUM(A133:A139)</f>
        <v>2</v>
      </c>
      <c r="B131" s="1470">
        <f>SUM(B133:B139)</f>
        <v>4</v>
      </c>
      <c r="C131" s="1470">
        <f>SUM(C133:C139)</f>
        <v>0</v>
      </c>
      <c r="D131" s="1472" t="s">
        <v>574</v>
      </c>
      <c r="E131" s="1473"/>
      <c r="F131" s="1474"/>
      <c r="G131" s="236" t="s">
        <v>443</v>
      </c>
      <c r="H131" s="199" t="s">
        <v>444</v>
      </c>
    </row>
    <row r="132" spans="1:8" ht="13.5" thickBot="1">
      <c r="A132" s="1471"/>
      <c r="B132" s="1471"/>
      <c r="C132" s="1471"/>
      <c r="D132" s="1475"/>
      <c r="E132" s="1476"/>
      <c r="F132" s="1477"/>
      <c r="G132" s="237" t="s">
        <v>478</v>
      </c>
      <c r="H132" s="219" t="s">
        <v>575</v>
      </c>
    </row>
    <row r="133" spans="1:8">
      <c r="A133" s="233">
        <v>1</v>
      </c>
      <c r="B133" s="234"/>
      <c r="C133" s="203"/>
      <c r="D133" s="85" t="s">
        <v>543</v>
      </c>
      <c r="E133" s="187" t="s">
        <v>631</v>
      </c>
      <c r="G133" s="191">
        <v>1</v>
      </c>
      <c r="H133" s="192">
        <v>1</v>
      </c>
    </row>
    <row r="134" spans="1:8">
      <c r="A134" s="228">
        <v>1</v>
      </c>
      <c r="B134" s="229"/>
      <c r="C134" s="206"/>
      <c r="D134" s="85" t="s">
        <v>481</v>
      </c>
      <c r="E134" s="187" t="s">
        <v>631</v>
      </c>
      <c r="G134" s="189">
        <v>1</v>
      </c>
      <c r="H134" s="193">
        <v>1</v>
      </c>
    </row>
    <row r="135" spans="1:8">
      <c r="A135" s="228"/>
      <c r="B135" s="229">
        <v>1</v>
      </c>
      <c r="C135" s="206"/>
      <c r="D135" s="85" t="s">
        <v>576</v>
      </c>
      <c r="E135" s="187" t="s">
        <v>631</v>
      </c>
      <c r="G135" s="189">
        <v>1</v>
      </c>
      <c r="H135" s="193">
        <v>1</v>
      </c>
    </row>
    <row r="136" spans="1:8">
      <c r="A136" s="228"/>
      <c r="B136" s="229">
        <v>1</v>
      </c>
      <c r="C136" s="206"/>
      <c r="D136" s="85" t="s">
        <v>577</v>
      </c>
      <c r="E136" s="187" t="s">
        <v>632</v>
      </c>
      <c r="G136" s="189">
        <v>1</v>
      </c>
      <c r="H136" s="193">
        <v>1</v>
      </c>
    </row>
    <row r="137" spans="1:8">
      <c r="A137" s="204"/>
      <c r="B137" s="229">
        <v>1</v>
      </c>
      <c r="C137" s="206"/>
      <c r="D137" s="85" t="s">
        <v>578</v>
      </c>
      <c r="E137" s="187" t="s">
        <v>632</v>
      </c>
      <c r="G137" s="189" t="s">
        <v>454</v>
      </c>
      <c r="H137" s="193">
        <v>1</v>
      </c>
    </row>
    <row r="138" spans="1:8">
      <c r="A138" s="204"/>
      <c r="B138" s="205">
        <v>1</v>
      </c>
      <c r="C138" s="206"/>
      <c r="D138" s="85" t="s">
        <v>456</v>
      </c>
      <c r="E138" s="187" t="s">
        <v>579</v>
      </c>
      <c r="G138" s="189">
        <v>1</v>
      </c>
      <c r="H138" s="193">
        <v>1</v>
      </c>
    </row>
    <row r="139" spans="1:8" ht="13.5" thickBot="1">
      <c r="A139" s="207"/>
      <c r="B139" s="208"/>
      <c r="C139" s="209"/>
      <c r="D139" s="85" t="s">
        <v>580</v>
      </c>
      <c r="E139" s="187" t="s">
        <v>581</v>
      </c>
      <c r="G139" s="189" t="s">
        <v>454</v>
      </c>
      <c r="H139" s="194" t="s">
        <v>454</v>
      </c>
    </row>
    <row r="140" spans="1:8" ht="13.5" thickBot="1">
      <c r="A140" s="223" t="s">
        <v>183</v>
      </c>
      <c r="B140" s="223" t="s">
        <v>187</v>
      </c>
      <c r="C140" s="223" t="s">
        <v>191</v>
      </c>
    </row>
    <row r="141" spans="1:8">
      <c r="A141" s="1470">
        <f>SUM(A143:A148)</f>
        <v>2</v>
      </c>
      <c r="B141" s="1470">
        <f>SUM(B143:B148)</f>
        <v>2</v>
      </c>
      <c r="C141" s="1470">
        <f>SUM(C143:C148)</f>
        <v>0</v>
      </c>
      <c r="D141" s="1472" t="s">
        <v>582</v>
      </c>
      <c r="E141" s="1473"/>
      <c r="F141" s="1474"/>
      <c r="G141" s="241" t="s">
        <v>443</v>
      </c>
      <c r="H141" s="242" t="s">
        <v>444</v>
      </c>
    </row>
    <row r="142" spans="1:8" ht="12" customHeight="1" thickBot="1">
      <c r="A142" s="1471"/>
      <c r="B142" s="1471"/>
      <c r="C142" s="1471"/>
      <c r="D142" s="1475"/>
      <c r="E142" s="1476"/>
      <c r="F142" s="1477"/>
      <c r="G142" s="243" t="s">
        <v>454</v>
      </c>
      <c r="H142" s="244" t="s">
        <v>583</v>
      </c>
    </row>
    <row r="143" spans="1:8">
      <c r="A143" s="233"/>
      <c r="B143" s="234">
        <v>1</v>
      </c>
      <c r="C143" s="203"/>
      <c r="D143" s="85" t="s">
        <v>543</v>
      </c>
      <c r="E143" s="85" t="s">
        <v>584</v>
      </c>
      <c r="G143" s="191" t="s">
        <v>454</v>
      </c>
      <c r="H143" s="192" t="s">
        <v>585</v>
      </c>
    </row>
    <row r="144" spans="1:8">
      <c r="A144" s="228"/>
      <c r="B144" s="229">
        <v>1</v>
      </c>
      <c r="C144" s="206"/>
      <c r="D144" s="85" t="s">
        <v>548</v>
      </c>
      <c r="E144" s="85" t="s">
        <v>584</v>
      </c>
      <c r="G144" s="191" t="s">
        <v>454</v>
      </c>
      <c r="H144" s="192" t="s">
        <v>585</v>
      </c>
    </row>
    <row r="145" spans="1:8">
      <c r="A145" s="228">
        <v>1</v>
      </c>
      <c r="B145" s="229"/>
      <c r="C145" s="206"/>
      <c r="D145" s="85" t="s">
        <v>576</v>
      </c>
      <c r="E145" s="85" t="s">
        <v>584</v>
      </c>
      <c r="G145" s="191" t="s">
        <v>454</v>
      </c>
      <c r="H145" s="192" t="s">
        <v>585</v>
      </c>
    </row>
    <row r="146" spans="1:8">
      <c r="A146" s="228">
        <v>1</v>
      </c>
      <c r="B146" s="229"/>
      <c r="C146" s="206"/>
      <c r="D146" s="85" t="s">
        <v>577</v>
      </c>
      <c r="E146" s="85" t="s">
        <v>584</v>
      </c>
      <c r="G146" s="191" t="s">
        <v>454</v>
      </c>
      <c r="H146" s="192" t="s">
        <v>585</v>
      </c>
    </row>
    <row r="147" spans="1:8">
      <c r="A147" s="204"/>
      <c r="B147" s="205"/>
      <c r="C147" s="206"/>
      <c r="D147" s="85" t="s">
        <v>578</v>
      </c>
      <c r="E147" s="85" t="s">
        <v>584</v>
      </c>
      <c r="G147" s="191" t="s">
        <v>454</v>
      </c>
      <c r="H147" s="192" t="s">
        <v>585</v>
      </c>
    </row>
    <row r="148" spans="1:8" ht="13.5" thickBot="1">
      <c r="A148" s="207"/>
      <c r="B148" s="208"/>
      <c r="C148" s="209"/>
      <c r="D148" s="85" t="s">
        <v>586</v>
      </c>
      <c r="E148" s="85" t="s">
        <v>584</v>
      </c>
      <c r="G148" s="191" t="s">
        <v>454</v>
      </c>
      <c r="H148" s="197" t="s">
        <v>585</v>
      </c>
    </row>
    <row r="149" spans="1:8" ht="13.5" thickBot="1"/>
    <row r="150" spans="1:8" ht="27" customHeight="1" thickBot="1">
      <c r="A150" s="224">
        <f>A7+A29+A40+A81+A104+A131+A141</f>
        <v>14</v>
      </c>
      <c r="B150" s="224">
        <f>B7+B29+B40+B81+B104+B131+B141</f>
        <v>78</v>
      </c>
      <c r="C150" s="224">
        <f>C7+C29+C40+C81+C104+C131+C141</f>
        <v>18</v>
      </c>
      <c r="D150" s="1478" t="s">
        <v>587</v>
      </c>
      <c r="E150" s="1479"/>
      <c r="F150" s="1479"/>
      <c r="G150" s="1468" t="s">
        <v>588</v>
      </c>
      <c r="H150" s="1469"/>
    </row>
    <row r="151" spans="1:8">
      <c r="C151" s="227">
        <f>+C11+C14+C17</f>
        <v>9</v>
      </c>
      <c r="D151" s="85" t="s">
        <v>589</v>
      </c>
    </row>
  </sheetData>
  <mergeCells count="30">
    <mergeCell ref="A7:A8"/>
    <mergeCell ref="B7:B8"/>
    <mergeCell ref="C7:C8"/>
    <mergeCell ref="D7:F8"/>
    <mergeCell ref="A29:A30"/>
    <mergeCell ref="B29:B30"/>
    <mergeCell ref="C29:C30"/>
    <mergeCell ref="D29:F30"/>
    <mergeCell ref="A40:A41"/>
    <mergeCell ref="B40:B41"/>
    <mergeCell ref="C40:C41"/>
    <mergeCell ref="D40:F41"/>
    <mergeCell ref="A81:A82"/>
    <mergeCell ref="B81:B82"/>
    <mergeCell ref="C81:C82"/>
    <mergeCell ref="D81:F82"/>
    <mergeCell ref="A104:A105"/>
    <mergeCell ref="B104:B105"/>
    <mergeCell ref="C104:C105"/>
    <mergeCell ref="D104:F105"/>
    <mergeCell ref="A131:A132"/>
    <mergeCell ref="B131:B132"/>
    <mergeCell ref="C131:C132"/>
    <mergeCell ref="D131:F132"/>
    <mergeCell ref="G150:H150"/>
    <mergeCell ref="A141:A142"/>
    <mergeCell ref="B141:B142"/>
    <mergeCell ref="C141:C142"/>
    <mergeCell ref="D141:F142"/>
    <mergeCell ref="D150:F150"/>
  </mergeCells>
  <pageMargins left="0.7" right="0.7" top="0.75" bottom="0.75" header="0.3" footer="0.3"/>
  <pageSetup scale="66" orientation="portrait" r:id="rId1"/>
  <rowBreaks count="1" manualBreakCount="1">
    <brk id="79" max="7" man="1"/>
  </rowBreaks>
  <colBreaks count="1" manualBreakCount="1">
    <brk id="8"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AK142"/>
  <sheetViews>
    <sheetView topLeftCell="A73" workbookViewId="0"/>
  </sheetViews>
  <sheetFormatPr defaultColWidth="9.33203125" defaultRowHeight="12.75"/>
  <cols>
    <col min="1" max="2" width="3.5" style="345" customWidth="1"/>
    <col min="3" max="3" width="18" style="346" customWidth="1"/>
    <col min="4" max="4" width="3.1640625" style="345" customWidth="1"/>
    <col min="5" max="5" width="103.5" style="345" customWidth="1"/>
    <col min="6" max="19" width="14" style="345" customWidth="1"/>
    <col min="20" max="16384" width="9.33203125" style="345"/>
  </cols>
  <sheetData>
    <row r="1" spans="1:5" ht="20.25">
      <c r="E1" s="347" t="s">
        <v>320</v>
      </c>
    </row>
    <row r="2" spans="1:5" ht="13.5" customHeight="1" thickBot="1"/>
    <row r="3" spans="1:5" ht="22.5" customHeight="1">
      <c r="A3" s="348"/>
      <c r="B3" s="349"/>
      <c r="C3" s="350" t="s">
        <v>319</v>
      </c>
      <c r="D3" s="351"/>
      <c r="E3" s="352"/>
    </row>
    <row r="4" spans="1:5" ht="27" customHeight="1">
      <c r="A4" s="348"/>
      <c r="B4" s="353"/>
      <c r="C4" s="405" t="s">
        <v>702</v>
      </c>
      <c r="E4" s="348" t="s">
        <v>315</v>
      </c>
    </row>
    <row r="5" spans="1:5" ht="12.75" customHeight="1">
      <c r="A5" s="348"/>
      <c r="B5" s="353"/>
      <c r="E5" s="348"/>
    </row>
    <row r="6" spans="1:5" ht="17.100000000000001" customHeight="1">
      <c r="A6" s="348"/>
      <c r="B6" s="353"/>
      <c r="C6" s="354">
        <v>1234</v>
      </c>
      <c r="E6" s="355" t="s">
        <v>321</v>
      </c>
    </row>
    <row r="7" spans="1:5" ht="12.75" customHeight="1">
      <c r="A7" s="348"/>
      <c r="B7" s="353"/>
      <c r="E7" s="348" t="s">
        <v>316</v>
      </c>
    </row>
    <row r="8" spans="1:5" ht="17.100000000000001" customHeight="1">
      <c r="A8" s="348"/>
      <c r="B8" s="353"/>
      <c r="C8" s="356" t="s">
        <v>256</v>
      </c>
      <c r="E8" s="355" t="s">
        <v>636</v>
      </c>
    </row>
    <row r="9" spans="1:5" ht="13.5" customHeight="1">
      <c r="A9" s="348"/>
      <c r="B9" s="353"/>
      <c r="E9" s="348" t="s">
        <v>318</v>
      </c>
    </row>
    <row r="10" spans="1:5" ht="17.100000000000001" customHeight="1">
      <c r="A10" s="348"/>
      <c r="B10" s="353"/>
      <c r="C10" s="357">
        <v>1234</v>
      </c>
      <c r="E10" s="355" t="s">
        <v>322</v>
      </c>
    </row>
    <row r="11" spans="1:5" ht="12.75" customHeight="1">
      <c r="A11" s="348"/>
      <c r="B11" s="353"/>
      <c r="E11" s="348" t="s">
        <v>316</v>
      </c>
    </row>
    <row r="12" spans="1:5" ht="17.100000000000001" customHeight="1">
      <c r="A12" s="348"/>
      <c r="B12" s="353"/>
      <c r="C12" s="358"/>
      <c r="E12" s="355" t="s">
        <v>1194</v>
      </c>
    </row>
    <row r="13" spans="1:5" ht="12.75" customHeight="1">
      <c r="A13" s="348"/>
      <c r="B13" s="353"/>
      <c r="E13" s="348" t="s">
        <v>316</v>
      </c>
    </row>
    <row r="14" spans="1:5" ht="12.75" customHeight="1">
      <c r="A14" s="348"/>
      <c r="B14" s="353"/>
      <c r="E14" s="348"/>
    </row>
    <row r="15" spans="1:5" ht="28.5" customHeight="1">
      <c r="A15" s="348"/>
      <c r="B15" s="353"/>
      <c r="E15" s="359" t="s">
        <v>637</v>
      </c>
    </row>
    <row r="16" spans="1:5" ht="10.5" customHeight="1" thickBot="1">
      <c r="A16" s="348"/>
      <c r="B16" s="360"/>
      <c r="C16" s="361"/>
      <c r="D16" s="362"/>
      <c r="E16" s="363"/>
    </row>
    <row r="17" spans="3:5" ht="18" customHeight="1">
      <c r="C17" s="364"/>
    </row>
    <row r="18" spans="3:5" ht="17.25" customHeight="1">
      <c r="C18" s="365" t="s">
        <v>697</v>
      </c>
    </row>
    <row r="19" spans="3:5" ht="46.5" customHeight="1">
      <c r="C19" s="1493" t="s">
        <v>1145</v>
      </c>
      <c r="D19" s="1493"/>
      <c r="E19" s="1493"/>
    </row>
    <row r="20" spans="3:5" ht="62.45" customHeight="1">
      <c r="C20" s="367"/>
      <c r="E20" s="366" t="s">
        <v>1146</v>
      </c>
    </row>
    <row r="21" spans="3:5" ht="55.5" customHeight="1">
      <c r="C21" s="367"/>
      <c r="E21" s="366" t="s">
        <v>1147</v>
      </c>
    </row>
    <row r="22" spans="3:5" ht="14.25" customHeight="1">
      <c r="E22" s="366"/>
    </row>
    <row r="23" spans="3:5" ht="17.25" customHeight="1">
      <c r="C23" s="346" t="s">
        <v>317</v>
      </c>
      <c r="E23" s="368" t="s">
        <v>648</v>
      </c>
    </row>
    <row r="24" spans="3:5" ht="17.25" customHeight="1">
      <c r="C24" s="346" t="s">
        <v>317</v>
      </c>
      <c r="E24" s="368" t="s">
        <v>649</v>
      </c>
    </row>
    <row r="25" spans="3:5" ht="17.25" customHeight="1">
      <c r="C25" s="346" t="s">
        <v>317</v>
      </c>
      <c r="E25" s="1125" t="s">
        <v>1215</v>
      </c>
    </row>
    <row r="26" spans="3:5" ht="17.25" customHeight="1">
      <c r="C26" s="346" t="s">
        <v>317</v>
      </c>
      <c r="E26" s="368" t="s">
        <v>650</v>
      </c>
    </row>
    <row r="27" spans="3:5" ht="17.25" customHeight="1">
      <c r="C27" s="346" t="s">
        <v>317</v>
      </c>
      <c r="E27" s="368" t="s">
        <v>651</v>
      </c>
    </row>
    <row r="28" spans="3:5" ht="17.25" customHeight="1">
      <c r="C28" s="346" t="s">
        <v>317</v>
      </c>
      <c r="E28" s="368" t="s">
        <v>652</v>
      </c>
    </row>
    <row r="29" spans="3:5" ht="17.25" customHeight="1">
      <c r="C29" s="346" t="s">
        <v>317</v>
      </c>
      <c r="E29" s="368" t="s">
        <v>653</v>
      </c>
    </row>
    <row r="30" spans="3:5" ht="17.25" customHeight="1">
      <c r="C30" s="346" t="s">
        <v>317</v>
      </c>
      <c r="E30" s="368" t="s">
        <v>654</v>
      </c>
    </row>
    <row r="31" spans="3:5" ht="17.25" customHeight="1">
      <c r="C31" s="346" t="s">
        <v>317</v>
      </c>
      <c r="E31" s="368" t="s">
        <v>655</v>
      </c>
    </row>
    <row r="32" spans="3:5" ht="29.25" customHeight="1">
      <c r="C32" s="346" t="s">
        <v>317</v>
      </c>
      <c r="E32" s="623" t="s">
        <v>1016</v>
      </c>
    </row>
    <row r="33" spans="3:6" ht="17.25" customHeight="1">
      <c r="C33" s="346" t="s">
        <v>317</v>
      </c>
      <c r="D33" s="346"/>
      <c r="E33" s="368" t="s">
        <v>656</v>
      </c>
    </row>
    <row r="34" spans="3:6" ht="24.75" customHeight="1">
      <c r="C34" s="346" t="s">
        <v>317</v>
      </c>
      <c r="D34" s="346"/>
      <c r="E34" s="369" t="s">
        <v>657</v>
      </c>
    </row>
    <row r="35" spans="3:6" ht="39.75" customHeight="1">
      <c r="C35" s="346" t="s">
        <v>317</v>
      </c>
      <c r="D35" s="346"/>
      <c r="E35" s="369" t="s">
        <v>658</v>
      </c>
    </row>
    <row r="36" spans="3:6" ht="17.25" customHeight="1">
      <c r="C36" s="346" t="s">
        <v>317</v>
      </c>
      <c r="D36" s="346"/>
      <c r="E36" s="368" t="s">
        <v>659</v>
      </c>
    </row>
    <row r="37" spans="3:6" ht="27" customHeight="1">
      <c r="C37" s="346" t="s">
        <v>647</v>
      </c>
      <c r="D37" s="346"/>
      <c r="E37" s="370" t="s">
        <v>946</v>
      </c>
    </row>
    <row r="38" spans="3:6" ht="26.25" customHeight="1">
      <c r="C38" s="346" t="s">
        <v>660</v>
      </c>
      <c r="D38" s="346"/>
      <c r="E38" s="377" t="s">
        <v>661</v>
      </c>
    </row>
    <row r="39" spans="3:6" ht="17.25" customHeight="1">
      <c r="D39" s="346"/>
      <c r="E39" s="376"/>
    </row>
    <row r="40" spans="3:6" ht="15" customHeight="1">
      <c r="D40" s="346"/>
      <c r="E40" s="378"/>
    </row>
    <row r="41" spans="3:6" ht="17.25" customHeight="1">
      <c r="D41" s="346"/>
      <c r="E41" s="379"/>
    </row>
    <row r="42" spans="3:6" ht="17.25" customHeight="1">
      <c r="D42" s="346"/>
      <c r="E42" s="379"/>
    </row>
    <row r="43" spans="3:6" ht="17.25" customHeight="1">
      <c r="C43" s="346" t="s">
        <v>1148</v>
      </c>
      <c r="D43" s="346"/>
      <c r="E43" s="368" t="s">
        <v>1001</v>
      </c>
    </row>
    <row r="44" spans="3:6" ht="28.5" customHeight="1">
      <c r="C44" s="346" t="s">
        <v>647</v>
      </c>
      <c r="D44" s="346"/>
      <c r="E44" s="372" t="s">
        <v>1149</v>
      </c>
    </row>
    <row r="45" spans="3:6" ht="17.25" customHeight="1">
      <c r="C45" s="346" t="s">
        <v>666</v>
      </c>
      <c r="D45" s="346"/>
      <c r="E45" s="371" t="s">
        <v>669</v>
      </c>
      <c r="F45" s="463"/>
    </row>
    <row r="46" spans="3:6">
      <c r="C46" s="346" t="s">
        <v>667</v>
      </c>
      <c r="D46" s="346"/>
      <c r="E46" s="371" t="s">
        <v>668</v>
      </c>
    </row>
    <row r="47" spans="3:6">
      <c r="D47" s="346"/>
      <c r="E47" s="376"/>
    </row>
    <row r="48" spans="3:6" ht="17.25" customHeight="1">
      <c r="C48" s="346" t="s">
        <v>1002</v>
      </c>
      <c r="D48" s="346"/>
      <c r="E48" s="368" t="s">
        <v>1003</v>
      </c>
    </row>
    <row r="49" spans="1:6" ht="27" customHeight="1">
      <c r="C49" s="346" t="s">
        <v>664</v>
      </c>
      <c r="D49" s="346"/>
      <c r="E49" s="372" t="s">
        <v>1004</v>
      </c>
      <c r="F49" s="463"/>
    </row>
    <row r="50" spans="1:6">
      <c r="C50" s="346" t="s">
        <v>670</v>
      </c>
      <c r="D50" s="346"/>
      <c r="E50" s="373" t="s">
        <v>684</v>
      </c>
    </row>
    <row r="51" spans="1:6" ht="59.1" customHeight="1">
      <c r="A51" s="373"/>
      <c r="C51" s="346" t="s">
        <v>671</v>
      </c>
      <c r="D51" s="346"/>
      <c r="E51" s="944" t="s">
        <v>1216</v>
      </c>
    </row>
    <row r="52" spans="1:6" ht="25.5">
      <c r="C52" s="346" t="s">
        <v>672</v>
      </c>
      <c r="D52" s="346"/>
      <c r="E52" s="372" t="s">
        <v>1011</v>
      </c>
    </row>
    <row r="53" spans="1:6" ht="51">
      <c r="C53" s="346" t="s">
        <v>673</v>
      </c>
      <c r="D53" s="346"/>
      <c r="E53" s="372" t="s">
        <v>1237</v>
      </c>
    </row>
    <row r="54" spans="1:6" ht="25.5">
      <c r="C54" s="346" t="s">
        <v>674</v>
      </c>
      <c r="D54" s="346"/>
      <c r="E54" s="372" t="s">
        <v>1012</v>
      </c>
    </row>
    <row r="55" spans="1:6" ht="51">
      <c r="D55" s="346"/>
      <c r="E55" s="372" t="s">
        <v>1022</v>
      </c>
    </row>
    <row r="56" spans="1:6" ht="83.45" customHeight="1">
      <c r="D56" s="346"/>
      <c r="E56" s="375" t="s">
        <v>1023</v>
      </c>
    </row>
    <row r="57" spans="1:6" ht="25.5">
      <c r="C57" s="346" t="s">
        <v>675</v>
      </c>
      <c r="D57" s="346"/>
      <c r="E57" s="380" t="s">
        <v>677</v>
      </c>
    </row>
    <row r="58" spans="1:6">
      <c r="C58" s="346" t="s">
        <v>678</v>
      </c>
      <c r="D58" s="346"/>
      <c r="E58" s="376" t="s">
        <v>696</v>
      </c>
    </row>
    <row r="59" spans="1:6" ht="25.5">
      <c r="D59" s="346"/>
      <c r="E59" s="378" t="s">
        <v>1150</v>
      </c>
    </row>
    <row r="60" spans="1:6" ht="65.25" customHeight="1">
      <c r="C60" s="346" t="s">
        <v>679</v>
      </c>
      <c r="D60" s="346"/>
      <c r="E60" s="377" t="s">
        <v>681</v>
      </c>
    </row>
    <row r="61" spans="1:6" ht="51">
      <c r="C61" s="346" t="s">
        <v>680</v>
      </c>
      <c r="D61" s="346"/>
      <c r="E61" s="377" t="s">
        <v>685</v>
      </c>
    </row>
    <row r="62" spans="1:6" ht="26.25" customHeight="1">
      <c r="C62" s="346" t="s">
        <v>682</v>
      </c>
      <c r="D62" s="346"/>
      <c r="E62" s="372" t="s">
        <v>1151</v>
      </c>
    </row>
    <row r="63" spans="1:6" ht="25.5">
      <c r="C63" s="346" t="s">
        <v>683</v>
      </c>
      <c r="D63" s="346"/>
      <c r="E63" s="381" t="s">
        <v>1217</v>
      </c>
    </row>
    <row r="64" spans="1:6" ht="38.25">
      <c r="C64" s="346" t="s">
        <v>687</v>
      </c>
      <c r="D64" s="346"/>
      <c r="E64" s="372" t="s">
        <v>1013</v>
      </c>
    </row>
    <row r="65" spans="1:5" ht="25.5">
      <c r="C65" s="346" t="s">
        <v>688</v>
      </c>
      <c r="D65" s="346"/>
      <c r="E65" s="372" t="s">
        <v>1014</v>
      </c>
    </row>
    <row r="66" spans="1:5" ht="17.25" customHeight="1">
      <c r="C66" s="346" t="s">
        <v>1024</v>
      </c>
      <c r="D66" s="346"/>
      <c r="E66" s="376" t="s">
        <v>1238</v>
      </c>
    </row>
    <row r="67" spans="1:5" ht="25.5" customHeight="1">
      <c r="C67" s="346" t="s">
        <v>1025</v>
      </c>
      <c r="D67" s="346"/>
      <c r="E67" s="376" t="s">
        <v>1059</v>
      </c>
    </row>
    <row r="68" spans="1:5" ht="25.5" customHeight="1">
      <c r="D68" s="346"/>
      <c r="E68" s="376" t="s">
        <v>1005</v>
      </c>
    </row>
    <row r="69" spans="1:5" ht="26.45" customHeight="1">
      <c r="D69" s="346"/>
      <c r="E69" s="378" t="s">
        <v>676</v>
      </c>
    </row>
    <row r="70" spans="1:5" ht="30.75" customHeight="1">
      <c r="D70" s="346"/>
      <c r="E70" s="379" t="s">
        <v>1060</v>
      </c>
    </row>
    <row r="71" spans="1:5" ht="38.25" customHeight="1">
      <c r="D71" s="346"/>
      <c r="E71" s="369" t="s">
        <v>1152</v>
      </c>
    </row>
    <row r="72" spans="1:5" ht="29.25" customHeight="1">
      <c r="D72" s="346"/>
      <c r="E72" s="369" t="s">
        <v>1026</v>
      </c>
    </row>
    <row r="73" spans="1:5" ht="90.75" customHeight="1">
      <c r="D73" s="346"/>
      <c r="E73" s="375" t="s">
        <v>1023</v>
      </c>
    </row>
    <row r="74" spans="1:5" ht="38.25">
      <c r="A74" s="374"/>
      <c r="C74" s="346" t="s">
        <v>689</v>
      </c>
      <c r="D74" s="346"/>
      <c r="E74" s="372" t="s">
        <v>1015</v>
      </c>
    </row>
    <row r="75" spans="1:5" ht="38.25">
      <c r="A75" s="374"/>
      <c r="C75" s="346" t="s">
        <v>690</v>
      </c>
      <c r="D75" s="346"/>
      <c r="E75" s="381" t="s">
        <v>1153</v>
      </c>
    </row>
    <row r="76" spans="1:5" ht="25.5">
      <c r="C76" s="346" t="s">
        <v>691</v>
      </c>
      <c r="D76" s="346"/>
      <c r="E76" s="372" t="s">
        <v>692</v>
      </c>
    </row>
    <row r="77" spans="1:5" ht="51">
      <c r="C77" s="346" t="s">
        <v>693</v>
      </c>
      <c r="D77" s="346"/>
      <c r="E77" s="372" t="s">
        <v>1218</v>
      </c>
    </row>
    <row r="78" spans="1:5" ht="25.5">
      <c r="C78" s="346" t="s">
        <v>694</v>
      </c>
      <c r="D78" s="346"/>
      <c r="E78" s="372" t="s">
        <v>1219</v>
      </c>
    </row>
    <row r="79" spans="1:5" ht="25.5">
      <c r="C79" s="346" t="s">
        <v>695</v>
      </c>
      <c r="D79" s="346"/>
      <c r="E79" s="372" t="s">
        <v>1154</v>
      </c>
    </row>
    <row r="80" spans="1:5">
      <c r="D80" s="346"/>
    </row>
    <row r="81" spans="1:37">
      <c r="D81" s="346"/>
    </row>
    <row r="82" spans="1:37" ht="15.75">
      <c r="A82" s="373"/>
      <c r="C82" s="365" t="s">
        <v>698</v>
      </c>
      <c r="D82" s="346"/>
    </row>
    <row r="83" spans="1:37" ht="38.25">
      <c r="C83" s="346" t="s">
        <v>699</v>
      </c>
      <c r="D83" s="346"/>
      <c r="E83" s="372" t="s">
        <v>700</v>
      </c>
    </row>
    <row r="84" spans="1:37">
      <c r="C84" s="345"/>
    </row>
    <row r="85" spans="1:37" ht="76.5">
      <c r="C85" s="346" t="s">
        <v>726</v>
      </c>
      <c r="D85" s="346"/>
      <c r="E85" s="372" t="s">
        <v>1220</v>
      </c>
    </row>
    <row r="86" spans="1:37">
      <c r="D86" s="346"/>
    </row>
    <row r="87" spans="1:37" ht="15.75">
      <c r="C87" s="365"/>
      <c r="D87" s="346"/>
      <c r="AK87" s="345" t="e">
        <f>((#REF!/100+#REF!/100)*(T13/366)*(U205))+(((#REF!/100+#REF!/100)*(T13/366)*(U205))*(U206))</f>
        <v>#REF!</v>
      </c>
    </row>
    <row r="88" spans="1:37">
      <c r="D88" s="346"/>
      <c r="E88" s="372"/>
    </row>
    <row r="89" spans="1:37">
      <c r="D89" s="346"/>
    </row>
    <row r="90" spans="1:37" ht="15.75">
      <c r="C90" s="365"/>
      <c r="D90" s="346"/>
      <c r="AK90" s="345">
        <f>((O57/100+S57/100)*(T16/366)*(U208))+(((O57/100+S57/100)*(T16/366)*(U208))*(U209))</f>
        <v>0</v>
      </c>
    </row>
    <row r="91" spans="1:37">
      <c r="D91" s="346"/>
      <c r="E91" s="372"/>
    </row>
    <row r="92" spans="1:37">
      <c r="A92" s="373"/>
      <c r="C92" s="89"/>
      <c r="D92" s="346"/>
    </row>
    <row r="93" spans="1:37">
      <c r="C93"/>
      <c r="D93" s="346"/>
    </row>
    <row r="94" spans="1:37">
      <c r="C94" s="84"/>
      <c r="D94" s="346"/>
    </row>
    <row r="95" spans="1:37">
      <c r="C95"/>
      <c r="D95" s="346"/>
    </row>
    <row r="96" spans="1:37">
      <c r="C96"/>
      <c r="D96" s="346"/>
    </row>
    <row r="97" spans="3:4">
      <c r="C97" s="84"/>
      <c r="D97" s="346"/>
    </row>
    <row r="98" spans="3:4">
      <c r="C98"/>
      <c r="D98" s="346"/>
    </row>
    <row r="99" spans="3:4">
      <c r="C99"/>
      <c r="D99" s="346"/>
    </row>
    <row r="100" spans="3:4" ht="17.25" customHeight="1">
      <c r="C100" s="84"/>
      <c r="D100" s="346"/>
    </row>
    <row r="101" spans="3:4" ht="17.25" customHeight="1">
      <c r="C101"/>
      <c r="D101" s="346"/>
    </row>
    <row r="102" spans="3:4" ht="17.25" customHeight="1">
      <c r="C102"/>
      <c r="D102" s="346"/>
    </row>
    <row r="103" spans="3:4" ht="17.25" customHeight="1">
      <c r="C103" s="84"/>
      <c r="D103" s="346"/>
    </row>
    <row r="104" spans="3:4" ht="17.25" customHeight="1">
      <c r="C104"/>
      <c r="D104" s="346"/>
    </row>
    <row r="105" spans="3:4" ht="17.25" customHeight="1">
      <c r="D105" s="346"/>
    </row>
    <row r="106" spans="3:4" ht="17.25" customHeight="1">
      <c r="D106" s="346"/>
    </row>
    <row r="107" spans="3:4" ht="17.25" customHeight="1">
      <c r="D107" s="346"/>
    </row>
    <row r="108" spans="3:4" ht="17.25" customHeight="1">
      <c r="D108" s="346"/>
    </row>
    <row r="109" spans="3:4" ht="17.25" customHeight="1">
      <c r="D109" s="346"/>
    </row>
    <row r="110" spans="3:4" ht="17.25" customHeight="1">
      <c r="D110" s="346"/>
    </row>
    <row r="111" spans="3:4" ht="17.25" customHeight="1">
      <c r="D111" s="346"/>
    </row>
    <row r="112" spans="3:4" ht="17.25" customHeight="1">
      <c r="D112" s="346"/>
    </row>
    <row r="113" spans="3:4" ht="17.25" customHeight="1">
      <c r="D113" s="346"/>
    </row>
    <row r="114" spans="3:4" ht="17.25" customHeight="1">
      <c r="D114" s="346"/>
    </row>
    <row r="115" spans="3:4" ht="17.25" customHeight="1">
      <c r="D115" s="346"/>
    </row>
    <row r="116" spans="3:4" ht="17.25" customHeight="1">
      <c r="D116" s="346"/>
    </row>
    <row r="117" spans="3:4" ht="17.25" customHeight="1"/>
    <row r="118" spans="3:4" ht="17.25" customHeight="1"/>
    <row r="119" spans="3:4" ht="17.25" customHeight="1">
      <c r="C119" s="345"/>
    </row>
    <row r="120" spans="3:4" ht="17.25" customHeight="1">
      <c r="C120" s="345"/>
    </row>
    <row r="121" spans="3:4" ht="17.25" customHeight="1">
      <c r="C121" s="345"/>
    </row>
    <row r="122" spans="3:4" ht="17.25" customHeight="1">
      <c r="C122" s="345"/>
    </row>
    <row r="123" spans="3:4" ht="17.25" customHeight="1">
      <c r="C123" s="345"/>
    </row>
    <row r="124" spans="3:4" ht="17.25" customHeight="1">
      <c r="C124" s="345"/>
    </row>
    <row r="125" spans="3:4" ht="17.25" customHeight="1">
      <c r="C125" s="345"/>
    </row>
    <row r="126" spans="3:4" ht="17.25" customHeight="1">
      <c r="C126" s="345"/>
    </row>
    <row r="127" spans="3:4" ht="17.25" customHeight="1">
      <c r="C127" s="345"/>
    </row>
    <row r="128" spans="3:4" ht="17.25" customHeight="1">
      <c r="C128" s="345"/>
    </row>
    <row r="129" spans="3:3" ht="17.25" customHeight="1">
      <c r="C129" s="345"/>
    </row>
    <row r="130" spans="3:3" ht="17.25" customHeight="1">
      <c r="C130" s="345"/>
    </row>
    <row r="131" spans="3:3" ht="17.25" customHeight="1">
      <c r="C131" s="345"/>
    </row>
    <row r="132" spans="3:3" ht="17.25" customHeight="1">
      <c r="C132" s="345"/>
    </row>
    <row r="133" spans="3:3" ht="17.25" customHeight="1">
      <c r="C133" s="345"/>
    </row>
    <row r="134" spans="3:3" ht="17.25" customHeight="1">
      <c r="C134" s="345"/>
    </row>
    <row r="135" spans="3:3" ht="17.25" customHeight="1">
      <c r="C135" s="345"/>
    </row>
    <row r="136" spans="3:3" ht="17.25" customHeight="1">
      <c r="C136" s="345"/>
    </row>
    <row r="137" spans="3:3" ht="17.25" customHeight="1">
      <c r="C137" s="345"/>
    </row>
    <row r="138" spans="3:3" ht="17.25" customHeight="1">
      <c r="C138" s="345"/>
    </row>
    <row r="139" spans="3:3" ht="17.25" customHeight="1">
      <c r="C139" s="345"/>
    </row>
    <row r="140" spans="3:3" ht="17.25" customHeight="1">
      <c r="C140" s="345"/>
    </row>
    <row r="141" spans="3:3" ht="17.25" customHeight="1">
      <c r="C141" s="345"/>
    </row>
    <row r="142" spans="3:3" ht="17.25" customHeight="1">
      <c r="C142" s="345"/>
    </row>
  </sheetData>
  <dataConsolidate/>
  <mergeCells count="1">
    <mergeCell ref="C19:E19"/>
  </mergeCells>
  <dataValidations count="1">
    <dataValidation type="list" allowBlank="1" showErrorMessage="1" promptTitle="Drop Down Box" sqref="C8" xr:uid="{00000000-0002-0000-0B00-000000000000}">
      <formula1>Project_Type</formula1>
    </dataValidation>
  </dataValidations>
  <pageMargins left="0.7" right="0.7" top="0.75" bottom="0.75" header="0.3" footer="0.3"/>
  <pageSetup scale="71" orientation="portrait" r:id="rId1"/>
  <rowBreaks count="1" manualBreakCount="1">
    <brk id="86" max="4" man="1"/>
  </rowBreaks>
  <colBreaks count="1" manualBreakCount="1">
    <brk id="5" max="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0:R89"/>
  <sheetViews>
    <sheetView zoomScaleNormal="100" workbookViewId="0"/>
  </sheetViews>
  <sheetFormatPr defaultColWidth="9.33203125" defaultRowHeight="12.75"/>
  <cols>
    <col min="1" max="1" width="2.5" style="85" customWidth="1"/>
    <col min="2" max="2" width="10.83203125" style="85" customWidth="1"/>
    <col min="3" max="4" width="5.83203125" style="85" customWidth="1"/>
    <col min="5" max="5" width="11.5" style="85" customWidth="1"/>
    <col min="6" max="6" width="13.1640625" style="85" customWidth="1"/>
    <col min="7" max="7" width="11.5" style="85" customWidth="1"/>
    <col min="8" max="11" width="9.33203125" style="85" customWidth="1"/>
    <col min="12" max="12" width="12.83203125" style="85" customWidth="1"/>
    <col min="13" max="13" width="9.33203125" style="85" customWidth="1"/>
    <col min="14" max="14" width="12.83203125" style="85" customWidth="1"/>
    <col min="15" max="15" width="9.33203125" style="85" customWidth="1"/>
    <col min="16" max="17" width="10.83203125" style="85" customWidth="1"/>
    <col min="18" max="18" width="13" style="85" customWidth="1"/>
    <col min="19" max="16384" width="9.33203125" style="85"/>
  </cols>
  <sheetData>
    <row r="10" spans="1:18" ht="17.100000000000001" customHeight="1">
      <c r="B10" s="1318" t="s">
        <v>722</v>
      </c>
      <c r="C10" s="1319"/>
      <c r="D10" s="1319"/>
      <c r="E10" s="1319"/>
      <c r="F10" s="1319"/>
      <c r="G10" s="1319"/>
      <c r="H10" s="1319"/>
      <c r="I10" s="1319"/>
      <c r="J10" s="1319"/>
      <c r="K10" s="1319"/>
      <c r="L10" s="1319"/>
      <c r="M10" s="1320" t="s">
        <v>936</v>
      </c>
      <c r="N10" s="1321"/>
      <c r="O10" s="1320" t="s">
        <v>937</v>
      </c>
      <c r="P10" s="1324"/>
      <c r="Q10" s="1321"/>
      <c r="R10" s="460" t="s">
        <v>1205</v>
      </c>
    </row>
    <row r="11" spans="1:18" s="5" customFormat="1" ht="16.5" customHeight="1">
      <c r="A11" s="136"/>
      <c r="B11" s="452"/>
      <c r="C11" s="453"/>
      <c r="D11" s="454"/>
      <c r="E11" s="453"/>
      <c r="F11" s="454"/>
      <c r="G11" s="454"/>
      <c r="H11" s="454"/>
      <c r="I11" s="454"/>
      <c r="J11" s="483" t="s">
        <v>730</v>
      </c>
      <c r="K11" s="454"/>
      <c r="L11" s="455"/>
      <c r="M11" s="1322" t="s">
        <v>272</v>
      </c>
      <c r="N11" s="1323"/>
      <c r="O11" s="1325" t="s">
        <v>272</v>
      </c>
      <c r="P11" s="1326"/>
      <c r="Q11" s="1327"/>
      <c r="R11" s="461" t="s">
        <v>725</v>
      </c>
    </row>
    <row r="12" spans="1:18" s="5" customFormat="1" ht="12" customHeight="1">
      <c r="A12" s="8"/>
      <c r="B12" s="449" t="s">
        <v>711</v>
      </c>
      <c r="C12" s="18"/>
      <c r="D12" s="22"/>
      <c r="E12" s="18"/>
      <c r="F12" s="18"/>
      <c r="G12" s="22" t="s">
        <v>362</v>
      </c>
      <c r="H12" s="22" t="s">
        <v>361</v>
      </c>
      <c r="I12" s="22" t="s">
        <v>155</v>
      </c>
      <c r="J12" s="481" t="s">
        <v>731</v>
      </c>
      <c r="K12" s="22" t="s">
        <v>712</v>
      </c>
      <c r="L12" s="22" t="s">
        <v>363</v>
      </c>
      <c r="M12" s="115" t="s">
        <v>713</v>
      </c>
      <c r="N12" s="126" t="s">
        <v>31</v>
      </c>
      <c r="O12" s="450" t="s">
        <v>714</v>
      </c>
      <c r="P12" s="14" t="s">
        <v>732</v>
      </c>
      <c r="Q12" s="451" t="s">
        <v>31</v>
      </c>
      <c r="R12" s="462" t="s">
        <v>724</v>
      </c>
    </row>
    <row r="13" spans="1:18" s="5" customFormat="1" ht="12" customHeight="1">
      <c r="A13" s="409"/>
      <c r="B13" s="1312" t="s">
        <v>717</v>
      </c>
      <c r="C13" s="1313"/>
      <c r="D13" s="1313"/>
      <c r="E13" s="1313"/>
      <c r="F13" s="1313"/>
      <c r="G13" s="491">
        <v>0</v>
      </c>
      <c r="H13" s="435">
        <f t="shared" ref="H13:H18" si="0">VLOOKUP(B13,SPACE_TYPE_DATA,8)</f>
        <v>0</v>
      </c>
      <c r="I13" s="53">
        <f t="shared" ref="I13:I18" si="1">IF(H13=0,0,+G13/H13)</f>
        <v>0</v>
      </c>
      <c r="J13" s="482">
        <v>1</v>
      </c>
      <c r="K13" s="116">
        <f t="shared" ref="K13:K18" si="2">VLOOKUP(B13,SPACE_TYPE_DATA,3)</f>
        <v>0</v>
      </c>
      <c r="L13" s="53">
        <f>+I13*J13*K13</f>
        <v>0</v>
      </c>
      <c r="M13" s="444">
        <f t="shared" ref="M13:M18" si="3">VLOOKUP(B13,SPACE_TYPE_DATA,6)</f>
        <v>0</v>
      </c>
      <c r="N13" s="25">
        <f t="shared" ref="N13:N18" si="4">+L13*M13</f>
        <v>0</v>
      </c>
      <c r="O13" s="443">
        <f t="shared" ref="O13:O18" si="5">VLOOKUP(B13,SPACE_TYPE_DATA,7)</f>
        <v>0</v>
      </c>
      <c r="P13" s="482">
        <v>1</v>
      </c>
      <c r="Q13" s="25">
        <f t="shared" ref="Q13:Q18" si="6">+O13*P13*G13</f>
        <v>0</v>
      </c>
      <c r="R13" s="459" t="str">
        <f t="shared" ref="R13:R22" si="7">IF($B13="SELECT SPACE TYPE","-",IF($B13="[ INSERT SPACE TYPE (NON-CAPACITY) ]","-",VLOOKUP(B13,SPACE_TYPE_DATA,4)))</f>
        <v>-</v>
      </c>
    </row>
    <row r="14" spans="1:18" s="5" customFormat="1" ht="12" customHeight="1">
      <c r="B14" s="1312" t="s">
        <v>717</v>
      </c>
      <c r="C14" s="1313"/>
      <c r="D14" s="1313"/>
      <c r="E14" s="1313"/>
      <c r="F14" s="1313"/>
      <c r="G14" s="491">
        <v>0</v>
      </c>
      <c r="H14" s="435">
        <f t="shared" si="0"/>
        <v>0</v>
      </c>
      <c r="I14" s="53">
        <f t="shared" si="1"/>
        <v>0</v>
      </c>
      <c r="J14" s="482">
        <v>1</v>
      </c>
      <c r="K14" s="116">
        <f t="shared" si="2"/>
        <v>0</v>
      </c>
      <c r="L14" s="53">
        <f t="shared" ref="L14:L22" si="8">+I14*J14*K14</f>
        <v>0</v>
      </c>
      <c r="M14" s="444">
        <f t="shared" si="3"/>
        <v>0</v>
      </c>
      <c r="N14" s="25">
        <f t="shared" si="4"/>
        <v>0</v>
      </c>
      <c r="O14" s="443">
        <f t="shared" si="5"/>
        <v>0</v>
      </c>
      <c r="P14" s="482">
        <v>1</v>
      </c>
      <c r="Q14" s="25">
        <f t="shared" si="6"/>
        <v>0</v>
      </c>
      <c r="R14" s="459" t="str">
        <f t="shared" si="7"/>
        <v>-</v>
      </c>
    </row>
    <row r="15" spans="1:18" s="5" customFormat="1" ht="12" customHeight="1">
      <c r="B15" s="1312" t="s">
        <v>717</v>
      </c>
      <c r="C15" s="1313"/>
      <c r="D15" s="1313"/>
      <c r="E15" s="1313"/>
      <c r="F15" s="1313"/>
      <c r="G15" s="491">
        <v>0</v>
      </c>
      <c r="H15" s="435">
        <f t="shared" si="0"/>
        <v>0</v>
      </c>
      <c r="I15" s="53">
        <f t="shared" si="1"/>
        <v>0</v>
      </c>
      <c r="J15" s="482">
        <v>1</v>
      </c>
      <c r="K15" s="116">
        <f t="shared" si="2"/>
        <v>0</v>
      </c>
      <c r="L15" s="53">
        <f t="shared" si="8"/>
        <v>0</v>
      </c>
      <c r="M15" s="444">
        <f t="shared" si="3"/>
        <v>0</v>
      </c>
      <c r="N15" s="25">
        <f t="shared" si="4"/>
        <v>0</v>
      </c>
      <c r="O15" s="443">
        <f t="shared" si="5"/>
        <v>0</v>
      </c>
      <c r="P15" s="482">
        <v>1</v>
      </c>
      <c r="Q15" s="25">
        <f t="shared" si="6"/>
        <v>0</v>
      </c>
      <c r="R15" s="459" t="str">
        <f t="shared" si="7"/>
        <v>-</v>
      </c>
    </row>
    <row r="16" spans="1:18" s="5" customFormat="1" ht="12" customHeight="1">
      <c r="B16" s="1312" t="s">
        <v>717</v>
      </c>
      <c r="C16" s="1313"/>
      <c r="D16" s="1313"/>
      <c r="E16" s="1313"/>
      <c r="F16" s="1313"/>
      <c r="G16" s="491">
        <v>0</v>
      </c>
      <c r="H16" s="435">
        <f t="shared" si="0"/>
        <v>0</v>
      </c>
      <c r="I16" s="53">
        <f t="shared" si="1"/>
        <v>0</v>
      </c>
      <c r="J16" s="482">
        <v>1</v>
      </c>
      <c r="K16" s="116">
        <f t="shared" si="2"/>
        <v>0</v>
      </c>
      <c r="L16" s="53">
        <f t="shared" si="8"/>
        <v>0</v>
      </c>
      <c r="M16" s="444">
        <f t="shared" si="3"/>
        <v>0</v>
      </c>
      <c r="N16" s="25">
        <f t="shared" si="4"/>
        <v>0</v>
      </c>
      <c r="O16" s="443">
        <f t="shared" si="5"/>
        <v>0</v>
      </c>
      <c r="P16" s="482">
        <v>1</v>
      </c>
      <c r="Q16" s="25">
        <f t="shared" si="6"/>
        <v>0</v>
      </c>
      <c r="R16" s="459" t="str">
        <f t="shared" si="7"/>
        <v>-</v>
      </c>
    </row>
    <row r="17" spans="1:18" s="5" customFormat="1" ht="12" customHeight="1">
      <c r="B17" s="1312" t="s">
        <v>717</v>
      </c>
      <c r="C17" s="1313"/>
      <c r="D17" s="1313"/>
      <c r="E17" s="1313"/>
      <c r="F17" s="1313"/>
      <c r="G17" s="491">
        <v>0</v>
      </c>
      <c r="H17" s="435">
        <f t="shared" si="0"/>
        <v>0</v>
      </c>
      <c r="I17" s="53">
        <f t="shared" si="1"/>
        <v>0</v>
      </c>
      <c r="J17" s="482">
        <v>1</v>
      </c>
      <c r="K17" s="116">
        <f t="shared" si="2"/>
        <v>0</v>
      </c>
      <c r="L17" s="53">
        <f t="shared" si="8"/>
        <v>0</v>
      </c>
      <c r="M17" s="444">
        <f t="shared" si="3"/>
        <v>0</v>
      </c>
      <c r="N17" s="25">
        <f t="shared" si="4"/>
        <v>0</v>
      </c>
      <c r="O17" s="443">
        <f t="shared" si="5"/>
        <v>0</v>
      </c>
      <c r="P17" s="482">
        <v>1</v>
      </c>
      <c r="Q17" s="25">
        <f t="shared" si="6"/>
        <v>0</v>
      </c>
      <c r="R17" s="459" t="str">
        <f t="shared" si="7"/>
        <v>-</v>
      </c>
    </row>
    <row r="18" spans="1:18" s="5" customFormat="1" ht="12" customHeight="1">
      <c r="B18" s="1312" t="s">
        <v>717</v>
      </c>
      <c r="C18" s="1313"/>
      <c r="D18" s="1313"/>
      <c r="E18" s="1313"/>
      <c r="F18" s="1313"/>
      <c r="G18" s="491">
        <v>0</v>
      </c>
      <c r="H18" s="435">
        <f t="shared" si="0"/>
        <v>0</v>
      </c>
      <c r="I18" s="53">
        <f t="shared" si="1"/>
        <v>0</v>
      </c>
      <c r="J18" s="482">
        <v>1</v>
      </c>
      <c r="K18" s="116">
        <f t="shared" si="2"/>
        <v>0</v>
      </c>
      <c r="L18" s="53">
        <f t="shared" si="8"/>
        <v>0</v>
      </c>
      <c r="M18" s="444">
        <f t="shared" si="3"/>
        <v>0</v>
      </c>
      <c r="N18" s="25">
        <f t="shared" si="4"/>
        <v>0</v>
      </c>
      <c r="O18" s="443">
        <f t="shared" si="5"/>
        <v>0</v>
      </c>
      <c r="P18" s="482">
        <v>1</v>
      </c>
      <c r="Q18" s="25">
        <f t="shared" si="6"/>
        <v>0</v>
      </c>
      <c r="R18" s="459" t="str">
        <f t="shared" si="7"/>
        <v>-</v>
      </c>
    </row>
    <row r="19" spans="1:18" s="5" customFormat="1" ht="12" customHeight="1">
      <c r="B19" s="446" t="s">
        <v>721</v>
      </c>
      <c r="G19" s="491">
        <v>0</v>
      </c>
      <c r="H19" s="435" t="e">
        <f>G19/I19</f>
        <v>#DIV/0!</v>
      </c>
      <c r="I19" s="491">
        <v>0</v>
      </c>
      <c r="J19" s="482">
        <v>1</v>
      </c>
      <c r="K19" s="410">
        <v>0</v>
      </c>
      <c r="L19" s="53">
        <f t="shared" si="8"/>
        <v>0</v>
      </c>
      <c r="M19" s="444" t="e">
        <f>N19/L19</f>
        <v>#DIV/0!</v>
      </c>
      <c r="N19" s="447">
        <v>0</v>
      </c>
      <c r="O19" s="443" t="e">
        <f>Q19/G19</f>
        <v>#DIV/0!</v>
      </c>
      <c r="P19" s="482">
        <v>1</v>
      </c>
      <c r="Q19" s="447">
        <v>0</v>
      </c>
      <c r="R19" s="459" t="str">
        <f t="shared" si="7"/>
        <v>-</v>
      </c>
    </row>
    <row r="20" spans="1:18" s="5" customFormat="1" ht="12" customHeight="1">
      <c r="B20" s="446" t="s">
        <v>721</v>
      </c>
      <c r="G20" s="491">
        <v>0</v>
      </c>
      <c r="H20" s="435" t="e">
        <f>G20/I20</f>
        <v>#DIV/0!</v>
      </c>
      <c r="I20" s="491">
        <v>0</v>
      </c>
      <c r="J20" s="482">
        <v>1</v>
      </c>
      <c r="K20" s="410">
        <v>0</v>
      </c>
      <c r="L20" s="53">
        <f t="shared" si="8"/>
        <v>0</v>
      </c>
      <c r="M20" s="444" t="e">
        <f>N20/L20</f>
        <v>#DIV/0!</v>
      </c>
      <c r="N20" s="447">
        <v>0</v>
      </c>
      <c r="O20" s="443" t="e">
        <f>Q20/G20</f>
        <v>#DIV/0!</v>
      </c>
      <c r="P20" s="482">
        <v>1</v>
      </c>
      <c r="Q20" s="447">
        <v>0</v>
      </c>
      <c r="R20" s="459" t="str">
        <f t="shared" si="7"/>
        <v>-</v>
      </c>
    </row>
    <row r="21" spans="1:18" s="5" customFormat="1" ht="12" customHeight="1">
      <c r="B21" s="446" t="s">
        <v>721</v>
      </c>
      <c r="G21" s="491">
        <v>0</v>
      </c>
      <c r="H21" s="435" t="e">
        <f>G21/I21</f>
        <v>#DIV/0!</v>
      </c>
      <c r="I21" s="491">
        <v>0</v>
      </c>
      <c r="J21" s="482">
        <v>1</v>
      </c>
      <c r="K21" s="410">
        <v>0</v>
      </c>
      <c r="L21" s="53">
        <f t="shared" si="8"/>
        <v>0</v>
      </c>
      <c r="M21" s="444" t="e">
        <f>N21/L21</f>
        <v>#DIV/0!</v>
      </c>
      <c r="N21" s="447">
        <v>0</v>
      </c>
      <c r="O21" s="443" t="e">
        <f>Q21/G21</f>
        <v>#DIV/0!</v>
      </c>
      <c r="P21" s="482">
        <v>1</v>
      </c>
      <c r="Q21" s="447">
        <v>0</v>
      </c>
      <c r="R21" s="459" t="str">
        <f t="shared" si="7"/>
        <v>-</v>
      </c>
    </row>
    <row r="22" spans="1:18" s="5" customFormat="1" ht="12" customHeight="1">
      <c r="B22" s="446" t="s">
        <v>721</v>
      </c>
      <c r="G22" s="491">
        <v>0</v>
      </c>
      <c r="H22" s="435" t="e">
        <f>G22/I22</f>
        <v>#DIV/0!</v>
      </c>
      <c r="I22" s="491">
        <v>0</v>
      </c>
      <c r="J22" s="482">
        <v>1</v>
      </c>
      <c r="K22" s="410">
        <v>0</v>
      </c>
      <c r="L22" s="53">
        <f t="shared" si="8"/>
        <v>0</v>
      </c>
      <c r="M22" s="444" t="e">
        <f>N22/L22</f>
        <v>#DIV/0!</v>
      </c>
      <c r="N22" s="447">
        <v>0</v>
      </c>
      <c r="O22" s="443" t="e">
        <f>Q22/G22</f>
        <v>#DIV/0!</v>
      </c>
      <c r="P22" s="482">
        <v>1</v>
      </c>
      <c r="Q22" s="447">
        <v>0</v>
      </c>
      <c r="R22" s="459" t="str">
        <f t="shared" si="7"/>
        <v>-</v>
      </c>
    </row>
    <row r="23" spans="1:18" s="5" customFormat="1" ht="12" customHeight="1">
      <c r="A23" s="8"/>
      <c r="B23" s="563" t="s">
        <v>951</v>
      </c>
      <c r="C23" s="1"/>
      <c r="D23" s="3"/>
      <c r="E23" s="1"/>
      <c r="F23" s="3" t="s">
        <v>952</v>
      </c>
      <c r="G23" s="3" t="s">
        <v>362</v>
      </c>
      <c r="H23" s="3" t="s">
        <v>361</v>
      </c>
      <c r="I23" s="3" t="s">
        <v>155</v>
      </c>
      <c r="J23" s="564"/>
      <c r="K23" s="1189" t="s">
        <v>956</v>
      </c>
      <c r="L23" s="3" t="s">
        <v>363</v>
      </c>
      <c r="M23" s="565" t="s">
        <v>713</v>
      </c>
      <c r="N23" s="566" t="s">
        <v>31</v>
      </c>
      <c r="O23" s="567" t="s">
        <v>714</v>
      </c>
      <c r="P23" s="568" t="s">
        <v>732</v>
      </c>
      <c r="Q23" s="569" t="s">
        <v>31</v>
      </c>
      <c r="R23" s="570" t="s">
        <v>724</v>
      </c>
    </row>
    <row r="24" spans="1:18" s="5" customFormat="1" ht="12" customHeight="1">
      <c r="A24" s="409"/>
      <c r="B24" s="1314" t="s">
        <v>717</v>
      </c>
      <c r="C24" s="1315"/>
      <c r="D24" s="1315"/>
      <c r="E24" s="1315"/>
      <c r="F24" s="571">
        <v>0</v>
      </c>
      <c r="G24" s="572">
        <f>+I24*H24</f>
        <v>0</v>
      </c>
      <c r="H24" s="573">
        <f>VLOOKUP(B24,SPACE_TYPE_UNIT_DATA,8)</f>
        <v>0</v>
      </c>
      <c r="I24" s="574">
        <f>+F24*(VLOOKUP(B24,SPACE_TYPE_UNIT_DATA,3))</f>
        <v>0</v>
      </c>
      <c r="J24" s="575">
        <v>1</v>
      </c>
      <c r="K24" s="574">
        <f>VLOOKUP(B24,SPACE_TYPE_UNIT_DATA,5)</f>
        <v>0</v>
      </c>
      <c r="L24" s="576">
        <f>+F24*K24*J24</f>
        <v>0</v>
      </c>
      <c r="M24" s="577">
        <f>VLOOKUP(B24,SPACE_TYPE_UNIT_DATA,6)</f>
        <v>0</v>
      </c>
      <c r="N24" s="578">
        <f>+L24*M24</f>
        <v>0</v>
      </c>
      <c r="O24" s="579">
        <f>VLOOKUP(B24,SPACE_TYPE_UNIT_DATA,7)</f>
        <v>0</v>
      </c>
      <c r="P24" s="575">
        <v>1</v>
      </c>
      <c r="Q24" s="578">
        <f>+O24*P24*G24</f>
        <v>0</v>
      </c>
      <c r="R24" s="580" t="str">
        <f>IF($B24="SELECT SPACE TYPE","-",IF($B24="[ INSERT SPACE TYPE (NON-CAPACITY) ]","-",VLOOKUP(B24,SPACE_TYPE_UNIT_DATA,4)))</f>
        <v>-</v>
      </c>
    </row>
    <row r="25" spans="1:18" s="5" customFormat="1" ht="12" customHeight="1">
      <c r="B25" s="1316" t="s">
        <v>717</v>
      </c>
      <c r="C25" s="1317"/>
      <c r="D25" s="1317"/>
      <c r="E25" s="1317"/>
      <c r="F25" s="493">
        <v>0</v>
      </c>
      <c r="G25" s="526">
        <f>+I25*H25</f>
        <v>0</v>
      </c>
      <c r="H25" s="581">
        <f>VLOOKUP(B25,SPACE_TYPE_UNIT_DATA,8)</f>
        <v>0</v>
      </c>
      <c r="I25" s="582">
        <f>+F25*(VLOOKUP(B25,SPACE_TYPE_UNIT_DATA,3))</f>
        <v>0</v>
      </c>
      <c r="J25" s="583">
        <v>1</v>
      </c>
      <c r="K25" s="582">
        <f>VLOOKUP(B25,SPACE_TYPE_UNIT_DATA,5)</f>
        <v>0</v>
      </c>
      <c r="L25" s="584">
        <f>+F25*K25*J25</f>
        <v>0</v>
      </c>
      <c r="M25" s="585">
        <f>VLOOKUP(B25,SPACE_TYPE_UNIT_DATA,6)</f>
        <v>0</v>
      </c>
      <c r="N25" s="586">
        <f>+L25*M25</f>
        <v>0</v>
      </c>
      <c r="O25" s="587">
        <f>VLOOKUP(B25,SPACE_TYPE_UNIT_DATA,7)</f>
        <v>0</v>
      </c>
      <c r="P25" s="583">
        <v>1</v>
      </c>
      <c r="Q25" s="586">
        <f>+O25*P25*G25</f>
        <v>0</v>
      </c>
      <c r="R25" s="588" t="str">
        <f>IF($B25="SELECT SPACE TYPE","-",IF($B25="[ INSERT SPACE TYPE (NON-CAPACITY) ]","-",VLOOKUP(B25,SPACE_TYPE_UNIT_DATA,4)))</f>
        <v>-</v>
      </c>
    </row>
    <row r="26" spans="1:18" s="5" customFormat="1" ht="14.25" customHeight="1">
      <c r="B26" s="259"/>
      <c r="C26" s="58"/>
      <c r="D26" s="58"/>
      <c r="E26" s="58"/>
      <c r="F26" s="58"/>
      <c r="G26" s="408">
        <f>SUM(G13:G22)</f>
        <v>0</v>
      </c>
      <c r="H26" s="448" t="e">
        <f>G26/I26</f>
        <v>#DIV/0!</v>
      </c>
      <c r="I26" s="408">
        <f>SUM(I13:I25)</f>
        <v>0</v>
      </c>
      <c r="J26" s="408"/>
      <c r="K26" s="58"/>
      <c r="L26" s="457">
        <f>ROUND(SUM(L13:L25),-3)</f>
        <v>0</v>
      </c>
      <c r="M26" s="438"/>
      <c r="N26" s="445">
        <f>ROUND(SUM(N13:N25),-3)</f>
        <v>0</v>
      </c>
      <c r="O26" s="438"/>
      <c r="P26" s="439"/>
      <c r="Q26" s="445">
        <f>ROUND(SUM(Q13:Q25),-3)</f>
        <v>0</v>
      </c>
      <c r="R26" s="464">
        <f>MIN(R13:R25)</f>
        <v>0</v>
      </c>
    </row>
    <row r="27" spans="1:18">
      <c r="L27" s="458" t="s">
        <v>1197</v>
      </c>
      <c r="M27" s="458"/>
      <c r="N27" s="458"/>
      <c r="O27" s="458"/>
      <c r="P27" s="458"/>
      <c r="Q27" s="458"/>
      <c r="R27" s="98"/>
    </row>
    <row r="28" spans="1:18">
      <c r="A28" s="5"/>
      <c r="L28" s="458" t="s">
        <v>1195</v>
      </c>
      <c r="N28" s="458" t="s">
        <v>1196</v>
      </c>
      <c r="Q28" s="458" t="s">
        <v>1198</v>
      </c>
      <c r="R28" s="98"/>
    </row>
    <row r="29" spans="1:18">
      <c r="A29" s="5"/>
    </row>
    <row r="30" spans="1:18" ht="15.75">
      <c r="A30" s="5"/>
      <c r="B30" s="721"/>
      <c r="C30" s="184"/>
      <c r="D30" s="184"/>
      <c r="E30" s="184"/>
      <c r="F30" s="184"/>
      <c r="G30" s="184"/>
      <c r="H30" s="184"/>
      <c r="I30" s="184"/>
      <c r="J30" s="184"/>
      <c r="K30" s="184"/>
      <c r="L30" s="768"/>
      <c r="M30" s="1311"/>
      <c r="N30" s="1311"/>
      <c r="O30" s="1311"/>
      <c r="P30" s="5"/>
    </row>
    <row r="31" spans="1:18">
      <c r="A31" s="5"/>
      <c r="B31" s="23"/>
      <c r="C31" s="5"/>
      <c r="D31" s="5"/>
      <c r="E31" s="5"/>
      <c r="F31" s="5"/>
      <c r="G31" s="5"/>
      <c r="H31" s="5"/>
      <c r="I31" s="5"/>
      <c r="J31" s="5"/>
      <c r="K31" s="33"/>
      <c r="L31" s="8"/>
      <c r="M31" s="8"/>
      <c r="N31" s="8"/>
      <c r="O31" s="8"/>
    </row>
    <row r="32" spans="1:18">
      <c r="A32" s="5"/>
      <c r="B32" s="69"/>
      <c r="C32" s="69"/>
      <c r="D32" s="5"/>
      <c r="E32" s="5"/>
      <c r="F32" s="5"/>
      <c r="G32" s="5"/>
      <c r="H32" s="5"/>
      <c r="I32" s="5"/>
      <c r="J32" s="5"/>
      <c r="K32" s="33"/>
      <c r="L32" s="27"/>
      <c r="M32" s="27"/>
      <c r="N32" s="27"/>
      <c r="O32" s="27"/>
    </row>
    <row r="33" spans="1:16">
      <c r="A33" s="5"/>
      <c r="B33" s="69"/>
      <c r="C33" s="69"/>
      <c r="D33" s="23"/>
      <c r="E33" s="23"/>
      <c r="F33" s="23"/>
      <c r="G33" s="23"/>
      <c r="H33" s="23"/>
      <c r="I33" s="23"/>
      <c r="J33" s="23"/>
      <c r="K33" s="41"/>
      <c r="L33" s="27"/>
      <c r="M33" s="27"/>
      <c r="N33" s="27"/>
      <c r="O33" s="27"/>
    </row>
    <row r="34" spans="1:16">
      <c r="A34" s="5"/>
      <c r="B34" s="69"/>
      <c r="C34" s="47"/>
      <c r="D34" s="23"/>
      <c r="E34" s="23"/>
      <c r="F34" s="23"/>
      <c r="G34" s="23"/>
      <c r="H34" s="23"/>
      <c r="I34" s="23"/>
      <c r="J34" s="23"/>
      <c r="K34" s="41"/>
      <c r="L34" s="27"/>
      <c r="M34" s="27"/>
      <c r="N34" s="27"/>
      <c r="O34" s="27"/>
    </row>
    <row r="35" spans="1:16">
      <c r="A35" s="5"/>
      <c r="B35" s="69"/>
      <c r="C35" s="69"/>
      <c r="D35" s="5"/>
      <c r="E35" s="5"/>
      <c r="F35" s="5"/>
      <c r="G35" s="5"/>
      <c r="H35" s="5"/>
      <c r="I35" s="5"/>
      <c r="J35" s="5"/>
      <c r="K35" s="41"/>
      <c r="L35" s="27"/>
      <c r="M35" s="27"/>
      <c r="N35" s="27"/>
      <c r="O35" s="27"/>
    </row>
    <row r="36" spans="1:16">
      <c r="A36" s="5"/>
      <c r="B36" s="69"/>
      <c r="C36" s="69"/>
      <c r="D36" s="5"/>
      <c r="E36" s="5"/>
      <c r="F36" s="5"/>
      <c r="G36" s="5"/>
      <c r="H36" s="5"/>
      <c r="I36" s="5"/>
      <c r="J36" s="5"/>
      <c r="K36" s="41"/>
      <c r="L36" s="27"/>
      <c r="M36" s="27"/>
      <c r="N36" s="27"/>
      <c r="O36" s="27"/>
    </row>
    <row r="37" spans="1:16">
      <c r="A37" s="5"/>
      <c r="B37" s="69"/>
      <c r="C37" s="69"/>
      <c r="D37" s="5"/>
      <c r="E37" s="5"/>
      <c r="F37" s="5"/>
      <c r="G37" s="5"/>
      <c r="H37" s="5"/>
      <c r="I37" s="5"/>
      <c r="J37" s="5"/>
      <c r="K37" s="41"/>
      <c r="L37" s="27"/>
      <c r="M37" s="27"/>
      <c r="N37" s="27"/>
      <c r="O37" s="27"/>
    </row>
    <row r="38" spans="1:16">
      <c r="A38" s="5"/>
      <c r="B38" s="69"/>
      <c r="C38" s="69"/>
      <c r="D38" s="5"/>
      <c r="E38" s="5"/>
      <c r="F38" s="5"/>
      <c r="G38" s="5"/>
      <c r="H38" s="5"/>
      <c r="I38" s="5"/>
      <c r="J38" s="5"/>
      <c r="K38" s="41"/>
      <c r="L38" s="27"/>
      <c r="M38" s="27"/>
      <c r="N38" s="27"/>
      <c r="O38" s="27"/>
    </row>
    <row r="39" spans="1:16">
      <c r="A39" s="5"/>
      <c r="B39" s="5"/>
      <c r="C39" s="5"/>
      <c r="D39" s="5"/>
      <c r="E39" s="5"/>
      <c r="F39" s="5"/>
      <c r="G39" s="5"/>
      <c r="H39" s="5"/>
      <c r="I39" s="5"/>
      <c r="J39" s="5"/>
      <c r="K39" s="33"/>
      <c r="L39" s="27"/>
      <c r="M39" s="27"/>
      <c r="N39" s="27"/>
      <c r="O39" s="27"/>
    </row>
    <row r="40" spans="1:16">
      <c r="A40" s="5"/>
      <c r="C40" s="5"/>
      <c r="E40" s="5"/>
      <c r="F40" s="5"/>
      <c r="G40" s="5"/>
      <c r="H40" s="5"/>
      <c r="I40" s="5"/>
      <c r="J40" s="5"/>
      <c r="K40" s="5"/>
      <c r="L40" s="5"/>
      <c r="M40" s="5"/>
      <c r="N40" s="5"/>
      <c r="O40" s="5"/>
      <c r="P40" s="5"/>
    </row>
    <row r="41" spans="1:16">
      <c r="A41" s="5"/>
      <c r="B41" s="5"/>
      <c r="C41" s="5"/>
      <c r="D41" s="5"/>
      <c r="E41" s="5"/>
      <c r="F41" s="5"/>
      <c r="G41" s="5"/>
      <c r="H41" s="5"/>
      <c r="I41" s="5"/>
      <c r="J41" s="5"/>
      <c r="K41" s="5"/>
      <c r="L41" s="5"/>
      <c r="M41" s="5"/>
      <c r="N41" s="5"/>
      <c r="O41" s="5"/>
      <c r="P41" s="5"/>
    </row>
    <row r="42" spans="1:16">
      <c r="A42" s="5"/>
      <c r="D42" s="23"/>
      <c r="E42" s="23"/>
      <c r="F42" s="23"/>
      <c r="G42" s="5"/>
      <c r="H42" s="23"/>
      <c r="I42" s="23"/>
      <c r="J42" s="23"/>
      <c r="K42" s="5"/>
      <c r="L42" s="5"/>
      <c r="M42" s="5"/>
      <c r="N42" s="5"/>
      <c r="O42" s="5"/>
      <c r="P42" s="5"/>
    </row>
    <row r="43" spans="1:16">
      <c r="A43" s="5"/>
      <c r="D43" s="5"/>
      <c r="E43" s="5"/>
      <c r="F43" s="5"/>
      <c r="G43" s="5"/>
      <c r="H43" s="5"/>
      <c r="I43" s="5"/>
      <c r="J43" s="5"/>
      <c r="K43" s="5"/>
      <c r="L43" s="5"/>
      <c r="M43" s="1168"/>
      <c r="N43" s="1168"/>
      <c r="O43" s="1168"/>
      <c r="P43" s="5"/>
    </row>
    <row r="44" spans="1:16">
      <c r="A44" s="5"/>
      <c r="B44" s="5"/>
      <c r="C44" s="5"/>
      <c r="D44" s="5"/>
      <c r="E44" s="5"/>
      <c r="F44" s="5"/>
      <c r="G44" s="5"/>
      <c r="H44" s="5"/>
      <c r="I44" s="5"/>
      <c r="J44" s="5"/>
      <c r="K44" s="5"/>
      <c r="L44" s="5"/>
      <c r="M44" s="1168"/>
      <c r="N44" s="1168"/>
      <c r="O44" s="1168"/>
      <c r="P44" s="5"/>
    </row>
    <row r="45" spans="1:16">
      <c r="A45" s="5"/>
      <c r="E45" s="5"/>
      <c r="F45" s="5"/>
      <c r="G45" s="5"/>
      <c r="H45" s="23"/>
      <c r="I45" s="23"/>
      <c r="J45" s="23"/>
      <c r="L45" s="1169"/>
      <c r="M45" s="1169"/>
      <c r="N45" s="1169"/>
      <c r="O45" s="1169"/>
      <c r="P45" s="5"/>
    </row>
    <row r="46" spans="1:16">
      <c r="A46" s="5"/>
      <c r="B46" s="5"/>
      <c r="C46" s="5"/>
      <c r="D46" s="5"/>
      <c r="E46" s="5"/>
      <c r="F46" s="5"/>
      <c r="G46" s="1170"/>
      <c r="H46" s="5"/>
      <c r="I46" s="5"/>
      <c r="J46" s="5"/>
      <c r="L46" s="13"/>
      <c r="M46" s="13"/>
      <c r="N46" s="13"/>
      <c r="O46" s="13"/>
      <c r="P46" s="5"/>
    </row>
    <row r="47" spans="1:16">
      <c r="A47" s="5"/>
      <c r="D47" s="5"/>
      <c r="E47" s="5"/>
      <c r="F47" s="5"/>
      <c r="G47" s="5"/>
      <c r="H47" s="5"/>
      <c r="I47" s="5"/>
      <c r="J47" s="5"/>
      <c r="L47" s="13"/>
      <c r="M47" s="13"/>
      <c r="N47" s="13"/>
      <c r="O47" s="13"/>
      <c r="P47" s="5"/>
    </row>
    <row r="48" spans="1:16">
      <c r="A48" s="5"/>
      <c r="D48" s="5"/>
      <c r="E48" s="5"/>
      <c r="F48" s="5"/>
      <c r="G48" s="5"/>
      <c r="H48" s="13"/>
      <c r="I48" s="13"/>
      <c r="J48" s="13"/>
      <c r="L48" s="260"/>
      <c r="M48" s="260"/>
      <c r="N48" s="260"/>
      <c r="O48" s="5"/>
      <c r="P48" s="5"/>
    </row>
    <row r="49" spans="1:16">
      <c r="A49" s="5"/>
      <c r="D49" s="5"/>
      <c r="E49" s="5"/>
      <c r="F49" s="5"/>
      <c r="G49" s="5"/>
      <c r="H49" s="13"/>
      <c r="I49" s="13"/>
      <c r="J49" s="13"/>
      <c r="L49" s="260"/>
      <c r="M49" s="260"/>
      <c r="N49" s="260"/>
      <c r="O49" s="5"/>
      <c r="P49" s="5"/>
    </row>
    <row r="50" spans="1:16">
      <c r="A50" s="5"/>
      <c r="D50" s="5"/>
      <c r="E50" s="5"/>
      <c r="F50" s="5"/>
      <c r="G50" s="5"/>
      <c r="P50" s="5"/>
    </row>
    <row r="51" spans="1:16" ht="18">
      <c r="A51" s="5"/>
      <c r="B51" s="1176"/>
      <c r="C51" s="1177"/>
      <c r="D51" s="1177"/>
      <c r="E51" s="1177"/>
      <c r="F51" s="1177"/>
      <c r="G51" s="1177"/>
      <c r="H51" s="1177"/>
      <c r="I51" s="1177"/>
      <c r="J51" s="1177"/>
      <c r="K51" s="1177"/>
      <c r="L51" s="1177"/>
    </row>
    <row r="52" spans="1:16">
      <c r="A52" s="5"/>
      <c r="B52" s="102"/>
      <c r="C52" s="13"/>
      <c r="G52" s="13"/>
      <c r="H52" s="13"/>
      <c r="I52" s="13"/>
      <c r="J52" s="13"/>
      <c r="K52" s="13"/>
      <c r="L52" s="13"/>
      <c r="M52" s="1178"/>
      <c r="N52" s="5"/>
      <c r="O52" s="5"/>
    </row>
    <row r="53" spans="1:16">
      <c r="A53" s="5"/>
      <c r="B53" s="23"/>
      <c r="C53" s="23"/>
      <c r="G53" s="29"/>
      <c r="H53" s="10"/>
      <c r="I53" s="1171"/>
      <c r="J53" s="1171"/>
      <c r="K53" s="1172"/>
      <c r="L53" s="29"/>
      <c r="M53" s="1173"/>
      <c r="N53" s="271"/>
      <c r="O53" s="124"/>
    </row>
    <row r="54" spans="1:16">
      <c r="A54" s="5"/>
      <c r="B54" s="47"/>
      <c r="C54" s="23"/>
      <c r="G54" s="29"/>
      <c r="H54" s="10"/>
      <c r="I54" s="1171"/>
      <c r="J54" s="1171"/>
      <c r="K54" s="1172"/>
      <c r="L54" s="29"/>
      <c r="M54" s="1173"/>
      <c r="N54" s="271"/>
      <c r="O54" s="124"/>
    </row>
    <row r="55" spans="1:16">
      <c r="A55" s="5"/>
      <c r="B55" s="102"/>
      <c r="C55" s="13"/>
      <c r="G55" s="13"/>
      <c r="H55" s="13"/>
      <c r="I55" s="13"/>
      <c r="J55" s="13"/>
      <c r="K55" s="13"/>
      <c r="L55" s="13"/>
      <c r="M55" s="1173"/>
      <c r="N55" s="271"/>
      <c r="O55" s="124"/>
    </row>
    <row r="56" spans="1:16">
      <c r="A56" s="5"/>
      <c r="B56" s="47"/>
      <c r="C56" s="23"/>
      <c r="G56" s="29"/>
      <c r="H56" s="10"/>
      <c r="I56" s="1171"/>
      <c r="J56" s="1171"/>
      <c r="K56" s="1172"/>
      <c r="L56" s="29"/>
      <c r="M56" s="1173"/>
      <c r="N56" s="271"/>
      <c r="O56" s="124"/>
    </row>
    <row r="57" spans="1:16">
      <c r="A57" s="5"/>
      <c r="B57" s="47"/>
      <c r="C57" s="23"/>
      <c r="G57" s="29"/>
      <c r="H57" s="10"/>
      <c r="I57" s="1171"/>
      <c r="J57" s="1171"/>
      <c r="K57" s="1172"/>
      <c r="L57" s="29"/>
      <c r="M57" s="1173"/>
      <c r="N57" s="271"/>
      <c r="O57" s="124"/>
    </row>
    <row r="58" spans="1:16">
      <c r="A58" s="5"/>
      <c r="B58" s="102"/>
      <c r="C58" s="13"/>
      <c r="G58" s="13"/>
      <c r="H58" s="13"/>
      <c r="I58" s="13"/>
      <c r="J58" s="13"/>
      <c r="K58" s="13"/>
      <c r="L58" s="13"/>
      <c r="M58" s="1174"/>
      <c r="N58" s="271"/>
      <c r="O58" s="124"/>
    </row>
    <row r="59" spans="1:16">
      <c r="A59" s="5"/>
      <c r="B59" s="47"/>
      <c r="C59" s="23"/>
      <c r="G59" s="29"/>
      <c r="H59" s="10"/>
      <c r="I59" s="1171"/>
      <c r="J59" s="1171"/>
      <c r="K59" s="1172"/>
      <c r="L59" s="29"/>
      <c r="M59" s="1173"/>
      <c r="N59" s="271"/>
      <c r="O59" s="124"/>
    </row>
    <row r="60" spans="1:16">
      <c r="A60" s="5"/>
      <c r="B60" s="47"/>
      <c r="C60" s="23"/>
      <c r="G60" s="29"/>
      <c r="H60" s="10"/>
      <c r="I60" s="1171"/>
      <c r="J60" s="1171"/>
      <c r="K60" s="1172"/>
      <c r="L60" s="29"/>
      <c r="M60" s="1173"/>
      <c r="N60" s="271"/>
      <c r="O60" s="124"/>
    </row>
    <row r="61" spans="1:16">
      <c r="A61" s="5"/>
      <c r="B61" s="102"/>
      <c r="C61" s="13"/>
      <c r="G61" s="13"/>
      <c r="H61" s="13"/>
      <c r="I61" s="13"/>
      <c r="J61" s="13"/>
      <c r="K61" s="13"/>
      <c r="L61" s="13"/>
      <c r="M61" s="1173"/>
      <c r="N61" s="271"/>
      <c r="O61" s="124"/>
    </row>
    <row r="62" spans="1:16">
      <c r="A62" s="5"/>
      <c r="B62" s="47"/>
      <c r="C62" s="23"/>
      <c r="G62" s="29"/>
      <c r="H62" s="10"/>
      <c r="I62" s="1171"/>
      <c r="J62" s="1171"/>
      <c r="K62" s="1172"/>
      <c r="L62" s="29"/>
      <c r="M62" s="1173"/>
      <c r="N62" s="271"/>
      <c r="O62" s="124"/>
    </row>
    <row r="63" spans="1:16">
      <c r="A63" s="5"/>
      <c r="B63" s="47"/>
      <c r="C63" s="23"/>
      <c r="G63" s="29"/>
      <c r="H63" s="10"/>
      <c r="I63" s="1171"/>
      <c r="J63" s="1171"/>
      <c r="K63" s="1172"/>
      <c r="L63" s="29"/>
      <c r="M63" s="1173"/>
      <c r="N63" s="271"/>
      <c r="O63" s="124"/>
    </row>
    <row r="64" spans="1:16">
      <c r="A64" s="5"/>
      <c r="B64" s="102"/>
      <c r="C64" s="5"/>
      <c r="G64" s="5"/>
      <c r="H64" s="33"/>
      <c r="I64" s="33"/>
      <c r="J64" s="33"/>
      <c r="K64" s="5"/>
      <c r="L64" s="13"/>
      <c r="N64" s="5"/>
      <c r="O64" s="5"/>
    </row>
    <row r="65" spans="1:15">
      <c r="A65" s="5"/>
      <c r="M65" s="5"/>
      <c r="N65" s="5"/>
      <c r="O65" s="5"/>
    </row>
    <row r="66" spans="1:15">
      <c r="A66" s="5"/>
      <c r="B66" s="187"/>
      <c r="G66" s="490"/>
      <c r="L66" s="1179"/>
      <c r="M66" s="5"/>
      <c r="N66" s="53"/>
    </row>
    <row r="67" spans="1:15">
      <c r="A67" s="5"/>
      <c r="B67" s="490"/>
      <c r="C67" s="13"/>
      <c r="G67" s="603"/>
      <c r="H67" s="13"/>
      <c r="I67" s="13"/>
      <c r="J67" s="13"/>
      <c r="K67" s="13"/>
      <c r="L67" s="13"/>
      <c r="M67" s="5"/>
      <c r="N67" s="27"/>
    </row>
    <row r="68" spans="1:15">
      <c r="A68" s="5"/>
      <c r="B68" s="490"/>
      <c r="C68" s="13"/>
      <c r="G68" s="603"/>
      <c r="H68" s="13"/>
      <c r="I68" s="13"/>
      <c r="J68" s="13"/>
      <c r="K68" s="13"/>
      <c r="L68" s="13"/>
      <c r="M68" s="5"/>
      <c r="N68" s="5"/>
      <c r="O68" s="5"/>
    </row>
    <row r="69" spans="1:15">
      <c r="A69" s="5"/>
      <c r="B69" s="102"/>
      <c r="C69" s="13"/>
      <c r="G69" s="603"/>
      <c r="H69" s="13"/>
      <c r="I69" s="13"/>
      <c r="J69" s="13"/>
      <c r="K69" s="13"/>
      <c r="L69" s="13"/>
      <c r="M69" s="5"/>
      <c r="N69" s="5"/>
      <c r="O69" s="5"/>
    </row>
    <row r="70" spans="1:15">
      <c r="A70" s="5"/>
      <c r="B70" s="490"/>
      <c r="C70" s="13"/>
      <c r="G70" s="603"/>
      <c r="H70" s="13"/>
      <c r="I70" s="13"/>
      <c r="J70" s="13"/>
      <c r="K70" s="13"/>
      <c r="L70" s="13"/>
      <c r="M70" s="5"/>
      <c r="N70" s="5"/>
      <c r="O70" s="5"/>
    </row>
    <row r="71" spans="1:15">
      <c r="A71" s="5"/>
      <c r="B71" s="102"/>
      <c r="C71" s="13"/>
      <c r="G71" s="603"/>
      <c r="H71" s="13"/>
      <c r="I71" s="13"/>
      <c r="J71" s="13"/>
      <c r="K71" s="13"/>
      <c r="L71" s="13"/>
      <c r="M71" s="5"/>
      <c r="N71" s="5"/>
      <c r="O71" s="5"/>
    </row>
    <row r="72" spans="1:15">
      <c r="A72" s="5"/>
      <c r="B72" s="47"/>
      <c r="C72" s="13"/>
      <c r="G72" s="490"/>
      <c r="H72" s="13"/>
      <c r="I72" s="13"/>
      <c r="J72" s="13"/>
      <c r="K72" s="13"/>
      <c r="L72" s="1179"/>
      <c r="M72" s="5"/>
      <c r="N72" s="53"/>
    </row>
    <row r="73" spans="1:15">
      <c r="A73" s="5"/>
      <c r="C73" s="5"/>
      <c r="G73" s="603"/>
      <c r="H73" s="5"/>
      <c r="I73" s="5"/>
      <c r="J73" s="5"/>
      <c r="K73" s="5"/>
      <c r="L73" s="13"/>
      <c r="M73" s="5"/>
      <c r="N73" s="27"/>
    </row>
    <row r="74" spans="1:15">
      <c r="A74" s="5"/>
      <c r="B74" s="69"/>
      <c r="C74" s="5"/>
      <c r="G74" s="603"/>
      <c r="H74" s="5"/>
      <c r="I74" s="5"/>
      <c r="J74" s="5"/>
      <c r="K74" s="5"/>
      <c r="L74" s="13"/>
      <c r="M74" s="5"/>
      <c r="O74" s="5"/>
    </row>
    <row r="75" spans="1:15">
      <c r="A75" s="5"/>
      <c r="B75" s="69"/>
      <c r="C75" s="5"/>
      <c r="G75" s="603"/>
      <c r="H75" s="5"/>
      <c r="I75" s="5"/>
      <c r="J75" s="5"/>
      <c r="K75" s="5"/>
      <c r="L75" s="13"/>
      <c r="M75" s="5"/>
      <c r="N75" s="257"/>
      <c r="O75" s="5"/>
    </row>
    <row r="76" spans="1:15">
      <c r="A76" s="5"/>
      <c r="B76" s="69"/>
      <c r="C76" s="5"/>
      <c r="G76" s="603"/>
      <c r="H76" s="5"/>
      <c r="I76" s="5"/>
      <c r="J76" s="5"/>
      <c r="K76" s="5"/>
      <c r="L76" s="13"/>
      <c r="M76" s="5"/>
      <c r="N76" s="5"/>
      <c r="O76" s="5"/>
    </row>
    <row r="77" spans="1:15">
      <c r="A77" s="5"/>
      <c r="B77" s="5"/>
      <c r="C77" s="5"/>
      <c r="G77" s="603"/>
      <c r="H77" s="5"/>
      <c r="I77" s="5"/>
      <c r="J77" s="5"/>
      <c r="K77" s="5"/>
      <c r="L77" s="13"/>
      <c r="M77" s="5"/>
      <c r="N77" s="5"/>
      <c r="O77" s="5"/>
    </row>
    <row r="78" spans="1:15">
      <c r="A78" s="5"/>
      <c r="B78" s="5"/>
      <c r="C78" s="5"/>
      <c r="G78" s="603"/>
      <c r="H78" s="5"/>
      <c r="I78" s="5"/>
      <c r="J78" s="5"/>
      <c r="K78" s="5"/>
      <c r="L78" s="13"/>
    </row>
    <row r="79" spans="1:15">
      <c r="A79" s="5"/>
    </row>
    <row r="80" spans="1:15">
      <c r="A80" s="5"/>
    </row>
    <row r="81" spans="1:12">
      <c r="A81" s="5"/>
    </row>
    <row r="82" spans="1:12">
      <c r="A82" s="5"/>
      <c r="B82" s="5"/>
      <c r="C82" s="5"/>
      <c r="G82" s="1175"/>
      <c r="H82" s="5"/>
      <c r="I82" s="5"/>
      <c r="J82" s="5"/>
      <c r="K82" s="5"/>
      <c r="L82" s="13"/>
    </row>
    <row r="83" spans="1:12">
      <c r="A83" s="5"/>
    </row>
    <row r="84" spans="1:12">
      <c r="A84" s="5"/>
    </row>
    <row r="85" spans="1:12">
      <c r="A85" s="5"/>
    </row>
    <row r="86" spans="1:12">
      <c r="A86" s="5"/>
    </row>
    <row r="87" spans="1:12">
      <c r="A87" s="5"/>
    </row>
    <row r="88" spans="1:12">
      <c r="A88" s="5"/>
    </row>
    <row r="89" spans="1:12">
      <c r="A89" s="5"/>
    </row>
  </sheetData>
  <mergeCells count="14">
    <mergeCell ref="B10:L10"/>
    <mergeCell ref="M10:N10"/>
    <mergeCell ref="M11:N11"/>
    <mergeCell ref="O10:Q10"/>
    <mergeCell ref="B18:F18"/>
    <mergeCell ref="O11:Q11"/>
    <mergeCell ref="B13:F13"/>
    <mergeCell ref="B14:F14"/>
    <mergeCell ref="B15:F15"/>
    <mergeCell ref="M30:O30"/>
    <mergeCell ref="B17:F17"/>
    <mergeCell ref="B16:F16"/>
    <mergeCell ref="B24:E24"/>
    <mergeCell ref="B25:E25"/>
  </mergeCells>
  <dataValidations xWindow="607" yWindow="436" count="3">
    <dataValidation type="list" allowBlank="1" showErrorMessage="1" promptTitle="SELECT FUND TYPE" sqref="B14:F18" xr:uid="{00000000-0002-0000-0100-000001000000}">
      <formula1>SPACE_TYPE</formula1>
    </dataValidation>
    <dataValidation type="list" allowBlank="1" showInputMessage="1" showErrorMessage="1" promptTitle="SELECT SPACE TYPE" prompt="Selection is the basis for the OUTYEAR, EQUIPMENT, and FEE CALCULATIONS._x000a__x000a_DO NOT SKIP THIS STEP." sqref="B13:F13" xr:uid="{00000000-0002-0000-0100-000002000000}">
      <formula1>SPACE_TYPE</formula1>
    </dataValidation>
    <dataValidation type="list" allowBlank="1" showInputMessage="1" showErrorMessage="1" promptTitle="SELECT SPACE TYPE" prompt="Selection is the basis for the OUTYEAR, EQUIPMENT, and FEE CALCULATIONS._x000a__x000a_DO NOT SKIP THIS STEP." sqref="B24:E24 B25:E25" xr:uid="{4AC941F8-1F0E-4C10-A2BD-CA2516845838}">
      <formula1>SPACE_TYPE_UNIT</formula1>
    </dataValidation>
  </dataValidations>
  <pageMargins left="0.7" right="0.7" top="0.75" bottom="0.75" header="0.3" footer="0.3"/>
  <pageSetup scale="81" orientation="portrait" r:id="rId1"/>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pageSetUpPr fitToPage="1"/>
  </sheetPr>
  <dimension ref="A1:AM66"/>
  <sheetViews>
    <sheetView showGridLines="0" zoomScaleNormal="100" workbookViewId="0">
      <selection activeCell="A4" sqref="A4:H4"/>
    </sheetView>
  </sheetViews>
  <sheetFormatPr defaultColWidth="9.33203125" defaultRowHeight="12.75"/>
  <cols>
    <col min="1" max="1" width="4" style="635" customWidth="1"/>
    <col min="2" max="2" width="15.5" style="635" customWidth="1"/>
    <col min="3" max="3" width="14.1640625" style="635" customWidth="1"/>
    <col min="4" max="4" width="23.83203125" style="635" customWidth="1"/>
    <col min="5" max="5" width="5.6640625" style="635" customWidth="1"/>
    <col min="6" max="6" width="15.83203125" style="635" customWidth="1"/>
    <col min="7" max="7" width="13" style="635" customWidth="1"/>
    <col min="8" max="8" width="17.6640625" style="635" customWidth="1"/>
    <col min="9" max="10" width="14.6640625" style="633" customWidth="1"/>
    <col min="11" max="11" width="9.33203125" style="633"/>
    <col min="12" max="12" width="2.83203125" style="633" customWidth="1"/>
    <col min="13" max="13" width="29.1640625" style="633" customWidth="1"/>
    <col min="14" max="14" width="114.83203125" style="633" customWidth="1"/>
    <col min="15" max="17" width="9.33203125" style="633"/>
    <col min="18" max="21" width="9.33203125" style="634"/>
    <col min="22" max="16384" width="9.33203125" style="635"/>
  </cols>
  <sheetData>
    <row r="1" spans="1:39" s="695" customFormat="1" ht="17.25" customHeight="1">
      <c r="A1" s="1338" t="s">
        <v>199</v>
      </c>
      <c r="B1" s="1338"/>
      <c r="C1" s="1338"/>
      <c r="D1" s="1338"/>
      <c r="E1" s="1338"/>
      <c r="F1" s="1338"/>
      <c r="G1" s="1338"/>
      <c r="H1" s="1338"/>
      <c r="I1" s="694"/>
      <c r="J1" s="694"/>
      <c r="K1" s="694"/>
      <c r="L1" s="694"/>
      <c r="M1" s="694"/>
      <c r="N1" s="694"/>
      <c r="O1" s="694"/>
      <c r="P1" s="694"/>
      <c r="Q1" s="694"/>
      <c r="R1" s="1199"/>
      <c r="S1" s="1199"/>
      <c r="T1" s="1199"/>
      <c r="U1" s="1199"/>
    </row>
    <row r="2" spans="1:39" s="695" customFormat="1" ht="12.75" customHeight="1">
      <c r="A2" s="1339" t="s">
        <v>1032</v>
      </c>
      <c r="B2" s="1339"/>
      <c r="C2" s="1339"/>
      <c r="D2" s="1339"/>
      <c r="E2" s="1339"/>
      <c r="F2" s="1339"/>
      <c r="G2" s="1339"/>
      <c r="H2" s="1339"/>
      <c r="I2" s="694"/>
      <c r="J2" s="694"/>
      <c r="K2" s="694"/>
      <c r="L2" s="694"/>
      <c r="M2" s="694"/>
      <c r="N2" s="694"/>
      <c r="O2" s="694"/>
      <c r="P2" s="694"/>
      <c r="Q2" s="694"/>
      <c r="R2" s="1199"/>
      <c r="S2" s="1199"/>
      <c r="T2" s="1199"/>
      <c r="U2" s="1199"/>
    </row>
    <row r="3" spans="1:39" s="695" customFormat="1" ht="12.75" customHeight="1">
      <c r="A3" s="1340" t="s">
        <v>1318</v>
      </c>
      <c r="B3" s="1340"/>
      <c r="C3" s="1340"/>
      <c r="D3" s="1340"/>
      <c r="E3" s="1340"/>
      <c r="F3" s="1340"/>
      <c r="G3" s="1340"/>
      <c r="H3" s="1340"/>
      <c r="I3" s="694"/>
      <c r="J3" s="694"/>
      <c r="K3" s="694"/>
      <c r="L3" s="694"/>
      <c r="M3" s="694"/>
      <c r="N3" s="694"/>
      <c r="O3" s="694"/>
      <c r="P3" s="694"/>
      <c r="Q3" s="694"/>
      <c r="R3" s="1199"/>
      <c r="S3" s="1199"/>
      <c r="T3" s="1199"/>
      <c r="U3" s="1199"/>
    </row>
    <row r="4" spans="1:39" s="695" customFormat="1" ht="12.75" customHeight="1">
      <c r="A4" s="1341" t="s">
        <v>1033</v>
      </c>
      <c r="B4" s="1341"/>
      <c r="C4" s="1341"/>
      <c r="D4" s="1341"/>
      <c r="E4" s="1341"/>
      <c r="F4" s="1341"/>
      <c r="G4" s="1341"/>
      <c r="H4" s="1341"/>
      <c r="I4" s="694"/>
      <c r="J4" s="694"/>
      <c r="K4" s="694"/>
      <c r="L4" s="694"/>
      <c r="M4" s="694"/>
      <c r="N4" s="694"/>
      <c r="O4" s="694"/>
      <c r="P4" s="694"/>
      <c r="Q4" s="694"/>
      <c r="R4" s="1199"/>
      <c r="S4" s="1199"/>
      <c r="T4" s="1199"/>
      <c r="U4" s="1199"/>
    </row>
    <row r="5" spans="1:39" s="695" customFormat="1" ht="10.35" customHeight="1">
      <c r="A5" s="1342"/>
      <c r="B5" s="1342"/>
      <c r="C5" s="1342"/>
      <c r="D5" s="1342"/>
      <c r="E5" s="1342"/>
      <c r="F5" s="1342"/>
      <c r="G5" s="1342"/>
      <c r="H5" s="1342"/>
      <c r="I5" s="694"/>
      <c r="J5" s="694"/>
      <c r="K5" s="694"/>
      <c r="L5" s="694"/>
      <c r="M5" s="694"/>
      <c r="N5" s="694"/>
      <c r="O5" s="694"/>
      <c r="P5" s="694"/>
      <c r="Q5" s="694"/>
      <c r="R5" s="1199"/>
      <c r="S5" s="1199"/>
      <c r="T5" s="1199"/>
      <c r="U5" s="1199"/>
    </row>
    <row r="6" spans="1:39" s="642" customFormat="1" ht="12.6" customHeight="1">
      <c r="A6" s="1343" t="s">
        <v>1034</v>
      </c>
      <c r="B6" s="1344"/>
      <c r="C6" s="1344"/>
      <c r="D6" s="1344"/>
      <c r="E6" s="1344"/>
      <c r="F6" s="1344"/>
      <c r="G6" s="1344"/>
      <c r="H6" s="1345"/>
      <c r="I6" s="639"/>
      <c r="J6" s="639"/>
      <c r="K6" s="640"/>
      <c r="L6" s="640"/>
      <c r="M6" s="640"/>
      <c r="N6" s="640"/>
      <c r="O6" s="640"/>
      <c r="P6" s="640"/>
      <c r="Q6" s="640"/>
      <c r="R6" s="641"/>
      <c r="S6" s="641"/>
      <c r="T6" s="641"/>
      <c r="U6" s="641"/>
      <c r="V6" s="641"/>
      <c r="W6" s="641"/>
      <c r="X6" s="641"/>
      <c r="Y6" s="641"/>
      <c r="Z6" s="641"/>
      <c r="AA6" s="641"/>
      <c r="AB6" s="641"/>
      <c r="AC6" s="641"/>
      <c r="AD6" s="641"/>
      <c r="AE6" s="641"/>
      <c r="AF6" s="641"/>
      <c r="AG6" s="641"/>
      <c r="AH6" s="641"/>
      <c r="AI6" s="641"/>
      <c r="AJ6" s="641"/>
      <c r="AK6" s="641"/>
      <c r="AL6" s="641"/>
      <c r="AM6" s="641"/>
    </row>
    <row r="7" spans="1:39" s="648" customFormat="1" ht="12" customHeight="1">
      <c r="A7" s="643"/>
      <c r="B7" s="942" t="s">
        <v>1035</v>
      </c>
      <c r="C7" s="644"/>
      <c r="D7" s="942" t="s">
        <v>1036</v>
      </c>
      <c r="E7" s="942" t="s">
        <v>1142</v>
      </c>
      <c r="F7" s="942"/>
      <c r="G7" s="644"/>
      <c r="H7" s="943" t="s">
        <v>1037</v>
      </c>
      <c r="I7" s="645"/>
      <c r="J7" s="645"/>
      <c r="K7" s="646"/>
      <c r="L7" s="646"/>
      <c r="M7" s="646"/>
      <c r="N7" s="646"/>
      <c r="O7" s="646"/>
      <c r="P7" s="646"/>
      <c r="Q7" s="646"/>
      <c r="R7" s="647"/>
      <c r="S7" s="647"/>
      <c r="T7" s="647"/>
      <c r="U7" s="647"/>
      <c r="V7" s="647"/>
      <c r="W7" s="647"/>
      <c r="X7" s="647"/>
      <c r="Y7" s="647"/>
      <c r="Z7" s="647"/>
      <c r="AA7" s="647"/>
      <c r="AB7" s="647"/>
      <c r="AC7" s="647"/>
      <c r="AD7" s="647"/>
      <c r="AE7" s="647"/>
      <c r="AF7" s="647"/>
      <c r="AG7" s="647"/>
      <c r="AH7" s="647"/>
      <c r="AI7" s="647"/>
      <c r="AJ7" s="647"/>
      <c r="AK7" s="647"/>
      <c r="AL7" s="647"/>
      <c r="AM7" s="647"/>
    </row>
    <row r="8" spans="1:39" s="695" customFormat="1" ht="10.35" customHeight="1">
      <c r="A8" s="1342"/>
      <c r="B8" s="1342"/>
      <c r="C8" s="1342"/>
      <c r="D8" s="1342"/>
      <c r="E8" s="1342"/>
      <c r="F8" s="1342"/>
      <c r="G8" s="1342"/>
      <c r="H8" s="1342"/>
      <c r="I8" s="694"/>
      <c r="J8" s="694"/>
      <c r="K8" s="694"/>
      <c r="L8" s="694"/>
      <c r="M8" s="694"/>
      <c r="N8" s="694"/>
      <c r="O8" s="694"/>
      <c r="P8" s="694"/>
      <c r="Q8" s="694"/>
      <c r="R8" s="1199"/>
      <c r="S8" s="1199"/>
      <c r="T8" s="1199"/>
      <c r="U8" s="1199"/>
    </row>
    <row r="9" spans="1:39" ht="14.45" customHeight="1">
      <c r="A9" s="649" t="s">
        <v>1038</v>
      </c>
      <c r="B9" s="650"/>
      <c r="C9" s="650"/>
      <c r="D9" s="650"/>
      <c r="E9" s="650"/>
      <c r="F9" s="650"/>
      <c r="G9" s="650"/>
      <c r="H9" s="651"/>
      <c r="L9" s="634"/>
      <c r="M9" s="634"/>
      <c r="N9" s="638"/>
      <c r="O9" s="638"/>
      <c r="P9" s="638"/>
      <c r="Q9" s="638"/>
      <c r="R9" s="638"/>
      <c r="S9" s="638"/>
      <c r="T9" s="638"/>
      <c r="U9" s="638"/>
      <c r="V9" s="638"/>
      <c r="W9" s="638"/>
      <c r="X9" s="638"/>
      <c r="Y9" s="638"/>
      <c r="Z9" s="638"/>
      <c r="AA9" s="638"/>
      <c r="AB9" s="638"/>
      <c r="AC9" s="638"/>
      <c r="AD9" s="638"/>
      <c r="AE9" s="638"/>
      <c r="AF9" s="638"/>
      <c r="AG9" s="638"/>
      <c r="AH9" s="638"/>
      <c r="AI9" s="638"/>
      <c r="AJ9" s="638"/>
      <c r="AK9" s="638"/>
      <c r="AL9" s="638"/>
      <c r="AM9" s="638"/>
    </row>
    <row r="10" spans="1:39" ht="15" customHeight="1">
      <c r="A10" s="1334" t="s">
        <v>197</v>
      </c>
      <c r="B10" s="1335"/>
      <c r="C10" s="1346" t="str">
        <f>'2-7'!D5</f>
        <v>SELECT CAMPUS</v>
      </c>
      <c r="D10" s="1346"/>
      <c r="E10" s="1335" t="s">
        <v>201</v>
      </c>
      <c r="F10" s="1335"/>
      <c r="G10" s="1346"/>
      <c r="H10" s="1347"/>
      <c r="L10" s="634"/>
      <c r="M10" s="634"/>
      <c r="N10" s="638"/>
      <c r="O10" s="638"/>
      <c r="P10" s="638"/>
      <c r="Q10" s="638"/>
      <c r="R10" s="638"/>
      <c r="S10" s="638"/>
      <c r="T10" s="638"/>
      <c r="U10" s="638"/>
      <c r="V10" s="638"/>
      <c r="W10" s="638"/>
      <c r="X10" s="638"/>
      <c r="Y10" s="638"/>
      <c r="Z10" s="638"/>
      <c r="AA10" s="638"/>
      <c r="AB10" s="638"/>
      <c r="AC10" s="638"/>
      <c r="AD10" s="638"/>
      <c r="AE10" s="638"/>
      <c r="AF10" s="638"/>
      <c r="AG10" s="638"/>
      <c r="AH10" s="638"/>
      <c r="AI10" s="638"/>
      <c r="AJ10" s="638"/>
      <c r="AK10" s="638"/>
      <c r="AL10" s="638"/>
      <c r="AM10" s="638"/>
    </row>
    <row r="11" spans="1:39" ht="15" customHeight="1">
      <c r="A11" s="1334" t="s">
        <v>202</v>
      </c>
      <c r="B11" s="1335"/>
      <c r="C11" s="1336">
        <f>'2-7'!D6</f>
        <v>0</v>
      </c>
      <c r="D11" s="1336"/>
      <c r="E11" s="1335" t="s">
        <v>1039</v>
      </c>
      <c r="F11" s="1335"/>
      <c r="G11" s="1336">
        <f>'2-7'!D1</f>
        <v>0</v>
      </c>
      <c r="H11" s="1337"/>
      <c r="L11" s="634"/>
      <c r="M11" s="634"/>
      <c r="N11" s="635"/>
      <c r="O11" s="635"/>
      <c r="P11" s="635"/>
      <c r="Q11" s="635"/>
      <c r="R11" s="635"/>
      <c r="S11" s="635"/>
      <c r="T11" s="635"/>
      <c r="U11" s="635"/>
    </row>
    <row r="12" spans="1:39" ht="15" customHeight="1">
      <c r="A12" s="1334"/>
      <c r="B12" s="1335"/>
      <c r="C12" s="1336"/>
      <c r="D12" s="1336"/>
      <c r="E12" s="1335" t="s">
        <v>1040</v>
      </c>
      <c r="F12" s="1335"/>
      <c r="G12" s="1336"/>
      <c r="H12" s="1337"/>
      <c r="L12" s="634"/>
      <c r="M12" s="634"/>
      <c r="N12" s="635"/>
      <c r="O12" s="635"/>
      <c r="P12" s="635"/>
      <c r="Q12" s="635"/>
      <c r="R12" s="635"/>
      <c r="S12" s="635"/>
      <c r="T12" s="635"/>
      <c r="U12" s="635"/>
    </row>
    <row r="13" spans="1:39" ht="15" customHeight="1">
      <c r="A13" s="1334" t="s">
        <v>204</v>
      </c>
      <c r="B13" s="1335"/>
      <c r="C13" s="1348"/>
      <c r="D13" s="1348"/>
      <c r="E13" s="1349" t="s">
        <v>205</v>
      </c>
      <c r="F13" s="1349"/>
      <c r="G13" s="1350"/>
      <c r="H13" s="1351"/>
      <c r="L13" s="634"/>
      <c r="M13" s="634"/>
      <c r="N13" s="635"/>
      <c r="O13" s="635"/>
      <c r="P13" s="635"/>
      <c r="Q13" s="635"/>
      <c r="R13" s="635"/>
      <c r="S13" s="635"/>
      <c r="T13" s="635"/>
      <c r="U13" s="635"/>
    </row>
    <row r="14" spans="1:39" ht="15" customHeight="1">
      <c r="A14" s="1334" t="s">
        <v>206</v>
      </c>
      <c r="B14" s="1335"/>
      <c r="C14" s="1336"/>
      <c r="D14" s="1336"/>
      <c r="E14" s="1349" t="s">
        <v>207</v>
      </c>
      <c r="F14" s="1349"/>
      <c r="G14" s="1350"/>
      <c r="H14" s="1351"/>
      <c r="L14" s="634"/>
      <c r="M14" s="634"/>
      <c r="N14" s="635"/>
      <c r="O14" s="635"/>
      <c r="P14" s="635"/>
      <c r="Q14" s="635"/>
      <c r="R14" s="635"/>
      <c r="S14" s="635"/>
      <c r="T14" s="635"/>
      <c r="U14" s="635"/>
    </row>
    <row r="15" spans="1:39" ht="15" customHeight="1">
      <c r="A15" s="1334" t="s">
        <v>208</v>
      </c>
      <c r="B15" s="1335"/>
      <c r="C15" s="1336" t="str">
        <f>'2-7'!D9</f>
        <v>[ Contractor Company Name ]</v>
      </c>
      <c r="D15" s="1336"/>
      <c r="E15" s="1335" t="s">
        <v>209</v>
      </c>
      <c r="F15" s="1335"/>
      <c r="G15" s="1350">
        <f>'2-7'!W8+'2-7'!X8</f>
        <v>0</v>
      </c>
      <c r="H15" s="1351"/>
      <c r="L15" s="634"/>
      <c r="M15" s="634"/>
      <c r="N15" s="635"/>
      <c r="O15" s="635"/>
      <c r="P15" s="635"/>
      <c r="Q15" s="635"/>
      <c r="R15" s="635"/>
      <c r="S15" s="635"/>
      <c r="T15" s="635"/>
      <c r="U15" s="635"/>
    </row>
    <row r="16" spans="1:39" ht="4.3499999999999996" customHeight="1">
      <c r="A16" s="652"/>
      <c r="B16" s="653"/>
      <c r="C16" s="654"/>
      <c r="D16" s="654"/>
      <c r="E16" s="653"/>
      <c r="F16" s="653"/>
      <c r="G16" s="655"/>
      <c r="H16" s="656"/>
      <c r="I16" s="657"/>
      <c r="J16" s="657"/>
      <c r="R16" s="635"/>
      <c r="S16" s="635"/>
      <c r="T16" s="635"/>
      <c r="U16" s="635"/>
    </row>
    <row r="17" spans="1:21" s="695" customFormat="1" ht="9.75" customHeight="1">
      <c r="A17" s="1352"/>
      <c r="B17" s="1352"/>
      <c r="C17" s="1352"/>
      <c r="D17" s="1352"/>
      <c r="E17" s="1352"/>
      <c r="F17" s="1352"/>
      <c r="G17" s="1352"/>
      <c r="H17" s="1352"/>
      <c r="I17" s="1202"/>
      <c r="J17" s="1202"/>
      <c r="K17" s="694"/>
      <c r="L17" s="694"/>
      <c r="M17" s="694"/>
      <c r="N17" s="694"/>
      <c r="O17" s="694"/>
      <c r="P17" s="694"/>
      <c r="Q17" s="694"/>
    </row>
    <row r="18" spans="1:21" ht="7.5" customHeight="1">
      <c r="A18" s="1339"/>
      <c r="B18" s="1339"/>
      <c r="C18" s="1339"/>
      <c r="D18" s="1339"/>
      <c r="E18" s="1339"/>
      <c r="F18" s="1339"/>
      <c r="G18" s="1339"/>
      <c r="H18" s="1339"/>
      <c r="K18" s="658"/>
    </row>
    <row r="19" spans="1:21" s="695" customFormat="1" ht="56.25">
      <c r="A19" s="1354" t="s">
        <v>1248</v>
      </c>
      <c r="B19" s="1355"/>
      <c r="C19" s="1355"/>
      <c r="D19" s="1356"/>
      <c r="E19" s="1356"/>
      <c r="F19" s="1356"/>
      <c r="G19" s="1205" t="s">
        <v>1315</v>
      </c>
      <c r="H19" s="1206" t="s">
        <v>1314</v>
      </c>
      <c r="I19" s="1206" t="s">
        <v>1309</v>
      </c>
      <c r="J19" s="1206" t="s">
        <v>1310</v>
      </c>
      <c r="K19" s="694"/>
      <c r="L19" s="694"/>
      <c r="M19" s="694"/>
      <c r="N19" s="694"/>
      <c r="O19" s="694"/>
      <c r="P19" s="694"/>
      <c r="Q19" s="694"/>
      <c r="R19" s="1199"/>
      <c r="S19" s="1199"/>
      <c r="T19" s="1199"/>
      <c r="U19" s="1199"/>
    </row>
    <row r="20" spans="1:21" s="695" customFormat="1" ht="13.5" thickBot="1">
      <c r="A20" s="1207"/>
      <c r="B20" s="1357" t="s">
        <v>221</v>
      </c>
      <c r="C20" s="1357"/>
      <c r="D20" s="1357"/>
      <c r="E20" s="1357"/>
      <c r="F20" s="1357"/>
      <c r="G20" s="1198" t="s">
        <v>1242</v>
      </c>
      <c r="H20" s="1208" t="s">
        <v>1242</v>
      </c>
      <c r="I20" s="1208"/>
      <c r="J20" s="1208"/>
      <c r="K20" s="694"/>
      <c r="L20" s="694"/>
      <c r="M20" s="694"/>
      <c r="N20" s="694"/>
      <c r="O20" s="694"/>
      <c r="P20" s="694"/>
      <c r="Q20" s="694"/>
      <c r="R20" s="1199"/>
      <c r="S20" s="1199"/>
      <c r="T20" s="1199"/>
      <c r="U20" s="1199"/>
    </row>
    <row r="21" spans="1:21" s="695" customFormat="1" ht="15" customHeight="1" thickBot="1">
      <c r="A21" s="1211"/>
      <c r="B21" s="1358" t="s">
        <v>222</v>
      </c>
      <c r="C21" s="1358"/>
      <c r="D21" s="1358"/>
      <c r="E21" s="1358"/>
      <c r="F21" s="1358"/>
      <c r="G21" s="1198">
        <v>0.55000000000000004</v>
      </c>
      <c r="H21" s="1212">
        <v>0.60499999999999998</v>
      </c>
      <c r="I21" s="1212">
        <v>0.82499999999999996</v>
      </c>
      <c r="J21" s="1212">
        <v>0.90705000000000002</v>
      </c>
      <c r="K21" s="1209">
        <f>G34</f>
        <v>4.0689999999999997E-2</v>
      </c>
      <c r="L21" s="1210">
        <f>IF(H$45&gt;50000000,"SUBMIT",ROUND(H$45/100*H$48/365*K21,0))</f>
        <v>0</v>
      </c>
      <c r="M21" s="1237" t="s">
        <v>1249</v>
      </c>
      <c r="N21" s="1238" t="s">
        <v>1250</v>
      </c>
      <c r="O21" s="694"/>
      <c r="P21" s="694"/>
      <c r="Q21" s="694"/>
      <c r="R21" s="1199"/>
      <c r="S21" s="1199"/>
      <c r="T21" s="1199"/>
      <c r="U21" s="1199"/>
    </row>
    <row r="22" spans="1:21" s="695" customFormat="1" ht="15" customHeight="1">
      <c r="A22" s="1211"/>
      <c r="B22" s="1358" t="s">
        <v>1245</v>
      </c>
      <c r="C22" s="1358"/>
      <c r="D22" s="1358"/>
      <c r="E22" s="1358"/>
      <c r="F22" s="1358"/>
      <c r="G22" s="1198">
        <v>0.17596000000000001</v>
      </c>
      <c r="H22" s="1198">
        <v>0.19355</v>
      </c>
      <c r="I22" s="1212">
        <v>0.26394000000000001</v>
      </c>
      <c r="J22" s="1212">
        <v>0.29032999999999998</v>
      </c>
      <c r="K22" s="1209" t="str">
        <f>G32</f>
        <v>*REFER</v>
      </c>
      <c r="L22" s="1210" t="e">
        <f>IF(H$45&gt;50000000,"SUBMIT",ROUND(H$45/100*H$48/365*K22,0))</f>
        <v>#VALUE!</v>
      </c>
      <c r="M22" s="1332" t="s">
        <v>1264</v>
      </c>
      <c r="N22" s="1330" t="s">
        <v>1266</v>
      </c>
      <c r="O22" s="694"/>
      <c r="P22" s="694"/>
      <c r="Q22" s="694"/>
      <c r="R22" s="1199"/>
      <c r="S22" s="1199"/>
      <c r="T22" s="1199"/>
      <c r="U22" s="1199"/>
    </row>
    <row r="23" spans="1:21" s="695" customFormat="1" ht="15" customHeight="1" thickBot="1">
      <c r="A23" s="1211"/>
      <c r="B23" s="1203" t="s">
        <v>1246</v>
      </c>
      <c r="C23" s="1203"/>
      <c r="D23" s="1203"/>
      <c r="E23" s="1203"/>
      <c r="F23" s="1203"/>
      <c r="G23" s="1198" t="s">
        <v>1242</v>
      </c>
      <c r="H23" s="1198"/>
      <c r="I23" s="1212"/>
      <c r="J23" s="1212"/>
      <c r="K23" s="1213" t="str">
        <f>H32</f>
        <v>*REFER</v>
      </c>
      <c r="L23" s="1214" t="e">
        <f>IF(H$45&gt;50000000,"SUBMIT",ROUND(H$45/100*H$48/365*K23,0))</f>
        <v>#VALUE!</v>
      </c>
      <c r="M23" s="1333"/>
      <c r="N23" s="1331"/>
      <c r="O23" s="694"/>
      <c r="P23" s="694"/>
      <c r="Q23" s="694"/>
      <c r="R23" s="1199"/>
      <c r="S23" s="1199"/>
      <c r="T23" s="1199"/>
      <c r="U23" s="1199"/>
    </row>
    <row r="24" spans="1:21" s="695" customFormat="1" ht="15" customHeight="1">
      <c r="A24" s="1211"/>
      <c r="B24" s="1203" t="s">
        <v>1311</v>
      </c>
      <c r="C24" s="1203"/>
      <c r="D24" s="1203"/>
      <c r="E24" s="1203"/>
      <c r="F24" s="1203"/>
      <c r="G24" s="1198" t="s">
        <v>1242</v>
      </c>
      <c r="H24" s="1198" t="s">
        <v>1242</v>
      </c>
      <c r="I24" s="1212"/>
      <c r="J24" s="1212"/>
      <c r="K24" s="1213"/>
      <c r="L24" s="1214"/>
      <c r="M24" s="1332" t="s">
        <v>1251</v>
      </c>
      <c r="N24" s="1330" t="s">
        <v>1252</v>
      </c>
      <c r="O24" s="694"/>
      <c r="P24" s="694"/>
      <c r="Q24" s="694"/>
      <c r="R24" s="1199"/>
      <c r="S24" s="1199"/>
      <c r="T24" s="1199"/>
      <c r="U24" s="1199"/>
    </row>
    <row r="25" spans="1:21" s="695" customFormat="1" ht="15" customHeight="1" thickBot="1">
      <c r="A25" s="1211"/>
      <c r="B25" s="1203" t="s">
        <v>1243</v>
      </c>
      <c r="C25" s="1203"/>
      <c r="D25" s="1203"/>
      <c r="E25" s="1203"/>
      <c r="F25" s="1203"/>
      <c r="G25" s="1198">
        <v>5.9040000000000002E-2</v>
      </c>
      <c r="H25" s="1198">
        <v>6.4939999999999998E-2</v>
      </c>
      <c r="I25" s="1212">
        <v>6.4939999999999998E-2</v>
      </c>
      <c r="J25" s="1212">
        <v>9.7409999999999997E-2</v>
      </c>
      <c r="K25" s="1213"/>
      <c r="L25" s="1214"/>
      <c r="M25" s="1333"/>
      <c r="N25" s="1331"/>
      <c r="O25" s="694"/>
      <c r="P25" s="694"/>
      <c r="Q25" s="694"/>
      <c r="R25" s="1199"/>
      <c r="S25" s="1199"/>
      <c r="T25" s="1199"/>
      <c r="U25" s="1199"/>
    </row>
    <row r="26" spans="1:21" s="695" customFormat="1" ht="15" customHeight="1">
      <c r="A26" s="1211"/>
      <c r="B26" s="1203" t="s">
        <v>1244</v>
      </c>
      <c r="C26" s="1203"/>
      <c r="D26" s="1203"/>
      <c r="E26" s="1203"/>
      <c r="F26" s="1203"/>
      <c r="G26" s="1198">
        <v>5.9040000000000002E-2</v>
      </c>
      <c r="H26" s="1198">
        <v>6.4939999999999998E-2</v>
      </c>
      <c r="I26" s="1212">
        <v>8.856E-2</v>
      </c>
      <c r="J26" s="1212">
        <v>9.7409999999999997E-2</v>
      </c>
      <c r="K26" s="1213"/>
      <c r="L26" s="1214"/>
      <c r="M26" s="1332" t="s">
        <v>1253</v>
      </c>
      <c r="N26" s="1330" t="s">
        <v>1265</v>
      </c>
      <c r="O26" s="694"/>
      <c r="P26" s="694"/>
      <c r="Q26" s="694"/>
      <c r="R26" s="1199"/>
      <c r="S26" s="1199"/>
      <c r="T26" s="1199"/>
      <c r="U26" s="1199"/>
    </row>
    <row r="27" spans="1:21" s="695" customFormat="1" ht="15" customHeight="1" thickBot="1">
      <c r="A27" s="1211"/>
      <c r="B27" s="1203" t="s">
        <v>1312</v>
      </c>
      <c r="C27" s="1203"/>
      <c r="D27" s="1203"/>
      <c r="E27" s="1203"/>
      <c r="F27" s="1203"/>
      <c r="G27" s="1198">
        <v>0.17596000000000001</v>
      </c>
      <c r="H27" s="1198">
        <v>0.19355</v>
      </c>
      <c r="I27" s="1212">
        <v>0.26394000000000001</v>
      </c>
      <c r="J27" s="1212">
        <v>0.29032999999999998</v>
      </c>
      <c r="K27" s="1213"/>
      <c r="L27" s="1214"/>
      <c r="M27" s="1333"/>
      <c r="N27" s="1331"/>
      <c r="O27" s="694"/>
      <c r="P27" s="694"/>
      <c r="Q27" s="694"/>
      <c r="R27" s="1199"/>
      <c r="S27" s="1199"/>
      <c r="T27" s="1199"/>
      <c r="U27" s="1199"/>
    </row>
    <row r="28" spans="1:21" s="695" customFormat="1" ht="15" customHeight="1">
      <c r="A28" s="1211"/>
      <c r="B28" s="1203" t="s">
        <v>1296</v>
      </c>
      <c r="C28" s="1203"/>
      <c r="D28" s="1203"/>
      <c r="E28" s="1203"/>
      <c r="F28" s="1203"/>
      <c r="G28" s="1198">
        <v>7.6990000000000003E-2</v>
      </c>
      <c r="H28" s="1198">
        <v>8.4690000000000001E-2</v>
      </c>
      <c r="I28" s="1212">
        <v>0.11549</v>
      </c>
      <c r="J28" s="1212">
        <v>0.12703999999999999</v>
      </c>
      <c r="K28" s="1213"/>
      <c r="L28" s="1214"/>
      <c r="M28" s="1332" t="s">
        <v>1254</v>
      </c>
      <c r="N28" s="1330" t="s">
        <v>1255</v>
      </c>
      <c r="O28" s="694"/>
      <c r="P28" s="694"/>
      <c r="Q28" s="694"/>
      <c r="R28" s="1199"/>
      <c r="S28" s="1199"/>
      <c r="T28" s="1199"/>
      <c r="U28" s="1199"/>
    </row>
    <row r="29" spans="1:21" s="695" customFormat="1" ht="15" customHeight="1" thickBot="1">
      <c r="A29" s="1211"/>
      <c r="B29" s="1203" t="s">
        <v>1247</v>
      </c>
      <c r="C29" s="1203"/>
      <c r="D29" s="1203"/>
      <c r="E29" s="1203"/>
      <c r="F29" s="1203"/>
      <c r="G29" s="1198">
        <v>5.9040000000000002E-2</v>
      </c>
      <c r="H29" s="1198">
        <v>6.4939999999999998E-2</v>
      </c>
      <c r="I29" s="1212">
        <v>8.856E-2</v>
      </c>
      <c r="J29" s="1212">
        <v>9.7409999999999997E-2</v>
      </c>
      <c r="K29" s="1213"/>
      <c r="L29" s="1214"/>
      <c r="M29" s="1333"/>
      <c r="N29" s="1331"/>
      <c r="O29" s="694"/>
      <c r="P29" s="694"/>
      <c r="Q29" s="694"/>
      <c r="R29" s="1199"/>
      <c r="S29" s="1199"/>
      <c r="T29" s="1199"/>
      <c r="U29" s="1199"/>
    </row>
    <row r="30" spans="1:21" s="695" customFormat="1" ht="15" customHeight="1">
      <c r="A30" s="1211"/>
      <c r="B30" s="1203" t="s">
        <v>1268</v>
      </c>
      <c r="C30" s="1203"/>
      <c r="D30" s="1203"/>
      <c r="E30" s="1203"/>
      <c r="F30" s="1203"/>
      <c r="G30" s="1198" t="s">
        <v>191</v>
      </c>
      <c r="H30" s="1198" t="s">
        <v>191</v>
      </c>
      <c r="I30" s="1212" t="s">
        <v>1242</v>
      </c>
      <c r="J30" s="1212" t="s">
        <v>1242</v>
      </c>
      <c r="K30" s="1213"/>
      <c r="L30" s="1214"/>
      <c r="M30" s="1332" t="s">
        <v>1256</v>
      </c>
      <c r="N30" s="1330" t="s">
        <v>1257</v>
      </c>
      <c r="O30" s="694"/>
      <c r="P30" s="694"/>
      <c r="Q30" s="694"/>
      <c r="R30" s="1199"/>
      <c r="S30" s="1199"/>
      <c r="T30" s="1199"/>
      <c r="U30" s="1199"/>
    </row>
    <row r="31" spans="1:21" s="695" customFormat="1" ht="15" customHeight="1" thickBot="1">
      <c r="A31" s="1211"/>
      <c r="B31" s="1203" t="s">
        <v>1313</v>
      </c>
      <c r="C31" s="1203"/>
      <c r="D31" s="1203"/>
      <c r="E31" s="1203"/>
      <c r="F31" s="1203"/>
      <c r="G31" s="1198" t="s">
        <v>1242</v>
      </c>
      <c r="H31" s="1198" t="s">
        <v>1242</v>
      </c>
      <c r="I31" s="1212" t="s">
        <v>1242</v>
      </c>
      <c r="J31" s="1212" t="s">
        <v>1242</v>
      </c>
      <c r="K31" s="1213"/>
      <c r="L31" s="1214"/>
      <c r="M31" s="1333"/>
      <c r="N31" s="1331"/>
      <c r="O31" s="694"/>
      <c r="P31" s="694"/>
      <c r="Q31" s="694"/>
      <c r="R31" s="1199"/>
      <c r="S31" s="1199"/>
      <c r="T31" s="1199"/>
      <c r="U31" s="1199"/>
    </row>
    <row r="32" spans="1:21" s="695" customFormat="1" ht="15" customHeight="1">
      <c r="A32" s="1211"/>
      <c r="B32" s="1358" t="s">
        <v>224</v>
      </c>
      <c r="C32" s="1358"/>
      <c r="D32" s="1358"/>
      <c r="E32" s="1358"/>
      <c r="F32" s="1358"/>
      <c r="G32" s="1198" t="s">
        <v>1242</v>
      </c>
      <c r="H32" s="1198" t="s">
        <v>1242</v>
      </c>
      <c r="I32" s="1279" t="s">
        <v>1242</v>
      </c>
      <c r="J32" s="1198" t="s">
        <v>1242</v>
      </c>
      <c r="K32" s="1209">
        <f>G22</f>
        <v>0.17596000000000001</v>
      </c>
      <c r="L32" s="1210">
        <f>IF(H$45&gt;50000000,"SUBMIT",ROUND(H$45/100*H$48/365*K32,0))</f>
        <v>0</v>
      </c>
      <c r="M32" s="1332" t="s">
        <v>1258</v>
      </c>
      <c r="N32" s="1330" t="s">
        <v>1259</v>
      </c>
      <c r="O32" s="694"/>
      <c r="P32" s="694"/>
      <c r="Q32" s="694"/>
      <c r="R32" s="1199"/>
      <c r="S32" s="1199"/>
      <c r="T32" s="1199"/>
      <c r="U32" s="1199"/>
    </row>
    <row r="33" spans="1:21" s="695" customFormat="1" ht="15" customHeight="1" thickBot="1">
      <c r="A33" s="1215"/>
      <c r="B33" s="1216" t="s">
        <v>225</v>
      </c>
      <c r="C33" s="1359" t="s">
        <v>1043</v>
      </c>
      <c r="D33" s="1359"/>
      <c r="E33" s="1359"/>
      <c r="F33" s="1359"/>
      <c r="G33" s="1283"/>
      <c r="H33" s="1283"/>
      <c r="I33" s="1283"/>
      <c r="J33" s="1198"/>
      <c r="K33" s="1209">
        <f>H22</f>
        <v>0.19355</v>
      </c>
      <c r="L33" s="1210">
        <f>IF(H$45&gt;50000000,"SUBMIT",ROUND(H$45/100*H$48/365*K33,0))</f>
        <v>0</v>
      </c>
      <c r="M33" s="1333"/>
      <c r="N33" s="1331"/>
      <c r="O33" s="694"/>
      <c r="P33" s="694"/>
      <c r="Q33" s="694"/>
      <c r="R33" s="1199"/>
      <c r="S33" s="1199"/>
      <c r="T33" s="1199"/>
      <c r="U33" s="1199"/>
    </row>
    <row r="34" spans="1:21" s="695" customFormat="1" ht="15" customHeight="1">
      <c r="A34" s="1215"/>
      <c r="B34" s="1360" t="s">
        <v>198</v>
      </c>
      <c r="C34" s="1360"/>
      <c r="D34" s="1360"/>
      <c r="E34" s="1360"/>
      <c r="F34" s="1360"/>
      <c r="G34" s="1284">
        <v>4.0689999999999997E-2</v>
      </c>
      <c r="H34" s="1264">
        <v>4.0689999999999997E-2</v>
      </c>
      <c r="I34" s="1281" t="s">
        <v>191</v>
      </c>
      <c r="J34" s="1198" t="s">
        <v>191</v>
      </c>
      <c r="K34" s="1209">
        <f>G21</f>
        <v>0.55000000000000004</v>
      </c>
      <c r="L34" s="1210">
        <f>IF(H$45&gt;10000000,"SUBMIT",ROUND(H$45/100*H$48/365*K34,0))</f>
        <v>0</v>
      </c>
      <c r="M34" s="1332" t="s">
        <v>1260</v>
      </c>
      <c r="N34" s="1330" t="s">
        <v>1261</v>
      </c>
      <c r="O34" s="694"/>
      <c r="P34" s="694"/>
      <c r="Q34" s="694"/>
      <c r="R34" s="1199"/>
      <c r="S34" s="1199"/>
      <c r="T34" s="1199"/>
      <c r="U34" s="1199"/>
    </row>
    <row r="35" spans="1:21" s="695" customFormat="1" ht="15.75" customHeight="1" thickBot="1">
      <c r="A35" s="1262"/>
      <c r="B35" s="1263" t="s">
        <v>1293</v>
      </c>
      <c r="C35" s="1263"/>
      <c r="D35" s="1263"/>
      <c r="E35" s="1263"/>
      <c r="F35" s="1265"/>
      <c r="G35" s="1284">
        <v>1.103E-2</v>
      </c>
      <c r="H35" s="1264">
        <v>1.103E-2</v>
      </c>
      <c r="I35" s="1281">
        <v>1.103E-2</v>
      </c>
      <c r="J35" s="1198">
        <v>1.103E-2</v>
      </c>
      <c r="K35" s="1209" t="str">
        <f>G20</f>
        <v>*REFER</v>
      </c>
      <c r="L35" s="1210" t="e">
        <f>IF(H$45&gt;25000000,"SUBMIT",ROUND(H$45/100*H$48/365*K35,0))</f>
        <v>#VALUE!</v>
      </c>
      <c r="M35" s="1333"/>
      <c r="N35" s="1331"/>
      <c r="O35" s="694"/>
      <c r="P35" s="694"/>
      <c r="Q35" s="694"/>
      <c r="R35" s="1199"/>
      <c r="S35" s="1199"/>
      <c r="T35" s="1199"/>
      <c r="U35" s="1199"/>
    </row>
    <row r="36" spans="1:21" ht="15.75" thickBot="1">
      <c r="A36" s="1262"/>
      <c r="B36" s="1263" t="s">
        <v>1295</v>
      </c>
      <c r="C36" s="1263"/>
      <c r="D36" s="1263"/>
      <c r="E36" s="1263"/>
      <c r="F36" s="1265"/>
      <c r="G36" s="1284" t="s">
        <v>1242</v>
      </c>
      <c r="H36" s="1264" t="s">
        <v>1242</v>
      </c>
      <c r="I36" s="1281" t="s">
        <v>1242</v>
      </c>
      <c r="J36" s="1198" t="s">
        <v>1242</v>
      </c>
    </row>
    <row r="37" spans="1:21" s="695" customFormat="1" ht="22.5" customHeight="1">
      <c r="A37" s="1217"/>
      <c r="B37" s="1353" t="s">
        <v>226</v>
      </c>
      <c r="C37" s="1353"/>
      <c r="D37" s="1353"/>
      <c r="E37" s="1353"/>
      <c r="F37" s="1353"/>
      <c r="G37" s="1195">
        <v>0.47839999999999999</v>
      </c>
      <c r="H37" s="1195">
        <v>0.47839999999999999</v>
      </c>
      <c r="I37" s="1282">
        <v>0.47839999999999999</v>
      </c>
      <c r="J37" s="1195">
        <v>0.47839999999999999</v>
      </c>
      <c r="K37" s="1209">
        <f>H21</f>
        <v>0.60499999999999998</v>
      </c>
      <c r="L37" s="1210">
        <f>IF(H$45&gt;10000000,"SUBMIT",ROUND(H$45/100*H$48/365*K37,0))</f>
        <v>0</v>
      </c>
      <c r="M37" s="1332" t="s">
        <v>1262</v>
      </c>
      <c r="N37" s="1330" t="s">
        <v>1263</v>
      </c>
      <c r="O37" s="694"/>
      <c r="P37" s="694"/>
      <c r="Q37" s="694"/>
      <c r="R37" s="1199"/>
      <c r="S37" s="1199"/>
      <c r="T37" s="1199"/>
      <c r="U37" s="1199"/>
    </row>
    <row r="38" spans="1:21" s="695" customFormat="1" ht="14.25" customHeight="1" thickBot="1">
      <c r="A38" s="1363" t="s">
        <v>1184</v>
      </c>
      <c r="B38" s="1363"/>
      <c r="C38" s="1363"/>
      <c r="D38" s="1363"/>
      <c r="E38" s="1363"/>
      <c r="F38" s="1363"/>
      <c r="G38" s="1363"/>
      <c r="H38" s="1363"/>
      <c r="I38" s="694"/>
      <c r="J38" s="694"/>
      <c r="K38" s="1209" t="str">
        <f>H20</f>
        <v>*REFER</v>
      </c>
      <c r="L38" s="1210" t="e">
        <f>IF(H$45&gt;25000000,"SUBMIT",ROUND(H$45/100*H$48/365*K38,0))</f>
        <v>#VALUE!</v>
      </c>
      <c r="M38" s="1333" t="s">
        <v>1044</v>
      </c>
      <c r="N38" s="1331"/>
      <c r="O38" s="694"/>
      <c r="P38" s="694"/>
      <c r="Q38" s="694"/>
      <c r="R38" s="1199"/>
      <c r="S38" s="1199"/>
      <c r="T38" s="1199"/>
      <c r="U38" s="1199"/>
    </row>
    <row r="39" spans="1:21" s="695" customFormat="1" ht="14.25" customHeight="1">
      <c r="A39" s="1364" t="s">
        <v>1045</v>
      </c>
      <c r="B39" s="1364"/>
      <c r="C39" s="1364"/>
      <c r="D39" s="1364"/>
      <c r="E39" s="1364"/>
      <c r="F39" s="1364"/>
      <c r="G39" s="1364"/>
      <c r="H39" s="1364"/>
      <c r="I39" s="1268" t="s">
        <v>1304</v>
      </c>
      <c r="J39" s="1268"/>
      <c r="K39" s="1209"/>
      <c r="L39" s="1210"/>
      <c r="M39" s="1243" t="s">
        <v>1269</v>
      </c>
      <c r="N39" s="1240" t="s">
        <v>1270</v>
      </c>
      <c r="O39" s="694"/>
      <c r="P39" s="694"/>
      <c r="Q39" s="694"/>
      <c r="R39" s="1199"/>
      <c r="S39" s="1199"/>
      <c r="T39" s="1199"/>
      <c r="U39" s="1199"/>
    </row>
    <row r="40" spans="1:21" s="695" customFormat="1" ht="14.25" customHeight="1">
      <c r="A40" s="1219" t="s">
        <v>228</v>
      </c>
      <c r="B40" s="1361" t="s">
        <v>1047</v>
      </c>
      <c r="C40" s="1361"/>
      <c r="D40" s="1361"/>
      <c r="E40" s="1361"/>
      <c r="F40" s="1361"/>
      <c r="G40" s="1365">
        <f>'2-7'!S8</f>
        <v>45007</v>
      </c>
      <c r="H40" s="1365"/>
      <c r="I40" s="694"/>
      <c r="J40" s="694"/>
      <c r="K40" s="694"/>
      <c r="L40" s="694"/>
      <c r="M40" s="1244"/>
      <c r="N40" s="1241" t="s">
        <v>1271</v>
      </c>
      <c r="O40" s="694"/>
      <c r="P40" s="694"/>
      <c r="Q40" s="694"/>
      <c r="R40" s="1199"/>
      <c r="S40" s="1199"/>
      <c r="T40" s="1199"/>
      <c r="U40" s="1199"/>
    </row>
    <row r="41" spans="1:21" s="695" customFormat="1" ht="14.25" customHeight="1">
      <c r="A41" s="1219" t="s">
        <v>230</v>
      </c>
      <c r="B41" s="1361" t="s">
        <v>1048</v>
      </c>
      <c r="C41" s="1361"/>
      <c r="D41" s="1361"/>
      <c r="E41" s="1361"/>
      <c r="F41" s="1361"/>
      <c r="G41" s="1366">
        <f>'2-7'!S9</f>
        <v>45547</v>
      </c>
      <c r="H41" s="1366"/>
      <c r="I41" s="694"/>
      <c r="J41" s="694"/>
      <c r="K41" s="694"/>
      <c r="L41" s="694"/>
      <c r="M41" s="1244"/>
      <c r="N41" s="1241" t="s">
        <v>1272</v>
      </c>
      <c r="O41" s="694"/>
      <c r="P41" s="694"/>
      <c r="Q41" s="694"/>
      <c r="R41" s="1199"/>
      <c r="S41" s="1199"/>
      <c r="T41" s="1199"/>
      <c r="U41" s="1199"/>
    </row>
    <row r="42" spans="1:21" s="695" customFormat="1" ht="14.25" customHeight="1">
      <c r="A42" s="1219" t="s">
        <v>232</v>
      </c>
      <c r="B42" s="1361" t="s">
        <v>1303</v>
      </c>
      <c r="C42" s="1361"/>
      <c r="D42" s="1361"/>
      <c r="E42" s="1361"/>
      <c r="F42" s="1361"/>
      <c r="G42" s="1361"/>
      <c r="H42" s="705">
        <f>('2-7'!W58)</f>
        <v>0</v>
      </c>
      <c r="K42" s="1213"/>
      <c r="L42" s="1214"/>
      <c r="M42" s="1244"/>
      <c r="N42" s="1241" t="s">
        <v>1273</v>
      </c>
      <c r="O42" s="694"/>
      <c r="P42" s="694"/>
      <c r="Q42" s="694"/>
      <c r="R42" s="1199"/>
      <c r="S42" s="1199"/>
      <c r="T42" s="1199"/>
      <c r="U42" s="1199"/>
    </row>
    <row r="43" spans="1:21" s="695" customFormat="1" ht="14.25" customHeight="1">
      <c r="A43" s="1219"/>
      <c r="B43" s="1362" t="s">
        <v>1049</v>
      </c>
      <c r="C43" s="1362"/>
      <c r="D43" s="1362"/>
      <c r="E43" s="1362"/>
      <c r="F43" s="1362"/>
      <c r="G43" s="1362"/>
      <c r="H43" s="1220" t="s">
        <v>1058</v>
      </c>
      <c r="I43" s="694"/>
      <c r="J43" s="694"/>
      <c r="K43" s="1213"/>
      <c r="L43" s="1214"/>
      <c r="M43" s="1244"/>
      <c r="N43" s="1241" t="s">
        <v>1274</v>
      </c>
      <c r="O43" s="694"/>
      <c r="P43" s="694"/>
      <c r="Q43" s="694"/>
      <c r="R43" s="1199"/>
      <c r="S43" s="1199"/>
      <c r="T43" s="1199"/>
      <c r="U43" s="1199"/>
    </row>
    <row r="44" spans="1:21" s="695" customFormat="1" ht="14.25" customHeight="1" thickBot="1">
      <c r="A44" s="1219"/>
      <c r="B44" s="1221" t="s">
        <v>1192</v>
      </c>
      <c r="C44" s="1222"/>
      <c r="D44" s="1222"/>
      <c r="E44" s="1222"/>
      <c r="G44" s="699" t="s">
        <v>191</v>
      </c>
      <c r="H44" s="1223"/>
      <c r="I44" s="694"/>
      <c r="J44" s="694"/>
      <c r="K44" s="694"/>
      <c r="L44" s="694"/>
      <c r="M44" s="1245"/>
      <c r="N44" s="1242" t="s">
        <v>1275</v>
      </c>
      <c r="O44" s="694"/>
      <c r="P44" s="694"/>
      <c r="Q44" s="694"/>
      <c r="R44" s="1199"/>
      <c r="S44" s="1199"/>
      <c r="T44" s="1199"/>
      <c r="U44" s="1199"/>
    </row>
    <row r="45" spans="1:21" s="695" customFormat="1" ht="14.25" customHeight="1">
      <c r="A45" s="1219" t="s">
        <v>235</v>
      </c>
      <c r="B45" s="1361" t="s">
        <v>1199</v>
      </c>
      <c r="C45" s="1361"/>
      <c r="D45" s="1361"/>
      <c r="E45" s="1361"/>
      <c r="F45" s="1361"/>
      <c r="G45" s="1361"/>
      <c r="H45" s="1224">
        <f>H42</f>
        <v>0</v>
      </c>
      <c r="I45" s="1274">
        <f>('2-7'!W50)</f>
        <v>0</v>
      </c>
      <c r="J45" s="1280"/>
      <c r="K45" s="694"/>
      <c r="L45" s="694"/>
      <c r="M45" s="1328" t="s">
        <v>1276</v>
      </c>
      <c r="N45" s="1330" t="s">
        <v>1277</v>
      </c>
      <c r="O45" s="694"/>
      <c r="P45" s="694"/>
      <c r="Q45" s="694"/>
      <c r="R45" s="1199"/>
      <c r="S45" s="1199"/>
      <c r="T45" s="1199"/>
      <c r="U45" s="1199"/>
    </row>
    <row r="46" spans="1:21" s="695" customFormat="1" ht="14.25" customHeight="1" thickBot="1">
      <c r="A46" s="1219" t="s">
        <v>236</v>
      </c>
      <c r="B46" s="1361" t="s">
        <v>1186</v>
      </c>
      <c r="C46" s="1361"/>
      <c r="D46" s="1361"/>
      <c r="E46" s="1361"/>
      <c r="F46" s="1361"/>
      <c r="G46" s="1361"/>
      <c r="H46" s="668">
        <v>0</v>
      </c>
      <c r="I46" s="694"/>
      <c r="J46" s="694"/>
      <c r="K46" s="694"/>
      <c r="L46" s="694"/>
      <c r="M46" s="1329"/>
      <c r="N46" s="1331"/>
      <c r="O46" s="694"/>
      <c r="P46" s="694"/>
      <c r="Q46" s="694"/>
      <c r="R46" s="1199"/>
      <c r="S46" s="1199"/>
      <c r="T46" s="1199"/>
      <c r="U46" s="1199"/>
    </row>
    <row r="47" spans="1:21" s="1227" customFormat="1" ht="14.25" customHeight="1">
      <c r="A47" s="1219" t="s">
        <v>237</v>
      </c>
      <c r="B47" s="1361" t="s">
        <v>1185</v>
      </c>
      <c r="C47" s="1361"/>
      <c r="D47" s="1361"/>
      <c r="E47" s="1361"/>
      <c r="F47" s="1361"/>
      <c r="G47" s="1361"/>
      <c r="H47" s="1248">
        <v>0.25</v>
      </c>
      <c r="I47" s="1225"/>
      <c r="J47" s="1225"/>
      <c r="K47" s="1225"/>
      <c r="L47" s="1225"/>
      <c r="M47" s="694"/>
      <c r="N47" s="694"/>
      <c r="O47" s="1225"/>
      <c r="P47" s="1225"/>
      <c r="Q47" s="1225"/>
      <c r="R47" s="1226"/>
      <c r="S47" s="1226"/>
      <c r="T47" s="1226"/>
      <c r="U47" s="1226"/>
    </row>
    <row r="48" spans="1:21" s="695" customFormat="1" ht="14.25" customHeight="1">
      <c r="A48" s="1219" t="s">
        <v>238</v>
      </c>
      <c r="B48" s="1361" t="s">
        <v>1050</v>
      </c>
      <c r="C48" s="1361"/>
      <c r="D48" s="1361"/>
      <c r="E48" s="1361"/>
      <c r="F48" s="1361"/>
      <c r="G48" s="1361"/>
      <c r="H48" s="1228">
        <f>IF(H47="","",G41-G40+1)</f>
        <v>541</v>
      </c>
      <c r="I48" s="694"/>
      <c r="J48" s="694"/>
      <c r="K48" s="694"/>
      <c r="L48" s="694"/>
      <c r="M48" s="1225"/>
      <c r="N48" s="1225"/>
      <c r="O48" s="694"/>
      <c r="P48" s="694"/>
      <c r="Q48" s="694"/>
      <c r="R48" s="1199"/>
      <c r="S48" s="1199"/>
      <c r="T48" s="1199"/>
      <c r="U48" s="1199"/>
    </row>
    <row r="49" spans="1:21" s="1227" customFormat="1" ht="14.25" customHeight="1">
      <c r="A49" s="1219" t="s">
        <v>240</v>
      </c>
      <c r="B49" s="1361" t="s">
        <v>1292</v>
      </c>
      <c r="C49" s="1361"/>
      <c r="D49" s="1361"/>
      <c r="E49" s="1361"/>
      <c r="F49" s="1361"/>
      <c r="G49" s="1361"/>
      <c r="H49" s="1229">
        <f>ROUND(H$45*((H47+G35)/100)*(H$48/365),0)</f>
        <v>0</v>
      </c>
      <c r="I49" s="1225"/>
      <c r="J49" s="1225"/>
      <c r="K49" s="1225"/>
      <c r="L49" s="1225"/>
      <c r="M49" s="694"/>
      <c r="N49" s="694"/>
      <c r="O49" s="1225"/>
      <c r="P49" s="1225"/>
      <c r="Q49" s="1225"/>
      <c r="R49" s="1226"/>
      <c r="S49" s="1226"/>
      <c r="T49" s="1226"/>
      <c r="U49" s="1226"/>
    </row>
    <row r="50" spans="1:21" s="695" customFormat="1" ht="14.25" customHeight="1">
      <c r="A50" s="1219" t="s">
        <v>241</v>
      </c>
      <c r="B50" s="1361" t="s">
        <v>1188</v>
      </c>
      <c r="C50" s="1361"/>
      <c r="D50" s="1361"/>
      <c r="E50" s="1361"/>
      <c r="F50" s="1361"/>
      <c r="G50" s="1361"/>
      <c r="H50" s="1229">
        <f>ROUND(H$46*G37/100*H$48/365,0)</f>
        <v>0</v>
      </c>
      <c r="I50" s="694"/>
      <c r="J50" s="694"/>
      <c r="K50" s="694"/>
      <c r="L50" s="694"/>
      <c r="M50" s="1225"/>
      <c r="N50" s="1225"/>
      <c r="O50" s="694"/>
      <c r="P50" s="694"/>
      <c r="Q50" s="694"/>
      <c r="R50" s="1199"/>
      <c r="S50" s="1199"/>
      <c r="T50" s="1199"/>
      <c r="U50" s="1199"/>
    </row>
    <row r="51" spans="1:21" s="695" customFormat="1" ht="14.25" customHeight="1">
      <c r="A51" s="1219" t="s">
        <v>242</v>
      </c>
      <c r="B51" s="1222" t="s">
        <v>1189</v>
      </c>
      <c r="C51" s="1222"/>
      <c r="D51" s="1222"/>
      <c r="E51" s="1222"/>
      <c r="F51" s="1222"/>
      <c r="G51" s="1222"/>
      <c r="H51" s="1230">
        <f>IF(H49="","",ROUND((H49+H50)*0.032,2))</f>
        <v>0</v>
      </c>
      <c r="I51" s="694"/>
      <c r="J51" s="694"/>
      <c r="K51" s="694"/>
      <c r="L51" s="694"/>
      <c r="M51" s="694"/>
      <c r="N51" s="694"/>
      <c r="O51" s="694"/>
      <c r="P51" s="694"/>
      <c r="Q51" s="694"/>
      <c r="R51" s="1199"/>
      <c r="S51" s="1199"/>
      <c r="T51" s="1199"/>
      <c r="U51" s="1199"/>
    </row>
    <row r="52" spans="1:21" s="695" customFormat="1" ht="14.25" customHeight="1">
      <c r="A52" s="1219" t="s">
        <v>244</v>
      </c>
      <c r="B52" s="1361" t="s">
        <v>1051</v>
      </c>
      <c r="C52" s="1361"/>
      <c r="D52" s="1361"/>
      <c r="E52" s="1361"/>
      <c r="F52" s="1361"/>
      <c r="G52" s="1361"/>
      <c r="H52" s="1231">
        <f>IF(H49="","",H49+H50+H51)</f>
        <v>0</v>
      </c>
      <c r="I52" s="694"/>
      <c r="J52" s="694"/>
      <c r="K52" s="694"/>
      <c r="L52" s="694"/>
      <c r="M52" s="694"/>
      <c r="N52" s="694"/>
      <c r="O52" s="694"/>
      <c r="P52" s="694"/>
      <c r="Q52" s="694"/>
      <c r="R52" s="1199"/>
      <c r="S52" s="1199"/>
      <c r="T52" s="1199"/>
      <c r="U52" s="1199"/>
    </row>
    <row r="53" spans="1:21" s="695" customFormat="1" ht="14.25" customHeight="1">
      <c r="A53" s="1219" t="s">
        <v>245</v>
      </c>
      <c r="B53" s="1222" t="s">
        <v>1299</v>
      </c>
      <c r="C53" s="1222"/>
      <c r="D53" s="1222"/>
      <c r="E53" s="1222"/>
      <c r="F53" s="1222"/>
      <c r="G53" s="1222"/>
      <c r="H53" s="1191">
        <f>IF(I45&gt;9999999.99,ROUND(I45 * 0.024,0),0)</f>
        <v>0</v>
      </c>
      <c r="I53" s="694"/>
      <c r="J53" s="694"/>
      <c r="K53" s="694"/>
      <c r="L53" s="694"/>
      <c r="M53" s="694"/>
      <c r="N53" s="694"/>
      <c r="O53" s="694"/>
      <c r="P53" s="694"/>
      <c r="Q53" s="694"/>
      <c r="R53" s="1199"/>
      <c r="S53" s="1199"/>
      <c r="T53" s="1199"/>
      <c r="U53" s="1199"/>
    </row>
    <row r="54" spans="1:21" s="695" customFormat="1" ht="14.25" customHeight="1" thickBot="1">
      <c r="A54" s="1219" t="s">
        <v>959</v>
      </c>
      <c r="B54" s="1361" t="s">
        <v>1187</v>
      </c>
      <c r="C54" s="1361"/>
      <c r="D54" s="1361"/>
      <c r="E54" s="1361"/>
      <c r="F54" s="1361"/>
      <c r="G54" s="1361"/>
      <c r="H54" s="710">
        <f>IF(H49="","",ROUND(H45/100*0.1,0))</f>
        <v>0</v>
      </c>
      <c r="I54" s="694"/>
      <c r="J54" s="694"/>
      <c r="K54" s="694"/>
      <c r="L54" s="694"/>
      <c r="M54" s="694"/>
      <c r="N54" s="694"/>
      <c r="O54" s="694"/>
      <c r="P54" s="694"/>
      <c r="Q54" s="694"/>
      <c r="R54" s="1199"/>
      <c r="S54" s="1199"/>
      <c r="T54" s="1199"/>
      <c r="U54" s="1199"/>
    </row>
    <row r="55" spans="1:21" s="695" customFormat="1" ht="13.5" thickBot="1">
      <c r="A55" s="1232" t="s">
        <v>993</v>
      </c>
      <c r="B55" s="1367" t="s">
        <v>1052</v>
      </c>
      <c r="C55" s="1367"/>
      <c r="D55" s="1367"/>
      <c r="E55" s="1367"/>
      <c r="F55" s="1367"/>
      <c r="G55" s="1367"/>
      <c r="H55" s="1233">
        <f>IF(H49="","",H52+H53+H54)</f>
        <v>0</v>
      </c>
      <c r="I55" s="694"/>
      <c r="J55" s="694"/>
      <c r="K55" s="694"/>
      <c r="L55" s="694"/>
      <c r="M55" s="694"/>
      <c r="N55" s="694"/>
      <c r="O55" s="694"/>
      <c r="P55" s="694"/>
      <c r="Q55" s="694"/>
      <c r="R55" s="1199"/>
      <c r="S55" s="1199"/>
      <c r="T55" s="1199"/>
      <c r="U55" s="1199"/>
    </row>
    <row r="56" spans="1:21" s="695" customFormat="1" ht="14.1" customHeight="1">
      <c r="A56" s="1232"/>
      <c r="B56" s="1234"/>
      <c r="C56" s="1234"/>
      <c r="D56" s="1234"/>
      <c r="E56" s="1234"/>
      <c r="F56" s="1234"/>
      <c r="G56" s="1234"/>
      <c r="H56" s="1235"/>
      <c r="I56" s="694"/>
      <c r="J56" s="694"/>
      <c r="K56" s="694"/>
      <c r="L56" s="694"/>
      <c r="M56" s="694"/>
      <c r="N56" s="694"/>
      <c r="O56" s="694"/>
      <c r="P56" s="694"/>
      <c r="Q56" s="694"/>
      <c r="R56" s="1199"/>
      <c r="S56" s="1199"/>
      <c r="T56" s="1199"/>
      <c r="U56" s="1199"/>
    </row>
    <row r="57" spans="1:21" ht="14.1" customHeight="1">
      <c r="A57" s="679"/>
      <c r="B57" s="1368"/>
      <c r="C57" s="1368"/>
      <c r="D57" s="1368"/>
      <c r="E57" s="1368"/>
      <c r="F57" s="679"/>
      <c r="G57" s="1369"/>
      <c r="H57" s="1369"/>
    </row>
    <row r="58" spans="1:21" ht="14.1" customHeight="1">
      <c r="A58" s="672"/>
      <c r="B58" s="1371" t="s">
        <v>246</v>
      </c>
      <c r="C58" s="1371"/>
      <c r="D58" s="1371"/>
      <c r="E58" s="1371"/>
      <c r="F58" s="680"/>
      <c r="G58" s="1371" t="s">
        <v>247</v>
      </c>
      <c r="H58" s="1371"/>
    </row>
    <row r="59" spans="1:21" ht="14.1" customHeight="1">
      <c r="A59" s="679"/>
      <c r="B59" s="1372"/>
      <c r="C59" s="1368"/>
      <c r="D59" s="1368"/>
      <c r="E59" s="1368"/>
      <c r="F59" s="679"/>
      <c r="G59" s="1368"/>
      <c r="H59" s="1368"/>
    </row>
    <row r="60" spans="1:21" ht="13.5" thickBot="1">
      <c r="A60" s="681"/>
      <c r="B60" s="1373" t="s">
        <v>248</v>
      </c>
      <c r="C60" s="1373"/>
      <c r="D60" s="1373"/>
      <c r="E60" s="1373"/>
      <c r="F60" s="682"/>
      <c r="G60" s="1373" t="s">
        <v>249</v>
      </c>
      <c r="H60" s="1373"/>
    </row>
    <row r="61" spans="1:21">
      <c r="A61" s="1370" t="s">
        <v>1053</v>
      </c>
      <c r="B61" s="1370"/>
      <c r="C61" s="1370"/>
      <c r="D61" s="1370"/>
      <c r="E61" s="1370"/>
      <c r="F61" s="1370"/>
      <c r="G61" s="1370"/>
      <c r="H61" s="1370"/>
    </row>
    <row r="62" spans="1:21" ht="12.75" customHeight="1">
      <c r="A62" s="676" t="s">
        <v>1054</v>
      </c>
      <c r="B62" s="683"/>
      <c r="C62" s="684"/>
      <c r="D62" s="684"/>
      <c r="E62" s="684"/>
      <c r="F62" s="676" t="s">
        <v>1055</v>
      </c>
      <c r="G62" s="684"/>
      <c r="H62" s="684"/>
    </row>
    <row r="63" spans="1:21" ht="14.25">
      <c r="A63" s="685" t="s">
        <v>1300</v>
      </c>
      <c r="B63" s="686"/>
      <c r="C63" s="686"/>
      <c r="F63" s="687" t="s">
        <v>1283</v>
      </c>
      <c r="G63" s="686"/>
      <c r="H63" s="688"/>
    </row>
    <row r="64" spans="1:21">
      <c r="A64" s="1247" t="s">
        <v>1282</v>
      </c>
      <c r="B64" s="95"/>
      <c r="C64" s="95"/>
      <c r="D64" s="688"/>
      <c r="F64" s="689" t="s">
        <v>1278</v>
      </c>
      <c r="G64" s="97"/>
      <c r="H64" s="688"/>
    </row>
    <row r="65" spans="1:8">
      <c r="A65" s="690" t="s">
        <v>1294</v>
      </c>
      <c r="B65" s="691"/>
      <c r="C65" s="691"/>
      <c r="D65" s="688"/>
      <c r="F65" s="687" t="s">
        <v>1279</v>
      </c>
      <c r="G65" s="691"/>
      <c r="H65" s="688"/>
    </row>
    <row r="66" spans="1:8">
      <c r="A66" s="1246" t="s">
        <v>1281</v>
      </c>
      <c r="F66" s="689" t="s">
        <v>1280</v>
      </c>
    </row>
  </sheetData>
  <mergeCells count="85">
    <mergeCell ref="A61:H61"/>
    <mergeCell ref="B58:E58"/>
    <mergeCell ref="G58:H58"/>
    <mergeCell ref="B59:E59"/>
    <mergeCell ref="G59:H59"/>
    <mergeCell ref="B60:E60"/>
    <mergeCell ref="G60:H60"/>
    <mergeCell ref="B50:G50"/>
    <mergeCell ref="B52:G52"/>
    <mergeCell ref="B54:G54"/>
    <mergeCell ref="B55:G55"/>
    <mergeCell ref="B57:E57"/>
    <mergeCell ref="G57:H57"/>
    <mergeCell ref="B49:G49"/>
    <mergeCell ref="B43:G43"/>
    <mergeCell ref="A38:H38"/>
    <mergeCell ref="A39:H39"/>
    <mergeCell ref="B40:F40"/>
    <mergeCell ref="G40:H40"/>
    <mergeCell ref="B41:F41"/>
    <mergeCell ref="G41:H41"/>
    <mergeCell ref="B42:G42"/>
    <mergeCell ref="B45:G45"/>
    <mergeCell ref="B46:G46"/>
    <mergeCell ref="B47:G47"/>
    <mergeCell ref="B48:G48"/>
    <mergeCell ref="B37:F37"/>
    <mergeCell ref="A18:H18"/>
    <mergeCell ref="A19:F19"/>
    <mergeCell ref="B20:F20"/>
    <mergeCell ref="B21:F21"/>
    <mergeCell ref="B22:F22"/>
    <mergeCell ref="B32:F32"/>
    <mergeCell ref="C33:F33"/>
    <mergeCell ref="B34:F34"/>
    <mergeCell ref="A17:H17"/>
    <mergeCell ref="A14:B14"/>
    <mergeCell ref="C14:D14"/>
    <mergeCell ref="E14:F14"/>
    <mergeCell ref="G14:H14"/>
    <mergeCell ref="A15:B15"/>
    <mergeCell ref="C15:D15"/>
    <mergeCell ref="E15:F15"/>
    <mergeCell ref="G15:H15"/>
    <mergeCell ref="A12:B12"/>
    <mergeCell ref="C12:D12"/>
    <mergeCell ref="E12:F12"/>
    <mergeCell ref="G12:H12"/>
    <mergeCell ref="A13:B13"/>
    <mergeCell ref="C13:D13"/>
    <mergeCell ref="E13:F13"/>
    <mergeCell ref="G13:H13"/>
    <mergeCell ref="A11:B11"/>
    <mergeCell ref="C11:D11"/>
    <mergeCell ref="E11:F11"/>
    <mergeCell ref="G11:H11"/>
    <mergeCell ref="A1:H1"/>
    <mergeCell ref="A2:H2"/>
    <mergeCell ref="A3:H3"/>
    <mergeCell ref="A4:H4"/>
    <mergeCell ref="A5:H5"/>
    <mergeCell ref="A6:H6"/>
    <mergeCell ref="A8:H8"/>
    <mergeCell ref="A10:B10"/>
    <mergeCell ref="C10:D10"/>
    <mergeCell ref="E10:F10"/>
    <mergeCell ref="G10:H10"/>
    <mergeCell ref="N22:N23"/>
    <mergeCell ref="M28:M29"/>
    <mergeCell ref="M32:M33"/>
    <mergeCell ref="M34:M35"/>
    <mergeCell ref="M26:M27"/>
    <mergeCell ref="N26:N27"/>
    <mergeCell ref="M22:M23"/>
    <mergeCell ref="M24:M25"/>
    <mergeCell ref="N24:N25"/>
    <mergeCell ref="M45:M46"/>
    <mergeCell ref="N45:N46"/>
    <mergeCell ref="M37:M38"/>
    <mergeCell ref="N37:N38"/>
    <mergeCell ref="N28:N29"/>
    <mergeCell ref="N32:N33"/>
    <mergeCell ref="N34:N35"/>
    <mergeCell ref="M30:M31"/>
    <mergeCell ref="N30:N31"/>
  </mergeCells>
  <printOptions horizontalCentered="1"/>
  <pageMargins left="0.47" right="0.25" top="0.45" bottom="0.45" header="0.17" footer="0.17"/>
  <pageSetup scale="84" orientation="portrait" horizontalDpi="300" verticalDpi="300" r:id="rId1"/>
  <headerFooter alignWithMargins="0">
    <oddFooter>&amp;R&amp;8&amp;F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fitToPage="1"/>
  </sheetPr>
  <dimension ref="A1:AN66"/>
  <sheetViews>
    <sheetView showGridLines="0" zoomScaleNormal="100" workbookViewId="0">
      <selection activeCell="A6" sqref="A6:H6"/>
    </sheetView>
  </sheetViews>
  <sheetFormatPr defaultColWidth="9.33203125" defaultRowHeight="12.75"/>
  <cols>
    <col min="1" max="1" width="4" style="635" customWidth="1"/>
    <col min="2" max="2" width="15.5" style="635" customWidth="1"/>
    <col min="3" max="3" width="14.1640625" style="635" customWidth="1"/>
    <col min="4" max="4" width="23.83203125" style="635" customWidth="1"/>
    <col min="5" max="5" width="5.6640625" style="635" customWidth="1"/>
    <col min="6" max="6" width="15.83203125" style="635" customWidth="1"/>
    <col min="7" max="7" width="13" style="635" customWidth="1"/>
    <col min="8" max="8" width="17.6640625" style="635" customWidth="1"/>
    <col min="9" max="10" width="15.5" style="633" customWidth="1"/>
    <col min="11" max="11" width="9.33203125" style="633"/>
    <col min="12" max="12" width="14.83203125" style="633" bestFit="1" customWidth="1"/>
    <col min="13" max="13" width="45.6640625" style="633" customWidth="1"/>
    <col min="14" max="14" width="114.83203125" style="633" customWidth="1"/>
    <col min="15" max="18" width="9.33203125" style="633"/>
    <col min="19" max="22" width="9.33203125" style="634"/>
    <col min="23" max="16384" width="9.33203125" style="635"/>
  </cols>
  <sheetData>
    <row r="1" spans="1:40" ht="17.25" customHeight="1">
      <c r="A1" s="1374" t="s">
        <v>199</v>
      </c>
      <c r="B1" s="1374"/>
      <c r="C1" s="1374"/>
      <c r="D1" s="1374"/>
      <c r="E1" s="1374"/>
      <c r="F1" s="1374"/>
      <c r="G1" s="1374"/>
      <c r="H1" s="1374"/>
    </row>
    <row r="2" spans="1:40" ht="12.75" customHeight="1">
      <c r="A2" s="1375" t="s">
        <v>1032</v>
      </c>
      <c r="B2" s="1375"/>
      <c r="C2" s="1375"/>
      <c r="D2" s="1375"/>
      <c r="E2" s="1375"/>
      <c r="F2" s="1375"/>
      <c r="G2" s="1375"/>
      <c r="H2" s="1375"/>
    </row>
    <row r="3" spans="1:40" ht="12.75" customHeight="1">
      <c r="A3" s="1340" t="s">
        <v>1318</v>
      </c>
      <c r="B3" s="1340"/>
      <c r="C3" s="1340"/>
      <c r="D3" s="1340"/>
      <c r="E3" s="1340"/>
      <c r="F3" s="1340"/>
      <c r="G3" s="1340"/>
      <c r="H3" s="1340"/>
    </row>
    <row r="4" spans="1:40" ht="12.75" customHeight="1">
      <c r="A4" s="1376" t="s">
        <v>1033</v>
      </c>
      <c r="B4" s="1376"/>
      <c r="C4" s="1376"/>
      <c r="D4" s="1376"/>
      <c r="E4" s="1376"/>
      <c r="F4" s="1376"/>
      <c r="G4" s="1376"/>
      <c r="H4" s="1376"/>
    </row>
    <row r="5" spans="1:40" ht="10.35" customHeight="1">
      <c r="A5" s="1377"/>
      <c r="B5" s="1377"/>
      <c r="C5" s="1377"/>
      <c r="D5" s="1377"/>
      <c r="E5" s="1377"/>
      <c r="F5" s="1377"/>
      <c r="G5" s="1377"/>
      <c r="H5" s="1377"/>
      <c r="N5" s="636"/>
      <c r="O5" s="636"/>
      <c r="P5" s="636"/>
      <c r="Q5" s="636"/>
      <c r="R5" s="636"/>
      <c r="S5" s="637"/>
      <c r="T5" s="637"/>
      <c r="U5" s="637"/>
      <c r="V5" s="637"/>
      <c r="W5" s="638"/>
      <c r="X5" s="638"/>
      <c r="Y5" s="638"/>
      <c r="Z5" s="638"/>
      <c r="AA5" s="638"/>
      <c r="AB5" s="638"/>
      <c r="AC5" s="638"/>
      <c r="AD5" s="638"/>
      <c r="AE5" s="638"/>
      <c r="AF5" s="638"/>
      <c r="AG5" s="638"/>
      <c r="AH5" s="638"/>
      <c r="AI5" s="638"/>
      <c r="AJ5" s="638"/>
      <c r="AK5" s="638"/>
      <c r="AL5" s="638"/>
      <c r="AM5" s="638"/>
      <c r="AN5" s="638"/>
    </row>
    <row r="6" spans="1:40" s="642" customFormat="1" ht="12.6" customHeight="1">
      <c r="A6" s="1343" t="s">
        <v>1034</v>
      </c>
      <c r="B6" s="1344"/>
      <c r="C6" s="1344"/>
      <c r="D6" s="1344"/>
      <c r="E6" s="1344"/>
      <c r="F6" s="1344"/>
      <c r="G6" s="1344"/>
      <c r="H6" s="1345"/>
      <c r="I6" s="639"/>
      <c r="J6" s="639"/>
      <c r="K6" s="640"/>
      <c r="L6" s="640"/>
      <c r="M6" s="640"/>
      <c r="N6" s="692"/>
      <c r="O6" s="692"/>
      <c r="P6" s="692"/>
      <c r="Q6" s="692"/>
      <c r="R6" s="692"/>
    </row>
    <row r="7" spans="1:40" s="695" customFormat="1" ht="12" customHeight="1">
      <c r="A7" s="643"/>
      <c r="B7" s="942" t="s">
        <v>1143</v>
      </c>
      <c r="C7" s="644"/>
      <c r="D7" s="942" t="s">
        <v>1056</v>
      </c>
      <c r="E7" s="942" t="s">
        <v>1142</v>
      </c>
      <c r="F7" s="942"/>
      <c r="G7" s="644"/>
      <c r="H7" s="943" t="s">
        <v>1037</v>
      </c>
      <c r="I7" s="693"/>
      <c r="J7" s="693"/>
      <c r="K7" s="636"/>
      <c r="L7" s="636"/>
      <c r="M7" s="636"/>
      <c r="N7" s="694"/>
      <c r="O7" s="694"/>
      <c r="P7" s="694"/>
      <c r="Q7" s="694"/>
      <c r="R7" s="694"/>
    </row>
    <row r="8" spans="1:40" ht="10.35" customHeight="1">
      <c r="A8" s="1377"/>
      <c r="B8" s="1377"/>
      <c r="C8" s="1377"/>
      <c r="D8" s="1377"/>
      <c r="E8" s="1377"/>
      <c r="F8" s="1377"/>
      <c r="G8" s="1377"/>
      <c r="H8" s="1377"/>
    </row>
    <row r="9" spans="1:40" ht="14.45" customHeight="1">
      <c r="A9" s="649" t="s">
        <v>1038</v>
      </c>
      <c r="B9" s="650"/>
      <c r="C9" s="650"/>
      <c r="D9" s="650"/>
      <c r="E9" s="650"/>
      <c r="F9" s="650"/>
      <c r="G9" s="650"/>
      <c r="H9" s="651"/>
    </row>
    <row r="10" spans="1:40" ht="15" customHeight="1">
      <c r="A10" s="1334" t="s">
        <v>197</v>
      </c>
      <c r="B10" s="1335"/>
      <c r="C10" s="1346" t="str">
        <f>'2-7'!D5</f>
        <v>SELECT CAMPUS</v>
      </c>
      <c r="D10" s="1346"/>
      <c r="E10" s="1335" t="s">
        <v>201</v>
      </c>
      <c r="F10" s="1335"/>
      <c r="G10" s="1346"/>
      <c r="H10" s="1347"/>
    </row>
    <row r="11" spans="1:40" ht="15" customHeight="1">
      <c r="A11" s="1334" t="s">
        <v>202</v>
      </c>
      <c r="B11" s="1335"/>
      <c r="C11" s="1336">
        <f>'2-7'!D6</f>
        <v>0</v>
      </c>
      <c r="D11" s="1336"/>
      <c r="E11" s="1335" t="s">
        <v>1039</v>
      </c>
      <c r="F11" s="1335"/>
      <c r="G11" s="1336">
        <f>'2-7'!D1</f>
        <v>0</v>
      </c>
      <c r="H11" s="1337"/>
    </row>
    <row r="12" spans="1:40" ht="15" customHeight="1">
      <c r="A12" s="1334"/>
      <c r="B12" s="1335"/>
      <c r="C12" s="1336"/>
      <c r="D12" s="1336"/>
      <c r="E12" s="1335" t="s">
        <v>1040</v>
      </c>
      <c r="F12" s="1335"/>
      <c r="G12" s="1336"/>
      <c r="H12" s="1337"/>
    </row>
    <row r="13" spans="1:40" ht="15" customHeight="1">
      <c r="A13" s="1334" t="s">
        <v>204</v>
      </c>
      <c r="B13" s="1335"/>
      <c r="C13" s="1348"/>
      <c r="D13" s="1348"/>
      <c r="E13" s="1349" t="s">
        <v>205</v>
      </c>
      <c r="F13" s="1349"/>
      <c r="G13" s="1350"/>
      <c r="H13" s="1351"/>
    </row>
    <row r="14" spans="1:40" ht="15" customHeight="1">
      <c r="A14" s="1334" t="s">
        <v>206</v>
      </c>
      <c r="B14" s="1335"/>
      <c r="C14" s="1336"/>
      <c r="D14" s="1336"/>
      <c r="E14" s="1349" t="s">
        <v>207</v>
      </c>
      <c r="F14" s="1349"/>
      <c r="G14" s="1350"/>
      <c r="H14" s="1351"/>
    </row>
    <row r="15" spans="1:40" ht="15" customHeight="1">
      <c r="A15" s="1334" t="s">
        <v>208</v>
      </c>
      <c r="B15" s="1335"/>
      <c r="C15" s="1336" t="str">
        <f>'2-7'!D9</f>
        <v>[ Contractor Company Name ]</v>
      </c>
      <c r="D15" s="1336"/>
      <c r="E15" s="1335" t="s">
        <v>209</v>
      </c>
      <c r="F15" s="1335"/>
      <c r="G15" s="1350">
        <f>'2-7'!W8+'2-7'!X8</f>
        <v>0</v>
      </c>
      <c r="H15" s="1351"/>
    </row>
    <row r="16" spans="1:40" ht="4.3499999999999996" customHeight="1">
      <c r="A16" s="652"/>
      <c r="B16" s="653"/>
      <c r="C16" s="654"/>
      <c r="D16" s="654"/>
      <c r="E16" s="653"/>
      <c r="F16" s="653"/>
      <c r="G16" s="655"/>
      <c r="H16" s="656"/>
    </row>
    <row r="17" spans="1:22" ht="10.35" customHeight="1">
      <c r="A17" s="1378"/>
      <c r="B17" s="1378"/>
      <c r="C17" s="1378"/>
      <c r="D17" s="1378"/>
      <c r="E17" s="1378"/>
      <c r="F17" s="1378"/>
      <c r="G17" s="1378"/>
      <c r="H17" s="1378"/>
    </row>
    <row r="18" spans="1:22" ht="12.75" hidden="1" customHeight="1">
      <c r="A18" s="1379" t="s">
        <v>1041</v>
      </c>
      <c r="B18" s="1380"/>
      <c r="C18" s="1380"/>
      <c r="D18" s="1380"/>
      <c r="E18" s="1380"/>
      <c r="F18" s="1380"/>
      <c r="G18" s="1380"/>
      <c r="H18" s="1381"/>
      <c r="I18" s="657"/>
      <c r="J18" s="657"/>
      <c r="S18" s="635"/>
      <c r="T18" s="635"/>
      <c r="U18" s="635"/>
      <c r="V18" s="635"/>
    </row>
    <row r="19" spans="1:22" ht="56.25" customHeight="1">
      <c r="A19" s="1354" t="s">
        <v>1248</v>
      </c>
      <c r="B19" s="1355"/>
      <c r="C19" s="1355"/>
      <c r="D19" s="1356"/>
      <c r="E19" s="1356"/>
      <c r="F19" s="1356"/>
      <c r="G19" s="1205" t="s">
        <v>1315</v>
      </c>
      <c r="H19" s="1206" t="s">
        <v>1314</v>
      </c>
      <c r="I19" s="1206" t="s">
        <v>1309</v>
      </c>
      <c r="J19" s="1206" t="s">
        <v>1310</v>
      </c>
      <c r="S19" s="635"/>
      <c r="T19" s="635"/>
      <c r="U19" s="635"/>
      <c r="V19" s="635"/>
    </row>
    <row r="20" spans="1:22">
      <c r="A20" s="1207"/>
      <c r="B20" s="1357" t="s">
        <v>221</v>
      </c>
      <c r="C20" s="1357"/>
      <c r="D20" s="1357"/>
      <c r="E20" s="1357"/>
      <c r="F20" s="1357"/>
      <c r="G20" s="1198" t="s">
        <v>1242</v>
      </c>
      <c r="H20" s="1208" t="s">
        <v>1242</v>
      </c>
      <c r="I20" s="1208"/>
      <c r="J20" s="1208"/>
      <c r="S20" s="635"/>
      <c r="T20" s="635"/>
      <c r="U20" s="635"/>
      <c r="V20" s="635"/>
    </row>
    <row r="21" spans="1:22" s="697" customFormat="1">
      <c r="A21" s="1211"/>
      <c r="B21" s="1358" t="s">
        <v>222</v>
      </c>
      <c r="C21" s="1358"/>
      <c r="D21" s="1358"/>
      <c r="E21" s="1358"/>
      <c r="F21" s="1358"/>
      <c r="G21" s="1198">
        <v>0.55000000000000004</v>
      </c>
      <c r="H21" s="1212">
        <v>0.60499999999999998</v>
      </c>
      <c r="I21" s="1212">
        <v>0.82499999999999996</v>
      </c>
      <c r="J21" s="1212">
        <v>0.90705000000000002</v>
      </c>
      <c r="K21" s="696"/>
      <c r="L21" s="696"/>
      <c r="M21" s="696"/>
      <c r="N21" s="696"/>
      <c r="O21" s="696"/>
      <c r="P21" s="696"/>
      <c r="Q21" s="696"/>
      <c r="R21" s="696"/>
    </row>
    <row r="22" spans="1:22" s="697" customFormat="1">
      <c r="A22" s="1211"/>
      <c r="B22" s="1358" t="s">
        <v>1245</v>
      </c>
      <c r="C22" s="1358"/>
      <c r="D22" s="1358"/>
      <c r="E22" s="1358"/>
      <c r="F22" s="1358"/>
      <c r="G22" s="1198">
        <v>0.17596000000000001</v>
      </c>
      <c r="H22" s="1198">
        <v>0.19355</v>
      </c>
      <c r="I22" s="1212">
        <v>0.26394000000000001</v>
      </c>
      <c r="J22" s="1212">
        <v>0.29032999999999998</v>
      </c>
      <c r="K22" s="696"/>
      <c r="L22" s="696"/>
      <c r="M22" s="696"/>
      <c r="N22" s="696"/>
      <c r="O22" s="696"/>
      <c r="P22" s="696"/>
      <c r="Q22" s="696"/>
      <c r="R22" s="696"/>
    </row>
    <row r="23" spans="1:22" s="642" customFormat="1">
      <c r="A23" s="1211"/>
      <c r="B23" s="1203" t="s">
        <v>1246</v>
      </c>
      <c r="C23" s="1203"/>
      <c r="D23" s="1203"/>
      <c r="E23" s="1203"/>
      <c r="F23" s="1203"/>
      <c r="G23" s="1198" t="s">
        <v>1242</v>
      </c>
      <c r="H23" s="1198"/>
      <c r="I23" s="1212"/>
      <c r="J23" s="1212"/>
      <c r="K23" s="640"/>
      <c r="L23" s="640"/>
      <c r="M23" s="640"/>
      <c r="N23" s="692"/>
      <c r="O23" s="692"/>
      <c r="P23" s="692"/>
      <c r="Q23" s="692"/>
      <c r="R23" s="692"/>
    </row>
    <row r="24" spans="1:22" ht="13.5" thickBot="1">
      <c r="A24" s="1211"/>
      <c r="B24" s="1203" t="s">
        <v>1311</v>
      </c>
      <c r="C24" s="1203"/>
      <c r="D24" s="1203"/>
      <c r="E24" s="1203"/>
      <c r="F24" s="1203"/>
      <c r="G24" s="1198" t="s">
        <v>1242</v>
      </c>
      <c r="H24" s="1198" t="s">
        <v>1242</v>
      </c>
      <c r="I24" s="1212"/>
      <c r="J24" s="1212"/>
    </row>
    <row r="25" spans="1:22" ht="15" customHeight="1" thickBot="1">
      <c r="A25" s="1211"/>
      <c r="B25" s="1203" t="s">
        <v>1243</v>
      </c>
      <c r="C25" s="1203"/>
      <c r="D25" s="1203"/>
      <c r="E25" s="1203"/>
      <c r="F25" s="1203"/>
      <c r="G25" s="1198">
        <v>5.9040000000000002E-2</v>
      </c>
      <c r="H25" s="1198">
        <v>6.4939999999999998E-2</v>
      </c>
      <c r="I25" s="1212">
        <v>6.4939999999999998E-2</v>
      </c>
      <c r="J25" s="1212">
        <v>9.7409999999999997E-2</v>
      </c>
      <c r="M25" s="1197" t="s">
        <v>1249</v>
      </c>
      <c r="N25" s="1196" t="s">
        <v>1250</v>
      </c>
    </row>
    <row r="26" spans="1:22" ht="15" customHeight="1">
      <c r="A26" s="1211"/>
      <c r="B26" s="1203" t="s">
        <v>1244</v>
      </c>
      <c r="C26" s="1203"/>
      <c r="D26" s="1203"/>
      <c r="E26" s="1203"/>
      <c r="F26" s="1203"/>
      <c r="G26" s="1198">
        <v>5.9040000000000002E-2</v>
      </c>
      <c r="H26" s="1198">
        <v>6.4939999999999998E-2</v>
      </c>
      <c r="I26" s="1212">
        <v>8.856E-2</v>
      </c>
      <c r="J26" s="1212">
        <v>9.7409999999999997E-2</v>
      </c>
      <c r="M26" s="1332" t="s">
        <v>1264</v>
      </c>
      <c r="N26" s="1330" t="s">
        <v>1266</v>
      </c>
    </row>
    <row r="27" spans="1:22" ht="15" customHeight="1" thickBot="1">
      <c r="A27" s="1211"/>
      <c r="B27" s="1203" t="s">
        <v>1312</v>
      </c>
      <c r="C27" s="1203"/>
      <c r="D27" s="1203"/>
      <c r="E27" s="1203"/>
      <c r="F27" s="1203"/>
      <c r="G27" s="1198">
        <v>0.17596000000000001</v>
      </c>
      <c r="H27" s="1198">
        <v>0.19355</v>
      </c>
      <c r="I27" s="1212">
        <v>0.26394000000000001</v>
      </c>
      <c r="J27" s="1212">
        <v>0.29032999999999998</v>
      </c>
      <c r="M27" s="1333"/>
      <c r="N27" s="1331"/>
    </row>
    <row r="28" spans="1:22" ht="15" customHeight="1">
      <c r="A28" s="1211"/>
      <c r="B28" s="1203" t="s">
        <v>1296</v>
      </c>
      <c r="C28" s="1203"/>
      <c r="D28" s="1203"/>
      <c r="E28" s="1203"/>
      <c r="F28" s="1203"/>
      <c r="G28" s="1198">
        <v>7.6990000000000003E-2</v>
      </c>
      <c r="H28" s="1198">
        <v>8.4690000000000001E-2</v>
      </c>
      <c r="I28" s="1212">
        <v>0.11549</v>
      </c>
      <c r="J28" s="1212">
        <v>0.12703999999999999</v>
      </c>
      <c r="M28" s="1332" t="s">
        <v>1251</v>
      </c>
      <c r="N28" s="1330" t="s">
        <v>1252</v>
      </c>
    </row>
    <row r="29" spans="1:22" ht="15" customHeight="1" thickBot="1">
      <c r="A29" s="1211"/>
      <c r="B29" s="1203" t="s">
        <v>1247</v>
      </c>
      <c r="C29" s="1203"/>
      <c r="D29" s="1203"/>
      <c r="E29" s="1203"/>
      <c r="F29" s="1203"/>
      <c r="G29" s="1198">
        <v>5.9040000000000002E-2</v>
      </c>
      <c r="H29" s="1198">
        <v>6.4939999999999998E-2</v>
      </c>
      <c r="I29" s="1212">
        <v>8.856E-2</v>
      </c>
      <c r="J29" s="1212">
        <v>9.7409999999999997E-2</v>
      </c>
      <c r="M29" s="1333"/>
      <c r="N29" s="1331"/>
    </row>
    <row r="30" spans="1:22" ht="15" customHeight="1">
      <c r="A30" s="1211"/>
      <c r="B30" s="1203" t="s">
        <v>1268</v>
      </c>
      <c r="C30" s="1203"/>
      <c r="D30" s="1203"/>
      <c r="E30" s="1203"/>
      <c r="F30" s="1203"/>
      <c r="G30" s="1198" t="s">
        <v>191</v>
      </c>
      <c r="H30" s="1198" t="s">
        <v>191</v>
      </c>
      <c r="I30" s="1212" t="s">
        <v>1242</v>
      </c>
      <c r="J30" s="1212" t="s">
        <v>1242</v>
      </c>
      <c r="M30" s="1332" t="s">
        <v>1253</v>
      </c>
      <c r="N30" s="1330" t="s">
        <v>1265</v>
      </c>
    </row>
    <row r="31" spans="1:22" ht="15" customHeight="1" thickBot="1">
      <c r="A31" s="1211"/>
      <c r="B31" s="1203" t="s">
        <v>1313</v>
      </c>
      <c r="C31" s="1203"/>
      <c r="D31" s="1203"/>
      <c r="E31" s="1203"/>
      <c r="F31" s="1203"/>
      <c r="G31" s="1198" t="s">
        <v>1242</v>
      </c>
      <c r="H31" s="1198" t="s">
        <v>1242</v>
      </c>
      <c r="I31" s="1212" t="s">
        <v>1242</v>
      </c>
      <c r="J31" s="1212" t="s">
        <v>1242</v>
      </c>
      <c r="K31" s="658"/>
      <c r="M31" s="1333"/>
      <c r="N31" s="1331"/>
    </row>
    <row r="32" spans="1:22" ht="22.5" customHeight="1">
      <c r="A32" s="1211"/>
      <c r="B32" s="1358" t="s">
        <v>224</v>
      </c>
      <c r="C32" s="1358"/>
      <c r="D32" s="1358"/>
      <c r="E32" s="1358"/>
      <c r="F32" s="1358"/>
      <c r="G32" s="1198" t="s">
        <v>1242</v>
      </c>
      <c r="H32" s="1198" t="s">
        <v>1242</v>
      </c>
      <c r="I32" s="1279" t="s">
        <v>1242</v>
      </c>
      <c r="J32" s="1198" t="s">
        <v>1242</v>
      </c>
      <c r="M32" s="1332" t="s">
        <v>1254</v>
      </c>
      <c r="N32" s="1330" t="s">
        <v>1255</v>
      </c>
    </row>
    <row r="33" spans="1:14" ht="14.25" customHeight="1" thickBot="1">
      <c r="A33" s="1215"/>
      <c r="B33" s="1216" t="s">
        <v>225</v>
      </c>
      <c r="C33" s="1359" t="s">
        <v>1043</v>
      </c>
      <c r="D33" s="1359"/>
      <c r="E33" s="1359"/>
      <c r="F33" s="1359"/>
      <c r="G33" s="1283"/>
      <c r="H33" s="1283"/>
      <c r="I33" s="1283"/>
      <c r="J33" s="1198"/>
      <c r="M33" s="1333"/>
      <c r="N33" s="1331"/>
    </row>
    <row r="34" spans="1:14" ht="14.25" customHeight="1">
      <c r="A34" s="1215"/>
      <c r="B34" s="1360" t="s">
        <v>198</v>
      </c>
      <c r="C34" s="1360"/>
      <c r="D34" s="1360"/>
      <c r="E34" s="1360"/>
      <c r="F34" s="1360"/>
      <c r="G34" s="1284">
        <v>4.0689999999999997E-2</v>
      </c>
      <c r="H34" s="1264">
        <v>4.0689999999999997E-2</v>
      </c>
      <c r="I34" s="1281" t="s">
        <v>191</v>
      </c>
      <c r="J34" s="1198" t="s">
        <v>191</v>
      </c>
      <c r="K34" s="659" t="e">
        <f>#REF!</f>
        <v>#REF!</v>
      </c>
      <c r="L34" s="660" t="e">
        <f>IF(H$45&gt;50000000,"SUBMIT",ROUND(H$45/100*H$48/365*K34,0))</f>
        <v>#REF!</v>
      </c>
      <c r="M34" s="1332" t="s">
        <v>1256</v>
      </c>
      <c r="N34" s="1330" t="s">
        <v>1257</v>
      </c>
    </row>
    <row r="35" spans="1:14" ht="14.25" customHeight="1" thickBot="1">
      <c r="A35" s="1262"/>
      <c r="B35" s="1263" t="s">
        <v>1293</v>
      </c>
      <c r="C35" s="1263"/>
      <c r="D35" s="1263"/>
      <c r="E35" s="1263"/>
      <c r="F35" s="1265"/>
      <c r="G35" s="1284">
        <v>1.103E-2</v>
      </c>
      <c r="H35" s="1264">
        <v>1.103E-2</v>
      </c>
      <c r="I35" s="1281">
        <v>1.103E-2</v>
      </c>
      <c r="J35" s="1198">
        <v>1.103E-2</v>
      </c>
      <c r="K35" s="659">
        <f>G37</f>
        <v>0.47839999999999999</v>
      </c>
      <c r="L35" s="660">
        <f>IF(H$45&gt;50000000,"SUBMIT",ROUND(H$45/100*H$48/365*K35,0))</f>
        <v>0</v>
      </c>
      <c r="M35" s="1333"/>
      <c r="N35" s="1331"/>
    </row>
    <row r="36" spans="1:14" ht="14.25" customHeight="1">
      <c r="A36" s="1262"/>
      <c r="B36" s="1263" t="s">
        <v>1295</v>
      </c>
      <c r="C36" s="1263"/>
      <c r="D36" s="1263"/>
      <c r="E36" s="1263"/>
      <c r="F36" s="1265"/>
      <c r="G36" s="1284" t="s">
        <v>1242</v>
      </c>
      <c r="H36" s="1264" t="s">
        <v>1242</v>
      </c>
      <c r="I36" s="1281" t="s">
        <v>1242</v>
      </c>
      <c r="J36" s="1198" t="s">
        <v>1242</v>
      </c>
      <c r="K36" s="662">
        <f>H37</f>
        <v>0.47839999999999999</v>
      </c>
      <c r="L36" s="663">
        <f>IF(H$45&gt;50000000,"SUBMIT",ROUND(H$45/100*H$48/365*K36,0))</f>
        <v>0</v>
      </c>
      <c r="M36" s="1332" t="s">
        <v>1258</v>
      </c>
      <c r="N36" s="1330" t="s">
        <v>1259</v>
      </c>
    </row>
    <row r="37" spans="1:14" ht="14.25" customHeight="1" thickBot="1">
      <c r="A37" s="1217"/>
      <c r="B37" s="1353" t="s">
        <v>226</v>
      </c>
      <c r="C37" s="1353"/>
      <c r="D37" s="1353"/>
      <c r="E37" s="1353"/>
      <c r="F37" s="1353"/>
      <c r="G37" s="1195">
        <v>0.47839999999999999</v>
      </c>
      <c r="H37" s="1195">
        <v>0.47839999999999999</v>
      </c>
      <c r="I37" s="1282">
        <v>0.47839999999999999</v>
      </c>
      <c r="J37" s="1195">
        <v>0.47839999999999999</v>
      </c>
      <c r="K37" s="662"/>
      <c r="L37" s="663"/>
      <c r="M37" s="1333"/>
      <c r="N37" s="1331"/>
    </row>
    <row r="38" spans="1:14" ht="14.25" customHeight="1">
      <c r="A38" s="1383" t="s">
        <v>1184</v>
      </c>
      <c r="B38" s="1383"/>
      <c r="C38" s="1383"/>
      <c r="D38" s="1383"/>
      <c r="E38" s="1383"/>
      <c r="F38" s="1383"/>
      <c r="G38" s="1383"/>
      <c r="H38" s="1383"/>
      <c r="I38" s="664"/>
      <c r="J38" s="664"/>
      <c r="K38" s="662"/>
      <c r="L38" s="663"/>
      <c r="M38" s="1332" t="s">
        <v>1260</v>
      </c>
      <c r="N38" s="1330" t="s">
        <v>1261</v>
      </c>
    </row>
    <row r="39" spans="1:14" ht="14.25" customHeight="1" thickBot="1">
      <c r="A39" s="1384" t="s">
        <v>1045</v>
      </c>
      <c r="B39" s="1384"/>
      <c r="C39" s="1384"/>
      <c r="D39" s="1384"/>
      <c r="E39" s="1384"/>
      <c r="F39" s="1384"/>
      <c r="G39" s="1384"/>
      <c r="H39" s="1384"/>
      <c r="I39" s="1268" t="s">
        <v>1304</v>
      </c>
      <c r="J39" s="1268"/>
      <c r="K39" s="659">
        <f>G27</f>
        <v>0.17596000000000001</v>
      </c>
      <c r="L39" s="660">
        <f>IF(H$45&gt;50000000,"SUBMIT",ROUND(H$45/100*H$48/365*K39,0))</f>
        <v>0</v>
      </c>
      <c r="M39" s="1333"/>
      <c r="N39" s="1331"/>
    </row>
    <row r="40" spans="1:14" ht="14.25" customHeight="1">
      <c r="A40" s="665" t="s">
        <v>228</v>
      </c>
      <c r="B40" s="1382" t="s">
        <v>1193</v>
      </c>
      <c r="C40" s="1382"/>
      <c r="D40" s="1382"/>
      <c r="E40" s="1382"/>
      <c r="F40" s="1382"/>
      <c r="G40" s="1365">
        <f>'2-7'!S8</f>
        <v>45007</v>
      </c>
      <c r="H40" s="1365"/>
      <c r="I40" s="694"/>
      <c r="J40" s="694"/>
      <c r="K40" s="659">
        <f>H27</f>
        <v>0.19355</v>
      </c>
      <c r="L40" s="660">
        <f>IF(H$45&gt;50000000,"SUBMIT",ROUND(H$45/100*H$48/365*K40,0))</f>
        <v>0</v>
      </c>
      <c r="M40" s="1332" t="s">
        <v>1262</v>
      </c>
      <c r="N40" s="1330" t="s">
        <v>1263</v>
      </c>
    </row>
    <row r="41" spans="1:14" ht="14.25" customHeight="1" thickBot="1">
      <c r="A41" s="665" t="s">
        <v>230</v>
      </c>
      <c r="B41" s="1382" t="s">
        <v>1048</v>
      </c>
      <c r="C41" s="1382"/>
      <c r="D41" s="1382"/>
      <c r="E41" s="1382"/>
      <c r="F41" s="1382"/>
      <c r="G41" s="1366">
        <f>'2-7'!S9</f>
        <v>45547</v>
      </c>
      <c r="H41" s="1366"/>
      <c r="I41" s="694"/>
      <c r="J41" s="694"/>
      <c r="K41" s="659">
        <f>G26</f>
        <v>5.9040000000000002E-2</v>
      </c>
      <c r="L41" s="660">
        <f>IF(H$45&gt;10000000,"SUBMIT",ROUND(H$45/100*H$48/365*K41,0))</f>
        <v>0</v>
      </c>
      <c r="M41" s="1333" t="s">
        <v>1044</v>
      </c>
      <c r="N41" s="1331"/>
    </row>
    <row r="42" spans="1:14" ht="14.25" customHeight="1">
      <c r="A42" s="665" t="s">
        <v>232</v>
      </c>
      <c r="B42" s="1382" t="s">
        <v>1191</v>
      </c>
      <c r="C42" s="1382"/>
      <c r="D42" s="1382"/>
      <c r="E42" s="1382"/>
      <c r="F42" s="1382"/>
      <c r="G42" s="1382"/>
      <c r="H42" s="705">
        <f>('2-7'!W58)</f>
        <v>0</v>
      </c>
      <c r="K42" s="659">
        <f>G25</f>
        <v>5.9040000000000002E-2</v>
      </c>
      <c r="L42" s="660">
        <f>IF(H$45&gt;25000000,"SUBMIT",ROUND(H$45/100*H$48/365*K42,0))</f>
        <v>0</v>
      </c>
      <c r="M42" s="1243" t="s">
        <v>1269</v>
      </c>
      <c r="N42" s="1240" t="s">
        <v>1270</v>
      </c>
    </row>
    <row r="43" spans="1:14" ht="14.25" customHeight="1">
      <c r="A43" s="665"/>
      <c r="B43" s="1385" t="s">
        <v>1049</v>
      </c>
      <c r="C43" s="1385"/>
      <c r="D43" s="1385"/>
      <c r="E43" s="1385"/>
      <c r="F43" s="1385"/>
      <c r="G43" s="1385"/>
      <c r="H43" s="698" t="s">
        <v>1058</v>
      </c>
      <c r="I43" s="694"/>
      <c r="J43" s="694"/>
      <c r="K43" s="659">
        <f>H26</f>
        <v>6.4939999999999998E-2</v>
      </c>
      <c r="L43" s="660">
        <f>IF(H$45&gt;10000000,"SUBMIT",ROUND(H$45/100*H$48/365*K43,0))</f>
        <v>0</v>
      </c>
      <c r="M43" s="1244"/>
      <c r="N43" s="1241" t="s">
        <v>1271</v>
      </c>
    </row>
    <row r="44" spans="1:14" ht="14.25" customHeight="1">
      <c r="A44" s="665"/>
      <c r="B44" s="667" t="s">
        <v>1192</v>
      </c>
      <c r="C44" s="666"/>
      <c r="D44" s="666"/>
      <c r="E44" s="666"/>
      <c r="G44" s="699" t="s">
        <v>191</v>
      </c>
      <c r="H44" s="700"/>
      <c r="I44" s="694"/>
      <c r="J44" s="694"/>
      <c r="K44" s="659">
        <f>H25</f>
        <v>6.4939999999999998E-2</v>
      </c>
      <c r="L44" s="660">
        <f>IF(H$45&gt;25000000,"SUBMIT",ROUND(H$45/100*H$48/365*K44,0))</f>
        <v>0</v>
      </c>
      <c r="M44" s="1244"/>
      <c r="N44" s="1241" t="s">
        <v>1272</v>
      </c>
    </row>
    <row r="45" spans="1:14" ht="14.25" customHeight="1">
      <c r="A45" s="665" t="s">
        <v>235</v>
      </c>
      <c r="B45" s="1382" t="s">
        <v>1199</v>
      </c>
      <c r="C45" s="1382"/>
      <c r="D45" s="1382"/>
      <c r="E45" s="1382"/>
      <c r="F45" s="1382"/>
      <c r="G45" s="1382"/>
      <c r="H45" s="706">
        <f>H42</f>
        <v>0</v>
      </c>
      <c r="I45" s="1274">
        <f>('2-7'!W50)</f>
        <v>0</v>
      </c>
      <c r="J45" s="1280"/>
      <c r="K45" s="659"/>
      <c r="L45" s="660"/>
      <c r="M45" s="1244"/>
      <c r="N45" s="1241" t="s">
        <v>1273</v>
      </c>
    </row>
    <row r="46" spans="1:14" ht="14.25" customHeight="1">
      <c r="A46" s="665" t="s">
        <v>236</v>
      </c>
      <c r="B46" s="1382" t="s">
        <v>1186</v>
      </c>
      <c r="C46" s="1382"/>
      <c r="D46" s="1382"/>
      <c r="E46" s="1382"/>
      <c r="F46" s="1382"/>
      <c r="G46" s="1382"/>
      <c r="H46" s="701">
        <v>0</v>
      </c>
      <c r="I46" s="694"/>
      <c r="J46" s="694"/>
      <c r="M46" s="1244"/>
      <c r="N46" s="1241" t="s">
        <v>1274</v>
      </c>
    </row>
    <row r="47" spans="1:14" ht="14.25" customHeight="1" thickBot="1">
      <c r="A47" s="665" t="s">
        <v>237</v>
      </c>
      <c r="B47" s="1382" t="s">
        <v>1185</v>
      </c>
      <c r="C47" s="1382"/>
      <c r="D47" s="1382"/>
      <c r="E47" s="1382"/>
      <c r="F47" s="1382"/>
      <c r="G47" s="1382"/>
      <c r="H47" s="1248">
        <v>0.25</v>
      </c>
      <c r="I47" s="1225"/>
      <c r="J47" s="1225"/>
      <c r="M47" s="1245"/>
      <c r="N47" s="1242" t="s">
        <v>1275</v>
      </c>
    </row>
    <row r="48" spans="1:14" ht="14.25" customHeight="1">
      <c r="A48" s="665" t="s">
        <v>238</v>
      </c>
      <c r="B48" s="1382" t="s">
        <v>1050</v>
      </c>
      <c r="C48" s="1382"/>
      <c r="D48" s="1382"/>
      <c r="E48" s="1382"/>
      <c r="F48" s="1382"/>
      <c r="G48" s="1382"/>
      <c r="H48" s="669">
        <f>IF(H47="","",G41-G40+1)</f>
        <v>541</v>
      </c>
      <c r="I48" s="694"/>
      <c r="J48" s="694"/>
      <c r="M48" s="1332" t="s">
        <v>1276</v>
      </c>
      <c r="N48" s="1330" t="s">
        <v>1277</v>
      </c>
    </row>
    <row r="49" spans="1:22" ht="14.25" customHeight="1" thickBot="1">
      <c r="A49" s="1219" t="s">
        <v>240</v>
      </c>
      <c r="B49" s="1361" t="s">
        <v>1292</v>
      </c>
      <c r="C49" s="1361"/>
      <c r="D49" s="1361"/>
      <c r="E49" s="1361"/>
      <c r="F49" s="1361"/>
      <c r="G49" s="1361"/>
      <c r="H49" s="1229">
        <f>ROUND(H$45*((H47+G35)/100)*(H$48/365),0)</f>
        <v>0</v>
      </c>
      <c r="I49" s="1225"/>
      <c r="J49" s="1225"/>
      <c r="M49" s="1333"/>
      <c r="N49" s="1331"/>
    </row>
    <row r="50" spans="1:22">
      <c r="A50" s="665" t="s">
        <v>241</v>
      </c>
      <c r="B50" s="1382" t="s">
        <v>1188</v>
      </c>
      <c r="C50" s="1382"/>
      <c r="D50" s="1382"/>
      <c r="E50" s="1382"/>
      <c r="F50" s="1382"/>
      <c r="G50" s="1382"/>
      <c r="H50" s="1229">
        <f>ROUND(H$46*G37/100*H$48/365,0)</f>
        <v>0</v>
      </c>
      <c r="I50" s="694"/>
      <c r="J50" s="694"/>
    </row>
    <row r="51" spans="1:22" ht="14.1" customHeight="1">
      <c r="A51" s="665" t="s">
        <v>242</v>
      </c>
      <c r="B51" s="666" t="s">
        <v>1189</v>
      </c>
      <c r="C51" s="666"/>
      <c r="D51" s="666"/>
      <c r="E51" s="666"/>
      <c r="F51" s="666"/>
      <c r="G51" s="666"/>
      <c r="H51" s="1230">
        <f>IF(H49="","",ROUND((H49+H50)*0.032,2))</f>
        <v>0</v>
      </c>
      <c r="I51" s="694"/>
      <c r="J51" s="694"/>
    </row>
    <row r="52" spans="1:22" s="672" customFormat="1" ht="14.1" customHeight="1">
      <c r="A52" s="665" t="s">
        <v>244</v>
      </c>
      <c r="B52" s="1382" t="s">
        <v>1051</v>
      </c>
      <c r="C52" s="1382"/>
      <c r="D52" s="1382"/>
      <c r="E52" s="1382"/>
      <c r="F52" s="1382"/>
      <c r="G52" s="1382"/>
      <c r="H52" s="1231">
        <f>IF(H49="","",H49+H50+H51)</f>
        <v>0</v>
      </c>
      <c r="I52" s="694"/>
      <c r="J52" s="694"/>
      <c r="K52" s="670"/>
      <c r="L52" s="670"/>
      <c r="M52" s="670"/>
      <c r="N52" s="670"/>
      <c r="O52" s="670"/>
      <c r="P52" s="670"/>
      <c r="Q52" s="670"/>
      <c r="R52" s="670"/>
      <c r="S52" s="671"/>
      <c r="T52" s="671"/>
      <c r="U52" s="671"/>
      <c r="V52" s="671"/>
    </row>
    <row r="53" spans="1:22" ht="14.1" customHeight="1">
      <c r="A53" s="665" t="s">
        <v>245</v>
      </c>
      <c r="B53" s="666" t="s">
        <v>1299</v>
      </c>
      <c r="C53" s="666"/>
      <c r="D53" s="666"/>
      <c r="E53" s="666"/>
      <c r="F53" s="666"/>
      <c r="G53" s="666"/>
      <c r="H53" s="1192">
        <f>IF(I45&gt;9999999.99,ROUND(I45 * 0.024,0),0)</f>
        <v>0</v>
      </c>
      <c r="I53" s="694"/>
      <c r="J53" s="694"/>
    </row>
    <row r="54" spans="1:22" s="672" customFormat="1" ht="14.1" customHeight="1" thickBot="1">
      <c r="A54" s="665" t="s">
        <v>959</v>
      </c>
      <c r="B54" s="1382" t="s">
        <v>1187</v>
      </c>
      <c r="C54" s="1382"/>
      <c r="D54" s="1382"/>
      <c r="E54" s="1382"/>
      <c r="F54" s="1382"/>
      <c r="G54" s="1382"/>
      <c r="H54" s="708">
        <f>IF(H49="","",ROUND(H45/100*0.1,0))</f>
        <v>0</v>
      </c>
      <c r="I54" s="694"/>
      <c r="J54" s="694"/>
      <c r="K54" s="670"/>
      <c r="L54" s="670"/>
      <c r="M54" s="670"/>
      <c r="N54" s="670"/>
      <c r="O54" s="670"/>
      <c r="P54" s="670"/>
      <c r="Q54" s="670"/>
      <c r="R54" s="670"/>
      <c r="S54" s="671"/>
      <c r="T54" s="671"/>
      <c r="U54" s="671"/>
      <c r="V54" s="671"/>
    </row>
    <row r="55" spans="1:22" ht="13.5" thickBot="1">
      <c r="A55" s="675" t="s">
        <v>993</v>
      </c>
      <c r="B55" s="1386" t="s">
        <v>1052</v>
      </c>
      <c r="C55" s="1386"/>
      <c r="D55" s="1386"/>
      <c r="E55" s="1386"/>
      <c r="F55" s="1386"/>
      <c r="G55" s="1387"/>
      <c r="H55" s="704">
        <f>IF(H49="","",H52+H53+H54)</f>
        <v>0</v>
      </c>
      <c r="I55" s="694"/>
      <c r="J55" s="694"/>
    </row>
    <row r="56" spans="1:22" ht="12.75" customHeight="1">
      <c r="A56" s="675"/>
      <c r="B56" s="676"/>
      <c r="C56" s="676"/>
      <c r="D56" s="676"/>
      <c r="E56" s="676"/>
      <c r="F56" s="676"/>
      <c r="G56" s="676"/>
      <c r="H56" s="678"/>
    </row>
    <row r="57" spans="1:22" ht="12.75" customHeight="1">
      <c r="A57" s="679"/>
      <c r="B57" s="1368"/>
      <c r="C57" s="1368"/>
      <c r="D57" s="1368"/>
      <c r="E57" s="1368"/>
      <c r="F57" s="679"/>
      <c r="G57" s="1369"/>
      <c r="H57" s="1369"/>
    </row>
    <row r="58" spans="1:22">
      <c r="A58" s="672"/>
      <c r="B58" s="1371" t="s">
        <v>246</v>
      </c>
      <c r="C58" s="1371"/>
      <c r="D58" s="1371"/>
      <c r="E58" s="1371"/>
      <c r="F58" s="680"/>
      <c r="G58" s="1371" t="s">
        <v>247</v>
      </c>
      <c r="H58" s="1371"/>
    </row>
    <row r="59" spans="1:22">
      <c r="A59" s="679"/>
      <c r="B59" s="1372"/>
      <c r="C59" s="1368"/>
      <c r="D59" s="1368"/>
      <c r="E59" s="1368"/>
      <c r="F59" s="679"/>
      <c r="G59" s="1368"/>
      <c r="H59" s="1368"/>
    </row>
    <row r="60" spans="1:22" ht="13.5" thickBot="1">
      <c r="A60" s="681"/>
      <c r="B60" s="1373" t="s">
        <v>248</v>
      </c>
      <c r="C60" s="1373"/>
      <c r="D60" s="1373"/>
      <c r="E60" s="1373"/>
      <c r="F60" s="682"/>
      <c r="G60" s="1373" t="s">
        <v>249</v>
      </c>
      <c r="H60" s="1373"/>
    </row>
    <row r="61" spans="1:22">
      <c r="A61" s="1370" t="s">
        <v>1053</v>
      </c>
      <c r="B61" s="1370"/>
      <c r="C61" s="1370"/>
      <c r="D61" s="1370"/>
      <c r="E61" s="1370"/>
      <c r="F61" s="1370"/>
      <c r="G61" s="1370"/>
      <c r="H61" s="1370"/>
    </row>
    <row r="62" spans="1:22">
      <c r="A62" s="676" t="s">
        <v>1054</v>
      </c>
      <c r="B62" s="683"/>
      <c r="C62" s="684"/>
      <c r="D62" s="684"/>
      <c r="E62" s="684"/>
      <c r="F62" s="676" t="s">
        <v>1055</v>
      </c>
      <c r="G62" s="684"/>
      <c r="H62" s="684"/>
    </row>
    <row r="63" spans="1:22" ht="14.25">
      <c r="A63" s="685" t="s">
        <v>1301</v>
      </c>
      <c r="B63" s="686"/>
      <c r="C63" s="686"/>
      <c r="F63" s="687" t="s">
        <v>1283</v>
      </c>
      <c r="G63" s="686"/>
      <c r="H63" s="688"/>
    </row>
    <row r="64" spans="1:22">
      <c r="A64" s="1247" t="s">
        <v>1282</v>
      </c>
      <c r="B64" s="95"/>
      <c r="C64" s="95"/>
      <c r="D64" s="688"/>
      <c r="F64" s="689" t="s">
        <v>1278</v>
      </c>
      <c r="G64" s="97"/>
      <c r="H64" s="688"/>
    </row>
    <row r="65" spans="1:8">
      <c r="A65" s="690" t="s">
        <v>1302</v>
      </c>
      <c r="B65" s="691"/>
      <c r="C65" s="691"/>
      <c r="D65" s="688"/>
      <c r="F65" s="687" t="s">
        <v>1279</v>
      </c>
      <c r="G65" s="691"/>
      <c r="H65" s="688"/>
    </row>
    <row r="66" spans="1:8">
      <c r="A66" s="1246" t="s">
        <v>1281</v>
      </c>
      <c r="F66" s="689" t="s">
        <v>1280</v>
      </c>
    </row>
  </sheetData>
  <mergeCells count="85">
    <mergeCell ref="B50:G50"/>
    <mergeCell ref="B52:G52"/>
    <mergeCell ref="B54:G54"/>
    <mergeCell ref="B55:G55"/>
    <mergeCell ref="A61:H61"/>
    <mergeCell ref="B57:E57"/>
    <mergeCell ref="G57:H57"/>
    <mergeCell ref="B58:E58"/>
    <mergeCell ref="G58:H58"/>
    <mergeCell ref="B59:E59"/>
    <mergeCell ref="G59:H59"/>
    <mergeCell ref="B60:E60"/>
    <mergeCell ref="G60:H60"/>
    <mergeCell ref="B22:F22"/>
    <mergeCell ref="B32:F32"/>
    <mergeCell ref="C33:F33"/>
    <mergeCell ref="B48:G48"/>
    <mergeCell ref="A38:H38"/>
    <mergeCell ref="A39:H39"/>
    <mergeCell ref="B40:F40"/>
    <mergeCell ref="G40:H40"/>
    <mergeCell ref="B41:F41"/>
    <mergeCell ref="G41:H41"/>
    <mergeCell ref="B42:G42"/>
    <mergeCell ref="B43:G43"/>
    <mergeCell ref="B45:G45"/>
    <mergeCell ref="B46:G46"/>
    <mergeCell ref="B47:G47"/>
    <mergeCell ref="B34:F34"/>
    <mergeCell ref="A17:H17"/>
    <mergeCell ref="A18:H18"/>
    <mergeCell ref="A19:F19"/>
    <mergeCell ref="B20:F20"/>
    <mergeCell ref="B21:F21"/>
    <mergeCell ref="A14:B14"/>
    <mergeCell ref="C14:D14"/>
    <mergeCell ref="E14:F14"/>
    <mergeCell ref="G14:H14"/>
    <mergeCell ref="A15:B15"/>
    <mergeCell ref="C15:D15"/>
    <mergeCell ref="E15:F15"/>
    <mergeCell ref="G15:H15"/>
    <mergeCell ref="A12:B12"/>
    <mergeCell ref="C12:D12"/>
    <mergeCell ref="E12:F12"/>
    <mergeCell ref="G12:H12"/>
    <mergeCell ref="A13:B13"/>
    <mergeCell ref="C13:D13"/>
    <mergeCell ref="E13:F13"/>
    <mergeCell ref="G13:H13"/>
    <mergeCell ref="A11:B11"/>
    <mergeCell ref="C11:D11"/>
    <mergeCell ref="E11:F11"/>
    <mergeCell ref="G11:H11"/>
    <mergeCell ref="A1:H1"/>
    <mergeCell ref="A2:H2"/>
    <mergeCell ref="A3:H3"/>
    <mergeCell ref="A4:H4"/>
    <mergeCell ref="A5:H5"/>
    <mergeCell ref="A6:H6"/>
    <mergeCell ref="A8:H8"/>
    <mergeCell ref="A10:B10"/>
    <mergeCell ref="C10:D10"/>
    <mergeCell ref="E10:F10"/>
    <mergeCell ref="G10:H10"/>
    <mergeCell ref="M26:M27"/>
    <mergeCell ref="N26:N27"/>
    <mergeCell ref="M28:M29"/>
    <mergeCell ref="N28:N29"/>
    <mergeCell ref="M30:M31"/>
    <mergeCell ref="N30:N31"/>
    <mergeCell ref="M32:M33"/>
    <mergeCell ref="N32:N33"/>
    <mergeCell ref="M34:M35"/>
    <mergeCell ref="N34:N35"/>
    <mergeCell ref="M36:M37"/>
    <mergeCell ref="N36:N37"/>
    <mergeCell ref="B37:F37"/>
    <mergeCell ref="B49:G49"/>
    <mergeCell ref="M48:M49"/>
    <mergeCell ref="N48:N49"/>
    <mergeCell ref="M38:M39"/>
    <mergeCell ref="N38:N39"/>
    <mergeCell ref="M40:M41"/>
    <mergeCell ref="N40:N41"/>
  </mergeCells>
  <printOptions horizontalCentered="1"/>
  <pageMargins left="0.47" right="0.25" top="0.51" bottom="0.48" header="0.27" footer="0.17"/>
  <pageSetup scale="84" orientation="portrait" horizontalDpi="300" verticalDpi="300" r:id="rId1"/>
  <headerFooter alignWithMargins="0">
    <oddFooter>&amp;R&amp;8&amp;F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pageSetUpPr fitToPage="1"/>
  </sheetPr>
  <dimension ref="A1:AN66"/>
  <sheetViews>
    <sheetView showGridLines="0" zoomScaleNormal="100" workbookViewId="0">
      <selection activeCell="A4" sqref="A4:H4"/>
    </sheetView>
  </sheetViews>
  <sheetFormatPr defaultColWidth="9.33203125" defaultRowHeight="12.75"/>
  <cols>
    <col min="1" max="1" width="4" style="635" customWidth="1"/>
    <col min="2" max="2" width="15.5" style="635" customWidth="1"/>
    <col min="3" max="3" width="14.1640625" style="635" customWidth="1"/>
    <col min="4" max="4" width="23.83203125" style="635" customWidth="1"/>
    <col min="5" max="5" width="5.6640625" style="635" customWidth="1"/>
    <col min="6" max="6" width="15.83203125" style="635" customWidth="1"/>
    <col min="7" max="7" width="13" style="635" customWidth="1"/>
    <col min="8" max="8" width="17.6640625" style="635" customWidth="1"/>
    <col min="9" max="10" width="15" style="633" customWidth="1"/>
    <col min="11" max="11" width="9.33203125" style="633"/>
    <col min="12" max="12" width="14.83203125" style="633" bestFit="1" customWidth="1"/>
    <col min="13" max="13" width="45.6640625" style="633" customWidth="1"/>
    <col min="14" max="14" width="114.83203125" style="633" customWidth="1"/>
    <col min="15" max="18" width="9.33203125" style="633"/>
    <col min="19" max="22" width="9.33203125" style="634"/>
    <col min="23" max="16384" width="9.33203125" style="635"/>
  </cols>
  <sheetData>
    <row r="1" spans="1:40" ht="17.25" customHeight="1">
      <c r="A1" s="1374" t="s">
        <v>199</v>
      </c>
      <c r="B1" s="1374"/>
      <c r="C1" s="1374"/>
      <c r="D1" s="1374"/>
      <c r="E1" s="1374"/>
      <c r="F1" s="1374"/>
      <c r="G1" s="1374"/>
      <c r="H1" s="1374"/>
    </row>
    <row r="2" spans="1:40" ht="12.75" customHeight="1">
      <c r="A2" s="1375" t="s">
        <v>1032</v>
      </c>
      <c r="B2" s="1375"/>
      <c r="C2" s="1375"/>
      <c r="D2" s="1375"/>
      <c r="E2" s="1375"/>
      <c r="F2" s="1375"/>
      <c r="G2" s="1375"/>
      <c r="H2" s="1375"/>
    </row>
    <row r="3" spans="1:40" ht="12.75" customHeight="1">
      <c r="A3" s="1340" t="s">
        <v>1318</v>
      </c>
      <c r="B3" s="1340"/>
      <c r="C3" s="1340"/>
      <c r="D3" s="1340"/>
      <c r="E3" s="1340"/>
      <c r="F3" s="1340"/>
      <c r="G3" s="1340"/>
      <c r="H3" s="1340"/>
    </row>
    <row r="4" spans="1:40" ht="12.75" customHeight="1">
      <c r="A4" s="1376" t="s">
        <v>1033</v>
      </c>
      <c r="B4" s="1376"/>
      <c r="C4" s="1376"/>
      <c r="D4" s="1376"/>
      <c r="E4" s="1376"/>
      <c r="F4" s="1376"/>
      <c r="G4" s="1376"/>
      <c r="H4" s="1376"/>
    </row>
    <row r="5" spans="1:40" ht="10.35" customHeight="1">
      <c r="A5" s="1377"/>
      <c r="B5" s="1377"/>
      <c r="C5" s="1377"/>
      <c r="D5" s="1377"/>
      <c r="E5" s="1377"/>
      <c r="F5" s="1377"/>
      <c r="G5" s="1377"/>
      <c r="H5" s="1377"/>
      <c r="N5" s="636"/>
      <c r="O5" s="636"/>
      <c r="P5" s="636"/>
      <c r="Q5" s="636"/>
      <c r="R5" s="636"/>
      <c r="S5" s="637"/>
      <c r="T5" s="637"/>
      <c r="U5" s="637"/>
      <c r="V5" s="637"/>
      <c r="W5" s="638"/>
      <c r="X5" s="638"/>
      <c r="Y5" s="638"/>
      <c r="Z5" s="638"/>
      <c r="AA5" s="638"/>
      <c r="AB5" s="638"/>
      <c r="AC5" s="638"/>
      <c r="AD5" s="638"/>
      <c r="AE5" s="638"/>
      <c r="AF5" s="638"/>
      <c r="AG5" s="638"/>
      <c r="AH5" s="638"/>
      <c r="AI5" s="638"/>
      <c r="AJ5" s="638"/>
      <c r="AK5" s="638"/>
      <c r="AL5" s="638"/>
      <c r="AM5" s="638"/>
      <c r="AN5" s="638"/>
    </row>
    <row r="6" spans="1:40" s="642" customFormat="1" ht="12.6" customHeight="1">
      <c r="A6" s="1343" t="s">
        <v>1034</v>
      </c>
      <c r="B6" s="1344"/>
      <c r="C6" s="1344"/>
      <c r="D6" s="1344"/>
      <c r="E6" s="1344"/>
      <c r="F6" s="1344"/>
      <c r="G6" s="1344"/>
      <c r="H6" s="1345"/>
      <c r="I6" s="639"/>
      <c r="J6" s="639"/>
      <c r="K6" s="640"/>
      <c r="L6" s="640"/>
      <c r="M6" s="640"/>
      <c r="N6" s="692"/>
      <c r="O6" s="692"/>
      <c r="P6" s="692"/>
      <c r="Q6" s="692"/>
      <c r="R6" s="692"/>
    </row>
    <row r="7" spans="1:40" s="695" customFormat="1" ht="12" customHeight="1">
      <c r="A7" s="643"/>
      <c r="B7" s="942" t="s">
        <v>1143</v>
      </c>
      <c r="C7" s="644"/>
      <c r="D7" s="942" t="s">
        <v>1036</v>
      </c>
      <c r="E7" s="942" t="s">
        <v>1067</v>
      </c>
      <c r="F7" s="942"/>
      <c r="G7" s="644"/>
      <c r="H7" s="943" t="s">
        <v>1037</v>
      </c>
      <c r="I7" s="693"/>
      <c r="J7" s="693"/>
      <c r="K7" s="636"/>
      <c r="L7" s="636"/>
      <c r="M7" s="636"/>
      <c r="N7" s="694"/>
      <c r="O7" s="694"/>
      <c r="P7" s="694"/>
      <c r="Q7" s="694"/>
      <c r="R7" s="694"/>
    </row>
    <row r="8" spans="1:40" ht="10.35" customHeight="1">
      <c r="A8" s="1377"/>
      <c r="B8" s="1377"/>
      <c r="C8" s="1377"/>
      <c r="D8" s="1377"/>
      <c r="E8" s="1377"/>
      <c r="F8" s="1377"/>
      <c r="G8" s="1377"/>
      <c r="H8" s="1377"/>
    </row>
    <row r="9" spans="1:40" ht="14.45" customHeight="1">
      <c r="A9" s="649" t="s">
        <v>1038</v>
      </c>
      <c r="B9" s="650"/>
      <c r="C9" s="650"/>
      <c r="D9" s="650"/>
      <c r="E9" s="650"/>
      <c r="F9" s="650"/>
      <c r="G9" s="650"/>
      <c r="H9" s="651"/>
    </row>
    <row r="10" spans="1:40" ht="15" customHeight="1">
      <c r="A10" s="1334" t="s">
        <v>197</v>
      </c>
      <c r="B10" s="1335"/>
      <c r="C10" s="1346" t="str">
        <f>'2-7'!D5</f>
        <v>SELECT CAMPUS</v>
      </c>
      <c r="D10" s="1346"/>
      <c r="E10" s="1335" t="s">
        <v>201</v>
      </c>
      <c r="F10" s="1335"/>
      <c r="G10" s="1346"/>
      <c r="H10" s="1347"/>
    </row>
    <row r="11" spans="1:40" ht="15" customHeight="1">
      <c r="A11" s="1334" t="s">
        <v>202</v>
      </c>
      <c r="B11" s="1335"/>
      <c r="C11" s="1336">
        <f>'2-7'!D6</f>
        <v>0</v>
      </c>
      <c r="D11" s="1336"/>
      <c r="E11" s="1335" t="s">
        <v>1039</v>
      </c>
      <c r="F11" s="1335"/>
      <c r="G11" s="1336">
        <f>'2-7'!D1</f>
        <v>0</v>
      </c>
      <c r="H11" s="1337"/>
    </row>
    <row r="12" spans="1:40" ht="15" customHeight="1">
      <c r="A12" s="1334"/>
      <c r="B12" s="1335"/>
      <c r="C12" s="1336"/>
      <c r="D12" s="1336"/>
      <c r="E12" s="1335" t="s">
        <v>1040</v>
      </c>
      <c r="F12" s="1335"/>
      <c r="G12" s="1336"/>
      <c r="H12" s="1337"/>
    </row>
    <row r="13" spans="1:40" ht="15" customHeight="1">
      <c r="A13" s="1334" t="s">
        <v>204</v>
      </c>
      <c r="B13" s="1335"/>
      <c r="C13" s="1348"/>
      <c r="D13" s="1348"/>
      <c r="E13" s="1349" t="s">
        <v>205</v>
      </c>
      <c r="F13" s="1349"/>
      <c r="G13" s="1350"/>
      <c r="H13" s="1351"/>
    </row>
    <row r="14" spans="1:40" ht="15" customHeight="1">
      <c r="A14" s="1334" t="s">
        <v>206</v>
      </c>
      <c r="B14" s="1335"/>
      <c r="C14" s="1336"/>
      <c r="D14" s="1336"/>
      <c r="E14" s="1349" t="s">
        <v>207</v>
      </c>
      <c r="F14" s="1349"/>
      <c r="G14" s="1350"/>
      <c r="H14" s="1351"/>
    </row>
    <row r="15" spans="1:40" ht="15" customHeight="1">
      <c r="A15" s="1334" t="s">
        <v>208</v>
      </c>
      <c r="B15" s="1335"/>
      <c r="C15" s="1336" t="str">
        <f>'2-7'!D9</f>
        <v>[ Contractor Company Name ]</v>
      </c>
      <c r="D15" s="1336"/>
      <c r="E15" s="1335" t="s">
        <v>209</v>
      </c>
      <c r="F15" s="1335"/>
      <c r="G15" s="1350">
        <f>'2-7'!W8+'2-7'!X8</f>
        <v>0</v>
      </c>
      <c r="H15" s="1351"/>
    </row>
    <row r="16" spans="1:40" ht="4.3499999999999996" customHeight="1">
      <c r="A16" s="652"/>
      <c r="B16" s="653"/>
      <c r="C16" s="654"/>
      <c r="D16" s="654"/>
      <c r="E16" s="653"/>
      <c r="F16" s="653"/>
      <c r="G16" s="655"/>
      <c r="H16" s="656"/>
    </row>
    <row r="17" spans="1:22">
      <c r="A17" s="1388"/>
      <c r="B17" s="1388"/>
      <c r="C17" s="1388"/>
      <c r="D17" s="1388"/>
      <c r="E17" s="1388"/>
      <c r="F17" s="1388"/>
      <c r="G17" s="1388"/>
      <c r="H17" s="1388"/>
    </row>
    <row r="18" spans="1:22" ht="15">
      <c r="A18" s="1266"/>
      <c r="B18" s="1266"/>
      <c r="C18" s="1266"/>
      <c r="D18" s="1266"/>
      <c r="E18" s="1266"/>
      <c r="F18" s="1266"/>
      <c r="G18" s="1266"/>
      <c r="H18" s="1266"/>
      <c r="I18" s="657"/>
      <c r="J18" s="657"/>
      <c r="S18" s="635"/>
      <c r="T18" s="635"/>
      <c r="U18" s="635"/>
      <c r="V18" s="635"/>
    </row>
    <row r="19" spans="1:22" ht="56.25" customHeight="1">
      <c r="A19" s="1354" t="s">
        <v>1248</v>
      </c>
      <c r="B19" s="1355"/>
      <c r="C19" s="1355"/>
      <c r="D19" s="1356"/>
      <c r="E19" s="1356"/>
      <c r="F19" s="1356"/>
      <c r="G19" s="1205" t="s">
        <v>1315</v>
      </c>
      <c r="H19" s="1206" t="s">
        <v>1314</v>
      </c>
      <c r="I19" s="1206" t="s">
        <v>1309</v>
      </c>
      <c r="J19" s="1206" t="s">
        <v>1310</v>
      </c>
      <c r="S19" s="635"/>
      <c r="T19" s="635"/>
      <c r="U19" s="635"/>
      <c r="V19" s="635"/>
    </row>
    <row r="20" spans="1:22">
      <c r="A20" s="1207"/>
      <c r="B20" s="1357" t="s">
        <v>221</v>
      </c>
      <c r="C20" s="1357"/>
      <c r="D20" s="1357"/>
      <c r="E20" s="1357"/>
      <c r="F20" s="1357"/>
      <c r="G20" s="1198" t="s">
        <v>1242</v>
      </c>
      <c r="H20" s="1208" t="s">
        <v>1242</v>
      </c>
      <c r="I20" s="1208"/>
      <c r="J20" s="1208"/>
      <c r="S20" s="635"/>
      <c r="T20" s="635"/>
      <c r="U20" s="635"/>
      <c r="V20" s="635"/>
    </row>
    <row r="21" spans="1:22" s="697" customFormat="1">
      <c r="A21" s="1211"/>
      <c r="B21" s="1358" t="s">
        <v>222</v>
      </c>
      <c r="C21" s="1358"/>
      <c r="D21" s="1358"/>
      <c r="E21" s="1358"/>
      <c r="F21" s="1358"/>
      <c r="G21" s="1198">
        <v>0.55000000000000004</v>
      </c>
      <c r="H21" s="1212">
        <v>0.60499999999999998</v>
      </c>
      <c r="I21" s="1212">
        <v>0.82499999999999996</v>
      </c>
      <c r="J21" s="1212">
        <v>0.90705000000000002</v>
      </c>
      <c r="K21" s="696"/>
      <c r="L21" s="696"/>
      <c r="M21" s="696"/>
      <c r="N21" s="696"/>
      <c r="O21" s="696"/>
      <c r="P21" s="696"/>
      <c r="Q21" s="696"/>
      <c r="R21" s="696"/>
    </row>
    <row r="22" spans="1:22" s="697" customFormat="1">
      <c r="A22" s="1211"/>
      <c r="B22" s="1358" t="s">
        <v>1245</v>
      </c>
      <c r="C22" s="1358"/>
      <c r="D22" s="1358"/>
      <c r="E22" s="1358"/>
      <c r="F22" s="1358"/>
      <c r="G22" s="1198">
        <v>0.17596000000000001</v>
      </c>
      <c r="H22" s="1198">
        <v>0.19355</v>
      </c>
      <c r="I22" s="1212">
        <v>0.26394000000000001</v>
      </c>
      <c r="J22" s="1212">
        <v>0.29032999999999998</v>
      </c>
      <c r="K22" s="696"/>
      <c r="L22" s="696"/>
      <c r="M22" s="696"/>
      <c r="N22" s="696"/>
      <c r="O22" s="696"/>
      <c r="P22" s="696"/>
      <c r="Q22" s="696"/>
      <c r="R22" s="696"/>
    </row>
    <row r="23" spans="1:22" s="642" customFormat="1">
      <c r="A23" s="1211"/>
      <c r="B23" s="1203" t="s">
        <v>1246</v>
      </c>
      <c r="C23" s="1203"/>
      <c r="D23" s="1203"/>
      <c r="E23" s="1203"/>
      <c r="F23" s="1203"/>
      <c r="G23" s="1198" t="s">
        <v>1242</v>
      </c>
      <c r="H23" s="1198"/>
      <c r="I23" s="1212"/>
      <c r="J23" s="1212"/>
      <c r="K23" s="640"/>
      <c r="L23" s="640"/>
      <c r="M23" s="640"/>
      <c r="N23" s="692"/>
      <c r="O23" s="692"/>
      <c r="P23" s="692"/>
      <c r="Q23" s="692"/>
      <c r="R23" s="692"/>
    </row>
    <row r="24" spans="1:22" ht="47.25" customHeight="1" thickBot="1">
      <c r="A24" s="1211"/>
      <c r="B24" s="1203" t="s">
        <v>1311</v>
      </c>
      <c r="C24" s="1203"/>
      <c r="D24" s="1203"/>
      <c r="E24" s="1203"/>
      <c r="F24" s="1203"/>
      <c r="G24" s="1198" t="s">
        <v>1242</v>
      </c>
      <c r="H24" s="1198" t="s">
        <v>1242</v>
      </c>
      <c r="I24" s="1212"/>
      <c r="J24" s="1212"/>
    </row>
    <row r="25" spans="1:22" ht="15" customHeight="1" thickBot="1">
      <c r="A25" s="1211"/>
      <c r="B25" s="1203" t="s">
        <v>1243</v>
      </c>
      <c r="C25" s="1203"/>
      <c r="D25" s="1203"/>
      <c r="E25" s="1203"/>
      <c r="F25" s="1203"/>
      <c r="G25" s="1198">
        <v>5.9040000000000002E-2</v>
      </c>
      <c r="H25" s="1198">
        <v>6.4939999999999998E-2</v>
      </c>
      <c r="I25" s="1212">
        <v>6.4939999999999998E-2</v>
      </c>
      <c r="J25" s="1212">
        <v>9.7409999999999997E-2</v>
      </c>
      <c r="M25" s="1197" t="s">
        <v>1249</v>
      </c>
      <c r="N25" s="1196" t="s">
        <v>1250</v>
      </c>
    </row>
    <row r="26" spans="1:22" ht="15" customHeight="1">
      <c r="A26" s="1211"/>
      <c r="B26" s="1203" t="s">
        <v>1244</v>
      </c>
      <c r="C26" s="1203"/>
      <c r="D26" s="1203"/>
      <c r="E26" s="1203"/>
      <c r="F26" s="1203"/>
      <c r="G26" s="1198">
        <v>5.9040000000000002E-2</v>
      </c>
      <c r="H26" s="1198">
        <v>6.4939999999999998E-2</v>
      </c>
      <c r="I26" s="1212">
        <v>8.856E-2</v>
      </c>
      <c r="J26" s="1212">
        <v>9.7409999999999997E-2</v>
      </c>
      <c r="M26" s="1332" t="s">
        <v>1264</v>
      </c>
      <c r="N26" s="1330" t="s">
        <v>1266</v>
      </c>
    </row>
    <row r="27" spans="1:22" ht="15" customHeight="1" thickBot="1">
      <c r="A27" s="1211"/>
      <c r="B27" s="1203" t="s">
        <v>1312</v>
      </c>
      <c r="C27" s="1203"/>
      <c r="D27" s="1203"/>
      <c r="E27" s="1203"/>
      <c r="F27" s="1203"/>
      <c r="G27" s="1198">
        <v>0.17596000000000001</v>
      </c>
      <c r="H27" s="1198">
        <v>0.19355</v>
      </c>
      <c r="I27" s="1212">
        <v>0.26394000000000001</v>
      </c>
      <c r="J27" s="1212">
        <v>0.29032999999999998</v>
      </c>
      <c r="M27" s="1333"/>
      <c r="N27" s="1331"/>
    </row>
    <row r="28" spans="1:22" ht="15" customHeight="1">
      <c r="A28" s="1211"/>
      <c r="B28" s="1203" t="s">
        <v>1296</v>
      </c>
      <c r="C28" s="1203"/>
      <c r="D28" s="1203"/>
      <c r="E28" s="1203"/>
      <c r="F28" s="1203"/>
      <c r="G28" s="1198">
        <v>7.6990000000000003E-2</v>
      </c>
      <c r="H28" s="1198">
        <v>8.4690000000000001E-2</v>
      </c>
      <c r="I28" s="1212">
        <v>0.11549</v>
      </c>
      <c r="J28" s="1212">
        <v>0.12703999999999999</v>
      </c>
      <c r="M28" s="1332" t="s">
        <v>1251</v>
      </c>
      <c r="N28" s="1330" t="s">
        <v>1252</v>
      </c>
    </row>
    <row r="29" spans="1:22" ht="15" customHeight="1" thickBot="1">
      <c r="A29" s="1211"/>
      <c r="B29" s="1203" t="s">
        <v>1247</v>
      </c>
      <c r="C29" s="1203"/>
      <c r="D29" s="1203"/>
      <c r="E29" s="1203"/>
      <c r="F29" s="1203"/>
      <c r="G29" s="1198">
        <v>5.9040000000000002E-2</v>
      </c>
      <c r="H29" s="1198">
        <v>6.4939999999999998E-2</v>
      </c>
      <c r="I29" s="1212">
        <v>8.856E-2</v>
      </c>
      <c r="J29" s="1212">
        <v>9.7409999999999997E-2</v>
      </c>
      <c r="M29" s="1333"/>
      <c r="N29" s="1331"/>
    </row>
    <row r="30" spans="1:22" ht="15" customHeight="1">
      <c r="A30" s="1211"/>
      <c r="B30" s="1203" t="s">
        <v>1268</v>
      </c>
      <c r="C30" s="1203"/>
      <c r="D30" s="1203"/>
      <c r="E30" s="1203"/>
      <c r="F30" s="1203"/>
      <c r="G30" s="1198" t="s">
        <v>191</v>
      </c>
      <c r="H30" s="1198" t="s">
        <v>191</v>
      </c>
      <c r="I30" s="1212" t="s">
        <v>1242</v>
      </c>
      <c r="J30" s="1212" t="s">
        <v>1242</v>
      </c>
      <c r="M30" s="1332" t="s">
        <v>1253</v>
      </c>
      <c r="N30" s="1330" t="s">
        <v>1265</v>
      </c>
    </row>
    <row r="31" spans="1:22" ht="15" customHeight="1" thickBot="1">
      <c r="A31" s="1211"/>
      <c r="B31" s="1203" t="s">
        <v>1313</v>
      </c>
      <c r="C31" s="1203"/>
      <c r="D31" s="1203"/>
      <c r="E31" s="1203"/>
      <c r="F31" s="1203"/>
      <c r="G31" s="1198" t="s">
        <v>1242</v>
      </c>
      <c r="H31" s="1198" t="s">
        <v>1242</v>
      </c>
      <c r="I31" s="1212" t="s">
        <v>1242</v>
      </c>
      <c r="J31" s="1212" t="s">
        <v>1242</v>
      </c>
      <c r="K31" s="658"/>
      <c r="M31" s="1333"/>
      <c r="N31" s="1331"/>
    </row>
    <row r="32" spans="1:22" ht="22.5" customHeight="1">
      <c r="A32" s="1211"/>
      <c r="B32" s="1358" t="s">
        <v>224</v>
      </c>
      <c r="C32" s="1358"/>
      <c r="D32" s="1358"/>
      <c r="E32" s="1358"/>
      <c r="F32" s="1358"/>
      <c r="G32" s="1198" t="s">
        <v>1242</v>
      </c>
      <c r="H32" s="1198" t="s">
        <v>1242</v>
      </c>
      <c r="I32" s="1279" t="s">
        <v>1242</v>
      </c>
      <c r="J32" s="1198" t="s">
        <v>1242</v>
      </c>
      <c r="M32" s="1332" t="s">
        <v>1254</v>
      </c>
      <c r="N32" s="1330" t="s">
        <v>1255</v>
      </c>
    </row>
    <row r="33" spans="1:14" ht="14.25" customHeight="1" thickBot="1">
      <c r="A33" s="1215"/>
      <c r="B33" s="1216" t="s">
        <v>225</v>
      </c>
      <c r="C33" s="1359" t="s">
        <v>1043</v>
      </c>
      <c r="D33" s="1359"/>
      <c r="E33" s="1359"/>
      <c r="F33" s="1359"/>
      <c r="G33" s="1283"/>
      <c r="H33" s="1283"/>
      <c r="I33" s="1283"/>
      <c r="J33" s="1198"/>
      <c r="M33" s="1333"/>
      <c r="N33" s="1331"/>
    </row>
    <row r="34" spans="1:14" ht="14.25" customHeight="1">
      <c r="A34" s="1215"/>
      <c r="B34" s="1360" t="s">
        <v>198</v>
      </c>
      <c r="C34" s="1360"/>
      <c r="D34" s="1360"/>
      <c r="E34" s="1360"/>
      <c r="F34" s="1360"/>
      <c r="G34" s="1284">
        <v>4.0689999999999997E-2</v>
      </c>
      <c r="H34" s="1264">
        <v>4.0689999999999997E-2</v>
      </c>
      <c r="I34" s="1281" t="s">
        <v>191</v>
      </c>
      <c r="J34" s="1198" t="s">
        <v>191</v>
      </c>
      <c r="K34" s="1270"/>
      <c r="L34" s="1271"/>
      <c r="M34" s="1332" t="s">
        <v>1256</v>
      </c>
      <c r="N34" s="1330" t="s">
        <v>1257</v>
      </c>
    </row>
    <row r="35" spans="1:14" ht="15" customHeight="1" thickBot="1">
      <c r="A35" s="1262"/>
      <c r="B35" s="1263" t="s">
        <v>1293</v>
      </c>
      <c r="C35" s="1263"/>
      <c r="D35" s="1263"/>
      <c r="E35" s="1263"/>
      <c r="F35" s="1265"/>
      <c r="G35" s="1284">
        <v>1.103E-2</v>
      </c>
      <c r="H35" s="1264">
        <v>1.103E-2</v>
      </c>
      <c r="I35" s="1281">
        <v>1.103E-2</v>
      </c>
      <c r="J35" s="1198">
        <v>1.103E-2</v>
      </c>
      <c r="K35" s="635"/>
      <c r="L35" s="635"/>
      <c r="M35" s="1333"/>
      <c r="N35" s="1331"/>
    </row>
    <row r="36" spans="1:14" ht="15" customHeight="1">
      <c r="A36" s="1262"/>
      <c r="B36" s="1263" t="s">
        <v>1295</v>
      </c>
      <c r="C36" s="1263"/>
      <c r="D36" s="1263"/>
      <c r="E36" s="1263"/>
      <c r="F36" s="1265"/>
      <c r="G36" s="1284" t="s">
        <v>1242</v>
      </c>
      <c r="H36" s="1264" t="s">
        <v>1242</v>
      </c>
      <c r="I36" s="1281" t="s">
        <v>1242</v>
      </c>
      <c r="J36" s="1198" t="s">
        <v>1242</v>
      </c>
      <c r="K36" s="635"/>
      <c r="L36" s="635"/>
      <c r="M36" s="1332" t="s">
        <v>1258</v>
      </c>
      <c r="N36" s="1330" t="s">
        <v>1259</v>
      </c>
    </row>
    <row r="37" spans="1:14" ht="15" customHeight="1" thickBot="1">
      <c r="A37" s="1217"/>
      <c r="B37" s="1353" t="s">
        <v>226</v>
      </c>
      <c r="C37" s="1353"/>
      <c r="D37" s="1353"/>
      <c r="E37" s="1353"/>
      <c r="F37" s="1353"/>
      <c r="G37" s="1195">
        <v>0.47839999999999999</v>
      </c>
      <c r="H37" s="1195">
        <v>0.47839999999999999</v>
      </c>
      <c r="I37" s="1282">
        <v>0.47839999999999999</v>
      </c>
      <c r="J37" s="1195">
        <v>0.47839999999999999</v>
      </c>
      <c r="K37" s="635"/>
      <c r="L37" s="635"/>
      <c r="M37" s="1333"/>
      <c r="N37" s="1331"/>
    </row>
    <row r="38" spans="1:14" ht="15" customHeight="1">
      <c r="A38" s="1383" t="s">
        <v>1184</v>
      </c>
      <c r="B38" s="1383"/>
      <c r="C38" s="1383"/>
      <c r="D38" s="1383"/>
      <c r="E38" s="1383"/>
      <c r="F38" s="1383"/>
      <c r="G38" s="1383"/>
      <c r="H38" s="1383"/>
      <c r="K38" s="1272"/>
      <c r="L38" s="635"/>
      <c r="M38" s="1332" t="s">
        <v>1260</v>
      </c>
      <c r="N38" s="1330" t="s">
        <v>1261</v>
      </c>
    </row>
    <row r="39" spans="1:14" ht="22.5" customHeight="1" thickBot="1">
      <c r="A39" s="1384" t="s">
        <v>1045</v>
      </c>
      <c r="B39" s="1384"/>
      <c r="C39" s="1384"/>
      <c r="D39" s="1384"/>
      <c r="E39" s="1384"/>
      <c r="F39" s="1384"/>
      <c r="G39" s="1384"/>
      <c r="H39" s="1384"/>
      <c r="I39" s="1268" t="s">
        <v>1304</v>
      </c>
      <c r="J39" s="1268"/>
      <c r="K39" s="635"/>
      <c r="L39" s="635"/>
      <c r="M39" s="1333"/>
      <c r="N39" s="1331"/>
    </row>
    <row r="40" spans="1:14" ht="14.25" customHeight="1">
      <c r="A40" s="665" t="s">
        <v>228</v>
      </c>
      <c r="B40" s="1382" t="s">
        <v>1057</v>
      </c>
      <c r="C40" s="1382"/>
      <c r="D40" s="1382"/>
      <c r="E40" s="1382"/>
      <c r="F40" s="1382"/>
      <c r="G40" s="1365">
        <f>'2-7'!S8</f>
        <v>45007</v>
      </c>
      <c r="H40" s="1365"/>
      <c r="I40" s="694"/>
      <c r="J40" s="694"/>
      <c r="K40" s="635"/>
      <c r="L40" s="635"/>
      <c r="M40" s="1332" t="s">
        <v>1262</v>
      </c>
      <c r="N40" s="1330" t="s">
        <v>1263</v>
      </c>
    </row>
    <row r="41" spans="1:14" ht="14.25" customHeight="1" thickBot="1">
      <c r="A41" s="665" t="s">
        <v>230</v>
      </c>
      <c r="B41" s="1382" t="s">
        <v>1048</v>
      </c>
      <c r="C41" s="1382"/>
      <c r="D41" s="1382"/>
      <c r="E41" s="1382"/>
      <c r="F41" s="1382"/>
      <c r="G41" s="1366">
        <f>'2-7'!S9</f>
        <v>45547</v>
      </c>
      <c r="H41" s="1366"/>
      <c r="I41" s="694"/>
      <c r="J41" s="694"/>
      <c r="K41" s="1270"/>
      <c r="L41" s="1271"/>
      <c r="M41" s="1333" t="s">
        <v>1044</v>
      </c>
      <c r="N41" s="1331"/>
    </row>
    <row r="42" spans="1:14" ht="14.25" customHeight="1">
      <c r="A42" s="665" t="s">
        <v>232</v>
      </c>
      <c r="B42" s="1382" t="s">
        <v>1191</v>
      </c>
      <c r="C42" s="1382"/>
      <c r="D42" s="1382"/>
      <c r="E42" s="1382"/>
      <c r="F42" s="1382"/>
      <c r="G42" s="1382"/>
      <c r="H42" s="705">
        <f>('2-7'!W58)</f>
        <v>0</v>
      </c>
      <c r="K42" s="1270"/>
      <c r="L42" s="1271"/>
      <c r="M42" s="1243" t="s">
        <v>1269</v>
      </c>
      <c r="N42" s="1240" t="s">
        <v>1270</v>
      </c>
    </row>
    <row r="43" spans="1:14" ht="14.25" customHeight="1">
      <c r="A43" s="665"/>
      <c r="B43" s="1385" t="s">
        <v>1049</v>
      </c>
      <c r="C43" s="1385"/>
      <c r="D43" s="1385"/>
      <c r="E43" s="1385"/>
      <c r="F43" s="1385"/>
      <c r="G43" s="1385"/>
      <c r="H43" s="698" t="s">
        <v>1058</v>
      </c>
      <c r="I43" s="694"/>
      <c r="J43" s="694"/>
      <c r="K43" s="1273"/>
      <c r="L43" s="665"/>
      <c r="M43" s="1244"/>
      <c r="N43" s="1241" t="s">
        <v>1271</v>
      </c>
    </row>
    <row r="44" spans="1:14" ht="14.25" customHeight="1">
      <c r="A44" s="665"/>
      <c r="B44" s="667" t="s">
        <v>1190</v>
      </c>
      <c r="C44" s="666"/>
      <c r="D44" s="666"/>
      <c r="E44" s="666"/>
      <c r="G44" s="699">
        <f>'2-7'!O51+'2-7'!O52</f>
        <v>0</v>
      </c>
      <c r="H44" s="700"/>
      <c r="I44" s="694"/>
      <c r="J44" s="694"/>
      <c r="K44" s="1273"/>
      <c r="L44" s="665"/>
      <c r="M44" s="1244"/>
      <c r="N44" s="1241" t="s">
        <v>1272</v>
      </c>
    </row>
    <row r="45" spans="1:14" ht="14.25" customHeight="1">
      <c r="A45" s="665" t="s">
        <v>235</v>
      </c>
      <c r="B45" s="1382" t="s">
        <v>1199</v>
      </c>
      <c r="C45" s="1382"/>
      <c r="D45" s="1382"/>
      <c r="E45" s="1382"/>
      <c r="F45" s="1382"/>
      <c r="G45" s="1382"/>
      <c r="H45" s="706">
        <f>H42-G44</f>
        <v>0</v>
      </c>
      <c r="I45" s="1274">
        <f>('2-7'!W50)</f>
        <v>0</v>
      </c>
      <c r="J45" s="1280"/>
      <c r="K45" s="1273"/>
      <c r="L45" s="665"/>
      <c r="M45" s="1244"/>
      <c r="N45" s="1241" t="s">
        <v>1273</v>
      </c>
    </row>
    <row r="46" spans="1:14" ht="14.25" customHeight="1">
      <c r="A46" s="665" t="s">
        <v>236</v>
      </c>
      <c r="B46" s="1382" t="s">
        <v>1186</v>
      </c>
      <c r="C46" s="1382"/>
      <c r="D46" s="1382"/>
      <c r="E46" s="1382"/>
      <c r="F46" s="1382"/>
      <c r="G46" s="1382"/>
      <c r="H46" s="701">
        <v>0</v>
      </c>
      <c r="I46" s="694"/>
      <c r="J46" s="694"/>
      <c r="K46" s="1270"/>
      <c r="L46" s="1271"/>
      <c r="M46" s="1244"/>
      <c r="N46" s="1241" t="s">
        <v>1274</v>
      </c>
    </row>
    <row r="47" spans="1:14" ht="14.25" customHeight="1" thickBot="1">
      <c r="A47" s="665" t="s">
        <v>237</v>
      </c>
      <c r="B47" s="1382" t="s">
        <v>1185</v>
      </c>
      <c r="C47" s="1382"/>
      <c r="D47" s="1382"/>
      <c r="E47" s="1382"/>
      <c r="F47" s="1382"/>
      <c r="G47" s="1382"/>
      <c r="H47" s="1248">
        <v>0.25</v>
      </c>
      <c r="I47" s="1225"/>
      <c r="J47" s="1225"/>
      <c r="K47" s="1270"/>
      <c r="L47" s="1271"/>
      <c r="M47" s="1245"/>
      <c r="N47" s="1242" t="s">
        <v>1275</v>
      </c>
    </row>
    <row r="48" spans="1:14" ht="14.25" customHeight="1">
      <c r="A48" s="665" t="s">
        <v>238</v>
      </c>
      <c r="B48" s="1382" t="s">
        <v>1050</v>
      </c>
      <c r="C48" s="1382"/>
      <c r="D48" s="1382"/>
      <c r="E48" s="1382"/>
      <c r="F48" s="1382"/>
      <c r="G48" s="1382"/>
      <c r="H48" s="669">
        <f>IF(H47="","",G41-G40+1)</f>
        <v>541</v>
      </c>
      <c r="I48" s="694"/>
      <c r="J48" s="694"/>
      <c r="K48" s="1270"/>
      <c r="L48" s="1271"/>
      <c r="M48" s="1332" t="s">
        <v>1276</v>
      </c>
      <c r="N48" s="1330" t="s">
        <v>1277</v>
      </c>
    </row>
    <row r="49" spans="1:22" ht="14.25" customHeight="1" thickBot="1">
      <c r="A49" s="1219" t="s">
        <v>240</v>
      </c>
      <c r="B49" s="1361" t="s">
        <v>1292</v>
      </c>
      <c r="C49" s="1361"/>
      <c r="D49" s="1361"/>
      <c r="E49" s="1361"/>
      <c r="F49" s="1361"/>
      <c r="G49" s="1361"/>
      <c r="H49" s="1229">
        <f>ROUND(H$45*((H47+G35)/100)*(H$48/365),0)</f>
        <v>0</v>
      </c>
      <c r="I49" s="1225"/>
      <c r="J49" s="1225"/>
      <c r="K49" s="1270"/>
      <c r="L49" s="1271"/>
      <c r="M49" s="1333"/>
      <c r="N49" s="1331"/>
    </row>
    <row r="50" spans="1:22" ht="14.25" customHeight="1">
      <c r="A50" s="665" t="s">
        <v>241</v>
      </c>
      <c r="B50" s="1382" t="s">
        <v>1188</v>
      </c>
      <c r="C50" s="1382"/>
      <c r="D50" s="1382"/>
      <c r="E50" s="1382"/>
      <c r="F50" s="1382"/>
      <c r="G50" s="1382"/>
      <c r="H50" s="702">
        <f>ROUND(H$46*G37/100*H$48/365,0)</f>
        <v>0</v>
      </c>
      <c r="I50" s="694"/>
      <c r="J50" s="694"/>
      <c r="K50" s="1270"/>
      <c r="L50" s="1271"/>
      <c r="M50" s="661" t="s">
        <v>1044</v>
      </c>
    </row>
    <row r="51" spans="1:22" ht="14.25" customHeight="1">
      <c r="A51" s="665" t="s">
        <v>242</v>
      </c>
      <c r="B51" s="666" t="s">
        <v>1189</v>
      </c>
      <c r="C51" s="666"/>
      <c r="D51" s="666"/>
      <c r="E51" s="666"/>
      <c r="F51" s="666"/>
      <c r="G51" s="666"/>
      <c r="H51" s="703">
        <f>IF(H49="","",ROUND((H49+H50)*0.032,2))</f>
        <v>0</v>
      </c>
      <c r="I51" s="694"/>
      <c r="J51" s="694"/>
      <c r="K51" s="1270"/>
      <c r="L51" s="1271"/>
      <c r="M51" s="661" t="s">
        <v>1046</v>
      </c>
    </row>
    <row r="52" spans="1:22" ht="14.25" customHeight="1">
      <c r="A52" s="665" t="s">
        <v>244</v>
      </c>
      <c r="B52" s="1382" t="s">
        <v>1051</v>
      </c>
      <c r="C52" s="1382"/>
      <c r="D52" s="1382"/>
      <c r="E52" s="1382"/>
      <c r="F52" s="1382"/>
      <c r="G52" s="1382"/>
      <c r="H52" s="702">
        <f>IF(H49="","",H49+H50+H51)</f>
        <v>0</v>
      </c>
      <c r="I52" s="694"/>
      <c r="J52" s="694"/>
      <c r="K52" s="1270"/>
      <c r="L52" s="1271"/>
      <c r="M52" s="661"/>
    </row>
    <row r="53" spans="1:22" ht="14.25" customHeight="1">
      <c r="A53" s="665" t="s">
        <v>245</v>
      </c>
      <c r="B53" s="666" t="s">
        <v>1299</v>
      </c>
      <c r="C53" s="666"/>
      <c r="D53" s="666"/>
      <c r="E53" s="666"/>
      <c r="F53" s="666"/>
      <c r="G53" s="666"/>
      <c r="H53" s="1192">
        <f>IF(I45&gt;9999999.99,ROUND((I45) * 0.024,0),0)</f>
        <v>0</v>
      </c>
      <c r="I53" s="694"/>
      <c r="J53" s="694"/>
      <c r="K53" s="1269"/>
      <c r="L53" s="635"/>
    </row>
    <row r="54" spans="1:22" ht="14.25" customHeight="1" thickBot="1">
      <c r="A54" s="665" t="s">
        <v>959</v>
      </c>
      <c r="B54" s="1382" t="s">
        <v>1187</v>
      </c>
      <c r="C54" s="1382"/>
      <c r="D54" s="1382"/>
      <c r="E54" s="1382"/>
      <c r="F54" s="1382"/>
      <c r="G54" s="1382"/>
      <c r="H54" s="708">
        <f>IF(H49="","",ROUND(H45/100*0.1,0))</f>
        <v>0</v>
      </c>
      <c r="I54" s="694"/>
      <c r="J54" s="694"/>
      <c r="K54" s="635"/>
      <c r="L54" s="635"/>
    </row>
    <row r="55" spans="1:22" ht="14.25" customHeight="1" thickBot="1">
      <c r="A55" s="675" t="s">
        <v>993</v>
      </c>
      <c r="B55" s="1386" t="s">
        <v>1052</v>
      </c>
      <c r="C55" s="1386"/>
      <c r="D55" s="1386"/>
      <c r="E55" s="1386"/>
      <c r="F55" s="1386"/>
      <c r="G55" s="1387"/>
      <c r="H55" s="704">
        <f>IF(H49="","",H52+H53+H54)</f>
        <v>0</v>
      </c>
      <c r="I55" s="694"/>
      <c r="J55" s="694"/>
    </row>
    <row r="56" spans="1:22" ht="14.25" customHeight="1">
      <c r="A56" s="675"/>
      <c r="B56" s="676"/>
      <c r="C56" s="676"/>
      <c r="D56" s="676"/>
      <c r="E56" s="676"/>
      <c r="F56" s="676"/>
      <c r="G56" s="676"/>
      <c r="H56" s="678"/>
      <c r="I56" s="670"/>
      <c r="J56" s="670"/>
    </row>
    <row r="57" spans="1:22">
      <c r="A57" s="679"/>
      <c r="B57" s="1368"/>
      <c r="C57" s="1368"/>
      <c r="D57" s="1368"/>
      <c r="E57" s="1368"/>
      <c r="F57" s="679"/>
      <c r="G57" s="1369"/>
      <c r="H57" s="1369"/>
    </row>
    <row r="58" spans="1:22" ht="14.1" customHeight="1">
      <c r="A58" s="672"/>
      <c r="B58" s="1371" t="s">
        <v>246</v>
      </c>
      <c r="C58" s="1371"/>
      <c r="D58" s="1371"/>
      <c r="E58" s="1371"/>
      <c r="F58" s="680"/>
      <c r="G58" s="1371" t="s">
        <v>247</v>
      </c>
      <c r="H58" s="1371"/>
      <c r="I58" s="670"/>
      <c r="J58" s="670"/>
    </row>
    <row r="59" spans="1:22" s="672" customFormat="1" ht="14.1" customHeight="1">
      <c r="A59" s="679"/>
      <c r="B59" s="1372"/>
      <c r="C59" s="1368"/>
      <c r="D59" s="1368"/>
      <c r="E59" s="1368"/>
      <c r="F59" s="679"/>
      <c r="G59" s="1368"/>
      <c r="H59" s="1368"/>
      <c r="I59" s="633"/>
      <c r="J59" s="633"/>
      <c r="K59" s="670"/>
      <c r="L59" s="670"/>
      <c r="M59" s="670"/>
      <c r="N59" s="670"/>
      <c r="O59" s="670"/>
      <c r="P59" s="670"/>
      <c r="Q59" s="670"/>
      <c r="R59" s="670"/>
      <c r="S59" s="671"/>
      <c r="T59" s="671"/>
      <c r="U59" s="671"/>
      <c r="V59" s="671"/>
    </row>
    <row r="60" spans="1:22" ht="14.1" customHeight="1" thickBot="1">
      <c r="A60" s="681"/>
      <c r="B60" s="1373" t="s">
        <v>248</v>
      </c>
      <c r="C60" s="1373"/>
      <c r="D60" s="1373"/>
      <c r="E60" s="1373"/>
      <c r="F60" s="682"/>
      <c r="G60" s="1373" t="s">
        <v>249</v>
      </c>
      <c r="H60" s="1373"/>
    </row>
    <row r="61" spans="1:22" s="672" customFormat="1" ht="14.1" customHeight="1">
      <c r="A61" s="1370" t="s">
        <v>1053</v>
      </c>
      <c r="B61" s="1370"/>
      <c r="C61" s="1370"/>
      <c r="D61" s="1370"/>
      <c r="E61" s="1370"/>
      <c r="F61" s="1370"/>
      <c r="G61" s="1370"/>
      <c r="H61" s="1370"/>
      <c r="I61" s="633"/>
      <c r="J61" s="633"/>
      <c r="K61" s="670"/>
      <c r="L61" s="670"/>
      <c r="M61" s="670"/>
      <c r="N61" s="670"/>
      <c r="O61" s="670"/>
      <c r="P61" s="670"/>
      <c r="Q61" s="670"/>
      <c r="R61" s="670"/>
      <c r="S61" s="671"/>
      <c r="T61" s="671"/>
      <c r="U61" s="671"/>
      <c r="V61" s="671"/>
    </row>
    <row r="62" spans="1:22">
      <c r="A62" s="676" t="s">
        <v>1054</v>
      </c>
      <c r="B62" s="683"/>
      <c r="C62" s="684"/>
      <c r="D62" s="684"/>
      <c r="E62" s="684"/>
      <c r="F62" s="676" t="s">
        <v>1055</v>
      </c>
      <c r="G62" s="684"/>
      <c r="H62" s="684"/>
    </row>
    <row r="63" spans="1:22" ht="12.75" customHeight="1">
      <c r="A63" s="685" t="s">
        <v>1300</v>
      </c>
      <c r="B63" s="686"/>
      <c r="C63" s="686"/>
      <c r="F63" s="687" t="s">
        <v>1283</v>
      </c>
      <c r="G63" s="686"/>
      <c r="H63" s="688"/>
    </row>
    <row r="64" spans="1:22" ht="12.75" customHeight="1">
      <c r="A64" s="1247" t="s">
        <v>1282</v>
      </c>
      <c r="B64" s="95"/>
      <c r="C64" s="95"/>
      <c r="D64" s="688"/>
      <c r="F64" s="689" t="s">
        <v>1278</v>
      </c>
      <c r="G64" s="97"/>
      <c r="H64" s="688"/>
    </row>
    <row r="65" spans="1:8">
      <c r="A65" s="690" t="s">
        <v>1302</v>
      </c>
      <c r="B65" s="691"/>
      <c r="C65" s="691"/>
      <c r="D65" s="688"/>
      <c r="F65" s="687" t="s">
        <v>1279</v>
      </c>
      <c r="G65" s="691"/>
      <c r="H65" s="688"/>
    </row>
    <row r="66" spans="1:8">
      <c r="A66" s="1246" t="s">
        <v>1281</v>
      </c>
      <c r="F66" s="689" t="s">
        <v>1280</v>
      </c>
    </row>
  </sheetData>
  <mergeCells count="84">
    <mergeCell ref="B52:G52"/>
    <mergeCell ref="B54:G54"/>
    <mergeCell ref="B55:G55"/>
    <mergeCell ref="A61:H61"/>
    <mergeCell ref="B57:E57"/>
    <mergeCell ref="G57:H57"/>
    <mergeCell ref="B58:E58"/>
    <mergeCell ref="G58:H58"/>
    <mergeCell ref="B59:E59"/>
    <mergeCell ref="G59:H59"/>
    <mergeCell ref="B60:E60"/>
    <mergeCell ref="G60:H60"/>
    <mergeCell ref="B45:G45"/>
    <mergeCell ref="B46:G46"/>
    <mergeCell ref="B47:G47"/>
    <mergeCell ref="B49:G49"/>
    <mergeCell ref="B50:G50"/>
    <mergeCell ref="B48:G48"/>
    <mergeCell ref="A17:H17"/>
    <mergeCell ref="A19:F19"/>
    <mergeCell ref="B20:F20"/>
    <mergeCell ref="B21:F21"/>
    <mergeCell ref="B37:F37"/>
    <mergeCell ref="B22:F22"/>
    <mergeCell ref="B32:F32"/>
    <mergeCell ref="C33:F33"/>
    <mergeCell ref="B34:F34"/>
    <mergeCell ref="A14:B14"/>
    <mergeCell ref="C14:D14"/>
    <mergeCell ref="E14:F14"/>
    <mergeCell ref="G14:H14"/>
    <mergeCell ref="A15:B15"/>
    <mergeCell ref="C15:D15"/>
    <mergeCell ref="E15:F15"/>
    <mergeCell ref="G15:H15"/>
    <mergeCell ref="A12:B12"/>
    <mergeCell ref="C12:D12"/>
    <mergeCell ref="E12:F12"/>
    <mergeCell ref="G12:H12"/>
    <mergeCell ref="A13:B13"/>
    <mergeCell ref="C13:D13"/>
    <mergeCell ref="E13:F13"/>
    <mergeCell ref="G13:H13"/>
    <mergeCell ref="A11:B11"/>
    <mergeCell ref="C11:D11"/>
    <mergeCell ref="E11:F11"/>
    <mergeCell ref="G11:H11"/>
    <mergeCell ref="A1:H1"/>
    <mergeCell ref="A2:H2"/>
    <mergeCell ref="A3:H3"/>
    <mergeCell ref="A4:H4"/>
    <mergeCell ref="A5:H5"/>
    <mergeCell ref="A6:H6"/>
    <mergeCell ref="A8:H8"/>
    <mergeCell ref="A10:B10"/>
    <mergeCell ref="C10:D10"/>
    <mergeCell ref="E10:F10"/>
    <mergeCell ref="G10:H10"/>
    <mergeCell ref="M26:M27"/>
    <mergeCell ref="N26:N27"/>
    <mergeCell ref="M28:M29"/>
    <mergeCell ref="N28:N29"/>
    <mergeCell ref="M30:M31"/>
    <mergeCell ref="N30:N31"/>
    <mergeCell ref="M32:M33"/>
    <mergeCell ref="N32:N33"/>
    <mergeCell ref="M34:M35"/>
    <mergeCell ref="N34:N35"/>
    <mergeCell ref="M36:M37"/>
    <mergeCell ref="N36:N37"/>
    <mergeCell ref="M48:M49"/>
    <mergeCell ref="N48:N49"/>
    <mergeCell ref="M38:M39"/>
    <mergeCell ref="N38:N39"/>
    <mergeCell ref="M40:M41"/>
    <mergeCell ref="N40:N41"/>
    <mergeCell ref="B42:G42"/>
    <mergeCell ref="B43:G43"/>
    <mergeCell ref="A38:H38"/>
    <mergeCell ref="A39:H39"/>
    <mergeCell ref="B40:F40"/>
    <mergeCell ref="G40:H40"/>
    <mergeCell ref="B41:F41"/>
    <mergeCell ref="G41:H41"/>
  </mergeCells>
  <printOptions horizontalCentered="1"/>
  <pageMargins left="0.47" right="0.25" top="0.51" bottom="0.48" header="0.27" footer="0.17"/>
  <pageSetup scale="84" orientation="portrait" horizontalDpi="300" verticalDpi="300" r:id="rId1"/>
  <headerFooter alignWithMargins="0">
    <oddFooter>&amp;R&amp;8&amp;F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pageSetUpPr fitToPage="1"/>
  </sheetPr>
  <dimension ref="A1:ER66"/>
  <sheetViews>
    <sheetView showGridLines="0" zoomScaleNormal="100" workbookViewId="0">
      <selection activeCell="I45" sqref="I45"/>
    </sheetView>
  </sheetViews>
  <sheetFormatPr defaultColWidth="9.33203125" defaultRowHeight="12.75"/>
  <cols>
    <col min="1" max="1" width="4" style="635" customWidth="1"/>
    <col min="2" max="2" width="15.5" style="635" customWidth="1"/>
    <col min="3" max="3" width="14.1640625" style="635" customWidth="1"/>
    <col min="4" max="4" width="23.83203125" style="635" customWidth="1"/>
    <col min="5" max="5" width="5.6640625" style="635" customWidth="1"/>
    <col min="6" max="6" width="15.83203125" style="635" customWidth="1"/>
    <col min="7" max="7" width="13" style="635" customWidth="1"/>
    <col min="8" max="8" width="17.6640625" style="635" customWidth="1"/>
    <col min="9" max="10" width="16.1640625" style="694" customWidth="1"/>
    <col min="11" max="11" width="9.33203125" style="694"/>
    <col min="12" max="12" width="14.83203125" style="694" bestFit="1" customWidth="1"/>
    <col min="13" max="13" width="45.6640625" style="694" customWidth="1"/>
    <col min="14" max="14" width="114.83203125" style="694" customWidth="1"/>
    <col min="15" max="18" width="9.33203125" style="694"/>
    <col min="19" max="22" width="9.33203125" style="1199"/>
    <col min="23" max="148" width="9.33203125" style="695"/>
    <col min="149" max="16384" width="9.33203125" style="635"/>
  </cols>
  <sheetData>
    <row r="1" spans="1:18" ht="17.25" customHeight="1">
      <c r="A1" s="1374" t="s">
        <v>199</v>
      </c>
      <c r="B1" s="1374"/>
      <c r="C1" s="1374"/>
      <c r="D1" s="1374"/>
      <c r="E1" s="1374"/>
      <c r="F1" s="1374"/>
      <c r="G1" s="1374"/>
      <c r="H1" s="1374"/>
    </row>
    <row r="2" spans="1:18" ht="12.75" customHeight="1">
      <c r="A2" s="1375" t="s">
        <v>1032</v>
      </c>
      <c r="B2" s="1375"/>
      <c r="C2" s="1375"/>
      <c r="D2" s="1375"/>
      <c r="E2" s="1375"/>
      <c r="F2" s="1375"/>
      <c r="G2" s="1375"/>
      <c r="H2" s="1375"/>
    </row>
    <row r="3" spans="1:18" ht="12.75" customHeight="1">
      <c r="A3" s="1340" t="s">
        <v>1318</v>
      </c>
      <c r="B3" s="1340"/>
      <c r="C3" s="1340"/>
      <c r="D3" s="1340"/>
      <c r="E3" s="1340"/>
      <c r="F3" s="1340"/>
      <c r="G3" s="1340"/>
      <c r="H3" s="1340"/>
    </row>
    <row r="4" spans="1:18" ht="12.75" customHeight="1">
      <c r="A4" s="1376" t="s">
        <v>1033</v>
      </c>
      <c r="B4" s="1376"/>
      <c r="C4" s="1376"/>
      <c r="D4" s="1376"/>
      <c r="E4" s="1376"/>
      <c r="F4" s="1376"/>
      <c r="G4" s="1376"/>
      <c r="H4" s="1376"/>
    </row>
    <row r="5" spans="1:18" ht="10.35" customHeight="1">
      <c r="A5" s="1377"/>
      <c r="B5" s="1377"/>
      <c r="C5" s="1377"/>
      <c r="D5" s="1377"/>
      <c r="E5" s="1377"/>
      <c r="F5" s="1377"/>
      <c r="G5" s="1377"/>
      <c r="H5" s="1377"/>
    </row>
    <row r="6" spans="1:18" s="642" customFormat="1" ht="12.6" customHeight="1">
      <c r="A6" s="1343" t="s">
        <v>1034</v>
      </c>
      <c r="B6" s="1344"/>
      <c r="C6" s="1344"/>
      <c r="D6" s="1344"/>
      <c r="E6" s="1344"/>
      <c r="F6" s="1344"/>
      <c r="G6" s="1344"/>
      <c r="H6" s="1345"/>
      <c r="I6" s="1200"/>
      <c r="J6" s="1200"/>
      <c r="K6" s="692"/>
      <c r="L6" s="692"/>
      <c r="M6" s="692"/>
      <c r="N6" s="692"/>
      <c r="O6" s="692"/>
      <c r="P6" s="692"/>
      <c r="Q6" s="692"/>
      <c r="R6" s="692"/>
    </row>
    <row r="7" spans="1:18" s="695" customFormat="1" ht="12" customHeight="1">
      <c r="A7" s="643"/>
      <c r="B7" s="942" t="s">
        <v>1143</v>
      </c>
      <c r="C7" s="644"/>
      <c r="D7" s="942" t="s">
        <v>1036</v>
      </c>
      <c r="E7" s="942" t="s">
        <v>1142</v>
      </c>
      <c r="F7" s="942"/>
      <c r="G7" s="644"/>
      <c r="H7" s="943" t="s">
        <v>1144</v>
      </c>
      <c r="I7" s="1236"/>
      <c r="J7" s="1236"/>
      <c r="K7" s="694"/>
      <c r="L7" s="694"/>
      <c r="M7" s="694"/>
      <c r="N7" s="694"/>
      <c r="O7" s="694"/>
      <c r="P7" s="694"/>
      <c r="Q7" s="694"/>
      <c r="R7" s="694"/>
    </row>
    <row r="8" spans="1:18" ht="10.35" customHeight="1">
      <c r="A8" s="1377"/>
      <c r="B8" s="1377"/>
      <c r="C8" s="1377"/>
      <c r="D8" s="1377"/>
      <c r="E8" s="1377"/>
      <c r="F8" s="1377"/>
      <c r="G8" s="1377"/>
      <c r="H8" s="1377"/>
    </row>
    <row r="9" spans="1:18" ht="14.45" customHeight="1">
      <c r="A9" s="649" t="s">
        <v>1038</v>
      </c>
      <c r="B9" s="650"/>
      <c r="C9" s="650"/>
      <c r="D9" s="650"/>
      <c r="E9" s="650"/>
      <c r="F9" s="650"/>
      <c r="G9" s="650"/>
      <c r="H9" s="651"/>
    </row>
    <row r="10" spans="1:18" ht="15" customHeight="1">
      <c r="A10" s="1334" t="s">
        <v>197</v>
      </c>
      <c r="B10" s="1335"/>
      <c r="C10" s="1346" t="str">
        <f>'2-7'!D5</f>
        <v>SELECT CAMPUS</v>
      </c>
      <c r="D10" s="1346"/>
      <c r="E10" s="1335" t="s">
        <v>201</v>
      </c>
      <c r="F10" s="1335"/>
      <c r="G10" s="1346"/>
      <c r="H10" s="1347"/>
    </row>
    <row r="11" spans="1:18" ht="15" customHeight="1">
      <c r="A11" s="1334" t="s">
        <v>202</v>
      </c>
      <c r="B11" s="1335"/>
      <c r="C11" s="1336">
        <f>'2-7'!D6</f>
        <v>0</v>
      </c>
      <c r="D11" s="1336"/>
      <c r="E11" s="1335" t="s">
        <v>1039</v>
      </c>
      <c r="F11" s="1335"/>
      <c r="G11" s="1336">
        <f>'2-7'!D1</f>
        <v>0</v>
      </c>
      <c r="H11" s="1337"/>
    </row>
    <row r="12" spans="1:18" ht="15" customHeight="1">
      <c r="A12" s="1334"/>
      <c r="B12" s="1335"/>
      <c r="C12" s="1336"/>
      <c r="D12" s="1336"/>
      <c r="E12" s="1335" t="s">
        <v>1040</v>
      </c>
      <c r="F12" s="1335"/>
      <c r="G12" s="1336"/>
      <c r="H12" s="1337"/>
    </row>
    <row r="13" spans="1:18" ht="15" customHeight="1">
      <c r="A13" s="1334" t="s">
        <v>204</v>
      </c>
      <c r="B13" s="1335"/>
      <c r="C13" s="1348"/>
      <c r="D13" s="1348"/>
      <c r="E13" s="1349" t="s">
        <v>205</v>
      </c>
      <c r="F13" s="1349"/>
      <c r="G13" s="1350"/>
      <c r="H13" s="1351"/>
    </row>
    <row r="14" spans="1:18" ht="15" customHeight="1">
      <c r="A14" s="1334" t="s">
        <v>206</v>
      </c>
      <c r="B14" s="1335"/>
      <c r="C14" s="1389"/>
      <c r="D14" s="1389"/>
      <c r="E14" s="1349" t="s">
        <v>207</v>
      </c>
      <c r="F14" s="1349"/>
      <c r="G14" s="1350"/>
      <c r="H14" s="1351"/>
    </row>
    <row r="15" spans="1:18" ht="15" customHeight="1">
      <c r="A15" s="1334" t="s">
        <v>208</v>
      </c>
      <c r="B15" s="1335"/>
      <c r="C15" s="1336" t="str">
        <f>'2-7'!D9</f>
        <v>[ Contractor Company Name ]</v>
      </c>
      <c r="D15" s="1336"/>
      <c r="E15" s="1335" t="s">
        <v>209</v>
      </c>
      <c r="F15" s="1335"/>
      <c r="G15" s="1350">
        <f>'2-7'!W8+'2-7'!X8</f>
        <v>0</v>
      </c>
      <c r="H15" s="1351"/>
    </row>
    <row r="16" spans="1:18" ht="4.3499999999999996" customHeight="1">
      <c r="A16" s="652"/>
      <c r="B16" s="653"/>
      <c r="C16" s="654"/>
      <c r="D16" s="654"/>
      <c r="E16" s="653"/>
      <c r="F16" s="653"/>
      <c r="G16" s="655"/>
      <c r="H16" s="656"/>
    </row>
    <row r="17" spans="1:148" ht="10.35" customHeight="1">
      <c r="A17" s="1378"/>
      <c r="B17" s="1378"/>
      <c r="C17" s="1378"/>
      <c r="D17" s="1378"/>
      <c r="E17" s="1378"/>
      <c r="F17" s="1378"/>
      <c r="G17" s="1378"/>
      <c r="H17" s="1378"/>
    </row>
    <row r="18" spans="1:148" ht="12.75" hidden="1" customHeight="1">
      <c r="A18" s="1379" t="s">
        <v>1041</v>
      </c>
      <c r="B18" s="1380"/>
      <c r="C18" s="1380"/>
      <c r="D18" s="1380"/>
      <c r="E18" s="1380"/>
      <c r="F18" s="1380"/>
      <c r="G18" s="1380"/>
      <c r="H18" s="1381"/>
      <c r="I18" s="1201"/>
      <c r="J18" s="1201"/>
      <c r="S18" s="695"/>
      <c r="T18" s="695"/>
      <c r="U18" s="695"/>
      <c r="V18" s="695"/>
    </row>
    <row r="19" spans="1:148" ht="56.25" customHeight="1">
      <c r="A19" s="1354" t="s">
        <v>1248</v>
      </c>
      <c r="B19" s="1355"/>
      <c r="C19" s="1355"/>
      <c r="D19" s="1356"/>
      <c r="E19" s="1356"/>
      <c r="F19" s="1356"/>
      <c r="G19" s="1205" t="s">
        <v>1315</v>
      </c>
      <c r="H19" s="1206" t="s">
        <v>1314</v>
      </c>
      <c r="I19" s="1206" t="s">
        <v>1309</v>
      </c>
      <c r="J19" s="1206" t="s">
        <v>1310</v>
      </c>
      <c r="S19" s="695"/>
      <c r="T19" s="695"/>
      <c r="U19" s="695"/>
      <c r="V19" s="695"/>
    </row>
    <row r="20" spans="1:148">
      <c r="A20" s="1207"/>
      <c r="B20" s="1357" t="s">
        <v>221</v>
      </c>
      <c r="C20" s="1357"/>
      <c r="D20" s="1357"/>
      <c r="E20" s="1357"/>
      <c r="F20" s="1357"/>
      <c r="G20" s="1198" t="s">
        <v>1242</v>
      </c>
      <c r="H20" s="1208" t="s">
        <v>1242</v>
      </c>
      <c r="I20" s="1208"/>
      <c r="J20" s="1208"/>
      <c r="S20" s="695"/>
      <c r="T20" s="695"/>
      <c r="U20" s="695"/>
      <c r="V20" s="695"/>
    </row>
    <row r="21" spans="1:148" s="697" customFormat="1">
      <c r="A21" s="1211"/>
      <c r="B21" s="1358" t="s">
        <v>222</v>
      </c>
      <c r="C21" s="1358"/>
      <c r="D21" s="1358"/>
      <c r="E21" s="1358"/>
      <c r="F21" s="1358"/>
      <c r="G21" s="1198">
        <v>0.55000000000000004</v>
      </c>
      <c r="H21" s="1212">
        <v>0.60499999999999998</v>
      </c>
      <c r="I21" s="1212">
        <v>0.82499999999999996</v>
      </c>
      <c r="J21" s="1212">
        <v>0.90705000000000002</v>
      </c>
      <c r="K21" s="692"/>
      <c r="L21" s="692"/>
      <c r="M21" s="692"/>
      <c r="N21" s="692"/>
      <c r="O21" s="692"/>
      <c r="P21" s="692"/>
      <c r="Q21" s="692"/>
      <c r="R21" s="692"/>
      <c r="S21" s="642"/>
      <c r="T21" s="642"/>
      <c r="U21" s="642"/>
      <c r="V21" s="642"/>
      <c r="W21" s="642"/>
      <c r="X21" s="642"/>
      <c r="Y21" s="642"/>
      <c r="Z21" s="642"/>
      <c r="AA21" s="642"/>
      <c r="AB21" s="642"/>
      <c r="AC21" s="642"/>
      <c r="AD21" s="642"/>
      <c r="AE21" s="642"/>
      <c r="AF21" s="642"/>
      <c r="AG21" s="642"/>
      <c r="AH21" s="642"/>
      <c r="AI21" s="642"/>
      <c r="AJ21" s="642"/>
      <c r="AK21" s="642"/>
      <c r="AL21" s="642"/>
      <c r="AM21" s="642"/>
      <c r="AN21" s="642"/>
      <c r="AO21" s="642"/>
      <c r="AP21" s="642"/>
      <c r="AQ21" s="642"/>
      <c r="AR21" s="642"/>
      <c r="AS21" s="642"/>
      <c r="AT21" s="642"/>
      <c r="AU21" s="642"/>
      <c r="AV21" s="642"/>
      <c r="AW21" s="642"/>
      <c r="AX21" s="642"/>
      <c r="AY21" s="642"/>
      <c r="AZ21" s="642"/>
      <c r="BA21" s="642"/>
      <c r="BB21" s="642"/>
      <c r="BC21" s="642"/>
      <c r="BD21" s="642"/>
      <c r="BE21" s="642"/>
      <c r="BF21" s="642"/>
      <c r="BG21" s="642"/>
      <c r="BH21" s="642"/>
      <c r="BI21" s="642"/>
      <c r="BJ21" s="642"/>
      <c r="BK21" s="642"/>
      <c r="BL21" s="642"/>
      <c r="BM21" s="642"/>
      <c r="BN21" s="642"/>
      <c r="BO21" s="642"/>
      <c r="BP21" s="642"/>
      <c r="BQ21" s="642"/>
      <c r="BR21" s="642"/>
      <c r="BS21" s="642"/>
      <c r="BT21" s="642"/>
      <c r="BU21" s="642"/>
      <c r="BV21" s="642"/>
      <c r="BW21" s="642"/>
      <c r="BX21" s="642"/>
      <c r="BY21" s="642"/>
      <c r="BZ21" s="642"/>
      <c r="CA21" s="642"/>
      <c r="CB21" s="642"/>
      <c r="CC21" s="642"/>
      <c r="CD21" s="642"/>
      <c r="CE21" s="642"/>
      <c r="CF21" s="642"/>
      <c r="CG21" s="642"/>
      <c r="CH21" s="642"/>
      <c r="CI21" s="642"/>
      <c r="CJ21" s="642"/>
      <c r="CK21" s="642"/>
      <c r="CL21" s="642"/>
      <c r="CM21" s="642"/>
      <c r="CN21" s="642"/>
      <c r="CO21" s="642"/>
      <c r="CP21" s="642"/>
      <c r="CQ21" s="642"/>
      <c r="CR21" s="642"/>
      <c r="CS21" s="642"/>
      <c r="CT21" s="642"/>
      <c r="CU21" s="642"/>
      <c r="CV21" s="642"/>
      <c r="CW21" s="642"/>
      <c r="CX21" s="642"/>
      <c r="CY21" s="642"/>
      <c r="CZ21" s="642"/>
      <c r="DA21" s="642"/>
      <c r="DB21" s="642"/>
      <c r="DC21" s="642"/>
      <c r="DD21" s="642"/>
      <c r="DE21" s="642"/>
      <c r="DF21" s="642"/>
      <c r="DG21" s="642"/>
      <c r="DH21" s="642"/>
      <c r="DI21" s="642"/>
      <c r="DJ21" s="642"/>
      <c r="DK21" s="642"/>
      <c r="DL21" s="642"/>
      <c r="DM21" s="642"/>
      <c r="DN21" s="642"/>
      <c r="DO21" s="642"/>
      <c r="DP21" s="642"/>
      <c r="DQ21" s="642"/>
      <c r="DR21" s="642"/>
      <c r="DS21" s="642"/>
      <c r="DT21" s="642"/>
      <c r="DU21" s="642"/>
      <c r="DV21" s="642"/>
      <c r="DW21" s="642"/>
      <c r="DX21" s="642"/>
      <c r="DY21" s="642"/>
      <c r="DZ21" s="642"/>
      <c r="EA21" s="642"/>
      <c r="EB21" s="642"/>
      <c r="EC21" s="642"/>
      <c r="ED21" s="642"/>
      <c r="EE21" s="642"/>
      <c r="EF21" s="642"/>
      <c r="EG21" s="642"/>
      <c r="EH21" s="642"/>
      <c r="EI21" s="642"/>
      <c r="EJ21" s="642"/>
      <c r="EK21" s="642"/>
      <c r="EL21" s="642"/>
      <c r="EM21" s="642"/>
      <c r="EN21" s="642"/>
      <c r="EO21" s="642"/>
      <c r="EP21" s="642"/>
      <c r="EQ21" s="642"/>
      <c r="ER21" s="642"/>
    </row>
    <row r="22" spans="1:148" s="697" customFormat="1">
      <c r="A22" s="1211"/>
      <c r="B22" s="1358" t="s">
        <v>1245</v>
      </c>
      <c r="C22" s="1358"/>
      <c r="D22" s="1358"/>
      <c r="E22" s="1358"/>
      <c r="F22" s="1358"/>
      <c r="G22" s="1198">
        <v>0.17596000000000001</v>
      </c>
      <c r="H22" s="1198">
        <v>0.19355</v>
      </c>
      <c r="I22" s="1212">
        <v>0.26394000000000001</v>
      </c>
      <c r="J22" s="1212">
        <v>0.29032999999999998</v>
      </c>
      <c r="K22" s="692"/>
      <c r="L22" s="692"/>
      <c r="M22" s="692"/>
      <c r="N22" s="692"/>
      <c r="O22" s="692"/>
      <c r="P22" s="692"/>
      <c r="Q22" s="692"/>
      <c r="R22" s="692"/>
      <c r="S22" s="642"/>
      <c r="T22" s="642"/>
      <c r="U22" s="642"/>
      <c r="V22" s="642"/>
      <c r="W22" s="642"/>
      <c r="X22" s="642"/>
      <c r="Y22" s="642"/>
      <c r="Z22" s="642"/>
      <c r="AA22" s="642"/>
      <c r="AB22" s="642"/>
      <c r="AC22" s="642"/>
      <c r="AD22" s="642"/>
      <c r="AE22" s="642"/>
      <c r="AF22" s="642"/>
      <c r="AG22" s="642"/>
      <c r="AH22" s="642"/>
      <c r="AI22" s="642"/>
      <c r="AJ22" s="642"/>
      <c r="AK22" s="642"/>
      <c r="AL22" s="642"/>
      <c r="AM22" s="642"/>
      <c r="AN22" s="642"/>
      <c r="AO22" s="642"/>
      <c r="AP22" s="642"/>
      <c r="AQ22" s="642"/>
      <c r="AR22" s="642"/>
      <c r="AS22" s="642"/>
      <c r="AT22" s="642"/>
      <c r="AU22" s="642"/>
      <c r="AV22" s="642"/>
      <c r="AW22" s="642"/>
      <c r="AX22" s="642"/>
      <c r="AY22" s="642"/>
      <c r="AZ22" s="642"/>
      <c r="BA22" s="642"/>
      <c r="BB22" s="642"/>
      <c r="BC22" s="642"/>
      <c r="BD22" s="642"/>
      <c r="BE22" s="642"/>
      <c r="BF22" s="642"/>
      <c r="BG22" s="642"/>
      <c r="BH22" s="642"/>
      <c r="BI22" s="642"/>
      <c r="BJ22" s="642"/>
      <c r="BK22" s="642"/>
      <c r="BL22" s="642"/>
      <c r="BM22" s="642"/>
      <c r="BN22" s="642"/>
      <c r="BO22" s="642"/>
      <c r="BP22" s="642"/>
      <c r="BQ22" s="642"/>
      <c r="BR22" s="642"/>
      <c r="BS22" s="642"/>
      <c r="BT22" s="642"/>
      <c r="BU22" s="642"/>
      <c r="BV22" s="642"/>
      <c r="BW22" s="642"/>
      <c r="BX22" s="642"/>
      <c r="BY22" s="642"/>
      <c r="BZ22" s="642"/>
      <c r="CA22" s="642"/>
      <c r="CB22" s="642"/>
      <c r="CC22" s="642"/>
      <c r="CD22" s="642"/>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2"/>
      <c r="ED22" s="642"/>
      <c r="EE22" s="642"/>
      <c r="EF22" s="642"/>
      <c r="EG22" s="642"/>
      <c r="EH22" s="642"/>
      <c r="EI22" s="642"/>
      <c r="EJ22" s="642"/>
      <c r="EK22" s="642"/>
      <c r="EL22" s="642"/>
      <c r="EM22" s="642"/>
      <c r="EN22" s="642"/>
      <c r="EO22" s="642"/>
      <c r="EP22" s="642"/>
      <c r="EQ22" s="642"/>
      <c r="ER22" s="642"/>
    </row>
    <row r="23" spans="1:148" s="642" customFormat="1" ht="10.35" customHeight="1">
      <c r="A23" s="1211"/>
      <c r="B23" s="1203" t="s">
        <v>1246</v>
      </c>
      <c r="C23" s="1203"/>
      <c r="D23" s="1203"/>
      <c r="E23" s="1203"/>
      <c r="F23" s="1203"/>
      <c r="G23" s="1198" t="s">
        <v>1242</v>
      </c>
      <c r="H23" s="1198"/>
      <c r="I23" s="1212"/>
      <c r="J23" s="1212"/>
      <c r="K23" s="692"/>
      <c r="L23" s="692"/>
      <c r="M23" s="692"/>
      <c r="N23" s="692"/>
      <c r="O23" s="692"/>
      <c r="P23" s="692"/>
      <c r="Q23" s="692"/>
      <c r="R23" s="692"/>
    </row>
    <row r="24" spans="1:148" s="695" customFormat="1" ht="47.25" customHeight="1" thickBot="1">
      <c r="A24" s="1211"/>
      <c r="B24" s="1203" t="s">
        <v>1311</v>
      </c>
      <c r="C24" s="1203"/>
      <c r="D24" s="1203"/>
      <c r="E24" s="1203"/>
      <c r="F24" s="1203"/>
      <c r="G24" s="1198" t="s">
        <v>1242</v>
      </c>
      <c r="H24" s="1198" t="s">
        <v>1242</v>
      </c>
      <c r="I24" s="1212"/>
      <c r="J24" s="1212"/>
      <c r="K24" s="694"/>
      <c r="L24" s="694"/>
      <c r="M24" s="694"/>
      <c r="N24" s="694"/>
      <c r="O24" s="694"/>
      <c r="P24" s="694"/>
      <c r="Q24" s="694"/>
      <c r="R24" s="694"/>
      <c r="S24" s="1199"/>
      <c r="T24" s="1199"/>
      <c r="U24" s="1199"/>
      <c r="V24" s="1199"/>
    </row>
    <row r="25" spans="1:148" s="695" customFormat="1" ht="15" customHeight="1" thickBot="1">
      <c r="A25" s="1211"/>
      <c r="B25" s="1203" t="s">
        <v>1243</v>
      </c>
      <c r="C25" s="1203"/>
      <c r="D25" s="1203"/>
      <c r="E25" s="1203"/>
      <c r="F25" s="1203"/>
      <c r="G25" s="1198">
        <v>5.9040000000000002E-2</v>
      </c>
      <c r="H25" s="1198">
        <v>6.4939999999999998E-2</v>
      </c>
      <c r="I25" s="1212">
        <v>6.4939999999999998E-2</v>
      </c>
      <c r="J25" s="1212">
        <v>9.7409999999999997E-2</v>
      </c>
      <c r="K25" s="694"/>
      <c r="L25" s="694"/>
      <c r="M25" s="1197" t="s">
        <v>1249</v>
      </c>
      <c r="N25" s="1196" t="s">
        <v>1250</v>
      </c>
      <c r="O25" s="694"/>
      <c r="P25" s="694"/>
      <c r="Q25" s="694"/>
      <c r="R25" s="694"/>
      <c r="S25" s="1199"/>
      <c r="T25" s="1199"/>
      <c r="U25" s="1199"/>
      <c r="V25" s="1199"/>
    </row>
    <row r="26" spans="1:148" s="695" customFormat="1" ht="15" customHeight="1">
      <c r="A26" s="1211"/>
      <c r="B26" s="1203" t="s">
        <v>1244</v>
      </c>
      <c r="C26" s="1203"/>
      <c r="D26" s="1203"/>
      <c r="E26" s="1203"/>
      <c r="F26" s="1203"/>
      <c r="G26" s="1198">
        <v>5.9040000000000002E-2</v>
      </c>
      <c r="H26" s="1198">
        <v>6.4939999999999998E-2</v>
      </c>
      <c r="I26" s="1212">
        <v>8.856E-2</v>
      </c>
      <c r="J26" s="1212">
        <v>9.7409999999999997E-2</v>
      </c>
      <c r="K26" s="694"/>
      <c r="L26" s="694"/>
      <c r="M26" s="1332" t="s">
        <v>1264</v>
      </c>
      <c r="N26" s="1330" t="s">
        <v>1266</v>
      </c>
      <c r="O26" s="694"/>
      <c r="P26" s="694"/>
      <c r="Q26" s="694"/>
      <c r="R26" s="694"/>
      <c r="S26" s="1199"/>
      <c r="T26" s="1199"/>
      <c r="U26" s="1199"/>
      <c r="V26" s="1199"/>
    </row>
    <row r="27" spans="1:148" s="695" customFormat="1" ht="15" customHeight="1" thickBot="1">
      <c r="A27" s="1211"/>
      <c r="B27" s="1203" t="s">
        <v>1312</v>
      </c>
      <c r="C27" s="1203"/>
      <c r="D27" s="1203"/>
      <c r="E27" s="1203"/>
      <c r="F27" s="1203"/>
      <c r="G27" s="1198">
        <v>0.17596000000000001</v>
      </c>
      <c r="H27" s="1198">
        <v>0.19355</v>
      </c>
      <c r="I27" s="1212">
        <v>0.26394000000000001</v>
      </c>
      <c r="J27" s="1212">
        <v>0.29032999999999998</v>
      </c>
      <c r="K27" s="694"/>
      <c r="L27" s="694"/>
      <c r="M27" s="1333"/>
      <c r="N27" s="1331"/>
      <c r="O27" s="694"/>
      <c r="P27" s="694"/>
      <c r="Q27" s="694"/>
      <c r="R27" s="694"/>
      <c r="S27" s="1199"/>
      <c r="T27" s="1199"/>
      <c r="U27" s="1199"/>
      <c r="V27" s="1199"/>
    </row>
    <row r="28" spans="1:148" s="695" customFormat="1" ht="15" customHeight="1">
      <c r="A28" s="1211"/>
      <c r="B28" s="1203" t="s">
        <v>1296</v>
      </c>
      <c r="C28" s="1203"/>
      <c r="D28" s="1203"/>
      <c r="E28" s="1203"/>
      <c r="F28" s="1203"/>
      <c r="G28" s="1198">
        <v>7.6990000000000003E-2</v>
      </c>
      <c r="H28" s="1198">
        <v>8.4690000000000001E-2</v>
      </c>
      <c r="I28" s="1212">
        <v>0.11549</v>
      </c>
      <c r="J28" s="1212">
        <v>0.12703999999999999</v>
      </c>
      <c r="K28" s="694"/>
      <c r="L28" s="694"/>
      <c r="M28" s="1332" t="s">
        <v>1251</v>
      </c>
      <c r="N28" s="1330" t="s">
        <v>1252</v>
      </c>
      <c r="O28" s="694"/>
      <c r="P28" s="694"/>
      <c r="Q28" s="694"/>
      <c r="R28" s="694"/>
      <c r="S28" s="1199"/>
      <c r="T28" s="1199"/>
      <c r="U28" s="1199"/>
      <c r="V28" s="1199"/>
    </row>
    <row r="29" spans="1:148" ht="15" customHeight="1" thickBot="1">
      <c r="A29" s="1211"/>
      <c r="B29" s="1203" t="s">
        <v>1247</v>
      </c>
      <c r="C29" s="1203"/>
      <c r="D29" s="1203"/>
      <c r="E29" s="1203"/>
      <c r="F29" s="1203"/>
      <c r="G29" s="1198">
        <v>5.9040000000000002E-2</v>
      </c>
      <c r="H29" s="1198">
        <v>6.4939999999999998E-2</v>
      </c>
      <c r="I29" s="1212">
        <v>8.856E-2</v>
      </c>
      <c r="J29" s="1212">
        <v>9.7409999999999997E-2</v>
      </c>
      <c r="M29" s="1333"/>
      <c r="N29" s="1331"/>
    </row>
    <row r="30" spans="1:148" s="695" customFormat="1" ht="15" customHeight="1">
      <c r="A30" s="1211"/>
      <c r="B30" s="1203" t="s">
        <v>1268</v>
      </c>
      <c r="C30" s="1203"/>
      <c r="D30" s="1203"/>
      <c r="E30" s="1203"/>
      <c r="F30" s="1203"/>
      <c r="G30" s="1198" t="s">
        <v>191</v>
      </c>
      <c r="H30" s="1198" t="s">
        <v>191</v>
      </c>
      <c r="I30" s="1212" t="s">
        <v>1242</v>
      </c>
      <c r="J30" s="1212" t="s">
        <v>1242</v>
      </c>
      <c r="K30" s="694"/>
      <c r="L30" s="694"/>
      <c r="M30" s="1332" t="s">
        <v>1253</v>
      </c>
      <c r="N30" s="1330" t="s">
        <v>1265</v>
      </c>
      <c r="O30" s="694"/>
      <c r="P30" s="694"/>
      <c r="Q30" s="694"/>
      <c r="R30" s="694"/>
      <c r="S30" s="1199"/>
      <c r="T30" s="1199"/>
      <c r="U30" s="1199"/>
      <c r="V30" s="1199"/>
    </row>
    <row r="31" spans="1:148" s="695" customFormat="1" ht="15" customHeight="1" thickBot="1">
      <c r="A31" s="1211"/>
      <c r="B31" s="1203" t="s">
        <v>1313</v>
      </c>
      <c r="C31" s="1203"/>
      <c r="D31" s="1203"/>
      <c r="E31" s="1203"/>
      <c r="F31" s="1203"/>
      <c r="G31" s="1198" t="s">
        <v>1242</v>
      </c>
      <c r="H31" s="1198" t="s">
        <v>1242</v>
      </c>
      <c r="I31" s="1212" t="s">
        <v>1242</v>
      </c>
      <c r="J31" s="1212" t="s">
        <v>1242</v>
      </c>
      <c r="K31" s="1204"/>
      <c r="L31" s="694"/>
      <c r="M31" s="1333"/>
      <c r="N31" s="1331"/>
      <c r="O31" s="694"/>
      <c r="P31" s="694"/>
      <c r="Q31" s="694"/>
      <c r="R31" s="694"/>
      <c r="S31" s="1199"/>
      <c r="T31" s="1199"/>
      <c r="U31" s="1199"/>
      <c r="V31" s="1199"/>
    </row>
    <row r="32" spans="1:148" s="695" customFormat="1" ht="22.5" customHeight="1">
      <c r="A32" s="1211"/>
      <c r="B32" s="1358" t="s">
        <v>224</v>
      </c>
      <c r="C32" s="1358"/>
      <c r="D32" s="1358"/>
      <c r="E32" s="1358"/>
      <c r="F32" s="1358"/>
      <c r="G32" s="1198" t="s">
        <v>1242</v>
      </c>
      <c r="H32" s="1198" t="s">
        <v>1242</v>
      </c>
      <c r="I32" s="1279" t="s">
        <v>1242</v>
      </c>
      <c r="J32" s="1198" t="s">
        <v>1242</v>
      </c>
      <c r="K32" s="694"/>
      <c r="L32" s="694"/>
      <c r="M32" s="1332" t="s">
        <v>1254</v>
      </c>
      <c r="N32" s="1330" t="s">
        <v>1255</v>
      </c>
      <c r="O32" s="694"/>
      <c r="P32" s="694"/>
      <c r="Q32" s="694"/>
      <c r="R32" s="694"/>
      <c r="S32" s="1199"/>
      <c r="T32" s="1199"/>
      <c r="U32" s="1199"/>
      <c r="V32" s="1199"/>
    </row>
    <row r="33" spans="1:148" s="695" customFormat="1" ht="14.25" customHeight="1" thickBot="1">
      <c r="A33" s="1215"/>
      <c r="B33" s="1216" t="s">
        <v>225</v>
      </c>
      <c r="C33" s="1359" t="s">
        <v>1043</v>
      </c>
      <c r="D33" s="1359"/>
      <c r="E33" s="1359"/>
      <c r="F33" s="1359"/>
      <c r="G33" s="1283"/>
      <c r="H33" s="1283"/>
      <c r="I33" s="1283"/>
      <c r="J33" s="1198"/>
      <c r="K33" s="694"/>
      <c r="L33" s="694"/>
      <c r="M33" s="1333"/>
      <c r="N33" s="1331"/>
      <c r="O33" s="694"/>
      <c r="P33" s="694"/>
      <c r="Q33" s="694"/>
      <c r="R33" s="694"/>
      <c r="S33" s="1199"/>
      <c r="T33" s="1199"/>
      <c r="U33" s="1199"/>
      <c r="V33" s="1199"/>
    </row>
    <row r="34" spans="1:148" s="695" customFormat="1" ht="14.25" customHeight="1">
      <c r="A34" s="1215"/>
      <c r="B34" s="1360" t="s">
        <v>198</v>
      </c>
      <c r="C34" s="1360"/>
      <c r="D34" s="1360"/>
      <c r="E34" s="1360"/>
      <c r="F34" s="1360"/>
      <c r="G34" s="1284">
        <v>4.0689999999999997E-2</v>
      </c>
      <c r="H34" s="1264">
        <v>4.0689999999999997E-2</v>
      </c>
      <c r="I34" s="1281" t="s">
        <v>191</v>
      </c>
      <c r="J34" s="1198" t="s">
        <v>191</v>
      </c>
      <c r="K34" s="1209"/>
      <c r="L34" s="1210"/>
      <c r="M34" s="1332" t="s">
        <v>1256</v>
      </c>
      <c r="N34" s="1330" t="s">
        <v>1257</v>
      </c>
      <c r="O34" s="694"/>
      <c r="P34" s="694"/>
      <c r="Q34" s="694"/>
      <c r="R34" s="694"/>
      <c r="S34" s="1199"/>
      <c r="T34" s="1199"/>
      <c r="U34" s="1199"/>
      <c r="V34" s="1199"/>
    </row>
    <row r="35" spans="1:148" s="695" customFormat="1" ht="15" customHeight="1" thickBot="1">
      <c r="A35" s="1262"/>
      <c r="B35" s="1263" t="s">
        <v>1293</v>
      </c>
      <c r="C35" s="1263"/>
      <c r="D35" s="1263"/>
      <c r="E35" s="1263"/>
      <c r="F35" s="1265"/>
      <c r="G35" s="1284">
        <v>1.103E-2</v>
      </c>
      <c r="H35" s="1264">
        <v>1.103E-2</v>
      </c>
      <c r="I35" s="1281">
        <v>1.103E-2</v>
      </c>
      <c r="J35" s="1198">
        <v>1.103E-2</v>
      </c>
      <c r="K35" s="694"/>
      <c r="L35" s="694"/>
      <c r="M35" s="1333"/>
      <c r="N35" s="1331"/>
      <c r="O35" s="694"/>
      <c r="P35" s="694"/>
      <c r="Q35" s="694"/>
      <c r="R35" s="694"/>
      <c r="S35" s="1199"/>
      <c r="T35" s="1199"/>
      <c r="U35" s="1199"/>
      <c r="V35" s="1199"/>
    </row>
    <row r="36" spans="1:148" s="695" customFormat="1" ht="15" customHeight="1">
      <c r="A36" s="1262"/>
      <c r="B36" s="1263" t="s">
        <v>1295</v>
      </c>
      <c r="C36" s="1263"/>
      <c r="D36" s="1263"/>
      <c r="E36" s="1263"/>
      <c r="F36" s="1265"/>
      <c r="G36" s="1284" t="s">
        <v>1242</v>
      </c>
      <c r="H36" s="1264" t="s">
        <v>1242</v>
      </c>
      <c r="I36" s="1281" t="s">
        <v>1242</v>
      </c>
      <c r="J36" s="1198" t="s">
        <v>1242</v>
      </c>
      <c r="K36" s="694"/>
      <c r="L36" s="694"/>
      <c r="M36" s="1332" t="s">
        <v>1258</v>
      </c>
      <c r="N36" s="1330" t="s">
        <v>1259</v>
      </c>
      <c r="O36" s="694"/>
      <c r="P36" s="694"/>
      <c r="Q36" s="694"/>
      <c r="R36" s="694"/>
      <c r="S36" s="1199"/>
      <c r="T36" s="1199"/>
      <c r="U36" s="1199"/>
      <c r="V36" s="1199"/>
    </row>
    <row r="37" spans="1:148" s="695" customFormat="1" ht="15" customHeight="1" thickBot="1">
      <c r="A37" s="1217"/>
      <c r="B37" s="1353" t="s">
        <v>226</v>
      </c>
      <c r="C37" s="1353"/>
      <c r="D37" s="1353"/>
      <c r="E37" s="1353"/>
      <c r="F37" s="1353"/>
      <c r="G37" s="1195">
        <v>0.47839999999999999</v>
      </c>
      <c r="H37" s="1195">
        <v>0.47839999999999999</v>
      </c>
      <c r="I37" s="1282">
        <v>0.47839999999999999</v>
      </c>
      <c r="J37" s="1195">
        <v>0.47839999999999999</v>
      </c>
      <c r="K37" s="694"/>
      <c r="L37" s="694"/>
      <c r="M37" s="1333"/>
      <c r="N37" s="1331"/>
      <c r="O37" s="694"/>
      <c r="P37" s="694"/>
      <c r="Q37" s="694"/>
      <c r="R37" s="694"/>
      <c r="S37" s="1199"/>
      <c r="T37" s="1199"/>
      <c r="U37" s="1199"/>
      <c r="V37" s="1199"/>
    </row>
    <row r="38" spans="1:148" ht="15" customHeight="1">
      <c r="A38" s="1363" t="s">
        <v>1184</v>
      </c>
      <c r="B38" s="1363"/>
      <c r="C38" s="1363"/>
      <c r="D38" s="1363"/>
      <c r="E38" s="1363"/>
      <c r="F38" s="1363"/>
      <c r="G38" s="1363"/>
      <c r="H38" s="1363"/>
      <c r="K38" s="1204"/>
      <c r="M38" s="1332" t="s">
        <v>1260</v>
      </c>
      <c r="N38" s="1330" t="s">
        <v>1261</v>
      </c>
    </row>
    <row r="39" spans="1:148" s="695" customFormat="1" ht="22.5" customHeight="1" thickBot="1">
      <c r="A39" s="1364" t="s">
        <v>1045</v>
      </c>
      <c r="B39" s="1364"/>
      <c r="C39" s="1364"/>
      <c r="D39" s="1364"/>
      <c r="E39" s="1364"/>
      <c r="F39" s="1364"/>
      <c r="G39" s="1364"/>
      <c r="H39" s="1364"/>
      <c r="I39" s="1268" t="s">
        <v>1304</v>
      </c>
      <c r="J39" s="1268"/>
      <c r="K39" s="694"/>
      <c r="L39" s="694"/>
      <c r="M39" s="1333"/>
      <c r="N39" s="1331"/>
      <c r="O39" s="694"/>
      <c r="P39" s="694"/>
      <c r="Q39" s="694"/>
      <c r="R39" s="694"/>
      <c r="S39" s="1199"/>
      <c r="T39" s="1199"/>
      <c r="U39" s="1199"/>
      <c r="V39" s="1199"/>
    </row>
    <row r="40" spans="1:148" s="695" customFormat="1" ht="14.25" customHeight="1">
      <c r="A40" s="665" t="s">
        <v>228</v>
      </c>
      <c r="B40" s="1382" t="s">
        <v>1047</v>
      </c>
      <c r="C40" s="1382"/>
      <c r="D40" s="1382"/>
      <c r="E40" s="1382"/>
      <c r="F40" s="1382"/>
      <c r="G40" s="1365">
        <f>'2-7'!S8</f>
        <v>45007</v>
      </c>
      <c r="H40" s="1365"/>
      <c r="I40" s="694"/>
      <c r="J40" s="694"/>
      <c r="K40" s="694"/>
      <c r="L40" s="694"/>
      <c r="M40" s="1332" t="s">
        <v>1262</v>
      </c>
      <c r="N40" s="1330" t="s">
        <v>1263</v>
      </c>
      <c r="O40" s="694"/>
      <c r="P40" s="694"/>
      <c r="Q40" s="694"/>
      <c r="R40" s="694"/>
      <c r="S40" s="1199"/>
      <c r="T40" s="1199"/>
      <c r="U40" s="1199"/>
      <c r="V40" s="1199"/>
    </row>
    <row r="41" spans="1:148" s="695" customFormat="1" ht="14.25" customHeight="1" thickBot="1">
      <c r="A41" s="665" t="s">
        <v>230</v>
      </c>
      <c r="B41" s="1382" t="s">
        <v>1048</v>
      </c>
      <c r="C41" s="1382"/>
      <c r="D41" s="1382"/>
      <c r="E41" s="1382"/>
      <c r="F41" s="1382"/>
      <c r="G41" s="1366">
        <f>'2-7'!S9</f>
        <v>45547</v>
      </c>
      <c r="H41" s="1366"/>
      <c r="I41" s="694"/>
      <c r="J41" s="694"/>
      <c r="K41" s="1209"/>
      <c r="L41" s="1210"/>
      <c r="M41" s="1333" t="s">
        <v>1044</v>
      </c>
      <c r="N41" s="1331"/>
      <c r="O41" s="694"/>
      <c r="P41" s="694"/>
      <c r="Q41" s="694"/>
      <c r="R41" s="694"/>
      <c r="S41" s="1199"/>
      <c r="T41" s="1199"/>
      <c r="U41" s="1199"/>
      <c r="V41" s="1199"/>
    </row>
    <row r="42" spans="1:148" s="695" customFormat="1" ht="14.25" customHeight="1">
      <c r="A42" s="665" t="s">
        <v>232</v>
      </c>
      <c r="B42" s="1382" t="s">
        <v>1191</v>
      </c>
      <c r="C42" s="1382"/>
      <c r="D42" s="1382"/>
      <c r="E42" s="1382"/>
      <c r="F42" s="1382"/>
      <c r="G42" s="1382"/>
      <c r="H42" s="705">
        <f>('2-7'!W58)</f>
        <v>0</v>
      </c>
      <c r="K42" s="1209"/>
      <c r="L42" s="1210"/>
      <c r="M42" s="1243" t="s">
        <v>1269</v>
      </c>
      <c r="N42" s="1240" t="s">
        <v>1270</v>
      </c>
      <c r="O42" s="694"/>
      <c r="P42" s="694"/>
      <c r="Q42" s="694"/>
      <c r="R42" s="1199"/>
      <c r="S42" s="1199"/>
      <c r="T42" s="1199"/>
      <c r="U42" s="1199"/>
    </row>
    <row r="43" spans="1:148" ht="14.25" customHeight="1">
      <c r="A43" s="665"/>
      <c r="B43" s="1385" t="s">
        <v>1049</v>
      </c>
      <c r="C43" s="1385"/>
      <c r="D43" s="1385"/>
      <c r="E43" s="1385"/>
      <c r="F43" s="1385"/>
      <c r="G43" s="1385"/>
      <c r="H43" s="698" t="s">
        <v>1058</v>
      </c>
      <c r="K43" s="1213"/>
      <c r="L43" s="1214"/>
      <c r="M43" s="1244"/>
      <c r="N43" s="1241" t="s">
        <v>1271</v>
      </c>
      <c r="R43" s="1199"/>
      <c r="V43" s="695"/>
      <c r="ER43" s="635"/>
    </row>
    <row r="44" spans="1:148" ht="14.25" customHeight="1">
      <c r="A44" s="665"/>
      <c r="B44" s="667" t="s">
        <v>1192</v>
      </c>
      <c r="C44" s="666"/>
      <c r="D44" s="666"/>
      <c r="E44" s="666"/>
      <c r="G44" s="699" t="s">
        <v>191</v>
      </c>
      <c r="H44" s="700"/>
      <c r="K44" s="1213"/>
      <c r="L44" s="1214"/>
      <c r="M44" s="1244"/>
      <c r="N44" s="1241" t="s">
        <v>1272</v>
      </c>
      <c r="R44" s="1199"/>
      <c r="V44" s="695"/>
      <c r="ER44" s="635"/>
    </row>
    <row r="45" spans="1:148" ht="14.25" customHeight="1">
      <c r="A45" s="665" t="s">
        <v>235</v>
      </c>
      <c r="B45" s="1382" t="s">
        <v>1199</v>
      </c>
      <c r="C45" s="1382"/>
      <c r="D45" s="1382"/>
      <c r="E45" s="1382"/>
      <c r="F45" s="1382"/>
      <c r="G45" s="1382"/>
      <c r="H45" s="706">
        <f>H42</f>
        <v>0</v>
      </c>
      <c r="I45" s="1274">
        <f>('2-7'!W50)</f>
        <v>0</v>
      </c>
      <c r="J45" s="1280"/>
      <c r="K45" s="1213"/>
      <c r="L45" s="1214"/>
      <c r="M45" s="1244"/>
      <c r="N45" s="1241" t="s">
        <v>1273</v>
      </c>
      <c r="R45" s="1199"/>
      <c r="V45" s="695"/>
      <c r="ER45" s="635"/>
    </row>
    <row r="46" spans="1:148" ht="14.25" customHeight="1">
      <c r="A46" s="665" t="s">
        <v>236</v>
      </c>
      <c r="B46" s="1382" t="s">
        <v>1186</v>
      </c>
      <c r="C46" s="1382"/>
      <c r="D46" s="1382"/>
      <c r="E46" s="1382"/>
      <c r="F46" s="1382"/>
      <c r="G46" s="1382"/>
      <c r="H46" s="701">
        <v>0</v>
      </c>
      <c r="K46" s="1209"/>
      <c r="L46" s="1210"/>
      <c r="M46" s="1244"/>
      <c r="N46" s="1241" t="s">
        <v>1274</v>
      </c>
      <c r="R46" s="1199"/>
      <c r="V46" s="695"/>
      <c r="ER46" s="635"/>
    </row>
    <row r="47" spans="1:148" ht="14.25" customHeight="1" thickBot="1">
      <c r="A47" s="665" t="s">
        <v>237</v>
      </c>
      <c r="B47" s="1382" t="s">
        <v>1185</v>
      </c>
      <c r="C47" s="1382"/>
      <c r="D47" s="1382"/>
      <c r="E47" s="1382"/>
      <c r="F47" s="1382"/>
      <c r="G47" s="1382"/>
      <c r="H47" s="1248">
        <v>0.25</v>
      </c>
      <c r="I47" s="1225"/>
      <c r="J47" s="1225"/>
      <c r="K47" s="1209"/>
      <c r="L47" s="1210"/>
      <c r="M47" s="1245"/>
      <c r="N47" s="1242" t="s">
        <v>1275</v>
      </c>
      <c r="R47" s="1199"/>
      <c r="V47" s="695"/>
      <c r="ER47" s="635"/>
    </row>
    <row r="48" spans="1:148" ht="14.25" customHeight="1">
      <c r="A48" s="665" t="s">
        <v>238</v>
      </c>
      <c r="B48" s="1382" t="s">
        <v>1050</v>
      </c>
      <c r="C48" s="1382"/>
      <c r="D48" s="1382"/>
      <c r="E48" s="1382"/>
      <c r="F48" s="1382"/>
      <c r="G48" s="1382"/>
      <c r="H48" s="669">
        <f>IF(H47="","",G41-G40+1)</f>
        <v>541</v>
      </c>
      <c r="K48" s="1209"/>
      <c r="L48" s="1210"/>
      <c r="M48" s="1332" t="s">
        <v>1276</v>
      </c>
      <c r="N48" s="1330" t="s">
        <v>1277</v>
      </c>
      <c r="R48" s="1199"/>
      <c r="V48" s="695"/>
      <c r="ER48" s="635"/>
    </row>
    <row r="49" spans="1:148" ht="14.25" customHeight="1" thickBot="1">
      <c r="A49" s="1219" t="s">
        <v>240</v>
      </c>
      <c r="B49" s="1361" t="s">
        <v>1292</v>
      </c>
      <c r="C49" s="1361"/>
      <c r="D49" s="1361"/>
      <c r="E49" s="1361"/>
      <c r="F49" s="1361"/>
      <c r="G49" s="1361"/>
      <c r="H49" s="1229">
        <f>ROUND(H$45*((H47+G35)/100)*(H$48/365),0)</f>
        <v>0</v>
      </c>
      <c r="I49" s="1225"/>
      <c r="J49" s="1225"/>
      <c r="K49" s="1209"/>
      <c r="L49" s="1210"/>
      <c r="M49" s="1333"/>
      <c r="N49" s="1331"/>
    </row>
    <row r="50" spans="1:148" ht="14.25" customHeight="1">
      <c r="A50" s="665" t="s">
        <v>241</v>
      </c>
      <c r="B50" s="1382" t="s">
        <v>1188</v>
      </c>
      <c r="C50" s="1382"/>
      <c r="D50" s="1382"/>
      <c r="E50" s="1382"/>
      <c r="F50" s="1382"/>
      <c r="G50" s="1382"/>
      <c r="H50" s="673">
        <f>ROUND(H$46*G37/100*H$48/365,0)</f>
        <v>0</v>
      </c>
      <c r="K50" s="1209"/>
      <c r="L50" s="1210"/>
      <c r="M50" s="1218" t="s">
        <v>1044</v>
      </c>
    </row>
    <row r="51" spans="1:148" ht="14.25" customHeight="1">
      <c r="A51" s="665" t="s">
        <v>242</v>
      </c>
      <c r="B51" s="666" t="s">
        <v>1189</v>
      </c>
      <c r="C51" s="666"/>
      <c r="D51" s="666"/>
      <c r="E51" s="666"/>
      <c r="F51" s="666"/>
      <c r="G51" s="666"/>
      <c r="H51" s="707">
        <f>IF(H49="","",ROUND((H49+H50)*0.032,2))</f>
        <v>0</v>
      </c>
      <c r="K51" s="1209"/>
      <c r="L51" s="1210"/>
      <c r="M51" s="1218" t="s">
        <v>1046</v>
      </c>
    </row>
    <row r="52" spans="1:148" ht="14.25" customHeight="1">
      <c r="A52" s="665" t="s">
        <v>244</v>
      </c>
      <c r="B52" s="1382" t="s">
        <v>1051</v>
      </c>
      <c r="C52" s="1382"/>
      <c r="D52" s="1382"/>
      <c r="E52" s="1382"/>
      <c r="F52" s="1382"/>
      <c r="G52" s="1382"/>
      <c r="H52" s="674">
        <f>IF(H49="","",H49+H50+H51)</f>
        <v>0</v>
      </c>
      <c r="K52" s="1209"/>
      <c r="L52" s="1210"/>
      <c r="M52" s="1218"/>
    </row>
    <row r="53" spans="1:148" ht="14.25" customHeight="1">
      <c r="A53" s="665" t="s">
        <v>245</v>
      </c>
      <c r="B53" s="666" t="s">
        <v>1299</v>
      </c>
      <c r="C53" s="666"/>
      <c r="D53" s="666"/>
      <c r="E53" s="666"/>
      <c r="F53" s="666"/>
      <c r="G53" s="666"/>
      <c r="H53" s="709">
        <f>IF(I45&gt;9999999.99,ROUND(I45*0.024,0),0)</f>
        <v>0</v>
      </c>
    </row>
    <row r="54" spans="1:148" ht="14.25" customHeight="1" thickBot="1">
      <c r="A54" s="665" t="s">
        <v>959</v>
      </c>
      <c r="B54" s="1382" t="s">
        <v>1187</v>
      </c>
      <c r="C54" s="1382"/>
      <c r="D54" s="1382"/>
      <c r="E54" s="1382"/>
      <c r="F54" s="1382"/>
      <c r="G54" s="1382"/>
      <c r="H54" s="710">
        <f>IF(H49="","",ROUND(H45/100*0.1,0))</f>
        <v>0</v>
      </c>
    </row>
    <row r="55" spans="1:148" ht="14.25" customHeight="1" thickBot="1">
      <c r="A55" s="675" t="s">
        <v>993</v>
      </c>
      <c r="B55" s="1386" t="s">
        <v>1052</v>
      </c>
      <c r="C55" s="1386"/>
      <c r="D55" s="1386"/>
      <c r="E55" s="1386"/>
      <c r="F55" s="1386"/>
      <c r="G55" s="1386"/>
      <c r="H55" s="677">
        <f>IF(H49="","",H52+H53+H54)</f>
        <v>0</v>
      </c>
      <c r="K55" s="1209"/>
      <c r="L55" s="1210"/>
      <c r="M55" s="1218" t="s">
        <v>1042</v>
      </c>
    </row>
    <row r="56" spans="1:148" ht="14.25" customHeight="1">
      <c r="A56" s="675"/>
      <c r="B56" s="676"/>
      <c r="C56" s="676"/>
      <c r="D56" s="676"/>
      <c r="E56" s="676"/>
      <c r="F56" s="676"/>
      <c r="G56" s="676"/>
      <c r="H56" s="678"/>
      <c r="I56" s="1225"/>
      <c r="J56" s="1225"/>
    </row>
    <row r="57" spans="1:148">
      <c r="A57" s="679"/>
      <c r="B57" s="1368"/>
      <c r="C57" s="1368"/>
      <c r="D57" s="1368"/>
      <c r="E57" s="1368"/>
      <c r="F57" s="679"/>
      <c r="G57" s="1369"/>
      <c r="H57" s="1369"/>
    </row>
    <row r="58" spans="1:148" ht="14.1" customHeight="1">
      <c r="A58" s="672"/>
      <c r="B58" s="1371" t="s">
        <v>246</v>
      </c>
      <c r="C58" s="1371"/>
      <c r="D58" s="1371"/>
      <c r="E58" s="1371"/>
      <c r="F58" s="680"/>
      <c r="G58" s="1371" t="s">
        <v>247</v>
      </c>
      <c r="H58" s="1371"/>
      <c r="I58" s="1225"/>
      <c r="J58" s="1225"/>
    </row>
    <row r="59" spans="1:148" s="672" customFormat="1" ht="14.1" customHeight="1">
      <c r="A59" s="679"/>
      <c r="B59" s="1372"/>
      <c r="C59" s="1368"/>
      <c r="D59" s="1368"/>
      <c r="E59" s="1368"/>
      <c r="F59" s="679"/>
      <c r="G59" s="1368"/>
      <c r="H59" s="1368"/>
      <c r="I59" s="694"/>
      <c r="J59" s="694"/>
      <c r="K59" s="1225"/>
      <c r="L59" s="1225"/>
      <c r="M59" s="1225"/>
      <c r="N59" s="1225"/>
      <c r="O59" s="1225"/>
      <c r="P59" s="1225"/>
      <c r="Q59" s="1225"/>
      <c r="R59" s="1225"/>
      <c r="S59" s="1226"/>
      <c r="T59" s="1226"/>
      <c r="U59" s="1226"/>
      <c r="V59" s="1226"/>
      <c r="W59" s="1227"/>
      <c r="X59" s="1227"/>
      <c r="Y59" s="1227"/>
      <c r="Z59" s="1227"/>
      <c r="AA59" s="1227"/>
      <c r="AB59" s="1227"/>
      <c r="AC59" s="1227"/>
      <c r="AD59" s="1227"/>
      <c r="AE59" s="1227"/>
      <c r="AF59" s="1227"/>
      <c r="AG59" s="1227"/>
      <c r="AH59" s="1227"/>
      <c r="AI59" s="1227"/>
      <c r="AJ59" s="1227"/>
      <c r="AK59" s="1227"/>
      <c r="AL59" s="1227"/>
      <c r="AM59" s="1227"/>
      <c r="AN59" s="1227"/>
      <c r="AO59" s="1227"/>
      <c r="AP59" s="1227"/>
      <c r="AQ59" s="1227"/>
      <c r="AR59" s="1227"/>
      <c r="AS59" s="1227"/>
      <c r="AT59" s="1227"/>
      <c r="AU59" s="1227"/>
      <c r="AV59" s="1227"/>
      <c r="AW59" s="1227"/>
      <c r="AX59" s="1227"/>
      <c r="AY59" s="1227"/>
      <c r="AZ59" s="1227"/>
      <c r="BA59" s="1227"/>
      <c r="BB59" s="1227"/>
      <c r="BC59" s="1227"/>
      <c r="BD59" s="1227"/>
      <c r="BE59" s="1227"/>
      <c r="BF59" s="1227"/>
      <c r="BG59" s="1227"/>
      <c r="BH59" s="1227"/>
      <c r="BI59" s="1227"/>
      <c r="BJ59" s="1227"/>
      <c r="BK59" s="1227"/>
      <c r="BL59" s="1227"/>
      <c r="BM59" s="1227"/>
      <c r="BN59" s="1227"/>
      <c r="BO59" s="1227"/>
      <c r="BP59" s="1227"/>
      <c r="BQ59" s="1227"/>
      <c r="BR59" s="1227"/>
      <c r="BS59" s="1227"/>
      <c r="BT59" s="1227"/>
      <c r="BU59" s="1227"/>
      <c r="BV59" s="1227"/>
      <c r="BW59" s="1227"/>
      <c r="BX59" s="1227"/>
      <c r="BY59" s="1227"/>
      <c r="BZ59" s="1227"/>
      <c r="CA59" s="1227"/>
      <c r="CB59" s="1227"/>
      <c r="CC59" s="1227"/>
      <c r="CD59" s="1227"/>
      <c r="CE59" s="1227"/>
      <c r="CF59" s="1227"/>
      <c r="CG59" s="1227"/>
      <c r="CH59" s="1227"/>
      <c r="CI59" s="1227"/>
      <c r="CJ59" s="1227"/>
      <c r="CK59" s="1227"/>
      <c r="CL59" s="1227"/>
      <c r="CM59" s="1227"/>
      <c r="CN59" s="1227"/>
      <c r="CO59" s="1227"/>
      <c r="CP59" s="1227"/>
      <c r="CQ59" s="1227"/>
      <c r="CR59" s="1227"/>
      <c r="CS59" s="1227"/>
      <c r="CT59" s="1227"/>
      <c r="CU59" s="1227"/>
      <c r="CV59" s="1227"/>
      <c r="CW59" s="1227"/>
      <c r="CX59" s="1227"/>
      <c r="CY59" s="1227"/>
      <c r="CZ59" s="1227"/>
      <c r="DA59" s="1227"/>
      <c r="DB59" s="1227"/>
      <c r="DC59" s="1227"/>
      <c r="DD59" s="1227"/>
      <c r="DE59" s="1227"/>
      <c r="DF59" s="1227"/>
      <c r="DG59" s="1227"/>
      <c r="DH59" s="1227"/>
      <c r="DI59" s="1227"/>
      <c r="DJ59" s="1227"/>
      <c r="DK59" s="1227"/>
      <c r="DL59" s="1227"/>
      <c r="DM59" s="1227"/>
      <c r="DN59" s="1227"/>
      <c r="DO59" s="1227"/>
      <c r="DP59" s="1227"/>
      <c r="DQ59" s="1227"/>
      <c r="DR59" s="1227"/>
      <c r="DS59" s="1227"/>
      <c r="DT59" s="1227"/>
      <c r="DU59" s="1227"/>
      <c r="DV59" s="1227"/>
      <c r="DW59" s="1227"/>
      <c r="DX59" s="1227"/>
      <c r="DY59" s="1227"/>
      <c r="DZ59" s="1227"/>
      <c r="EA59" s="1227"/>
      <c r="EB59" s="1227"/>
      <c r="EC59" s="1227"/>
      <c r="ED59" s="1227"/>
      <c r="EE59" s="1227"/>
      <c r="EF59" s="1227"/>
      <c r="EG59" s="1227"/>
      <c r="EH59" s="1227"/>
      <c r="EI59" s="1227"/>
      <c r="EJ59" s="1227"/>
      <c r="EK59" s="1227"/>
      <c r="EL59" s="1227"/>
      <c r="EM59" s="1227"/>
      <c r="EN59" s="1227"/>
      <c r="EO59" s="1227"/>
      <c r="EP59" s="1227"/>
      <c r="EQ59" s="1227"/>
      <c r="ER59" s="1227"/>
    </row>
    <row r="60" spans="1:148" ht="14.1" customHeight="1" thickBot="1">
      <c r="A60" s="681"/>
      <c r="B60" s="1373" t="s">
        <v>248</v>
      </c>
      <c r="C60" s="1373"/>
      <c r="D60" s="1373"/>
      <c r="E60" s="1373"/>
      <c r="F60" s="682"/>
      <c r="G60" s="1373" t="s">
        <v>249</v>
      </c>
      <c r="H60" s="1373"/>
    </row>
    <row r="61" spans="1:148" s="672" customFormat="1" ht="14.1" customHeight="1">
      <c r="A61" s="1370" t="s">
        <v>1053</v>
      </c>
      <c r="B61" s="1370"/>
      <c r="C61" s="1370"/>
      <c r="D61" s="1370"/>
      <c r="E61" s="1370"/>
      <c r="F61" s="1370"/>
      <c r="G61" s="1370"/>
      <c r="H61" s="1370"/>
      <c r="I61" s="694"/>
      <c r="J61" s="694"/>
      <c r="K61" s="1225"/>
      <c r="L61" s="1225"/>
      <c r="M61" s="1225"/>
      <c r="N61" s="1225"/>
      <c r="O61" s="1225"/>
      <c r="P61" s="1225"/>
      <c r="Q61" s="1225"/>
      <c r="R61" s="1225"/>
      <c r="S61" s="1226"/>
      <c r="T61" s="1226"/>
      <c r="U61" s="1226"/>
      <c r="V61" s="1226"/>
      <c r="W61" s="1227"/>
      <c r="X61" s="1227"/>
      <c r="Y61" s="1227"/>
      <c r="Z61" s="1227"/>
      <c r="AA61" s="1227"/>
      <c r="AB61" s="1227"/>
      <c r="AC61" s="1227"/>
      <c r="AD61" s="1227"/>
      <c r="AE61" s="1227"/>
      <c r="AF61" s="1227"/>
      <c r="AG61" s="1227"/>
      <c r="AH61" s="1227"/>
      <c r="AI61" s="1227"/>
      <c r="AJ61" s="1227"/>
      <c r="AK61" s="1227"/>
      <c r="AL61" s="1227"/>
      <c r="AM61" s="1227"/>
      <c r="AN61" s="1227"/>
      <c r="AO61" s="1227"/>
      <c r="AP61" s="1227"/>
      <c r="AQ61" s="1227"/>
      <c r="AR61" s="1227"/>
      <c r="AS61" s="1227"/>
      <c r="AT61" s="1227"/>
      <c r="AU61" s="1227"/>
      <c r="AV61" s="1227"/>
      <c r="AW61" s="1227"/>
      <c r="AX61" s="1227"/>
      <c r="AY61" s="1227"/>
      <c r="AZ61" s="1227"/>
      <c r="BA61" s="1227"/>
      <c r="BB61" s="1227"/>
      <c r="BC61" s="1227"/>
      <c r="BD61" s="1227"/>
      <c r="BE61" s="1227"/>
      <c r="BF61" s="1227"/>
      <c r="BG61" s="1227"/>
      <c r="BH61" s="1227"/>
      <c r="BI61" s="1227"/>
      <c r="BJ61" s="1227"/>
      <c r="BK61" s="1227"/>
      <c r="BL61" s="1227"/>
      <c r="BM61" s="1227"/>
      <c r="BN61" s="1227"/>
      <c r="BO61" s="1227"/>
      <c r="BP61" s="1227"/>
      <c r="BQ61" s="1227"/>
      <c r="BR61" s="1227"/>
      <c r="BS61" s="1227"/>
      <c r="BT61" s="1227"/>
      <c r="BU61" s="1227"/>
      <c r="BV61" s="1227"/>
      <c r="BW61" s="1227"/>
      <c r="BX61" s="1227"/>
      <c r="BY61" s="1227"/>
      <c r="BZ61" s="1227"/>
      <c r="CA61" s="1227"/>
      <c r="CB61" s="1227"/>
      <c r="CC61" s="1227"/>
      <c r="CD61" s="1227"/>
      <c r="CE61" s="1227"/>
      <c r="CF61" s="1227"/>
      <c r="CG61" s="1227"/>
      <c r="CH61" s="1227"/>
      <c r="CI61" s="1227"/>
      <c r="CJ61" s="1227"/>
      <c r="CK61" s="1227"/>
      <c r="CL61" s="1227"/>
      <c r="CM61" s="1227"/>
      <c r="CN61" s="1227"/>
      <c r="CO61" s="1227"/>
      <c r="CP61" s="1227"/>
      <c r="CQ61" s="1227"/>
      <c r="CR61" s="1227"/>
      <c r="CS61" s="1227"/>
      <c r="CT61" s="1227"/>
      <c r="CU61" s="1227"/>
      <c r="CV61" s="1227"/>
      <c r="CW61" s="1227"/>
      <c r="CX61" s="1227"/>
      <c r="CY61" s="1227"/>
      <c r="CZ61" s="1227"/>
      <c r="DA61" s="1227"/>
      <c r="DB61" s="1227"/>
      <c r="DC61" s="1227"/>
      <c r="DD61" s="1227"/>
      <c r="DE61" s="1227"/>
      <c r="DF61" s="1227"/>
      <c r="DG61" s="1227"/>
      <c r="DH61" s="1227"/>
      <c r="DI61" s="1227"/>
      <c r="DJ61" s="1227"/>
      <c r="DK61" s="1227"/>
      <c r="DL61" s="1227"/>
      <c r="DM61" s="1227"/>
      <c r="DN61" s="1227"/>
      <c r="DO61" s="1227"/>
      <c r="DP61" s="1227"/>
      <c r="DQ61" s="1227"/>
      <c r="DR61" s="1227"/>
      <c r="DS61" s="1227"/>
      <c r="DT61" s="1227"/>
      <c r="DU61" s="1227"/>
      <c r="DV61" s="1227"/>
      <c r="DW61" s="1227"/>
      <c r="DX61" s="1227"/>
      <c r="DY61" s="1227"/>
      <c r="DZ61" s="1227"/>
      <c r="EA61" s="1227"/>
      <c r="EB61" s="1227"/>
      <c r="EC61" s="1227"/>
      <c r="ED61" s="1227"/>
      <c r="EE61" s="1227"/>
      <c r="EF61" s="1227"/>
      <c r="EG61" s="1227"/>
      <c r="EH61" s="1227"/>
      <c r="EI61" s="1227"/>
      <c r="EJ61" s="1227"/>
      <c r="EK61" s="1227"/>
      <c r="EL61" s="1227"/>
      <c r="EM61" s="1227"/>
      <c r="EN61" s="1227"/>
      <c r="EO61" s="1227"/>
      <c r="EP61" s="1227"/>
      <c r="EQ61" s="1227"/>
      <c r="ER61" s="1227"/>
    </row>
    <row r="62" spans="1:148">
      <c r="A62" s="676" t="s">
        <v>1054</v>
      </c>
      <c r="B62" s="683"/>
      <c r="C62" s="684"/>
      <c r="D62" s="684"/>
      <c r="E62" s="684"/>
      <c r="F62" s="676" t="s">
        <v>1055</v>
      </c>
      <c r="G62" s="684"/>
      <c r="H62" s="684"/>
    </row>
    <row r="63" spans="1:148" ht="12.75" customHeight="1">
      <c r="A63" s="685" t="s">
        <v>1301</v>
      </c>
      <c r="B63" s="686"/>
      <c r="C63" s="686"/>
      <c r="F63" s="687" t="s">
        <v>1283</v>
      </c>
      <c r="G63" s="686"/>
      <c r="H63" s="688"/>
    </row>
    <row r="64" spans="1:148" ht="12.75" customHeight="1">
      <c r="A64" s="1247" t="s">
        <v>1282</v>
      </c>
      <c r="B64" s="95"/>
      <c r="C64" s="95"/>
      <c r="D64" s="688"/>
      <c r="F64" s="689" t="s">
        <v>1278</v>
      </c>
      <c r="G64" s="97"/>
      <c r="H64" s="688"/>
    </row>
    <row r="65" spans="1:8">
      <c r="A65" s="690" t="s">
        <v>1302</v>
      </c>
      <c r="B65" s="691"/>
      <c r="C65" s="691"/>
      <c r="D65" s="688"/>
      <c r="F65" s="687" t="s">
        <v>1279</v>
      </c>
      <c r="G65" s="691"/>
      <c r="H65" s="688"/>
    </row>
    <row r="66" spans="1:8">
      <c r="A66" s="1246" t="s">
        <v>1281</v>
      </c>
      <c r="F66" s="689" t="s">
        <v>1280</v>
      </c>
    </row>
  </sheetData>
  <mergeCells count="85">
    <mergeCell ref="A61:H61"/>
    <mergeCell ref="B58:E58"/>
    <mergeCell ref="G58:H58"/>
    <mergeCell ref="B59:E59"/>
    <mergeCell ref="G59:H59"/>
    <mergeCell ref="B60:E60"/>
    <mergeCell ref="G60:H60"/>
    <mergeCell ref="B57:E57"/>
    <mergeCell ref="G57:H57"/>
    <mergeCell ref="B42:G42"/>
    <mergeCell ref="B45:G45"/>
    <mergeCell ref="B46:G46"/>
    <mergeCell ref="B47:G47"/>
    <mergeCell ref="B48:G48"/>
    <mergeCell ref="B43:G43"/>
    <mergeCell ref="B49:G49"/>
    <mergeCell ref="B50:G50"/>
    <mergeCell ref="B52:G52"/>
    <mergeCell ref="B54:G54"/>
    <mergeCell ref="B55:G55"/>
    <mergeCell ref="A18:H18"/>
    <mergeCell ref="A19:F19"/>
    <mergeCell ref="B20:F20"/>
    <mergeCell ref="B21:F21"/>
    <mergeCell ref="B37:F37"/>
    <mergeCell ref="B22:F22"/>
    <mergeCell ref="B32:F32"/>
    <mergeCell ref="C33:F33"/>
    <mergeCell ref="B34:F34"/>
    <mergeCell ref="A15:B15"/>
    <mergeCell ref="C15:D15"/>
    <mergeCell ref="E15:F15"/>
    <mergeCell ref="G15:H15"/>
    <mergeCell ref="A17:H17"/>
    <mergeCell ref="A13:B13"/>
    <mergeCell ref="C13:D13"/>
    <mergeCell ref="E13:F13"/>
    <mergeCell ref="G13:H13"/>
    <mergeCell ref="A14:B14"/>
    <mergeCell ref="C14:D14"/>
    <mergeCell ref="E14:F14"/>
    <mergeCell ref="G14:H14"/>
    <mergeCell ref="A11:B11"/>
    <mergeCell ref="C11:D11"/>
    <mergeCell ref="E11:F11"/>
    <mergeCell ref="G11:H11"/>
    <mergeCell ref="A12:B12"/>
    <mergeCell ref="C12:D12"/>
    <mergeCell ref="E12:F12"/>
    <mergeCell ref="G12:H12"/>
    <mergeCell ref="A6:H6"/>
    <mergeCell ref="A8:H8"/>
    <mergeCell ref="A10:B10"/>
    <mergeCell ref="C10:D10"/>
    <mergeCell ref="A1:H1"/>
    <mergeCell ref="A2:H2"/>
    <mergeCell ref="A3:H3"/>
    <mergeCell ref="A4:H4"/>
    <mergeCell ref="A5:H5"/>
    <mergeCell ref="E10:F10"/>
    <mergeCell ref="G10:H10"/>
    <mergeCell ref="M26:M27"/>
    <mergeCell ref="N26:N27"/>
    <mergeCell ref="M28:M29"/>
    <mergeCell ref="N28:N29"/>
    <mergeCell ref="M30:M31"/>
    <mergeCell ref="N30:N31"/>
    <mergeCell ref="M32:M33"/>
    <mergeCell ref="N32:N33"/>
    <mergeCell ref="M34:M35"/>
    <mergeCell ref="N34:N35"/>
    <mergeCell ref="M36:M37"/>
    <mergeCell ref="N36:N37"/>
    <mergeCell ref="M48:M49"/>
    <mergeCell ref="N48:N49"/>
    <mergeCell ref="M38:M39"/>
    <mergeCell ref="N38:N39"/>
    <mergeCell ref="M40:M41"/>
    <mergeCell ref="N40:N41"/>
    <mergeCell ref="A38:H38"/>
    <mergeCell ref="A39:H39"/>
    <mergeCell ref="B40:F40"/>
    <mergeCell ref="G40:H40"/>
    <mergeCell ref="B41:F41"/>
    <mergeCell ref="G41:H41"/>
  </mergeCells>
  <printOptions horizontalCentered="1"/>
  <pageMargins left="0.47" right="0.25" top="0.51" bottom="0.48" header="0.27" footer="0.17"/>
  <pageSetup scale="84" orientation="portrait" r:id="rId1"/>
  <headerFooter alignWithMargins="0">
    <oddFooter>&amp;R&amp;8&amp;F</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FFFF00"/>
  </sheetPr>
  <dimension ref="A1:U49"/>
  <sheetViews>
    <sheetView workbookViewId="0">
      <selection activeCell="H40" sqref="H40"/>
    </sheetView>
  </sheetViews>
  <sheetFormatPr defaultColWidth="9.33203125" defaultRowHeight="12.75"/>
  <cols>
    <col min="1" max="1" width="5.1640625" style="279" customWidth="1"/>
    <col min="2" max="3" width="13.83203125" style="279" customWidth="1"/>
    <col min="4" max="4" width="24" style="279" customWidth="1"/>
    <col min="5" max="8" width="13.83203125" style="279" customWidth="1"/>
    <col min="9" max="12" width="9.33203125" style="277"/>
    <col min="13" max="14" width="9.33203125" style="278"/>
    <col min="15" max="15" width="9.33203125" style="279"/>
    <col min="16" max="21" width="9.33203125" style="278"/>
    <col min="22" max="16384" width="9.33203125" style="279"/>
  </cols>
  <sheetData>
    <row r="1" spans="1:21" ht="15.75">
      <c r="A1" s="1390" t="s">
        <v>199</v>
      </c>
      <c r="B1" s="1390"/>
      <c r="C1" s="1390"/>
      <c r="D1" s="1390"/>
      <c r="E1" s="1390"/>
      <c r="F1" s="1390"/>
      <c r="G1" s="1390"/>
      <c r="H1" s="1390"/>
    </row>
    <row r="2" spans="1:21" ht="15.75">
      <c r="A2" s="1390" t="s">
        <v>990</v>
      </c>
      <c r="B2" s="1390"/>
      <c r="C2" s="1390"/>
      <c r="D2" s="1390"/>
      <c r="E2" s="1390"/>
      <c r="F2" s="1390"/>
      <c r="G2" s="1390"/>
      <c r="H2" s="1390"/>
    </row>
    <row r="3" spans="1:21">
      <c r="A3" s="1391" t="s">
        <v>200</v>
      </c>
      <c r="B3" s="1391"/>
      <c r="C3" s="1391"/>
      <c r="D3" s="1391"/>
      <c r="E3" s="1391"/>
      <c r="F3" s="1391"/>
      <c r="G3" s="1391"/>
      <c r="H3" s="1391"/>
    </row>
    <row r="4" spans="1:21">
      <c r="A4" s="1392" t="s">
        <v>1030</v>
      </c>
      <c r="B4" s="1392"/>
      <c r="C4" s="1392"/>
      <c r="D4" s="1392"/>
      <c r="E4" s="1392"/>
      <c r="F4" s="1392"/>
      <c r="G4" s="1392"/>
      <c r="H4" s="1392"/>
    </row>
    <row r="5" spans="1:21">
      <c r="A5" s="1393" t="s">
        <v>197</v>
      </c>
      <c r="B5" s="1393"/>
      <c r="C5" s="1394" t="str">
        <f>+'2-7'!D5</f>
        <v>SELECT CAMPUS</v>
      </c>
      <c r="D5" s="1394"/>
      <c r="E5" s="1393" t="s">
        <v>201</v>
      </c>
      <c r="F5" s="1393"/>
      <c r="G5" s="1394"/>
      <c r="H5" s="1394"/>
    </row>
    <row r="6" spans="1:21">
      <c r="A6" s="1393" t="s">
        <v>202</v>
      </c>
      <c r="B6" s="1393"/>
      <c r="C6" s="1395">
        <f>+'2-7'!D6</f>
        <v>0</v>
      </c>
      <c r="D6" s="1395"/>
      <c r="E6" s="1393" t="s">
        <v>203</v>
      </c>
      <c r="F6" s="1393"/>
      <c r="G6" s="1395"/>
      <c r="H6" s="1395"/>
    </row>
    <row r="7" spans="1:21">
      <c r="A7" s="1393" t="s">
        <v>204</v>
      </c>
      <c r="B7" s="1393"/>
      <c r="C7" s="1395"/>
      <c r="D7" s="1395"/>
      <c r="E7" s="1396" t="s">
        <v>205</v>
      </c>
      <c r="F7" s="1396"/>
      <c r="G7" s="1397"/>
      <c r="H7" s="1397"/>
    </row>
    <row r="8" spans="1:21">
      <c r="A8" s="1393" t="s">
        <v>206</v>
      </c>
      <c r="B8" s="1393"/>
      <c r="C8" s="1395"/>
      <c r="D8" s="1395"/>
      <c r="E8" s="1396" t="s">
        <v>207</v>
      </c>
      <c r="F8" s="1396"/>
      <c r="G8" s="1397"/>
      <c r="H8" s="1397"/>
    </row>
    <row r="9" spans="1:21">
      <c r="A9" s="1393" t="s">
        <v>208</v>
      </c>
      <c r="B9" s="1393"/>
      <c r="C9" s="1395" t="str">
        <f>+'2-7'!D9</f>
        <v>[ Contractor Company Name ]</v>
      </c>
      <c r="D9" s="1395"/>
      <c r="E9" s="1393" t="s">
        <v>209</v>
      </c>
      <c r="F9" s="1393"/>
      <c r="G9" s="1397">
        <f>+'2-7'!W8+'2-7'!X8</f>
        <v>0</v>
      </c>
      <c r="H9" s="1397"/>
    </row>
    <row r="10" spans="1:21">
      <c r="A10" s="1404"/>
      <c r="B10" s="1404"/>
      <c r="C10" s="1404"/>
      <c r="D10" s="1404"/>
      <c r="E10" s="1404"/>
      <c r="F10" s="1404"/>
      <c r="G10" s="1404"/>
      <c r="H10" s="1404"/>
    </row>
    <row r="11" spans="1:21" ht="15">
      <c r="A11" s="1405" t="s">
        <v>210</v>
      </c>
      <c r="B11" s="1406"/>
      <c r="C11" s="1406"/>
      <c r="D11" s="1406"/>
      <c r="E11" s="1406"/>
      <c r="F11" s="1406"/>
      <c r="G11" s="1406"/>
      <c r="H11" s="1407"/>
      <c r="I11" s="280"/>
      <c r="Q11" s="279"/>
      <c r="R11" s="279"/>
      <c r="S11" s="279"/>
      <c r="T11" s="279"/>
      <c r="U11" s="279"/>
    </row>
    <row r="12" spans="1:21" ht="15">
      <c r="A12" s="281" t="s">
        <v>211</v>
      </c>
      <c r="B12" s="1403" t="s">
        <v>212</v>
      </c>
      <c r="C12" s="1403"/>
      <c r="D12" s="283"/>
      <c r="E12" s="284" t="s">
        <v>211</v>
      </c>
      <c r="F12" s="285" t="s">
        <v>213</v>
      </c>
      <c r="G12" s="285"/>
      <c r="H12" s="286"/>
      <c r="I12" s="287"/>
      <c r="Q12" s="279"/>
      <c r="R12" s="279"/>
      <c r="S12" s="279"/>
      <c r="T12" s="279"/>
      <c r="U12" s="279"/>
    </row>
    <row r="13" spans="1:21" ht="15">
      <c r="A13" s="281" t="s">
        <v>211</v>
      </c>
      <c r="B13" s="1403" t="s">
        <v>214</v>
      </c>
      <c r="C13" s="1403"/>
      <c r="D13" s="282"/>
      <c r="E13" s="284" t="s">
        <v>211</v>
      </c>
      <c r="F13" s="288" t="s">
        <v>215</v>
      </c>
      <c r="G13" s="288"/>
      <c r="H13" s="289"/>
      <c r="I13" s="290"/>
      <c r="Q13" s="279"/>
      <c r="R13" s="279"/>
      <c r="S13" s="279"/>
      <c r="T13" s="279"/>
      <c r="U13" s="279"/>
    </row>
    <row r="14" spans="1:21" s="294" customFormat="1" ht="15">
      <c r="A14" s="281" t="s">
        <v>211</v>
      </c>
      <c r="B14" s="1403" t="s">
        <v>216</v>
      </c>
      <c r="C14" s="1403"/>
      <c r="D14" s="282"/>
      <c r="E14" s="284" t="s">
        <v>211</v>
      </c>
      <c r="F14" s="288" t="s">
        <v>217</v>
      </c>
      <c r="G14" s="1408"/>
      <c r="H14" s="1409"/>
      <c r="I14" s="291"/>
      <c r="J14" s="292"/>
      <c r="K14" s="292"/>
      <c r="L14" s="292"/>
      <c r="M14" s="293"/>
      <c r="N14" s="293"/>
      <c r="P14" s="293"/>
    </row>
    <row r="15" spans="1:21" s="294" customFormat="1" ht="15">
      <c r="A15" s="295"/>
      <c r="B15" s="296"/>
      <c r="C15" s="296"/>
      <c r="D15" s="296"/>
      <c r="E15" s="297"/>
      <c r="F15" s="298"/>
      <c r="G15" s="299"/>
      <c r="H15" s="300"/>
      <c r="I15" s="291"/>
      <c r="J15" s="292"/>
      <c r="K15" s="292"/>
      <c r="L15" s="292"/>
      <c r="M15" s="293"/>
      <c r="N15" s="293"/>
      <c r="P15" s="293"/>
    </row>
    <row r="16" spans="1:21">
      <c r="A16" s="1398"/>
      <c r="B16" s="1398"/>
      <c r="C16" s="1398"/>
      <c r="D16" s="1398"/>
      <c r="E16" s="1398"/>
      <c r="F16" s="1398"/>
      <c r="G16" s="1398"/>
      <c r="H16" s="1398"/>
    </row>
    <row r="17" spans="1:12" ht="56.25">
      <c r="A17" s="1399" t="s">
        <v>218</v>
      </c>
      <c r="B17" s="1400"/>
      <c r="C17" s="1400"/>
      <c r="D17" s="1401"/>
      <c r="E17" s="1401"/>
      <c r="F17" s="1401"/>
      <c r="G17" s="301" t="s">
        <v>219</v>
      </c>
      <c r="H17" s="302" t="s">
        <v>220</v>
      </c>
    </row>
    <row r="18" spans="1:12">
      <c r="A18" s="303"/>
      <c r="B18" s="1402" t="s">
        <v>221</v>
      </c>
      <c r="C18" s="1402"/>
      <c r="D18" s="1402"/>
      <c r="E18" s="1402"/>
      <c r="F18" s="1402"/>
      <c r="G18" s="625">
        <v>0.441</v>
      </c>
      <c r="H18" s="626">
        <v>0.59499999999999997</v>
      </c>
    </row>
    <row r="19" spans="1:12">
      <c r="A19" s="304"/>
      <c r="B19" s="1403" t="s">
        <v>222</v>
      </c>
      <c r="C19" s="1403"/>
      <c r="D19" s="1403"/>
      <c r="E19" s="1403"/>
      <c r="F19" s="1403"/>
      <c r="G19" s="627">
        <v>0.3785</v>
      </c>
      <c r="H19" s="628">
        <v>0.48699999999999999</v>
      </c>
    </row>
    <row r="20" spans="1:12">
      <c r="A20" s="304"/>
      <c r="B20" s="1403" t="s">
        <v>223</v>
      </c>
      <c r="C20" s="1403"/>
      <c r="D20" s="1403"/>
      <c r="E20" s="1403"/>
      <c r="F20" s="1403"/>
      <c r="G20" s="627">
        <v>9.9000000000000005E-2</v>
      </c>
      <c r="H20" s="628">
        <v>0.127</v>
      </c>
    </row>
    <row r="21" spans="1:12">
      <c r="A21" s="304"/>
      <c r="B21" s="1403" t="s">
        <v>224</v>
      </c>
      <c r="C21" s="1403"/>
      <c r="D21" s="1403"/>
      <c r="E21" s="1403"/>
      <c r="F21" s="1403"/>
      <c r="G21" s="627">
        <v>7.17E-2</v>
      </c>
      <c r="H21" s="628">
        <v>8.4000000000000005E-2</v>
      </c>
    </row>
    <row r="22" spans="1:12">
      <c r="A22" s="305"/>
      <c r="B22" s="306" t="s">
        <v>225</v>
      </c>
      <c r="C22" s="1413"/>
      <c r="D22" s="1413"/>
      <c r="E22" s="1413"/>
      <c r="F22" s="1413"/>
      <c r="G22" s="1414"/>
      <c r="H22" s="1415"/>
    </row>
    <row r="23" spans="1:12">
      <c r="A23" s="305"/>
      <c r="B23" s="1416" t="s">
        <v>198</v>
      </c>
      <c r="C23" s="1416"/>
      <c r="D23" s="1416"/>
      <c r="E23" s="1416"/>
      <c r="F23" s="1416"/>
      <c r="G23" s="629">
        <v>4.9700000000000001E-2</v>
      </c>
      <c r="H23" s="630" t="s">
        <v>191</v>
      </c>
    </row>
    <row r="24" spans="1:12">
      <c r="A24" s="307"/>
      <c r="B24" s="1417" t="s">
        <v>226</v>
      </c>
      <c r="C24" s="1417"/>
      <c r="D24" s="1417"/>
      <c r="E24" s="1417"/>
      <c r="F24" s="1417"/>
      <c r="G24" s="631">
        <v>0.496</v>
      </c>
      <c r="H24" s="632">
        <f>G24</f>
        <v>0.496</v>
      </c>
      <c r="J24" s="308"/>
    </row>
    <row r="25" spans="1:12">
      <c r="A25" s="1412" t="s">
        <v>227</v>
      </c>
      <c r="B25" s="1412"/>
      <c r="C25" s="1412"/>
      <c r="D25" s="1412"/>
      <c r="E25" s="1412"/>
      <c r="F25" s="1412"/>
      <c r="G25" s="1412"/>
      <c r="H25" s="1412"/>
    </row>
    <row r="26" spans="1:12">
      <c r="A26" s="309" t="s">
        <v>228</v>
      </c>
      <c r="B26" s="1410" t="s">
        <v>229</v>
      </c>
      <c r="C26" s="1410"/>
      <c r="D26" s="1410"/>
      <c r="E26" s="1410"/>
      <c r="F26" s="1410"/>
      <c r="G26" s="1411">
        <f>+'2-7'!S8</f>
        <v>45007</v>
      </c>
      <c r="H26" s="1411"/>
      <c r="J26" s="310"/>
      <c r="K26" s="311"/>
      <c r="L26" s="312"/>
    </row>
    <row r="27" spans="1:12">
      <c r="A27" s="309" t="s">
        <v>230</v>
      </c>
      <c r="B27" s="1410" t="s">
        <v>231</v>
      </c>
      <c r="C27" s="1410"/>
      <c r="D27" s="1410"/>
      <c r="E27" s="1410"/>
      <c r="F27" s="1410"/>
      <c r="G27" s="1411">
        <f>+'2-7'!S9</f>
        <v>45547</v>
      </c>
      <c r="H27" s="1411"/>
      <c r="J27" s="310"/>
      <c r="K27" s="311"/>
      <c r="L27" s="312"/>
    </row>
    <row r="28" spans="1:12">
      <c r="A28" s="309" t="s">
        <v>232</v>
      </c>
      <c r="B28" s="1410" t="s">
        <v>233</v>
      </c>
      <c r="C28" s="1410"/>
      <c r="D28" s="1410"/>
      <c r="E28" s="1410"/>
      <c r="F28" s="1410"/>
      <c r="G28" s="1410"/>
      <c r="H28" s="313" t="s">
        <v>234</v>
      </c>
      <c r="J28" s="314"/>
      <c r="K28" s="315"/>
      <c r="L28" s="312"/>
    </row>
    <row r="29" spans="1:12">
      <c r="A29" s="309" t="s">
        <v>235</v>
      </c>
      <c r="B29" s="1410" t="s">
        <v>1029</v>
      </c>
      <c r="C29" s="1410"/>
      <c r="D29" s="1410"/>
      <c r="E29" s="1410"/>
      <c r="F29" s="1410"/>
      <c r="G29" s="1410"/>
      <c r="H29" s="624">
        <f>+'2-7'!W48</f>
        <v>0</v>
      </c>
      <c r="J29" s="314"/>
      <c r="K29" s="315"/>
      <c r="L29" s="312"/>
    </row>
    <row r="30" spans="1:12">
      <c r="A30" s="309" t="s">
        <v>236</v>
      </c>
      <c r="B30" s="1410" t="s">
        <v>1028</v>
      </c>
      <c r="C30" s="1410"/>
      <c r="D30" s="1410"/>
      <c r="E30" s="1410"/>
      <c r="F30" s="1410"/>
      <c r="G30" s="1410"/>
      <c r="H30" s="316">
        <f>+'2-7'!W58</f>
        <v>0</v>
      </c>
      <c r="J30" s="310"/>
      <c r="K30" s="311"/>
      <c r="L30" s="312"/>
    </row>
    <row r="31" spans="1:12">
      <c r="A31" s="309" t="s">
        <v>237</v>
      </c>
      <c r="B31" s="1410" t="s">
        <v>1006</v>
      </c>
      <c r="C31" s="1410"/>
      <c r="D31" s="1410"/>
      <c r="E31" s="1410"/>
      <c r="F31" s="1410"/>
      <c r="G31" s="1410"/>
      <c r="H31" s="335">
        <v>0</v>
      </c>
      <c r="J31" s="310"/>
      <c r="K31" s="311"/>
      <c r="L31" s="312"/>
    </row>
    <row r="32" spans="1:12">
      <c r="A32" s="309" t="s">
        <v>238</v>
      </c>
      <c r="B32" s="1410" t="s">
        <v>1009</v>
      </c>
      <c r="C32" s="1410"/>
      <c r="D32" s="1410"/>
      <c r="E32" s="1410"/>
      <c r="F32" s="1410"/>
      <c r="G32" s="1410"/>
      <c r="H32" s="336">
        <v>7.17E-2</v>
      </c>
      <c r="I32" s="317"/>
      <c r="J32" s="310"/>
      <c r="K32" s="311"/>
      <c r="L32" s="312"/>
    </row>
    <row r="33" spans="1:21">
      <c r="A33" s="309" t="s">
        <v>240</v>
      </c>
      <c r="B33" s="1410" t="s">
        <v>239</v>
      </c>
      <c r="C33" s="1410"/>
      <c r="D33" s="1410"/>
      <c r="E33" s="1410"/>
      <c r="F33" s="1410"/>
      <c r="G33" s="1410"/>
      <c r="H33" s="318">
        <f>IF(H32="________","",G27-G26+1)</f>
        <v>541</v>
      </c>
      <c r="J33" s="310"/>
      <c r="K33" s="311"/>
      <c r="L33" s="312"/>
    </row>
    <row r="34" spans="1:21">
      <c r="A34" s="309" t="s">
        <v>241</v>
      </c>
      <c r="B34" s="1410" t="s">
        <v>994</v>
      </c>
      <c r="C34" s="1410"/>
      <c r="D34" s="1410"/>
      <c r="E34" s="1410"/>
      <c r="F34" s="1410"/>
      <c r="G34" s="1410"/>
      <c r="H34" s="319">
        <f>ROUND((($H$29/100)*$H$32*($H$33/366)),-2)</f>
        <v>0</v>
      </c>
      <c r="J34" s="310"/>
      <c r="K34" s="311"/>
      <c r="L34" s="312"/>
    </row>
    <row r="35" spans="1:21">
      <c r="A35" s="309" t="s">
        <v>242</v>
      </c>
      <c r="B35" s="1410" t="s">
        <v>995</v>
      </c>
      <c r="C35" s="1410"/>
      <c r="D35" s="1410"/>
      <c r="E35" s="1410"/>
      <c r="F35" s="1410"/>
      <c r="G35" s="1410"/>
      <c r="H35" s="591">
        <f>IF(H34="","",IF(H34="SUBMIT","",ROUND((H31/100)*(H33/366)*G24,2)))</f>
        <v>0</v>
      </c>
      <c r="J35" s="310"/>
      <c r="K35" s="311"/>
      <c r="L35" s="312"/>
    </row>
    <row r="36" spans="1:21">
      <c r="A36" s="309" t="s">
        <v>244</v>
      </c>
      <c r="B36" s="592" t="s">
        <v>1031</v>
      </c>
      <c r="C36" s="592"/>
      <c r="D36" s="592"/>
      <c r="E36" s="592"/>
      <c r="F36" s="592"/>
      <c r="G36" s="592"/>
      <c r="H36" s="591">
        <f>IF(H34="","",ROUND((H34+H35)*0.032,2))</f>
        <v>0</v>
      </c>
      <c r="J36" s="310"/>
      <c r="K36" s="311"/>
      <c r="L36" s="312"/>
    </row>
    <row r="37" spans="1:21">
      <c r="A37" s="309" t="s">
        <v>245</v>
      </c>
      <c r="B37" s="1410" t="s">
        <v>243</v>
      </c>
      <c r="C37" s="1410"/>
      <c r="D37" s="1410"/>
      <c r="E37" s="1410"/>
      <c r="F37" s="1410"/>
      <c r="G37" s="1410"/>
      <c r="H37" s="320">
        <f>IF(H35="","",H34+H35+H36)</f>
        <v>0</v>
      </c>
    </row>
    <row r="38" spans="1:21">
      <c r="A38" s="309" t="s">
        <v>959</v>
      </c>
      <c r="B38" s="1410" t="s">
        <v>423</v>
      </c>
      <c r="C38" s="1410"/>
      <c r="D38" s="1410"/>
      <c r="E38" s="1410"/>
      <c r="F38" s="1410"/>
      <c r="G38" s="1410"/>
      <c r="H38" s="321">
        <f>IF($H$35="","",ROUND($H$29/100*0.1,0))</f>
        <v>0</v>
      </c>
    </row>
    <row r="39" spans="1:21" ht="13.5" thickBot="1">
      <c r="A39" s="309" t="s">
        <v>993</v>
      </c>
      <c r="B39" s="1418" t="s">
        <v>996</v>
      </c>
      <c r="C39" s="1418"/>
      <c r="D39" s="1418"/>
      <c r="E39" s="1418"/>
      <c r="F39" s="1418"/>
      <c r="G39" s="1418"/>
      <c r="H39" s="607">
        <f>ROUND(IF(H30&gt;9999999,$H$30*0.025,$H$30*0.017),-2)</f>
        <v>0</v>
      </c>
    </row>
    <row r="40" spans="1:21" ht="13.5" thickBot="1">
      <c r="A40" s="322" t="s">
        <v>1027</v>
      </c>
      <c r="B40" s="1423" t="s">
        <v>1007</v>
      </c>
      <c r="C40" s="1423"/>
      <c r="D40" s="1423"/>
      <c r="E40" s="1423"/>
      <c r="F40" s="1423"/>
      <c r="G40" s="1423"/>
      <c r="H40" s="323">
        <f>IF(H35="","",H37+H38+H39)</f>
        <v>0</v>
      </c>
    </row>
    <row r="41" spans="1:21">
      <c r="A41" s="1421"/>
      <c r="B41" s="1421"/>
      <c r="C41" s="1421"/>
      <c r="D41" s="1421"/>
      <c r="E41" s="1421"/>
      <c r="F41" s="324"/>
      <c r="G41" s="1421"/>
      <c r="H41" s="1421"/>
    </row>
    <row r="42" spans="1:21" s="328" customFormat="1" ht="11.25">
      <c r="A42" s="1422" t="s">
        <v>246</v>
      </c>
      <c r="B42" s="1422"/>
      <c r="C42" s="1422"/>
      <c r="D42" s="1422"/>
      <c r="E42" s="1422"/>
      <c r="F42" s="325"/>
      <c r="G42" s="1422" t="s">
        <v>247</v>
      </c>
      <c r="H42" s="1422"/>
      <c r="I42" s="326"/>
      <c r="J42" s="326"/>
      <c r="K42" s="326"/>
      <c r="L42" s="326"/>
      <c r="M42" s="327"/>
      <c r="N42" s="327"/>
      <c r="P42" s="327"/>
      <c r="Q42" s="327"/>
      <c r="R42" s="327"/>
      <c r="S42" s="327"/>
      <c r="T42" s="327"/>
      <c r="U42" s="327"/>
    </row>
    <row r="43" spans="1:21">
      <c r="A43" s="1421"/>
      <c r="B43" s="1421"/>
      <c r="C43" s="1421"/>
      <c r="D43" s="1421"/>
      <c r="E43" s="1421"/>
      <c r="F43" s="324"/>
      <c r="G43" s="1421"/>
      <c r="H43" s="1421"/>
    </row>
    <row r="44" spans="1:21" s="328" customFormat="1" ht="12" thickBot="1">
      <c r="A44" s="1419" t="s">
        <v>248</v>
      </c>
      <c r="B44" s="1419"/>
      <c r="C44" s="1419"/>
      <c r="D44" s="1419"/>
      <c r="E44" s="1419"/>
      <c r="F44" s="329"/>
      <c r="G44" s="1419" t="s">
        <v>249</v>
      </c>
      <c r="H44" s="1419"/>
      <c r="I44" s="326"/>
      <c r="J44" s="326"/>
      <c r="K44" s="326"/>
      <c r="L44" s="326"/>
      <c r="M44" s="327"/>
      <c r="N44" s="327"/>
      <c r="P44" s="327"/>
      <c r="Q44" s="327"/>
      <c r="R44" s="327"/>
      <c r="S44" s="327"/>
      <c r="T44" s="327"/>
      <c r="U44" s="327"/>
    </row>
    <row r="45" spans="1:21">
      <c r="A45" s="1420" t="s">
        <v>250</v>
      </c>
      <c r="B45" s="1420"/>
      <c r="C45" s="1420"/>
      <c r="D45" s="1420"/>
      <c r="E45" s="1420"/>
      <c r="F45" s="1420"/>
      <c r="G45" s="1420"/>
      <c r="H45" s="1420"/>
    </row>
    <row r="46" spans="1:21" ht="14.25">
      <c r="A46" s="330" t="s">
        <v>251</v>
      </c>
      <c r="B46" s="330"/>
      <c r="C46" s="330"/>
      <c r="D46" s="309"/>
      <c r="F46" s="331" t="s">
        <v>252</v>
      </c>
      <c r="G46" s="330"/>
      <c r="H46" s="309"/>
    </row>
    <row r="47" spans="1:21">
      <c r="A47" s="95" t="s">
        <v>253</v>
      </c>
      <c r="B47" s="95"/>
      <c r="C47" s="95"/>
      <c r="D47" s="309"/>
      <c r="F47" s="96" t="s">
        <v>254</v>
      </c>
      <c r="G47" s="97"/>
      <c r="H47" s="309"/>
    </row>
    <row r="48" spans="1:21">
      <c r="A48" s="332" t="s">
        <v>437</v>
      </c>
      <c r="B48" s="332"/>
      <c r="C48" s="332"/>
      <c r="D48" s="309"/>
      <c r="F48" s="333" t="s">
        <v>436</v>
      </c>
      <c r="G48" s="332"/>
      <c r="H48" s="309"/>
    </row>
    <row r="49" spans="1:7">
      <c r="A49" s="334"/>
      <c r="B49" s="334"/>
      <c r="C49" s="334"/>
      <c r="F49" s="334"/>
      <c r="G49" s="334"/>
    </row>
  </sheetData>
  <mergeCells count="66">
    <mergeCell ref="A1:H1"/>
    <mergeCell ref="B39:G39"/>
    <mergeCell ref="A44:E44"/>
    <mergeCell ref="G44:H44"/>
    <mergeCell ref="A45:H45"/>
    <mergeCell ref="A41:E41"/>
    <mergeCell ref="G41:H41"/>
    <mergeCell ref="A42:E42"/>
    <mergeCell ref="G42:H42"/>
    <mergeCell ref="A43:E43"/>
    <mergeCell ref="G43:H43"/>
    <mergeCell ref="B40:G40"/>
    <mergeCell ref="B27:F27"/>
    <mergeCell ref="G27:H27"/>
    <mergeCell ref="B28:G28"/>
    <mergeCell ref="B30:G30"/>
    <mergeCell ref="A25:H25"/>
    <mergeCell ref="B21:F21"/>
    <mergeCell ref="C22:F22"/>
    <mergeCell ref="G22:H22"/>
    <mergeCell ref="B23:F23"/>
    <mergeCell ref="B24:F24"/>
    <mergeCell ref="B37:G37"/>
    <mergeCell ref="B38:G38"/>
    <mergeCell ref="B26:F26"/>
    <mergeCell ref="G26:H26"/>
    <mergeCell ref="B29:G29"/>
    <mergeCell ref="B31:G31"/>
    <mergeCell ref="B32:G32"/>
    <mergeCell ref="B33:G33"/>
    <mergeCell ref="B34:G34"/>
    <mergeCell ref="B35:G35"/>
    <mergeCell ref="A10:H10"/>
    <mergeCell ref="A11:H11"/>
    <mergeCell ref="B12:C12"/>
    <mergeCell ref="B13:C13"/>
    <mergeCell ref="B14:C14"/>
    <mergeCell ref="G14:H14"/>
    <mergeCell ref="A16:H16"/>
    <mergeCell ref="A17:F17"/>
    <mergeCell ref="B18:F18"/>
    <mergeCell ref="B19:F19"/>
    <mergeCell ref="B20:F20"/>
    <mergeCell ref="A8:B8"/>
    <mergeCell ref="C8:D8"/>
    <mergeCell ref="E8:F8"/>
    <mergeCell ref="G8:H8"/>
    <mergeCell ref="A9:B9"/>
    <mergeCell ref="C9:D9"/>
    <mergeCell ref="E9:F9"/>
    <mergeCell ref="G9:H9"/>
    <mergeCell ref="A6:B6"/>
    <mergeCell ref="C6:D6"/>
    <mergeCell ref="E6:F6"/>
    <mergeCell ref="G6:H6"/>
    <mergeCell ref="A7:B7"/>
    <mergeCell ref="C7:D7"/>
    <mergeCell ref="E7:F7"/>
    <mergeCell ref="G7:H7"/>
    <mergeCell ref="A2:H2"/>
    <mergeCell ref="A3:H3"/>
    <mergeCell ref="A4:H4"/>
    <mergeCell ref="A5:B5"/>
    <mergeCell ref="C5:D5"/>
    <mergeCell ref="E5:F5"/>
    <mergeCell ref="G5:H5"/>
  </mergeCells>
  <pageMargins left="0.7" right="0.7" top="0.75" bottom="0.75" header="0.3" footer="0.3"/>
  <pageSetup scale="90" orientation="portrait" r:id="rId1"/>
  <colBreaks count="1" manualBreakCount="1">
    <brk id="8" max="1048575"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tabColor rgb="FFFFFF00"/>
  </sheetPr>
  <dimension ref="A1:S193"/>
  <sheetViews>
    <sheetView workbookViewId="0"/>
  </sheetViews>
  <sheetFormatPr defaultColWidth="9.33203125" defaultRowHeight="12"/>
  <cols>
    <col min="1" max="1" width="7.33203125" style="489" customWidth="1"/>
    <col min="2" max="2" width="6.83203125" style="489" customWidth="1"/>
    <col min="3" max="3" width="4.33203125" style="489" customWidth="1"/>
    <col min="4" max="4" width="15.33203125" style="489" customWidth="1"/>
    <col min="5" max="5" width="9.33203125" style="489"/>
    <col min="6" max="6" width="15.83203125" style="489" customWidth="1"/>
    <col min="7" max="7" width="17.6640625" style="489" customWidth="1"/>
    <col min="8" max="8" width="9.83203125" style="489" customWidth="1"/>
    <col min="9" max="9" width="12.83203125" style="489" customWidth="1"/>
    <col min="10" max="10" width="13.33203125" style="489" customWidth="1"/>
    <col min="11" max="11" width="7.1640625" style="489" customWidth="1"/>
    <col min="12" max="12" width="12" style="489" customWidth="1"/>
    <col min="13" max="13" width="6.83203125" style="489" customWidth="1"/>
    <col min="14" max="14" width="7.1640625" style="498" customWidth="1"/>
    <col min="15" max="15" width="6.6640625" style="489" customWidth="1"/>
    <col min="16" max="16" width="7.33203125" style="489" customWidth="1"/>
    <col min="17" max="16384" width="9.33203125" style="489"/>
  </cols>
  <sheetData>
    <row r="1" spans="1:19">
      <c r="A1" s="524"/>
      <c r="B1" s="1308" t="s">
        <v>1206</v>
      </c>
      <c r="C1" s="1308"/>
      <c r="D1" s="1308"/>
      <c r="E1" s="1308"/>
      <c r="F1" s="1308"/>
      <c r="G1" s="1308"/>
      <c r="H1" s="1308"/>
      <c r="I1" s="1308"/>
      <c r="J1" s="1308"/>
      <c r="K1" s="1308"/>
      <c r="L1" s="1308"/>
      <c r="M1" s="1308"/>
      <c r="N1" s="525"/>
      <c r="O1" s="5"/>
      <c r="S1" s="77"/>
    </row>
    <row r="2" spans="1:19" ht="18" customHeight="1">
      <c r="A2" s="5"/>
      <c r="B2" s="1424" t="s">
        <v>938</v>
      </c>
      <c r="C2" s="1424"/>
      <c r="D2" s="1424"/>
      <c r="E2" s="1424"/>
      <c r="F2" s="1424"/>
      <c r="G2" s="1424"/>
      <c r="H2" s="1424"/>
      <c r="I2" s="1424"/>
      <c r="J2" s="1424"/>
      <c r="K2" s="1424"/>
      <c r="L2" s="1424"/>
      <c r="M2" s="1424"/>
      <c r="N2" s="495"/>
      <c r="O2" s="27"/>
      <c r="S2" s="13"/>
    </row>
    <row r="3" spans="1:19" ht="13.5" customHeight="1">
      <c r="A3" s="5"/>
      <c r="B3" s="1308" t="s">
        <v>830</v>
      </c>
      <c r="C3" s="1308"/>
      <c r="D3" s="1308"/>
      <c r="E3" s="1308"/>
      <c r="F3" s="1308"/>
      <c r="G3" s="1308"/>
      <c r="H3" s="1308"/>
      <c r="I3" s="1308"/>
      <c r="J3" s="1308"/>
      <c r="K3" s="1308"/>
      <c r="L3" s="1308"/>
      <c r="M3" s="1308"/>
      <c r="N3" s="495"/>
      <c r="O3" s="27"/>
      <c r="S3" s="13"/>
    </row>
    <row r="4" spans="1:19">
      <c r="A4" s="5"/>
      <c r="B4" s="7"/>
      <c r="C4" s="7"/>
      <c r="D4" s="7"/>
      <c r="E4" s="7"/>
      <c r="F4" s="7"/>
      <c r="G4" s="7"/>
      <c r="H4" s="8"/>
      <c r="I4" s="7"/>
      <c r="J4" s="7"/>
      <c r="K4" s="7"/>
      <c r="L4" s="7"/>
      <c r="M4" s="7"/>
      <c r="N4" s="496"/>
      <c r="O4" s="7"/>
      <c r="S4" s="13"/>
    </row>
    <row r="5" spans="1:19">
      <c r="B5" s="23" t="s">
        <v>748</v>
      </c>
      <c r="D5" s="1426" t="str">
        <f>+'2-7'!D5</f>
        <v>SELECT CAMPUS</v>
      </c>
      <c r="E5" s="1426"/>
      <c r="F5" s="1426"/>
      <c r="G5" s="1426"/>
      <c r="H5" s="1426"/>
      <c r="J5" s="490" t="s">
        <v>788</v>
      </c>
      <c r="L5" s="522" t="str">
        <f>+'2-7'!X2</f>
        <v>2025/26</v>
      </c>
      <c r="N5" s="497"/>
    </row>
    <row r="6" spans="1:19">
      <c r="B6" s="23" t="s">
        <v>749</v>
      </c>
      <c r="D6" s="1427">
        <f>+'2-7'!D6</f>
        <v>0</v>
      </c>
      <c r="E6" s="1427"/>
      <c r="F6" s="1427"/>
      <c r="G6" s="1427"/>
      <c r="H6" s="1427"/>
      <c r="J6" s="490" t="s">
        <v>868</v>
      </c>
      <c r="L6" s="523">
        <f>+'2-7'!W8+'2-7'!X8</f>
        <v>0</v>
      </c>
    </row>
    <row r="7" spans="1:19">
      <c r="B7" s="5"/>
      <c r="H7" s="13"/>
      <c r="J7" s="490"/>
      <c r="L7" s="523"/>
    </row>
    <row r="8" spans="1:19" ht="12.75" customHeight="1">
      <c r="B8" s="23" t="s">
        <v>750</v>
      </c>
      <c r="D8" s="1428" t="s">
        <v>762</v>
      </c>
      <c r="E8" s="1428"/>
      <c r="F8" s="1428"/>
      <c r="G8" s="1428"/>
      <c r="H8" s="1428"/>
      <c r="I8" s="552" t="s">
        <v>869</v>
      </c>
      <c r="J8" s="1425" t="s">
        <v>261</v>
      </c>
      <c r="K8" s="1425"/>
      <c r="L8" s="1425"/>
      <c r="M8" s="1425"/>
      <c r="N8" s="499"/>
      <c r="O8" s="8"/>
    </row>
    <row r="9" spans="1:19">
      <c r="B9" s="23"/>
      <c r="E9" s="10"/>
      <c r="F9" s="10"/>
      <c r="G9" s="499"/>
      <c r="H9" s="8"/>
      <c r="N9" s="489"/>
    </row>
    <row r="10" spans="1:19">
      <c r="A10" s="5"/>
      <c r="B10" s="520" t="s">
        <v>751</v>
      </c>
      <c r="F10" s="529"/>
      <c r="H10" s="13"/>
      <c r="J10" s="5"/>
      <c r="K10" s="5"/>
      <c r="N10" s="500"/>
      <c r="O10" s="491"/>
    </row>
    <row r="11" spans="1:19" ht="48" customHeight="1">
      <c r="A11" s="5"/>
      <c r="B11" s="1431" t="s">
        <v>939</v>
      </c>
      <c r="C11" s="1431"/>
      <c r="D11" s="1431"/>
      <c r="E11" s="1431"/>
      <c r="F11" s="1431"/>
      <c r="G11" s="1431"/>
      <c r="H11" s="1431"/>
      <c r="I11" s="1431"/>
      <c r="J11" s="1431"/>
      <c r="K11" s="1431"/>
      <c r="L11" s="1431"/>
      <c r="M11" s="1431"/>
      <c r="N11" s="1431"/>
      <c r="O11" s="492"/>
      <c r="P11" s="492"/>
      <c r="Q11" s="492"/>
      <c r="S11" s="13"/>
    </row>
    <row r="12" spans="1:19" ht="12" customHeight="1">
      <c r="A12" s="5"/>
      <c r="B12" s="492"/>
      <c r="C12" s="492"/>
      <c r="D12" s="492"/>
      <c r="E12" s="492"/>
      <c r="F12" s="492"/>
      <c r="G12" s="492"/>
      <c r="H12" s="492"/>
      <c r="I12" s="492"/>
      <c r="J12" s="492"/>
      <c r="K12" s="492"/>
      <c r="L12" s="492"/>
      <c r="M12" s="492"/>
      <c r="N12" s="501"/>
      <c r="O12" s="492"/>
      <c r="P12" s="492"/>
      <c r="R12" s="13"/>
    </row>
    <row r="13" spans="1:19">
      <c r="B13" s="7"/>
      <c r="C13" s="7"/>
      <c r="D13" s="7"/>
      <c r="E13" s="7"/>
      <c r="F13" s="7"/>
      <c r="G13" s="7"/>
      <c r="H13" s="8"/>
      <c r="R13" s="13"/>
    </row>
    <row r="14" spans="1:19" ht="12.75" thickBot="1">
      <c r="B14" s="17" t="s">
        <v>765</v>
      </c>
      <c r="C14" s="514"/>
      <c r="D14" s="514"/>
      <c r="E14" s="514"/>
      <c r="F14" s="514"/>
      <c r="G14" s="514"/>
      <c r="H14" s="136"/>
      <c r="I14" s="515"/>
      <c r="J14" s="516" t="s">
        <v>785</v>
      </c>
      <c r="K14" s="515"/>
      <c r="L14" s="517" t="s">
        <v>778</v>
      </c>
      <c r="M14" s="515"/>
      <c r="R14" s="13"/>
    </row>
    <row r="15" spans="1:19">
      <c r="A15" s="5"/>
      <c r="B15" s="503"/>
      <c r="C15" s="504"/>
      <c r="D15" s="504"/>
      <c r="E15" s="504"/>
      <c r="F15" s="504"/>
      <c r="G15" s="504"/>
      <c r="H15" s="488"/>
      <c r="I15" s="505"/>
      <c r="J15" s="505"/>
      <c r="K15" s="505"/>
      <c r="L15" s="533"/>
      <c r="M15" s="506"/>
      <c r="R15" s="13"/>
    </row>
    <row r="16" spans="1:19">
      <c r="B16" s="507">
        <v>1</v>
      </c>
      <c r="C16" s="489" t="s">
        <v>766</v>
      </c>
      <c r="J16" s="493" t="s">
        <v>188</v>
      </c>
      <c r="K16" s="518" t="s">
        <v>780</v>
      </c>
      <c r="L16" s="534"/>
      <c r="M16" s="508"/>
      <c r="N16" s="489"/>
    </row>
    <row r="17" spans="2:14" ht="12.75" customHeight="1">
      <c r="B17" s="507">
        <f>+B16+1</f>
        <v>2</v>
      </c>
      <c r="C17" s="489" t="s">
        <v>777</v>
      </c>
      <c r="G17" s="1425" t="s">
        <v>769</v>
      </c>
      <c r="H17" s="1425"/>
      <c r="I17" s="1425"/>
      <c r="J17" s="1425"/>
      <c r="K17" s="518"/>
      <c r="L17" s="534"/>
      <c r="M17" s="508"/>
      <c r="N17" s="489"/>
    </row>
    <row r="18" spans="2:14" ht="12" customHeight="1">
      <c r="B18" s="509">
        <f>+B17+1</f>
        <v>3</v>
      </c>
      <c r="C18" s="69" t="s">
        <v>940</v>
      </c>
      <c r="D18" s="492"/>
      <c r="E18" s="492"/>
      <c r="F18" s="492"/>
      <c r="J18" s="556" t="s">
        <v>783</v>
      </c>
      <c r="K18" s="519"/>
      <c r="M18" s="508"/>
      <c r="N18" s="489"/>
    </row>
    <row r="19" spans="2:14" ht="12" customHeight="1">
      <c r="B19" s="509"/>
      <c r="D19" s="502" t="s">
        <v>941</v>
      </c>
      <c r="E19" s="492"/>
      <c r="F19" s="492"/>
      <c r="K19" s="518"/>
      <c r="L19" s="551">
        <f>IF(J18="No",SUM(J21:J26),0)</f>
        <v>0</v>
      </c>
      <c r="M19" s="508"/>
      <c r="N19" s="489"/>
    </row>
    <row r="20" spans="2:14" ht="12" customHeight="1">
      <c r="B20" s="509"/>
      <c r="D20" s="502"/>
      <c r="E20" s="492"/>
      <c r="F20" s="492"/>
      <c r="K20" s="518"/>
      <c r="L20" s="33"/>
      <c r="M20" s="508"/>
      <c r="N20" s="489"/>
    </row>
    <row r="21" spans="2:14" ht="12" customHeight="1">
      <c r="B21" s="509">
        <f>+B18+1</f>
        <v>4</v>
      </c>
      <c r="C21" s="489" t="s">
        <v>890</v>
      </c>
      <c r="D21" s="492"/>
      <c r="E21" s="492"/>
      <c r="F21" s="492"/>
      <c r="H21" s="493">
        <v>0</v>
      </c>
      <c r="I21" s="518" t="s">
        <v>781</v>
      </c>
      <c r="J21" s="535">
        <f>H21*150</f>
        <v>0</v>
      </c>
      <c r="M21" s="508"/>
      <c r="N21" s="489"/>
    </row>
    <row r="22" spans="2:14">
      <c r="B22" s="509">
        <f>+B21+1</f>
        <v>5</v>
      </c>
      <c r="C22" s="489" t="s">
        <v>911</v>
      </c>
      <c r="G22" s="548" t="str">
        <f>IF($L$6&gt;0,(VLOOKUP(L6,Util_Elec_Equip,2)),"Estimated Capacity")</f>
        <v>Estimated Capacity</v>
      </c>
      <c r="I22" s="518"/>
      <c r="J22" s="535">
        <f>IF($L$6&gt;0,(VLOOKUP($L$6,Util_Elec_Equip,3)),0)</f>
        <v>0</v>
      </c>
      <c r="M22" s="508"/>
      <c r="N22" s="489"/>
    </row>
    <row r="23" spans="2:14">
      <c r="B23" s="509">
        <f>+B22+1</f>
        <v>6</v>
      </c>
      <c r="C23" s="489" t="s">
        <v>913</v>
      </c>
      <c r="F23" s="124"/>
      <c r="G23" s="548" t="str">
        <f>IF($L$6&gt;0,(VLOOKUP(L6,Util_Elec_Equip,4)),"Estimated Capacity")</f>
        <v>Estimated Capacity</v>
      </c>
      <c r="I23" s="518"/>
      <c r="J23" s="535">
        <f>IF($L$6&gt;0,(VLOOKUP($L$6,Util_Elec_Equip,5)),0)</f>
        <v>0</v>
      </c>
      <c r="M23" s="508"/>
      <c r="N23" s="489"/>
    </row>
    <row r="24" spans="2:14">
      <c r="B24" s="509">
        <f>+B23+1</f>
        <v>7</v>
      </c>
      <c r="C24" s="489" t="s">
        <v>942</v>
      </c>
      <c r="F24" s="124"/>
      <c r="G24" s="548" t="str">
        <f>IF($L$6&gt;0,(VLOOKUP(L7,Util_Elec_Equip,6)),"Estimated Capacity")</f>
        <v>Estimated Capacity</v>
      </c>
      <c r="I24" s="518"/>
      <c r="J24" s="535">
        <f>IF($L$6&gt;0,(VLOOKUP($L$7,Util_Elec_Equip,7)),0)</f>
        <v>0</v>
      </c>
      <c r="M24" s="508"/>
      <c r="N24" s="489"/>
    </row>
    <row r="25" spans="2:14" ht="12.75" customHeight="1">
      <c r="B25" s="509">
        <f>+B24+1</f>
        <v>8</v>
      </c>
      <c r="C25" s="5" t="s">
        <v>945</v>
      </c>
      <c r="F25" s="124"/>
      <c r="I25" s="518"/>
      <c r="J25" s="535">
        <f>IF($L$6&gt;0,(VLOOKUP($L$6,Util_Elec_Equip,8)),0)</f>
        <v>0</v>
      </c>
      <c r="M25" s="508"/>
      <c r="N25" s="489"/>
    </row>
    <row r="26" spans="2:14">
      <c r="B26" s="509">
        <f>+B25+1</f>
        <v>9</v>
      </c>
      <c r="C26" s="5" t="s">
        <v>831</v>
      </c>
      <c r="H26" s="493">
        <v>0</v>
      </c>
      <c r="I26" s="518" t="s">
        <v>781</v>
      </c>
      <c r="J26" s="535">
        <f>+H26*150</f>
        <v>0</v>
      </c>
      <c r="M26" s="508"/>
      <c r="N26" s="489"/>
    </row>
    <row r="27" spans="2:14">
      <c r="B27" s="510"/>
      <c r="L27" s="527"/>
      <c r="M27" s="508"/>
    </row>
    <row r="28" spans="2:14" ht="12.75" thickBot="1">
      <c r="B28" s="511"/>
      <c r="C28" s="512"/>
      <c r="D28" s="512"/>
      <c r="E28" s="512"/>
      <c r="F28" s="512"/>
      <c r="G28" s="512"/>
      <c r="H28" s="512"/>
      <c r="I28" s="512"/>
      <c r="J28" s="521" t="s">
        <v>786</v>
      </c>
      <c r="K28" s="512"/>
      <c r="L28" s="536">
        <f>IF(G17="Campus-Owned Distribution",SUM(J21:J26),L19)</f>
        <v>0</v>
      </c>
      <c r="M28" s="513"/>
    </row>
    <row r="29" spans="2:14">
      <c r="L29" s="527"/>
    </row>
    <row r="30" spans="2:14" ht="12.75" thickBot="1">
      <c r="B30" s="17" t="s">
        <v>787</v>
      </c>
      <c r="C30" s="514"/>
      <c r="D30" s="514"/>
      <c r="E30" s="514"/>
      <c r="F30" s="514"/>
      <c r="G30" s="514"/>
      <c r="H30" s="136"/>
      <c r="I30" s="515"/>
      <c r="J30" s="516" t="s">
        <v>785</v>
      </c>
      <c r="K30" s="515"/>
      <c r="L30" s="537" t="s">
        <v>778</v>
      </c>
      <c r="M30" s="515"/>
    </row>
    <row r="31" spans="2:14">
      <c r="B31" s="503"/>
      <c r="C31" s="504"/>
      <c r="D31" s="504"/>
      <c r="E31" s="504"/>
      <c r="F31" s="504"/>
      <c r="G31" s="504"/>
      <c r="H31" s="488"/>
      <c r="I31" s="505"/>
      <c r="J31" s="505"/>
      <c r="K31" s="505"/>
      <c r="L31" s="533"/>
      <c r="M31" s="506"/>
    </row>
    <row r="32" spans="2:14">
      <c r="B32" s="507">
        <v>1</v>
      </c>
      <c r="C32" s="489" t="s">
        <v>832</v>
      </c>
      <c r="J32" s="493">
        <v>0</v>
      </c>
      <c r="K32" s="518" t="s">
        <v>781</v>
      </c>
      <c r="L32" s="535">
        <f>+J32*65</f>
        <v>0</v>
      </c>
      <c r="M32" s="508"/>
      <c r="N32" s="489"/>
    </row>
    <row r="33" spans="2:13">
      <c r="B33" s="510"/>
      <c r="L33" s="527"/>
      <c r="M33" s="508"/>
    </row>
    <row r="34" spans="2:13" ht="12.75" thickBot="1">
      <c r="B34" s="511"/>
      <c r="C34" s="512"/>
      <c r="D34" s="512"/>
      <c r="E34" s="512"/>
      <c r="F34" s="512"/>
      <c r="G34" s="512"/>
      <c r="H34" s="512"/>
      <c r="I34" s="512"/>
      <c r="J34" s="521" t="s">
        <v>786</v>
      </c>
      <c r="K34" s="512"/>
      <c r="L34" s="536">
        <f>SUM(L31:L33)</f>
        <v>0</v>
      </c>
      <c r="M34" s="513"/>
    </row>
    <row r="35" spans="2:13">
      <c r="L35" s="527"/>
    </row>
    <row r="36" spans="2:13" ht="12.75" thickBot="1">
      <c r="B36" s="17" t="s">
        <v>793</v>
      </c>
      <c r="C36" s="514"/>
      <c r="D36" s="514"/>
      <c r="E36" s="514"/>
      <c r="F36" s="514"/>
      <c r="G36" s="514"/>
      <c r="H36" s="136"/>
      <c r="I36" s="515"/>
      <c r="J36" s="516" t="s">
        <v>785</v>
      </c>
      <c r="K36" s="515"/>
      <c r="L36" s="537" t="s">
        <v>778</v>
      </c>
      <c r="M36" s="515"/>
    </row>
    <row r="37" spans="2:13">
      <c r="B37" s="503"/>
      <c r="C37" s="504"/>
      <c r="D37" s="504"/>
      <c r="E37" s="504"/>
      <c r="F37" s="504"/>
      <c r="G37" s="504"/>
      <c r="H37" s="488"/>
      <c r="I37" s="505"/>
      <c r="J37" s="505"/>
      <c r="K37" s="505"/>
      <c r="L37" s="533"/>
      <c r="M37" s="506"/>
    </row>
    <row r="38" spans="2:13">
      <c r="B38" s="507">
        <v>1</v>
      </c>
      <c r="C38" s="489" t="s">
        <v>777</v>
      </c>
      <c r="G38" s="1425" t="s">
        <v>769</v>
      </c>
      <c r="H38" s="1425"/>
      <c r="I38" s="1425"/>
      <c r="J38" s="1425"/>
      <c r="K38" s="518"/>
      <c r="L38" s="534"/>
      <c r="M38" s="508"/>
    </row>
    <row r="39" spans="2:13">
      <c r="B39" s="509">
        <f>+B38+1</f>
        <v>2</v>
      </c>
      <c r="C39" s="502" t="s">
        <v>779</v>
      </c>
      <c r="D39" s="492"/>
      <c r="E39" s="492"/>
      <c r="F39" s="492"/>
      <c r="J39" s="556" t="s">
        <v>783</v>
      </c>
      <c r="K39" s="519"/>
      <c r="L39" s="538">
        <f>IF(J39="No",25000,0)</f>
        <v>0</v>
      </c>
      <c r="M39" s="508"/>
    </row>
    <row r="40" spans="2:13">
      <c r="B40" s="509"/>
      <c r="D40" s="502" t="s">
        <v>914</v>
      </c>
      <c r="E40" s="492"/>
      <c r="F40" s="492"/>
      <c r="K40" s="518"/>
      <c r="L40" s="33"/>
      <c r="M40" s="508"/>
    </row>
    <row r="41" spans="2:13">
      <c r="B41" s="509">
        <f>+B39+1</f>
        <v>3</v>
      </c>
      <c r="C41" s="489" t="s">
        <v>833</v>
      </c>
      <c r="J41" s="493" t="s">
        <v>188</v>
      </c>
      <c r="K41" s="518" t="s">
        <v>789</v>
      </c>
      <c r="L41" s="33"/>
      <c r="M41" s="508"/>
    </row>
    <row r="42" spans="2:13">
      <c r="B42" s="509">
        <f>+B41+1</f>
        <v>4</v>
      </c>
      <c r="C42" s="489" t="s">
        <v>795</v>
      </c>
      <c r="H42" s="493">
        <v>6</v>
      </c>
      <c r="I42" s="518" t="s">
        <v>789</v>
      </c>
      <c r="J42" s="493">
        <v>0</v>
      </c>
      <c r="K42" s="518" t="s">
        <v>781</v>
      </c>
      <c r="L42" s="535">
        <f>+J42*100</f>
        <v>0</v>
      </c>
      <c r="M42" s="508"/>
    </row>
    <row r="43" spans="2:13">
      <c r="B43" s="509">
        <f>+B42+1</f>
        <v>5</v>
      </c>
      <c r="C43" s="489" t="s">
        <v>791</v>
      </c>
      <c r="J43" s="532">
        <f>+ROUND(J42/150,0)</f>
        <v>0</v>
      </c>
      <c r="K43" s="518" t="s">
        <v>792</v>
      </c>
      <c r="L43" s="535">
        <f>J43*5000</f>
        <v>0</v>
      </c>
      <c r="M43" s="508"/>
    </row>
    <row r="44" spans="2:13">
      <c r="B44" s="510"/>
      <c r="L44" s="527"/>
      <c r="M44" s="508"/>
    </row>
    <row r="45" spans="2:13" ht="12.75" thickBot="1">
      <c r="B45" s="511"/>
      <c r="C45" s="512"/>
      <c r="D45" s="512"/>
      <c r="E45" s="512"/>
      <c r="F45" s="512"/>
      <c r="G45" s="512"/>
      <c r="H45" s="512"/>
      <c r="I45" s="512"/>
      <c r="J45" s="521" t="s">
        <v>786</v>
      </c>
      <c r="K45" s="512"/>
      <c r="L45" s="536">
        <f>SUM(L38:L44)</f>
        <v>0</v>
      </c>
      <c r="M45" s="513"/>
    </row>
    <row r="46" spans="2:13">
      <c r="L46" s="527"/>
    </row>
    <row r="47" spans="2:13" ht="12.75" thickBot="1">
      <c r="B47" s="17" t="s">
        <v>794</v>
      </c>
      <c r="C47" s="514"/>
      <c r="D47" s="514"/>
      <c r="E47" s="514"/>
      <c r="F47" s="514"/>
      <c r="G47" s="514"/>
      <c r="H47" s="136"/>
      <c r="I47" s="515"/>
      <c r="J47" s="516" t="s">
        <v>785</v>
      </c>
      <c r="K47" s="515"/>
      <c r="L47" s="537" t="s">
        <v>778</v>
      </c>
      <c r="M47" s="515"/>
    </row>
    <row r="48" spans="2:13">
      <c r="B48" s="503"/>
      <c r="C48" s="504"/>
      <c r="D48" s="504"/>
      <c r="E48" s="504"/>
      <c r="F48" s="504"/>
      <c r="G48" s="504"/>
      <c r="H48" s="488"/>
      <c r="I48" s="505"/>
      <c r="J48" s="505"/>
      <c r="K48" s="505"/>
      <c r="L48" s="533"/>
      <c r="M48" s="506"/>
    </row>
    <row r="49" spans="2:13">
      <c r="B49" s="507">
        <v>1</v>
      </c>
      <c r="C49" s="489" t="s">
        <v>777</v>
      </c>
      <c r="G49" s="1425" t="s">
        <v>769</v>
      </c>
      <c r="H49" s="1425"/>
      <c r="I49" s="1425"/>
      <c r="J49" s="1425"/>
      <c r="K49" s="518"/>
      <c r="L49" s="534"/>
      <c r="M49" s="508"/>
    </row>
    <row r="50" spans="2:13">
      <c r="B50" s="509">
        <f>+B49+1</f>
        <v>2</v>
      </c>
      <c r="C50" s="502" t="s">
        <v>779</v>
      </c>
      <c r="D50" s="492"/>
      <c r="E50" s="492"/>
      <c r="F50" s="492"/>
      <c r="J50" s="556" t="s">
        <v>783</v>
      </c>
      <c r="K50" s="519"/>
      <c r="L50" s="538">
        <f>IF(J50="No",25000,0)</f>
        <v>0</v>
      </c>
      <c r="M50" s="508"/>
    </row>
    <row r="51" spans="2:13">
      <c r="B51" s="509"/>
      <c r="D51" s="502" t="s">
        <v>914</v>
      </c>
      <c r="E51" s="492"/>
      <c r="F51" s="492"/>
      <c r="K51" s="518"/>
      <c r="L51" s="33"/>
      <c r="M51" s="508"/>
    </row>
    <row r="52" spans="2:13">
      <c r="B52" s="509">
        <f>+B50+1</f>
        <v>3</v>
      </c>
      <c r="C52" s="489" t="s">
        <v>790</v>
      </c>
      <c r="J52" s="493" t="s">
        <v>188</v>
      </c>
      <c r="K52" s="518" t="s">
        <v>789</v>
      </c>
      <c r="L52" s="33"/>
      <c r="M52" s="508"/>
    </row>
    <row r="53" spans="2:13">
      <c r="B53" s="509">
        <f>+B52+1</f>
        <v>4</v>
      </c>
      <c r="C53" s="489" t="s">
        <v>795</v>
      </c>
      <c r="H53" s="493">
        <v>8</v>
      </c>
      <c r="I53" s="518" t="s">
        <v>789</v>
      </c>
      <c r="J53" s="493">
        <v>0</v>
      </c>
      <c r="K53" s="518" t="s">
        <v>781</v>
      </c>
      <c r="L53" s="535">
        <f>+J53*100</f>
        <v>0</v>
      </c>
      <c r="M53" s="508"/>
    </row>
    <row r="54" spans="2:13">
      <c r="B54" s="509">
        <f>+B53+1</f>
        <v>5</v>
      </c>
      <c r="C54" s="489" t="s">
        <v>791</v>
      </c>
      <c r="J54" s="532">
        <f>+ROUND(J53/150,0)</f>
        <v>0</v>
      </c>
      <c r="K54" s="518" t="s">
        <v>792</v>
      </c>
      <c r="L54" s="535">
        <f>J54*5000</f>
        <v>0</v>
      </c>
      <c r="M54" s="508"/>
    </row>
    <row r="55" spans="2:13">
      <c r="B55" s="509">
        <f>+B54+1</f>
        <v>6</v>
      </c>
      <c r="C55" s="258" t="s">
        <v>867</v>
      </c>
      <c r="J55" s="409"/>
      <c r="K55" s="518"/>
      <c r="L55" s="538">
        <f>J55*5000</f>
        <v>0</v>
      </c>
      <c r="M55" s="508"/>
    </row>
    <row r="56" spans="2:13">
      <c r="B56" s="510"/>
      <c r="L56" s="527"/>
      <c r="M56" s="508"/>
    </row>
    <row r="57" spans="2:13" ht="12.75" thickBot="1">
      <c r="B57" s="511"/>
      <c r="C57" s="512"/>
      <c r="D57" s="512"/>
      <c r="E57" s="512"/>
      <c r="F57" s="512"/>
      <c r="G57" s="512"/>
      <c r="H57" s="512"/>
      <c r="I57" s="512"/>
      <c r="J57" s="521" t="s">
        <v>786</v>
      </c>
      <c r="K57" s="512"/>
      <c r="L57" s="536">
        <f>SUM(L49:L56)</f>
        <v>0</v>
      </c>
      <c r="M57" s="513"/>
    </row>
    <row r="58" spans="2:13">
      <c r="L58" s="527"/>
    </row>
    <row r="59" spans="2:13" ht="12.75" thickBot="1">
      <c r="B59" s="17" t="s">
        <v>796</v>
      </c>
      <c r="C59" s="514"/>
      <c r="D59" s="514"/>
      <c r="E59" s="514"/>
      <c r="F59" s="514"/>
      <c r="G59" s="514"/>
      <c r="H59" s="136"/>
      <c r="I59" s="515"/>
      <c r="J59" s="516" t="s">
        <v>785</v>
      </c>
      <c r="K59" s="515"/>
      <c r="L59" s="537" t="s">
        <v>778</v>
      </c>
      <c r="M59" s="515"/>
    </row>
    <row r="60" spans="2:13">
      <c r="B60" s="503"/>
      <c r="C60" s="504"/>
      <c r="D60" s="504"/>
      <c r="E60" s="504"/>
      <c r="F60" s="504"/>
      <c r="G60" s="504"/>
      <c r="H60" s="488"/>
      <c r="I60" s="505"/>
      <c r="J60" s="505"/>
      <c r="K60" s="505"/>
      <c r="L60" s="533"/>
      <c r="M60" s="506"/>
    </row>
    <row r="61" spans="2:13">
      <c r="B61" s="509">
        <v>1</v>
      </c>
      <c r="C61" s="502" t="s">
        <v>752</v>
      </c>
      <c r="D61" s="492"/>
      <c r="E61" s="492"/>
      <c r="F61" s="492"/>
      <c r="J61" s="555" t="s">
        <v>783</v>
      </c>
      <c r="K61" s="519"/>
      <c r="L61" s="33"/>
      <c r="M61" s="508"/>
    </row>
    <row r="62" spans="2:13">
      <c r="B62" s="509"/>
      <c r="D62" s="502" t="s">
        <v>915</v>
      </c>
      <c r="E62" s="492"/>
      <c r="F62" s="492"/>
      <c r="K62" s="518"/>
      <c r="L62" s="33"/>
      <c r="M62" s="508"/>
    </row>
    <row r="63" spans="2:13">
      <c r="B63" s="509"/>
      <c r="D63" s="502" t="s">
        <v>916</v>
      </c>
      <c r="E63" s="492"/>
      <c r="F63" s="492"/>
      <c r="J63" s="556" t="s">
        <v>783</v>
      </c>
      <c r="K63" s="518"/>
      <c r="L63" s="33"/>
      <c r="M63" s="508"/>
    </row>
    <row r="64" spans="2:13">
      <c r="B64" s="509">
        <f>+B61+1</f>
        <v>2</v>
      </c>
      <c r="C64" s="502" t="s">
        <v>797</v>
      </c>
      <c r="D64" s="492"/>
      <c r="E64" s="492"/>
      <c r="F64" s="492"/>
      <c r="K64" s="518"/>
      <c r="L64" s="527"/>
      <c r="M64" s="508"/>
    </row>
    <row r="65" spans="1:14">
      <c r="B65" s="509"/>
      <c r="D65" s="502" t="s">
        <v>935</v>
      </c>
      <c r="E65" s="492"/>
      <c r="F65" s="492"/>
      <c r="K65" s="518"/>
      <c r="L65" s="538">
        <f>IF(J61="Yes",IF(J63="No",(IF($J$8="Administrative/Office Building",10*L6,(IF($J$8="Classroom Building",15*L6,(IF($J$8="Science Lab Building",20*L6,0)))))),0),0)</f>
        <v>0</v>
      </c>
      <c r="M65" s="508"/>
    </row>
    <row r="66" spans="1:14">
      <c r="B66" s="509"/>
      <c r="D66" s="258" t="s">
        <v>917</v>
      </c>
      <c r="E66" s="492"/>
      <c r="F66" s="492"/>
      <c r="K66" s="518"/>
      <c r="L66" s="527"/>
      <c r="M66" s="508"/>
    </row>
    <row r="67" spans="1:14">
      <c r="B67" s="509"/>
      <c r="D67" s="258" t="s">
        <v>918</v>
      </c>
      <c r="E67" s="492"/>
      <c r="F67" s="492"/>
      <c r="K67" s="518"/>
      <c r="L67" s="527"/>
      <c r="M67" s="508"/>
    </row>
    <row r="68" spans="1:14">
      <c r="B68" s="509"/>
      <c r="D68" s="258" t="s">
        <v>918</v>
      </c>
      <c r="E68" s="492"/>
      <c r="F68" s="492"/>
      <c r="K68" s="518"/>
      <c r="L68" s="527"/>
      <c r="M68" s="508"/>
    </row>
    <row r="69" spans="1:14">
      <c r="B69" s="509">
        <f>+B64+1</f>
        <v>3</v>
      </c>
      <c r="C69" s="502" t="s">
        <v>816</v>
      </c>
      <c r="L69" s="527"/>
      <c r="M69" s="508"/>
    </row>
    <row r="70" spans="1:14">
      <c r="B70" s="509"/>
      <c r="H70" s="493" t="s">
        <v>188</v>
      </c>
      <c r="I70" s="518" t="s">
        <v>835</v>
      </c>
      <c r="L70" s="527"/>
      <c r="M70" s="508"/>
    </row>
    <row r="71" spans="1:14">
      <c r="B71" s="509"/>
      <c r="H71" s="493" t="s">
        <v>188</v>
      </c>
      <c r="I71" s="518" t="s">
        <v>835</v>
      </c>
      <c r="L71" s="527"/>
      <c r="M71" s="508"/>
    </row>
    <row r="72" spans="1:14">
      <c r="B72" s="509">
        <f>+B69+1</f>
        <v>4</v>
      </c>
      <c r="C72" s="489" t="s">
        <v>832</v>
      </c>
      <c r="J72" s="493">
        <v>0</v>
      </c>
      <c r="K72" s="518" t="s">
        <v>781</v>
      </c>
      <c r="L72" s="535">
        <f>+J72*100</f>
        <v>0</v>
      </c>
      <c r="M72" s="508"/>
    </row>
    <row r="73" spans="1:14">
      <c r="A73" s="489" t="s">
        <v>753</v>
      </c>
      <c r="B73" s="509">
        <f>+B72+1</f>
        <v>5</v>
      </c>
      <c r="C73" s="489" t="s">
        <v>782</v>
      </c>
      <c r="J73" s="493">
        <v>1</v>
      </c>
      <c r="K73" s="518" t="s">
        <v>792</v>
      </c>
      <c r="L73" s="535">
        <f>+J73*5000</f>
        <v>5000</v>
      </c>
      <c r="M73" s="508"/>
    </row>
    <row r="74" spans="1:14">
      <c r="B74" s="510"/>
      <c r="L74" s="527"/>
      <c r="M74" s="508"/>
    </row>
    <row r="75" spans="1:14" ht="12.75" thickBot="1">
      <c r="B75" s="511"/>
      <c r="C75" s="512"/>
      <c r="D75" s="512"/>
      <c r="E75" s="512"/>
      <c r="F75" s="512"/>
      <c r="G75" s="512"/>
      <c r="H75" s="512"/>
      <c r="I75" s="512"/>
      <c r="J75" s="521" t="s">
        <v>786</v>
      </c>
      <c r="K75" s="512"/>
      <c r="L75" s="536">
        <f>SUM(L61:L74)</f>
        <v>5000</v>
      </c>
      <c r="M75" s="513"/>
    </row>
    <row r="76" spans="1:14">
      <c r="L76" s="527"/>
      <c r="N76" s="489"/>
    </row>
    <row r="77" spans="1:14" ht="12.75" thickBot="1">
      <c r="B77" s="17" t="s">
        <v>799</v>
      </c>
      <c r="C77" s="514"/>
      <c r="D77" s="514"/>
      <c r="E77" s="514"/>
      <c r="F77" s="514"/>
      <c r="G77" s="514"/>
      <c r="H77" s="136"/>
      <c r="I77" s="515"/>
      <c r="J77" s="516" t="s">
        <v>785</v>
      </c>
      <c r="K77" s="515"/>
      <c r="L77" s="537" t="s">
        <v>778</v>
      </c>
      <c r="M77" s="515"/>
    </row>
    <row r="78" spans="1:14">
      <c r="B78" s="503"/>
      <c r="C78" s="504"/>
      <c r="D78" s="504"/>
      <c r="E78" s="504"/>
      <c r="F78" s="504"/>
      <c r="G78" s="504"/>
      <c r="H78" s="488"/>
      <c r="I78" s="505"/>
      <c r="J78" s="505"/>
      <c r="K78" s="505"/>
      <c r="L78" s="533"/>
      <c r="M78" s="506"/>
    </row>
    <row r="79" spans="1:14">
      <c r="B79" s="509">
        <v>1</v>
      </c>
      <c r="C79" s="502" t="s">
        <v>752</v>
      </c>
      <c r="D79" s="492"/>
      <c r="E79" s="492"/>
      <c r="F79" s="492"/>
      <c r="J79" s="556" t="s">
        <v>783</v>
      </c>
      <c r="K79" s="519"/>
      <c r="L79" s="33"/>
      <c r="M79" s="508"/>
    </row>
    <row r="80" spans="1:14">
      <c r="B80" s="509"/>
      <c r="D80" s="502" t="s">
        <v>919</v>
      </c>
      <c r="E80" s="492"/>
      <c r="F80" s="492"/>
      <c r="K80" s="518"/>
      <c r="L80" s="33"/>
      <c r="M80" s="508"/>
    </row>
    <row r="81" spans="1:13">
      <c r="B81" s="509"/>
      <c r="D81" s="502" t="s">
        <v>916</v>
      </c>
      <c r="E81" s="492"/>
      <c r="F81" s="492"/>
      <c r="J81" s="556" t="s">
        <v>783</v>
      </c>
      <c r="K81" s="518"/>
      <c r="L81" s="33"/>
      <c r="M81" s="508"/>
    </row>
    <row r="82" spans="1:13">
      <c r="B82" s="509">
        <f>+B79+1</f>
        <v>2</v>
      </c>
      <c r="C82" s="502" t="s">
        <v>797</v>
      </c>
      <c r="D82" s="492"/>
      <c r="E82" s="492"/>
      <c r="F82" s="492"/>
      <c r="K82" s="518"/>
      <c r="L82" s="527"/>
      <c r="M82" s="508"/>
    </row>
    <row r="83" spans="1:13">
      <c r="B83" s="509"/>
      <c r="D83" s="502" t="s">
        <v>934</v>
      </c>
      <c r="E83" s="492"/>
      <c r="F83" s="492"/>
      <c r="K83" s="518"/>
      <c r="L83" s="538">
        <f>IF(J79="Yes",IF(J81="No",IF($J$8="Administrative/Office Building",10*J22,(IF($J$8="Classroom Building",12*J22,(IF($J$8="Science Lab Building",15*J22,0))))),0),0)</f>
        <v>0</v>
      </c>
      <c r="M83" s="508"/>
    </row>
    <row r="84" spans="1:13">
      <c r="B84" s="509"/>
      <c r="C84" s="258"/>
      <c r="D84" s="258" t="s">
        <v>917</v>
      </c>
      <c r="E84" s="492"/>
      <c r="F84" s="492"/>
      <c r="K84" s="518"/>
      <c r="M84" s="508"/>
    </row>
    <row r="85" spans="1:13">
      <c r="B85" s="509"/>
      <c r="C85" s="258"/>
      <c r="D85" s="258" t="s">
        <v>918</v>
      </c>
      <c r="E85" s="492"/>
      <c r="F85" s="492"/>
      <c r="K85" s="518"/>
      <c r="L85" s="527"/>
      <c r="M85" s="508"/>
    </row>
    <row r="86" spans="1:13">
      <c r="B86" s="509"/>
      <c r="C86" s="258"/>
      <c r="D86" s="258" t="s">
        <v>918</v>
      </c>
      <c r="E86" s="492"/>
      <c r="F86" s="492"/>
      <c r="K86" s="518"/>
      <c r="L86" s="527"/>
      <c r="M86" s="508"/>
    </row>
    <row r="87" spans="1:13">
      <c r="B87" s="509">
        <f>+B82+1</f>
        <v>3</v>
      </c>
      <c r="C87" s="489" t="s">
        <v>754</v>
      </c>
      <c r="J87" s="556" t="s">
        <v>783</v>
      </c>
      <c r="L87" s="527"/>
      <c r="M87" s="508"/>
    </row>
    <row r="88" spans="1:13">
      <c r="A88" s="489" t="s">
        <v>753</v>
      </c>
      <c r="B88" s="509"/>
      <c r="G88" s="489" t="s">
        <v>800</v>
      </c>
      <c r="J88" s="493" t="s">
        <v>188</v>
      </c>
      <c r="K88" s="518" t="s">
        <v>835</v>
      </c>
      <c r="L88" s="527"/>
      <c r="M88" s="508"/>
    </row>
    <row r="89" spans="1:13">
      <c r="B89" s="509"/>
      <c r="G89" s="489" t="s">
        <v>801</v>
      </c>
      <c r="J89" s="493" t="s">
        <v>188</v>
      </c>
      <c r="K89" s="518" t="s">
        <v>835</v>
      </c>
      <c r="L89" s="527"/>
      <c r="M89" s="508"/>
    </row>
    <row r="90" spans="1:13">
      <c r="B90" s="509">
        <f>+B87+1</f>
        <v>4</v>
      </c>
      <c r="C90" s="489" t="s">
        <v>832</v>
      </c>
      <c r="J90" s="493">
        <v>0</v>
      </c>
      <c r="K90" s="518" t="s">
        <v>781</v>
      </c>
      <c r="L90" s="539">
        <f>+J90*150</f>
        <v>0</v>
      </c>
      <c r="M90" s="508"/>
    </row>
    <row r="91" spans="1:13">
      <c r="B91" s="509">
        <f>+B90+1</f>
        <v>5</v>
      </c>
      <c r="C91" s="489" t="s">
        <v>782</v>
      </c>
      <c r="J91" s="493">
        <v>1</v>
      </c>
      <c r="K91" s="518" t="s">
        <v>792</v>
      </c>
      <c r="L91" s="535">
        <f>+J91*8000</f>
        <v>8000</v>
      </c>
      <c r="M91" s="508"/>
    </row>
    <row r="92" spans="1:13">
      <c r="B92" s="510"/>
      <c r="L92" s="527"/>
      <c r="M92" s="508"/>
    </row>
    <row r="93" spans="1:13" ht="12.75" thickBot="1">
      <c r="B93" s="511"/>
      <c r="C93" s="512"/>
      <c r="D93" s="512"/>
      <c r="E93" s="512"/>
      <c r="F93" s="512"/>
      <c r="G93" s="512"/>
      <c r="H93" s="512"/>
      <c r="I93" s="512"/>
      <c r="J93" s="521" t="s">
        <v>786</v>
      </c>
      <c r="K93" s="512"/>
      <c r="L93" s="536">
        <f>SUM(L79:L92)</f>
        <v>8000</v>
      </c>
      <c r="M93" s="513"/>
    </row>
    <row r="94" spans="1:13">
      <c r="L94" s="527"/>
    </row>
    <row r="95" spans="1:13" ht="12.75" thickBot="1">
      <c r="B95" s="17" t="s">
        <v>802</v>
      </c>
      <c r="C95" s="514"/>
      <c r="D95" s="514"/>
      <c r="E95" s="514"/>
      <c r="F95" s="514"/>
      <c r="G95" s="514"/>
      <c r="H95" s="136"/>
      <c r="I95" s="515"/>
      <c r="J95" s="516" t="s">
        <v>785</v>
      </c>
      <c r="K95" s="515"/>
      <c r="L95" s="537" t="s">
        <v>778</v>
      </c>
      <c r="M95" s="515"/>
    </row>
    <row r="96" spans="1:13">
      <c r="B96" s="503"/>
      <c r="C96" s="504"/>
      <c r="D96" s="504"/>
      <c r="E96" s="504"/>
      <c r="F96" s="504"/>
      <c r="G96" s="504"/>
      <c r="H96" s="488"/>
      <c r="I96" s="505"/>
      <c r="J96" s="505"/>
      <c r="K96" s="505"/>
      <c r="L96" s="533"/>
      <c r="M96" s="506"/>
    </row>
    <row r="97" spans="2:13">
      <c r="B97" s="507">
        <v>1</v>
      </c>
      <c r="C97" s="489" t="s">
        <v>777</v>
      </c>
      <c r="G97" s="1425" t="s">
        <v>769</v>
      </c>
      <c r="H97" s="1425"/>
      <c r="I97" s="1425"/>
      <c r="J97" s="1425"/>
      <c r="K97" s="518"/>
      <c r="L97" s="534"/>
      <c r="M97" s="508"/>
    </row>
    <row r="98" spans="2:13">
      <c r="B98" s="509">
        <f>+B97+1</f>
        <v>2</v>
      </c>
      <c r="C98" s="502" t="s">
        <v>779</v>
      </c>
      <c r="D98" s="492"/>
      <c r="E98" s="492"/>
      <c r="F98" s="492"/>
      <c r="J98" s="556" t="s">
        <v>783</v>
      </c>
      <c r="K98" s="519"/>
      <c r="L98" s="538">
        <f>IF(J98="No",5000,0)</f>
        <v>0</v>
      </c>
      <c r="M98" s="508"/>
    </row>
    <row r="99" spans="2:13">
      <c r="B99" s="509"/>
      <c r="D99" s="502" t="s">
        <v>914</v>
      </c>
      <c r="E99" s="492"/>
      <c r="F99" s="492"/>
      <c r="K99" s="518"/>
      <c r="L99" s="33"/>
      <c r="M99" s="508"/>
    </row>
    <row r="100" spans="2:13">
      <c r="B100" s="509">
        <f>+B98+1</f>
        <v>3</v>
      </c>
      <c r="C100" s="489" t="s">
        <v>832</v>
      </c>
      <c r="H100" s="409"/>
      <c r="I100" s="518"/>
      <c r="J100" s="493">
        <v>0</v>
      </c>
      <c r="K100" s="518" t="s">
        <v>781</v>
      </c>
      <c r="L100" s="535">
        <f>+J100*35</f>
        <v>0</v>
      </c>
      <c r="M100" s="508"/>
    </row>
    <row r="101" spans="2:13">
      <c r="B101" s="509">
        <f>+B100+1</f>
        <v>4</v>
      </c>
      <c r="C101" s="489" t="s">
        <v>803</v>
      </c>
      <c r="J101" s="493">
        <v>1</v>
      </c>
      <c r="K101" s="518" t="s">
        <v>792</v>
      </c>
      <c r="L101" s="535">
        <f>+J101*5000</f>
        <v>5000</v>
      </c>
      <c r="M101" s="508"/>
    </row>
    <row r="102" spans="2:13">
      <c r="B102" s="510"/>
      <c r="L102" s="527"/>
      <c r="M102" s="508"/>
    </row>
    <row r="103" spans="2:13" ht="12.75" thickBot="1">
      <c r="B103" s="511"/>
      <c r="C103" s="512"/>
      <c r="D103" s="512"/>
      <c r="E103" s="512"/>
      <c r="F103" s="512"/>
      <c r="G103" s="512"/>
      <c r="H103" s="512"/>
      <c r="I103" s="512"/>
      <c r="J103" s="521" t="s">
        <v>786</v>
      </c>
      <c r="K103" s="512"/>
      <c r="L103" s="536">
        <f>SUM(L97:L102)</f>
        <v>5000</v>
      </c>
      <c r="M103" s="513"/>
    </row>
    <row r="104" spans="2:13">
      <c r="L104" s="527"/>
    </row>
    <row r="105" spans="2:13" ht="12.75" thickBot="1">
      <c r="B105" s="17" t="s">
        <v>804</v>
      </c>
      <c r="C105" s="514"/>
      <c r="D105" s="514"/>
      <c r="E105" s="514"/>
      <c r="F105" s="514"/>
      <c r="G105" s="514"/>
      <c r="H105" s="136"/>
      <c r="I105" s="515"/>
      <c r="J105" s="516" t="s">
        <v>785</v>
      </c>
      <c r="K105" s="515"/>
      <c r="L105" s="537" t="s">
        <v>778</v>
      </c>
      <c r="M105" s="515"/>
    </row>
    <row r="106" spans="2:13">
      <c r="B106" s="503"/>
      <c r="C106" s="504"/>
      <c r="D106" s="504"/>
      <c r="E106" s="504"/>
      <c r="F106" s="504"/>
      <c r="G106" s="504"/>
      <c r="H106" s="488"/>
      <c r="I106" s="505"/>
      <c r="J106" s="505"/>
      <c r="K106" s="505"/>
      <c r="L106" s="533"/>
      <c r="M106" s="506"/>
    </row>
    <row r="107" spans="2:13">
      <c r="B107" s="507">
        <v>1</v>
      </c>
      <c r="C107" s="489" t="s">
        <v>777</v>
      </c>
      <c r="G107" s="1425" t="s">
        <v>769</v>
      </c>
      <c r="H107" s="1425"/>
      <c r="I107" s="1425"/>
      <c r="J107" s="1425"/>
      <c r="K107" s="518"/>
      <c r="L107" s="534"/>
      <c r="M107" s="508"/>
    </row>
    <row r="108" spans="2:13">
      <c r="B108" s="509">
        <f>+B107+1</f>
        <v>2</v>
      </c>
      <c r="C108" s="502" t="s">
        <v>779</v>
      </c>
      <c r="D108" s="492"/>
      <c r="E108" s="492"/>
      <c r="F108" s="492"/>
      <c r="J108" s="556" t="s">
        <v>947</v>
      </c>
      <c r="K108" s="519"/>
      <c r="L108" s="538">
        <f>IF(J108="No",25000,0)</f>
        <v>0</v>
      </c>
      <c r="M108" s="508"/>
    </row>
    <row r="109" spans="2:13">
      <c r="B109" s="509"/>
      <c r="D109" s="502" t="s">
        <v>914</v>
      </c>
      <c r="E109" s="492"/>
      <c r="F109" s="492"/>
      <c r="K109" s="518"/>
      <c r="L109" s="33"/>
      <c r="M109" s="508"/>
    </row>
    <row r="110" spans="2:13">
      <c r="B110" s="509">
        <f>+B108+1</f>
        <v>3</v>
      </c>
      <c r="C110" s="502" t="s">
        <v>755</v>
      </c>
      <c r="D110" s="492"/>
      <c r="E110" s="492"/>
      <c r="F110" s="492"/>
      <c r="J110" s="556" t="s">
        <v>783</v>
      </c>
      <c r="K110" s="519"/>
      <c r="L110" s="534"/>
      <c r="M110" s="508"/>
    </row>
    <row r="111" spans="2:13">
      <c r="B111" s="509"/>
      <c r="D111" s="502" t="s">
        <v>920</v>
      </c>
      <c r="E111" s="492"/>
      <c r="F111" s="492"/>
      <c r="J111" s="493">
        <v>0</v>
      </c>
      <c r="K111" s="518" t="s">
        <v>805</v>
      </c>
      <c r="L111" s="33"/>
      <c r="M111" s="508"/>
    </row>
    <row r="112" spans="2:13">
      <c r="B112" s="509">
        <f>+B110+1</f>
        <v>4</v>
      </c>
      <c r="C112" s="489" t="s">
        <v>829</v>
      </c>
      <c r="H112" s="409"/>
      <c r="I112" s="518"/>
      <c r="J112" s="493">
        <v>0</v>
      </c>
      <c r="K112" s="518" t="s">
        <v>781</v>
      </c>
      <c r="L112" s="535">
        <f>+J112*60</f>
        <v>0</v>
      </c>
      <c r="M112" s="508"/>
    </row>
    <row r="113" spans="2:14">
      <c r="B113" s="509">
        <f>+B112+1</f>
        <v>5</v>
      </c>
      <c r="C113" s="489" t="s">
        <v>880</v>
      </c>
      <c r="H113" s="493">
        <v>0</v>
      </c>
      <c r="I113" s="518" t="s">
        <v>879</v>
      </c>
      <c r="J113" s="526">
        <f>+H113*20+J111</f>
        <v>0</v>
      </c>
      <c r="K113" s="518" t="s">
        <v>805</v>
      </c>
      <c r="L113" s="33"/>
      <c r="M113" s="508"/>
    </row>
    <row r="114" spans="2:14">
      <c r="B114" s="510"/>
      <c r="D114" s="489" t="s">
        <v>921</v>
      </c>
      <c r="L114" s="527"/>
      <c r="M114" s="508"/>
    </row>
    <row r="115" spans="2:14">
      <c r="B115" s="509">
        <f>+B113+1</f>
        <v>6</v>
      </c>
      <c r="C115" s="502" t="s">
        <v>756</v>
      </c>
      <c r="D115" s="492"/>
      <c r="E115" s="492"/>
      <c r="F115" s="492"/>
      <c r="J115" s="556" t="s">
        <v>783</v>
      </c>
      <c r="K115" s="519"/>
      <c r="L115" s="534"/>
      <c r="M115" s="508"/>
    </row>
    <row r="116" spans="2:14">
      <c r="B116" s="509">
        <f>+B115+1</f>
        <v>7</v>
      </c>
      <c r="C116" s="502" t="s">
        <v>806</v>
      </c>
      <c r="D116" s="492"/>
      <c r="E116" s="492"/>
      <c r="F116" s="492"/>
      <c r="J116" s="556" t="s">
        <v>783</v>
      </c>
      <c r="K116" s="519"/>
      <c r="L116" s="534"/>
      <c r="M116" s="508"/>
    </row>
    <row r="117" spans="2:14">
      <c r="B117" s="509">
        <f>+B116+1</f>
        <v>8</v>
      </c>
      <c r="C117" s="489" t="s">
        <v>807</v>
      </c>
      <c r="J117" s="493">
        <v>0</v>
      </c>
      <c r="K117" s="518" t="s">
        <v>792</v>
      </c>
      <c r="L117" s="535">
        <f>+J117*10000</f>
        <v>0</v>
      </c>
      <c r="M117" s="508"/>
    </row>
    <row r="118" spans="2:14">
      <c r="B118" s="509">
        <f>+B117+1</f>
        <v>9</v>
      </c>
      <c r="C118" s="502" t="s">
        <v>808</v>
      </c>
      <c r="D118" s="492"/>
      <c r="E118" s="492"/>
      <c r="F118" s="492"/>
      <c r="J118" s="556" t="s">
        <v>783</v>
      </c>
      <c r="K118" s="519"/>
      <c r="L118" s="534"/>
      <c r="M118" s="508"/>
    </row>
    <row r="119" spans="2:14">
      <c r="B119" s="510"/>
      <c r="D119" s="489" t="s">
        <v>922</v>
      </c>
      <c r="L119" s="527"/>
      <c r="M119" s="508"/>
    </row>
    <row r="120" spans="2:14">
      <c r="B120" s="509">
        <f>+B118+1</f>
        <v>10</v>
      </c>
      <c r="C120" s="489" t="s">
        <v>809</v>
      </c>
      <c r="H120" s="493" t="s">
        <v>188</v>
      </c>
      <c r="I120" s="518" t="s">
        <v>810</v>
      </c>
      <c r="J120" s="493" t="s">
        <v>188</v>
      </c>
      <c r="K120" s="518" t="s">
        <v>811</v>
      </c>
      <c r="L120" s="33"/>
      <c r="M120" s="508"/>
    </row>
    <row r="121" spans="2:14">
      <c r="B121" s="510"/>
      <c r="D121" s="489" t="s">
        <v>923</v>
      </c>
      <c r="L121" s="527"/>
      <c r="M121" s="508"/>
    </row>
    <row r="122" spans="2:14">
      <c r="B122" s="509">
        <f>+B120+1</f>
        <v>11</v>
      </c>
      <c r="C122" s="502" t="s">
        <v>812</v>
      </c>
      <c r="D122" s="492"/>
      <c r="E122" s="492"/>
      <c r="F122" s="492"/>
      <c r="J122" s="556" t="s">
        <v>783</v>
      </c>
      <c r="K122" s="519"/>
      <c r="L122" s="535">
        <f>IF(J122="No",93055,0)</f>
        <v>0</v>
      </c>
      <c r="M122" s="508"/>
    </row>
    <row r="123" spans="2:14">
      <c r="B123" s="510"/>
      <c r="D123" s="502" t="s">
        <v>924</v>
      </c>
      <c r="L123" s="527"/>
      <c r="M123" s="508"/>
    </row>
    <row r="124" spans="2:14">
      <c r="B124" s="509">
        <f>+B122+1</f>
        <v>12</v>
      </c>
      <c r="C124" s="489" t="s">
        <v>877</v>
      </c>
      <c r="J124" s="493">
        <v>0</v>
      </c>
      <c r="K124" s="518" t="s">
        <v>813</v>
      </c>
      <c r="L124" s="33"/>
      <c r="M124" s="508"/>
    </row>
    <row r="125" spans="2:14">
      <c r="B125" s="509">
        <f>+B124+1</f>
        <v>13</v>
      </c>
      <c r="C125" s="489" t="s">
        <v>814</v>
      </c>
      <c r="J125" s="493">
        <v>1</v>
      </c>
      <c r="K125" s="518" t="s">
        <v>792</v>
      </c>
      <c r="L125" s="535">
        <f>+J125*5000</f>
        <v>5000</v>
      </c>
      <c r="M125" s="508"/>
    </row>
    <row r="126" spans="2:14">
      <c r="B126" s="509">
        <f>+B125+1</f>
        <v>14</v>
      </c>
      <c r="C126" s="489" t="s">
        <v>834</v>
      </c>
      <c r="J126" s="493">
        <v>0</v>
      </c>
      <c r="K126" s="518" t="s">
        <v>781</v>
      </c>
      <c r="L126" s="535">
        <f>IF(L6&lt;50000,55*J126,(IF(L6&lt;100000,60*J126,65*J126)))</f>
        <v>0</v>
      </c>
      <c r="M126" s="508"/>
      <c r="N126" s="530"/>
    </row>
    <row r="127" spans="2:14">
      <c r="B127" s="510"/>
      <c r="C127" s="502"/>
      <c r="L127" s="527"/>
      <c r="M127" s="508"/>
      <c r="N127" s="5"/>
    </row>
    <row r="128" spans="2:14" ht="12.75" thickBot="1">
      <c r="B128" s="511"/>
      <c r="C128" s="512"/>
      <c r="D128" s="512"/>
      <c r="E128" s="512"/>
      <c r="F128" s="512"/>
      <c r="G128" s="512"/>
      <c r="H128" s="512"/>
      <c r="I128" s="512"/>
      <c r="J128" s="521" t="s">
        <v>786</v>
      </c>
      <c r="K128" s="512"/>
      <c r="L128" s="536">
        <f>SUM(L107:L127)</f>
        <v>5000</v>
      </c>
      <c r="M128" s="513"/>
      <c r="N128" s="5">
        <v>2</v>
      </c>
    </row>
    <row r="129" spans="2:17">
      <c r="L129" s="527"/>
      <c r="N129" s="5"/>
    </row>
    <row r="130" spans="2:17" ht="12.75" thickBot="1">
      <c r="B130" s="17" t="s">
        <v>815</v>
      </c>
      <c r="C130" s="514"/>
      <c r="D130" s="514"/>
      <c r="E130" s="514"/>
      <c r="F130" s="514"/>
      <c r="G130" s="514"/>
      <c r="H130" s="136"/>
      <c r="I130" s="515"/>
      <c r="J130" s="516" t="s">
        <v>785</v>
      </c>
      <c r="K130" s="515"/>
      <c r="L130" s="537" t="s">
        <v>778</v>
      </c>
      <c r="M130" s="515"/>
      <c r="N130" s="530"/>
    </row>
    <row r="131" spans="2:17">
      <c r="B131" s="503"/>
      <c r="C131" s="504"/>
      <c r="D131" s="504"/>
      <c r="E131" s="504"/>
      <c r="F131" s="504"/>
      <c r="G131" s="504"/>
      <c r="H131" s="488"/>
      <c r="I131" s="505"/>
      <c r="J131" s="505"/>
      <c r="K131" s="505"/>
      <c r="L131" s="533"/>
      <c r="M131" s="506"/>
      <c r="N131" s="530"/>
    </row>
    <row r="132" spans="2:17">
      <c r="B132" s="509">
        <f>+B131+1</f>
        <v>1</v>
      </c>
      <c r="C132" s="489" t="s">
        <v>757</v>
      </c>
      <c r="D132" s="492"/>
      <c r="E132" s="492"/>
      <c r="F132" s="492"/>
      <c r="J132" s="556" t="s">
        <v>783</v>
      </c>
      <c r="K132" s="519"/>
      <c r="L132" s="534"/>
      <c r="M132" s="508"/>
    </row>
    <row r="133" spans="2:17">
      <c r="B133" s="509">
        <f>+B132+1</f>
        <v>2</v>
      </c>
      <c r="C133" s="489" t="s">
        <v>925</v>
      </c>
      <c r="J133" s="409"/>
      <c r="K133" s="518"/>
      <c r="L133" s="540"/>
      <c r="M133" s="508"/>
    </row>
    <row r="134" spans="2:17">
      <c r="B134" s="509"/>
      <c r="F134" s="493">
        <v>0</v>
      </c>
      <c r="G134" s="489" t="s">
        <v>792</v>
      </c>
      <c r="H134" s="493">
        <v>4</v>
      </c>
      <c r="I134" s="518" t="s">
        <v>813</v>
      </c>
      <c r="J134" s="493">
        <v>0</v>
      </c>
      <c r="K134" s="518" t="s">
        <v>781</v>
      </c>
      <c r="L134" s="535">
        <f>+J134*150</f>
        <v>0</v>
      </c>
      <c r="M134" s="508"/>
    </row>
    <row r="135" spans="2:17">
      <c r="B135" s="509">
        <f>+B133+1</f>
        <v>3</v>
      </c>
      <c r="C135" s="549" t="s">
        <v>882</v>
      </c>
      <c r="E135" s="1425" t="s">
        <v>837</v>
      </c>
      <c r="F135" s="1425"/>
      <c r="G135" s="557" t="s">
        <v>889</v>
      </c>
      <c r="H135" s="493">
        <v>24</v>
      </c>
      <c r="I135" s="518" t="s">
        <v>885</v>
      </c>
      <c r="J135" s="493">
        <v>0</v>
      </c>
      <c r="K135" s="518" t="s">
        <v>781</v>
      </c>
      <c r="L135" s="535">
        <f>IF(E135="Copper",(IF(G135="200 PAIR",J135*10,(IF(G135="400 PAIR",J135*20,J135*30)))),0)</f>
        <v>0</v>
      </c>
      <c r="M135" s="508"/>
      <c r="Q135" s="550"/>
    </row>
    <row r="136" spans="2:17">
      <c r="B136" s="509">
        <f>+B135+1</f>
        <v>4</v>
      </c>
      <c r="C136" s="549" t="s">
        <v>883</v>
      </c>
      <c r="E136" s="1425" t="s">
        <v>837</v>
      </c>
      <c r="F136" s="1425"/>
      <c r="H136" s="543" t="s">
        <v>888</v>
      </c>
      <c r="I136" s="518" t="s">
        <v>886</v>
      </c>
      <c r="J136" s="493">
        <v>0</v>
      </c>
      <c r="K136" s="518" t="s">
        <v>781</v>
      </c>
      <c r="L136" s="535">
        <f>IF(E136="Fiber Coaxial",J136*20,(IF(E136="Optical Fiber",J136*30,0)))</f>
        <v>0</v>
      </c>
      <c r="M136" s="508"/>
    </row>
    <row r="137" spans="2:17">
      <c r="B137" s="509">
        <f>+B136+1</f>
        <v>5</v>
      </c>
      <c r="C137" s="549" t="s">
        <v>884</v>
      </c>
      <c r="E137" s="1425" t="s">
        <v>837</v>
      </c>
      <c r="F137" s="1425"/>
      <c r="H137" s="543" t="s">
        <v>888</v>
      </c>
      <c r="I137" s="518" t="s">
        <v>886</v>
      </c>
      <c r="J137" s="493">
        <v>0</v>
      </c>
      <c r="K137" s="518" t="s">
        <v>781</v>
      </c>
      <c r="L137" s="535">
        <f>IF(E137="Fiber Coaxial",J137*20,(IF(E137="Optical Fiber",J137*30,0)))</f>
        <v>0</v>
      </c>
      <c r="M137" s="508"/>
    </row>
    <row r="138" spans="2:17">
      <c r="B138" s="509">
        <f>+B137+1</f>
        <v>6</v>
      </c>
      <c r="C138" s="489" t="s">
        <v>944</v>
      </c>
      <c r="J138" s="27">
        <f>+ROUND(J134/150,0)</f>
        <v>0</v>
      </c>
      <c r="K138" s="518" t="s">
        <v>792</v>
      </c>
      <c r="L138" s="535">
        <f>J138*5000</f>
        <v>0</v>
      </c>
      <c r="M138" s="508"/>
      <c r="N138" s="489"/>
    </row>
    <row r="139" spans="2:17">
      <c r="B139" s="510"/>
      <c r="L139" s="527"/>
      <c r="M139" s="508"/>
    </row>
    <row r="140" spans="2:17">
      <c r="B140" s="510"/>
      <c r="J140" s="553" t="s">
        <v>786</v>
      </c>
      <c r="L140" s="554">
        <f>SUM(L131:L139)</f>
        <v>0</v>
      </c>
      <c r="M140" s="508"/>
    </row>
    <row r="141" spans="2:17">
      <c r="B141" s="510"/>
      <c r="J141" s="553"/>
      <c r="L141" s="554"/>
      <c r="M141" s="508"/>
    </row>
    <row r="142" spans="2:17">
      <c r="B142" s="510"/>
      <c r="D142" s="553" t="s">
        <v>943</v>
      </c>
      <c r="L142" s="527"/>
      <c r="M142" s="508"/>
    </row>
    <row r="143" spans="2:17" ht="35.25" customHeight="1">
      <c r="B143" s="510"/>
      <c r="D143" s="1429" t="s">
        <v>1207</v>
      </c>
      <c r="E143" s="1430"/>
      <c r="F143" s="1430"/>
      <c r="G143" s="1430"/>
      <c r="H143" s="1430"/>
      <c r="I143" s="1430"/>
      <c r="J143" s="1430"/>
      <c r="K143" s="1430"/>
      <c r="L143" s="527"/>
      <c r="M143" s="508"/>
    </row>
    <row r="144" spans="2:17" ht="24.75" customHeight="1">
      <c r="B144" s="510"/>
      <c r="D144" s="1429" t="s">
        <v>1208</v>
      </c>
      <c r="E144" s="1430"/>
      <c r="F144" s="1430"/>
      <c r="G144" s="1430"/>
      <c r="H144" s="1430"/>
      <c r="I144" s="1430"/>
      <c r="J144" s="1430"/>
      <c r="K144" s="1430"/>
      <c r="L144" s="527"/>
      <c r="M144" s="508"/>
    </row>
    <row r="145" spans="2:14" ht="36" customHeight="1">
      <c r="B145" s="510"/>
      <c r="D145" s="1429" t="s">
        <v>1209</v>
      </c>
      <c r="E145" s="1430"/>
      <c r="F145" s="1430"/>
      <c r="G145" s="1430"/>
      <c r="H145" s="1430"/>
      <c r="I145" s="1430"/>
      <c r="J145" s="1430"/>
      <c r="K145" s="1430"/>
      <c r="L145" s="527"/>
      <c r="M145" s="508"/>
    </row>
    <row r="146" spans="2:14" ht="12.75" thickBot="1">
      <c r="B146" s="511"/>
      <c r="C146" s="512"/>
      <c r="D146" s="512"/>
      <c r="E146" s="512"/>
      <c r="F146" s="512"/>
      <c r="G146" s="512"/>
      <c r="H146" s="512"/>
      <c r="I146" s="512"/>
      <c r="J146" s="512"/>
      <c r="K146" s="512"/>
      <c r="L146" s="512"/>
      <c r="M146" s="513"/>
    </row>
    <row r="147" spans="2:14">
      <c r="L147" s="527"/>
    </row>
    <row r="148" spans="2:14" ht="12.75" thickBot="1">
      <c r="B148" s="17" t="s">
        <v>817</v>
      </c>
      <c r="C148" s="514"/>
      <c r="D148" s="514"/>
      <c r="E148" s="514"/>
      <c r="F148" s="514"/>
      <c r="G148" s="514"/>
      <c r="H148" s="136"/>
      <c r="I148" s="515"/>
      <c r="J148" s="516" t="s">
        <v>785</v>
      </c>
      <c r="K148" s="515"/>
      <c r="L148" s="537" t="s">
        <v>778</v>
      </c>
      <c r="M148" s="515"/>
    </row>
    <row r="149" spans="2:14">
      <c r="B149" s="503"/>
      <c r="C149" s="504"/>
      <c r="D149" s="504"/>
      <c r="E149" s="504"/>
      <c r="F149" s="504"/>
      <c r="G149" s="504"/>
      <c r="H149" s="488"/>
      <c r="I149" s="505"/>
      <c r="J149" s="505"/>
      <c r="K149" s="505"/>
      <c r="L149" s="533"/>
      <c r="M149" s="506"/>
    </row>
    <row r="150" spans="2:14">
      <c r="B150" s="507">
        <v>1</v>
      </c>
      <c r="C150" s="489" t="s">
        <v>818</v>
      </c>
      <c r="J150" s="493">
        <v>0</v>
      </c>
      <c r="K150" s="518" t="s">
        <v>781</v>
      </c>
      <c r="L150" s="535">
        <f>+J150*50</f>
        <v>0</v>
      </c>
      <c r="M150" s="508"/>
      <c r="N150" s="489"/>
    </row>
    <row r="151" spans="2:14">
      <c r="B151" s="510"/>
      <c r="L151" s="527"/>
      <c r="M151" s="508"/>
    </row>
    <row r="152" spans="2:14" ht="12.75" thickBot="1">
      <c r="B152" s="511"/>
      <c r="C152" s="512"/>
      <c r="D152" s="512"/>
      <c r="E152" s="512"/>
      <c r="F152" s="512"/>
      <c r="G152" s="512"/>
      <c r="H152" s="512"/>
      <c r="I152" s="512"/>
      <c r="J152" s="521" t="s">
        <v>786</v>
      </c>
      <c r="K152" s="512"/>
      <c r="L152" s="536">
        <f>SUM(L149:L151)</f>
        <v>0</v>
      </c>
      <c r="M152" s="513"/>
    </row>
    <row r="153" spans="2:14">
      <c r="L153" s="527"/>
    </row>
    <row r="154" spans="2:14" ht="12.75" thickBot="1">
      <c r="B154" s="17" t="s">
        <v>819</v>
      </c>
      <c r="C154" s="514"/>
      <c r="D154" s="514"/>
      <c r="E154" s="514"/>
      <c r="F154" s="514"/>
      <c r="G154" s="514"/>
      <c r="H154" s="136"/>
      <c r="I154" s="515"/>
      <c r="J154" s="516" t="s">
        <v>785</v>
      </c>
      <c r="K154" s="515"/>
      <c r="L154" s="537" t="s">
        <v>778</v>
      </c>
      <c r="M154" s="515"/>
    </row>
    <row r="155" spans="2:14">
      <c r="B155" s="503"/>
      <c r="C155" s="504"/>
      <c r="D155" s="504"/>
      <c r="E155" s="504"/>
      <c r="F155" s="504"/>
      <c r="G155" s="504"/>
      <c r="H155" s="488"/>
      <c r="I155" s="505"/>
      <c r="J155" s="505"/>
      <c r="K155" s="505"/>
      <c r="L155" s="533"/>
      <c r="M155" s="506"/>
    </row>
    <row r="156" spans="2:14">
      <c r="B156" s="507">
        <v>1</v>
      </c>
      <c r="C156" s="489" t="s">
        <v>926</v>
      </c>
      <c r="J156" s="409"/>
      <c r="K156" s="518"/>
      <c r="L156" s="540"/>
      <c r="M156" s="508"/>
    </row>
    <row r="157" spans="2:14">
      <c r="B157" s="510"/>
      <c r="C157" s="527" t="s">
        <v>80</v>
      </c>
      <c r="D157" s="489" t="s">
        <v>820</v>
      </c>
      <c r="E157" s="528"/>
      <c r="F157" s="528"/>
      <c r="G157" s="528"/>
      <c r="H157" s="528"/>
      <c r="J157" s="493">
        <v>0</v>
      </c>
      <c r="K157" s="518" t="s">
        <v>781</v>
      </c>
      <c r="L157" s="541">
        <v>0</v>
      </c>
      <c r="M157" s="508"/>
    </row>
    <row r="158" spans="2:14">
      <c r="B158" s="510"/>
      <c r="C158" s="527" t="s">
        <v>84</v>
      </c>
      <c r="D158" s="489" t="s">
        <v>820</v>
      </c>
      <c r="E158" s="528"/>
      <c r="F158" s="528"/>
      <c r="G158" s="528"/>
      <c r="H158" s="528"/>
      <c r="J158" s="493">
        <v>0</v>
      </c>
      <c r="K158" s="518" t="s">
        <v>781</v>
      </c>
      <c r="L158" s="541">
        <v>0</v>
      </c>
      <c r="M158" s="508"/>
      <c r="N158" s="489"/>
    </row>
    <row r="159" spans="2:14">
      <c r="B159" s="510"/>
      <c r="C159" s="527"/>
      <c r="J159" s="409"/>
      <c r="K159" s="518"/>
      <c r="L159" s="542"/>
      <c r="M159" s="508"/>
    </row>
    <row r="160" spans="2:14" ht="12.75" thickBot="1">
      <c r="B160" s="511"/>
      <c r="C160" s="512"/>
      <c r="D160" s="512"/>
      <c r="E160" s="512"/>
      <c r="F160" s="512"/>
      <c r="G160" s="512"/>
      <c r="H160" s="512"/>
      <c r="I160" s="512"/>
      <c r="J160" s="521" t="s">
        <v>786</v>
      </c>
      <c r="K160" s="512"/>
      <c r="L160" s="536">
        <f>SUM(L155:L159)</f>
        <v>0</v>
      </c>
      <c r="M160" s="513"/>
    </row>
    <row r="161" spans="2:14">
      <c r="L161" s="527"/>
    </row>
    <row r="162" spans="2:14" ht="12.75" thickBot="1">
      <c r="B162" s="17" t="s">
        <v>821</v>
      </c>
      <c r="C162" s="514"/>
      <c r="D162" s="514"/>
      <c r="E162" s="514"/>
      <c r="F162" s="514"/>
      <c r="G162" s="514"/>
      <c r="H162" s="136"/>
      <c r="I162" s="515"/>
      <c r="J162" s="516" t="s">
        <v>785</v>
      </c>
      <c r="K162" s="515"/>
      <c r="L162" s="537" t="s">
        <v>778</v>
      </c>
      <c r="M162" s="515"/>
    </row>
    <row r="163" spans="2:14">
      <c r="B163" s="503"/>
      <c r="C163" s="504"/>
      <c r="D163" s="504"/>
      <c r="E163" s="504"/>
      <c r="F163" s="504"/>
      <c r="G163" s="504"/>
      <c r="H163" s="488"/>
      <c r="I163" s="505"/>
      <c r="J163" s="505"/>
      <c r="K163" s="505"/>
      <c r="L163" s="533"/>
      <c r="M163" s="506"/>
    </row>
    <row r="164" spans="2:14">
      <c r="B164" s="507">
        <v>1</v>
      </c>
      <c r="C164" s="489" t="s">
        <v>822</v>
      </c>
      <c r="J164" s="556" t="s">
        <v>783</v>
      </c>
      <c r="K164" s="518"/>
      <c r="L164" s="540"/>
      <c r="M164" s="508"/>
    </row>
    <row r="165" spans="2:14">
      <c r="B165" s="510"/>
      <c r="D165" s="489" t="s">
        <v>927</v>
      </c>
      <c r="L165" s="541">
        <v>0</v>
      </c>
      <c r="M165" s="508"/>
      <c r="N165" s="489"/>
    </row>
    <row r="166" spans="2:14">
      <c r="B166" s="510"/>
      <c r="C166" s="527"/>
      <c r="J166" s="409"/>
      <c r="K166" s="518"/>
      <c r="L166" s="542"/>
      <c r="M166" s="508"/>
      <c r="N166" s="489"/>
    </row>
    <row r="167" spans="2:14" ht="12.75" thickBot="1">
      <c r="B167" s="511"/>
      <c r="C167" s="512"/>
      <c r="D167" s="512"/>
      <c r="E167" s="512"/>
      <c r="F167" s="512"/>
      <c r="G167" s="512"/>
      <c r="H167" s="512"/>
      <c r="I167" s="512"/>
      <c r="J167" s="521" t="s">
        <v>786</v>
      </c>
      <c r="K167" s="512"/>
      <c r="L167" s="536">
        <f>SUM(L163:L166)</f>
        <v>0</v>
      </c>
      <c r="M167" s="513"/>
    </row>
    <row r="168" spans="2:14">
      <c r="L168" s="527"/>
      <c r="N168" s="489"/>
    </row>
    <row r="169" spans="2:14" ht="12.75" thickBot="1">
      <c r="B169" s="17" t="s">
        <v>823</v>
      </c>
      <c r="C169" s="514"/>
      <c r="D169" s="514"/>
      <c r="E169" s="514"/>
      <c r="F169" s="514"/>
      <c r="G169" s="514"/>
      <c r="H169" s="136"/>
      <c r="I169" s="515"/>
      <c r="J169" s="516" t="s">
        <v>785</v>
      </c>
      <c r="K169" s="515"/>
      <c r="L169" s="537" t="s">
        <v>778</v>
      </c>
      <c r="M169" s="515"/>
    </row>
    <row r="170" spans="2:14">
      <c r="B170" s="503"/>
      <c r="C170" s="504"/>
      <c r="D170" s="504"/>
      <c r="E170" s="504"/>
      <c r="F170" s="504"/>
      <c r="G170" s="504"/>
      <c r="H170" s="488"/>
      <c r="I170" s="505"/>
      <c r="J170" s="505"/>
      <c r="K170" s="505"/>
      <c r="L170" s="533"/>
      <c r="M170" s="506"/>
    </row>
    <row r="171" spans="2:14">
      <c r="B171" s="507">
        <v>1</v>
      </c>
      <c r="C171" s="489" t="s">
        <v>758</v>
      </c>
      <c r="G171" s="1425" t="s">
        <v>864</v>
      </c>
      <c r="H171" s="1425"/>
      <c r="I171" s="1425"/>
      <c r="J171" s="1425"/>
      <c r="K171" s="518"/>
      <c r="L171" s="540"/>
      <c r="M171" s="508"/>
    </row>
    <row r="172" spans="2:14">
      <c r="B172" s="507">
        <f>+B171+1</f>
        <v>2</v>
      </c>
      <c r="C172" s="489" t="s">
        <v>824</v>
      </c>
      <c r="J172" s="556" t="s">
        <v>783</v>
      </c>
      <c r="K172" s="518"/>
      <c r="L172" s="541">
        <v>0</v>
      </c>
      <c r="M172" s="508"/>
    </row>
    <row r="173" spans="2:14">
      <c r="B173" s="510"/>
      <c r="D173" s="489" t="s">
        <v>928</v>
      </c>
      <c r="L173" s="527"/>
      <c r="M173" s="508"/>
    </row>
    <row r="174" spans="2:14">
      <c r="B174" s="507">
        <f>+B172+1</f>
        <v>3</v>
      </c>
      <c r="C174" s="489" t="s">
        <v>825</v>
      </c>
      <c r="J174" s="556" t="s">
        <v>783</v>
      </c>
      <c r="K174" s="518"/>
      <c r="L174" s="541">
        <v>0</v>
      </c>
      <c r="M174" s="508"/>
    </row>
    <row r="175" spans="2:14">
      <c r="B175" s="510"/>
      <c r="D175" s="489" t="s">
        <v>929</v>
      </c>
      <c r="L175" s="527"/>
      <c r="M175" s="508"/>
      <c r="N175" s="489"/>
    </row>
    <row r="176" spans="2:14">
      <c r="B176" s="510"/>
      <c r="C176" s="527"/>
      <c r="J176" s="409"/>
      <c r="K176" s="518"/>
      <c r="L176" s="542"/>
      <c r="M176" s="508"/>
    </row>
    <row r="177" spans="2:14" ht="12.75" thickBot="1">
      <c r="B177" s="511"/>
      <c r="C177" s="512"/>
      <c r="D177" s="512"/>
      <c r="E177" s="512"/>
      <c r="F177" s="512"/>
      <c r="G177" s="512"/>
      <c r="H177" s="512"/>
      <c r="I177" s="512"/>
      <c r="J177" s="521" t="s">
        <v>786</v>
      </c>
      <c r="K177" s="512"/>
      <c r="L177" s="536">
        <f>SUM(L170:L176)</f>
        <v>0</v>
      </c>
      <c r="M177" s="513"/>
      <c r="N177" s="489"/>
    </row>
    <row r="178" spans="2:14">
      <c r="L178" s="527"/>
    </row>
    <row r="179" spans="2:14" ht="12.75" thickBot="1">
      <c r="B179" s="17" t="s">
        <v>826</v>
      </c>
      <c r="C179" s="514"/>
      <c r="D179" s="514"/>
      <c r="E179" s="514"/>
      <c r="F179" s="514"/>
      <c r="G179" s="514"/>
      <c r="H179" s="136"/>
      <c r="I179" s="515"/>
      <c r="J179" s="516" t="s">
        <v>785</v>
      </c>
      <c r="K179" s="515"/>
      <c r="L179" s="537" t="s">
        <v>778</v>
      </c>
      <c r="M179" s="515"/>
    </row>
    <row r="180" spans="2:14">
      <c r="B180" s="503"/>
      <c r="C180" s="504"/>
      <c r="D180" s="504"/>
      <c r="E180" s="504"/>
      <c r="F180" s="504"/>
      <c r="G180" s="504"/>
      <c r="H180" s="488"/>
      <c r="I180" s="505"/>
      <c r="J180" s="505"/>
      <c r="K180" s="505"/>
      <c r="L180" s="533"/>
      <c r="M180" s="506"/>
    </row>
    <row r="181" spans="2:14">
      <c r="B181" s="507">
        <v>1</v>
      </c>
      <c r="C181" s="489" t="s">
        <v>827</v>
      </c>
      <c r="J181" s="556" t="s">
        <v>783</v>
      </c>
      <c r="K181" s="518"/>
      <c r="L181" s="541">
        <v>0</v>
      </c>
      <c r="M181" s="508"/>
    </row>
    <row r="182" spans="2:14">
      <c r="B182" s="510"/>
      <c r="D182" s="489" t="s">
        <v>930</v>
      </c>
      <c r="L182" s="527"/>
      <c r="M182" s="508"/>
    </row>
    <row r="183" spans="2:14">
      <c r="B183" s="507">
        <f>+B181+1</f>
        <v>2</v>
      </c>
      <c r="C183" s="489" t="s">
        <v>828</v>
      </c>
      <c r="J183" s="556" t="s">
        <v>783</v>
      </c>
      <c r="K183" s="518"/>
      <c r="L183" s="541">
        <v>0</v>
      </c>
      <c r="M183" s="508"/>
    </row>
    <row r="184" spans="2:14">
      <c r="B184" s="510"/>
      <c r="D184" s="489" t="s">
        <v>931</v>
      </c>
      <c r="L184" s="527"/>
      <c r="M184" s="508"/>
    </row>
    <row r="185" spans="2:14">
      <c r="B185" s="510"/>
      <c r="D185" s="489" t="s">
        <v>932</v>
      </c>
      <c r="L185" s="527"/>
      <c r="M185" s="508"/>
    </row>
    <row r="186" spans="2:14">
      <c r="B186" s="510"/>
      <c r="D186" s="489" t="s">
        <v>933</v>
      </c>
      <c r="L186" s="527"/>
      <c r="M186" s="508"/>
    </row>
    <row r="187" spans="2:14">
      <c r="B187" s="510"/>
      <c r="C187" s="527"/>
      <c r="J187" s="409"/>
      <c r="K187" s="518"/>
      <c r="L187" s="542"/>
      <c r="M187" s="508"/>
    </row>
    <row r="188" spans="2:14" ht="12.75" thickBot="1">
      <c r="B188" s="511"/>
      <c r="C188" s="512"/>
      <c r="D188" s="512"/>
      <c r="E188" s="512"/>
      <c r="F188" s="512"/>
      <c r="G188" s="512"/>
      <c r="H188" s="512"/>
      <c r="I188" s="512"/>
      <c r="J188" s="521" t="s">
        <v>786</v>
      </c>
      <c r="K188" s="512"/>
      <c r="L188" s="536">
        <f>SUM(L180:L187)</f>
        <v>0</v>
      </c>
      <c r="M188" s="513"/>
    </row>
    <row r="189" spans="2:14">
      <c r="L189" s="527"/>
    </row>
    <row r="190" spans="2:14" ht="12.75" thickBot="1">
      <c r="C190" s="514"/>
      <c r="D190" s="514"/>
      <c r="E190" s="514"/>
      <c r="F190" s="514"/>
      <c r="G190" s="514"/>
      <c r="H190" s="136"/>
      <c r="I190" s="515"/>
      <c r="J190" s="516"/>
      <c r="K190" s="515"/>
      <c r="L190" s="537"/>
      <c r="M190" s="515"/>
    </row>
    <row r="191" spans="2:14">
      <c r="B191" s="503"/>
      <c r="C191" s="504"/>
      <c r="D191" s="504"/>
      <c r="E191" s="504"/>
      <c r="F191" s="504"/>
      <c r="G191" s="504"/>
      <c r="H191" s="488"/>
      <c r="I191" s="505"/>
      <c r="J191" s="505"/>
      <c r="K191" s="505"/>
      <c r="L191" s="533"/>
      <c r="M191" s="506"/>
    </row>
    <row r="192" spans="2:14">
      <c r="B192" s="510"/>
      <c r="C192" s="17" t="s">
        <v>878</v>
      </c>
      <c r="J192" s="409"/>
      <c r="K192" s="518"/>
      <c r="L192" s="542"/>
      <c r="M192" s="508"/>
    </row>
    <row r="193" spans="2:13" ht="12.75" thickBot="1">
      <c r="B193" s="511"/>
      <c r="C193" s="512"/>
      <c r="D193" s="512"/>
      <c r="E193" s="512"/>
      <c r="F193" s="512"/>
      <c r="G193" s="512"/>
      <c r="H193" s="512"/>
      <c r="I193" s="512"/>
      <c r="J193" s="521" t="s">
        <v>786</v>
      </c>
      <c r="K193" s="512"/>
      <c r="L193" s="536">
        <f>+L188+L177+L167+L160+L152+L140+L128+L103+L93+L75+L57+L45+L34+L28</f>
        <v>23000</v>
      </c>
      <c r="M193" s="513"/>
    </row>
  </sheetData>
  <mergeCells count="20">
    <mergeCell ref="G38:J38"/>
    <mergeCell ref="G49:J49"/>
    <mergeCell ref="G17:J17"/>
    <mergeCell ref="B11:N11"/>
    <mergeCell ref="G97:J97"/>
    <mergeCell ref="G171:J171"/>
    <mergeCell ref="G107:J107"/>
    <mergeCell ref="D143:K143"/>
    <mergeCell ref="D144:K144"/>
    <mergeCell ref="D145:K145"/>
    <mergeCell ref="E135:F135"/>
    <mergeCell ref="E136:F136"/>
    <mergeCell ref="E137:F137"/>
    <mergeCell ref="B2:M2"/>
    <mergeCell ref="B1:M1"/>
    <mergeCell ref="B3:M3"/>
    <mergeCell ref="J8:M8"/>
    <mergeCell ref="D5:H5"/>
    <mergeCell ref="D6:H6"/>
    <mergeCell ref="D8:H8"/>
  </mergeCells>
  <dataValidations xWindow="470" yWindow="353" count="11">
    <dataValidation type="list" allowBlank="1" showInputMessage="1" showErrorMessage="1" sqref="J164 J132 J122 J118 J115:J116 J110 J108 J98 J87 J81 J79 J63 J61 J50 J39 J18 J183 J181 J174 J172" xr:uid="{00000000-0002-0000-0700-000000000000}">
      <formula1>"Yes/No,Yes,No"</formula1>
    </dataValidation>
    <dataValidation type="list" allowBlank="1" showInputMessage="1" showErrorMessage="1" promptTitle="NAME OF AIR DISTRICT" prompt="Select local Air District" sqref="G171:J171" xr:uid="{00000000-0002-0000-0700-000001000000}">
      <formula1>Util_AQMD</formula1>
    </dataValidation>
    <dataValidation type="list" allowBlank="1" showInputMessage="1" showErrorMessage="1" sqref="E135:E137" xr:uid="{00000000-0002-0000-0700-000002000000}">
      <formula1>Util_Cable_Medium</formula1>
    </dataValidation>
    <dataValidation type="list" allowBlank="1" sqref="G135" xr:uid="{00000000-0002-0000-0700-000003000000}">
      <formula1>"200 PAIR,400 PAIR,600 PAIR"</formula1>
    </dataValidation>
    <dataValidation type="list" allowBlank="1" showInputMessage="1" promptTitle="NAME OF PUBLIC UTILITY" prompt="Select Public Utility or INPUT if not available" sqref="G38:J38" xr:uid="{00000000-0002-0000-0700-000004000000}">
      <formula1>Util_Sewer</formula1>
    </dataValidation>
    <dataValidation type="list" allowBlank="1" showInputMessage="1" showErrorMessage="1" promptTitle="NAME OF PUBLIC UTILITY" prompt="Select Public Utility" sqref="G97:J97" xr:uid="{00000000-0002-0000-0700-000005000000}">
      <formula1>UTIL_GAS</formula1>
    </dataValidation>
    <dataValidation type="list" allowBlank="1" showInputMessage="1" promptTitle="NAME OF PUBLIC UTILITY" prompt="Select Public Utility or INPUT if not available" sqref="G107:J107" xr:uid="{00000000-0002-0000-0700-000006000000}">
      <formula1>Util_Water</formula1>
    </dataValidation>
    <dataValidation type="list" allowBlank="1" showInputMessage="1" promptTitle="NAME OF PUBLIC UTILITY" prompt="Select Public Utility or INPUT if not available" sqref="G49:J49" xr:uid="{00000000-0002-0000-0700-000007000000}">
      <formula1>Util_Storm</formula1>
    </dataValidation>
    <dataValidation type="list" allowBlank="1" showInputMessage="1" showErrorMessage="1" promptTitle="NAME OF PUBLIC UTILITY" prompt="Select Public Utility._x000a__x000a_If UTILITY is a 3rd party and NOT the campus, then connection letter from the Utility should include ALL costs for a new service." sqref="G17:J17" xr:uid="{00000000-0002-0000-0700-000008000000}">
      <formula1>UTIL_ELEC</formula1>
    </dataValidation>
    <dataValidation type="list" allowBlank="1" showInputMessage="1" showErrorMessage="1" promptTitle="SELECT A PROJECT PHASE" prompt="Select Phase for submitted 2-8 Milestone." sqref="D8:H8" xr:uid="{00000000-0002-0000-0700-000009000000}">
      <formula1>SITE_UTILITY_PHASES</formula1>
    </dataValidation>
    <dataValidation type="list" allowBlank="1" showInputMessage="1" showErrorMessage="1" promptTitle="SELECT GENERIC FACILTY TYPE" prompt="Used for Outyear calculation placeholders" sqref="J8" xr:uid="{00000000-0002-0000-0700-00000A000000}">
      <formula1>HEAT_TYPES</formula1>
    </dataValidation>
  </dataValidations>
  <printOptions horizontalCentered="1"/>
  <pageMargins left="0" right="0" top="0.5" bottom="0.5" header="0.3" footer="0.3"/>
  <pageSetup scale="75" fitToHeight="3" orientation="portrait" cellComments="asDisplayed" r:id="rId1"/>
  <rowBreaks count="2" manualBreakCount="2">
    <brk id="76" max="13" man="1"/>
    <brk id="147"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2324" r:id="rId4" name="Option Button 36">
              <controlPr defaultSize="0" autoFill="0" autoLine="0" autoPict="0">
                <anchor moveWithCells="1" sizeWithCells="1">
                  <from>
                    <xdr:col>3</xdr:col>
                    <xdr:colOff>857250</xdr:colOff>
                    <xdr:row>67</xdr:row>
                    <xdr:rowOff>123825</xdr:rowOff>
                  </from>
                  <to>
                    <xdr:col>5</xdr:col>
                    <xdr:colOff>123825</xdr:colOff>
                    <xdr:row>69</xdr:row>
                    <xdr:rowOff>38100</xdr:rowOff>
                  </to>
                </anchor>
              </controlPr>
            </control>
          </mc:Choice>
        </mc:AlternateContent>
        <mc:AlternateContent xmlns:mc="http://schemas.openxmlformats.org/markup-compatibility/2006">
          <mc:Choice Requires="x14">
            <control shapeId="12328" r:id="rId5" name="Option Button 40">
              <controlPr defaultSize="0" autoFill="0" autoLine="0" autoPict="0" macro="[0]!OptionButton40_Click">
                <anchor moveWithCells="1" sizeWithCells="1">
                  <from>
                    <xdr:col>3</xdr:col>
                    <xdr:colOff>857250</xdr:colOff>
                    <xdr:row>69</xdr:row>
                    <xdr:rowOff>123825</xdr:rowOff>
                  </from>
                  <to>
                    <xdr:col>8</xdr:col>
                    <xdr:colOff>0</xdr:colOff>
                    <xdr:row>71</xdr:row>
                    <xdr:rowOff>38100</xdr:rowOff>
                  </to>
                </anchor>
              </controlPr>
            </control>
          </mc:Choice>
        </mc:AlternateContent>
        <mc:AlternateContent xmlns:mc="http://schemas.openxmlformats.org/markup-compatibility/2006">
          <mc:Choice Requires="x14">
            <control shapeId="12326" r:id="rId6" name="Option Button 38">
              <controlPr defaultSize="0" autoFill="0" autoLine="0" autoPict="0">
                <anchor moveWithCells="1" sizeWithCells="1">
                  <from>
                    <xdr:col>3</xdr:col>
                    <xdr:colOff>857250</xdr:colOff>
                    <xdr:row>68</xdr:row>
                    <xdr:rowOff>114300</xdr:rowOff>
                  </from>
                  <to>
                    <xdr:col>7</xdr:col>
                    <xdr:colOff>409575</xdr:colOff>
                    <xdr:row>70</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2:AH252"/>
  <sheetViews>
    <sheetView zoomScaleNormal="100" workbookViewId="0"/>
  </sheetViews>
  <sheetFormatPr defaultColWidth="9.33203125" defaultRowHeight="12.75"/>
  <cols>
    <col min="1" max="1" width="30.83203125" style="85" customWidth="1"/>
    <col min="2" max="2" width="18.83203125" style="85" customWidth="1"/>
    <col min="3" max="3" width="14.6640625" style="85" customWidth="1"/>
    <col min="4" max="4" width="15.83203125" style="85" customWidth="1"/>
    <col min="5" max="5" width="16.83203125" style="85" customWidth="1"/>
    <col min="6" max="6" width="19.83203125" style="85" customWidth="1"/>
    <col min="7" max="8" width="17.1640625" style="85" customWidth="1"/>
    <col min="9" max="9" width="34.1640625" style="85" customWidth="1"/>
    <col min="10" max="10" width="18.83203125" style="85" customWidth="1"/>
    <col min="11" max="11" width="17.33203125" style="85" customWidth="1"/>
    <col min="12" max="12" width="18.6640625" style="85" customWidth="1"/>
    <col min="13" max="13" width="17" style="85" customWidth="1"/>
    <col min="14" max="14" width="14.1640625" style="85" customWidth="1"/>
    <col min="15" max="15" width="15" style="85" customWidth="1"/>
    <col min="16" max="16" width="16.5" style="85" customWidth="1"/>
    <col min="17" max="19" width="9.33203125" style="85"/>
    <col min="20" max="20" width="12.1640625" style="85" customWidth="1"/>
    <col min="21" max="21" width="12.5" style="85" customWidth="1"/>
    <col min="22" max="22" width="24.5" style="85" customWidth="1"/>
    <col min="23" max="23" width="17.1640625" style="85" customWidth="1"/>
    <col min="24" max="24" width="14.83203125" style="85" customWidth="1"/>
    <col min="25" max="25" width="13.83203125" style="85" customWidth="1"/>
    <col min="26" max="26" width="23.5" style="85" customWidth="1"/>
    <col min="27" max="27" width="12.5" style="85" customWidth="1"/>
    <col min="28" max="28" width="22" style="85" customWidth="1"/>
    <col min="29" max="29" width="46.5" style="85" customWidth="1"/>
    <col min="30" max="16384" width="9.33203125" style="85"/>
  </cols>
  <sheetData>
    <row r="2" spans="1:34" s="5" customFormat="1" ht="15.75" thickBot="1">
      <c r="A2" s="261"/>
      <c r="B2" s="262" t="s">
        <v>35</v>
      </c>
      <c r="C2" s="465">
        <f>'USER INPUT'!R26</f>
        <v>0</v>
      </c>
      <c r="D2" s="184"/>
      <c r="E2" s="184"/>
      <c r="F2" s="184"/>
      <c r="G2" s="184"/>
      <c r="H2" s="184"/>
      <c r="I2" s="712"/>
      <c r="J2" s="262" t="s">
        <v>25</v>
      </c>
      <c r="K2" s="465">
        <f>+C2</f>
        <v>0</v>
      </c>
      <c r="L2" s="184"/>
      <c r="M2" s="184"/>
      <c r="N2" s="184"/>
      <c r="O2" s="184"/>
      <c r="P2" s="184"/>
    </row>
    <row r="3" spans="1:34" s="5" customFormat="1" ht="15.75">
      <c r="A3" s="263" t="s">
        <v>3</v>
      </c>
      <c r="B3" s="713">
        <f>'2-7'!O50</f>
        <v>0</v>
      </c>
      <c r="C3" s="714" t="s">
        <v>288</v>
      </c>
      <c r="D3" s="184"/>
      <c r="E3" s="715"/>
      <c r="F3" s="184"/>
      <c r="G3" s="184"/>
      <c r="H3" s="184"/>
      <c r="I3" s="263" t="s">
        <v>3</v>
      </c>
      <c r="J3" s="716">
        <f>'2-7'!Q50</f>
        <v>0</v>
      </c>
      <c r="K3" s="714" t="s">
        <v>288</v>
      </c>
      <c r="L3" s="715"/>
      <c r="M3" s="184"/>
      <c r="N3" s="184"/>
      <c r="O3" s="184"/>
      <c r="P3" s="184"/>
    </row>
    <row r="4" spans="1:34" s="5" customFormat="1" ht="15.75">
      <c r="A4" s="263" t="s">
        <v>4</v>
      </c>
      <c r="B4" s="713">
        <f>'2-7'!S50</f>
        <v>0</v>
      </c>
      <c r="C4" s="717"/>
      <c r="D4" s="184"/>
      <c r="E4" s="184" t="s">
        <v>50</v>
      </c>
      <c r="F4" s="718"/>
      <c r="G4" s="184"/>
      <c r="H4" s="184"/>
      <c r="I4" s="263" t="s">
        <v>4</v>
      </c>
      <c r="J4" s="716">
        <f>'2-7'!U50</f>
        <v>0</v>
      </c>
      <c r="K4" s="715"/>
      <c r="L4" s="715"/>
      <c r="M4" s="184"/>
      <c r="N4" s="184"/>
      <c r="O4" s="184"/>
      <c r="P4" s="184"/>
    </row>
    <row r="5" spans="1:34" s="23" customFormat="1" ht="15.75">
      <c r="A5" s="264" t="s">
        <v>276</v>
      </c>
      <c r="B5" s="719">
        <f>SUM(B3:B4)</f>
        <v>0</v>
      </c>
      <c r="C5" s="720"/>
      <c r="D5" s="715"/>
      <c r="E5" s="715"/>
      <c r="F5" s="184"/>
      <c r="G5" s="721"/>
      <c r="H5" s="721"/>
      <c r="I5" s="264" t="s">
        <v>276</v>
      </c>
      <c r="J5" s="722">
        <f>SUM(J3:J4)</f>
        <v>0</v>
      </c>
      <c r="K5" s="721"/>
      <c r="L5" s="721"/>
      <c r="M5" s="721"/>
      <c r="N5" s="721"/>
      <c r="O5" s="721"/>
      <c r="P5" s="721"/>
    </row>
    <row r="6" spans="1:34" s="23" customFormat="1" ht="16.5" thickBot="1">
      <c r="A6" s="16"/>
      <c r="B6" s="721"/>
      <c r="C6" s="721"/>
      <c r="D6" s="721"/>
      <c r="E6" s="721"/>
      <c r="F6" s="721"/>
      <c r="G6" s="721"/>
      <c r="H6" s="721"/>
      <c r="I6" s="721"/>
      <c r="J6" s="721"/>
      <c r="K6" s="721"/>
      <c r="L6" s="721"/>
      <c r="M6" s="721"/>
      <c r="N6" s="721"/>
      <c r="O6" s="721"/>
      <c r="P6" s="721"/>
    </row>
    <row r="7" spans="1:34" s="265" customFormat="1" ht="19.5" thickBot="1">
      <c r="A7" s="143" t="s">
        <v>290</v>
      </c>
      <c r="B7" s="723"/>
      <c r="C7" s="1441" t="s">
        <v>1232</v>
      </c>
      <c r="D7" s="1442"/>
      <c r="E7" s="1443" t="s">
        <v>1233</v>
      </c>
      <c r="F7" s="1444"/>
      <c r="G7" s="1439" t="s">
        <v>47</v>
      </c>
      <c r="H7" s="1440"/>
      <c r="I7" s="724" t="s">
        <v>1234</v>
      </c>
      <c r="J7" s="723"/>
      <c r="K7" s="1441" t="s">
        <v>1232</v>
      </c>
      <c r="L7" s="1442"/>
      <c r="M7" s="1443" t="s">
        <v>1233</v>
      </c>
      <c r="N7" s="1444"/>
      <c r="O7" s="1439" t="s">
        <v>47</v>
      </c>
      <c r="P7" s="1440"/>
      <c r="Q7" s="85"/>
      <c r="R7" s="85"/>
      <c r="S7" s="85"/>
      <c r="T7" s="772"/>
      <c r="U7" s="772"/>
      <c r="V7" s="772"/>
      <c r="W7" s="773" t="s">
        <v>1124</v>
      </c>
      <c r="X7" s="772"/>
      <c r="Y7" s="774"/>
      <c r="Z7" s="774"/>
      <c r="AA7" s="772"/>
      <c r="AB7" s="775" t="s">
        <v>1117</v>
      </c>
      <c r="AC7" s="772"/>
      <c r="AD7" s="85"/>
      <c r="AE7" s="85"/>
      <c r="AF7" s="85"/>
      <c r="AG7" s="85"/>
      <c r="AH7" s="85"/>
    </row>
    <row r="8" spans="1:34" ht="18.75">
      <c r="A8" s="266"/>
      <c r="B8" s="725"/>
      <c r="C8" s="726" t="s">
        <v>282</v>
      </c>
      <c r="D8" s="729" t="s">
        <v>283</v>
      </c>
      <c r="E8" s="1153" t="s">
        <v>137</v>
      </c>
      <c r="F8" s="729" t="s">
        <v>284</v>
      </c>
      <c r="G8" s="727" t="s">
        <v>275</v>
      </c>
      <c r="H8" s="728" t="s">
        <v>285</v>
      </c>
      <c r="I8" s="978"/>
      <c r="J8" s="725"/>
      <c r="K8" s="1164" t="s">
        <v>282</v>
      </c>
      <c r="L8" s="1165" t="s">
        <v>283</v>
      </c>
      <c r="M8" s="1167" t="s">
        <v>137</v>
      </c>
      <c r="N8" s="1165" t="s">
        <v>284</v>
      </c>
      <c r="O8" s="1100" t="s">
        <v>275</v>
      </c>
      <c r="P8" s="728" t="s">
        <v>285</v>
      </c>
      <c r="T8" s="772"/>
      <c r="U8" s="772"/>
      <c r="V8" s="776"/>
      <c r="W8" s="777" t="s">
        <v>1210</v>
      </c>
      <c r="X8" s="776"/>
      <c r="Y8" s="774"/>
      <c r="Z8" s="778"/>
      <c r="AA8" s="779"/>
      <c r="AB8" s="779" t="s">
        <v>1070</v>
      </c>
      <c r="AC8" s="772"/>
    </row>
    <row r="9" spans="1:34" ht="18.75">
      <c r="A9" s="970" t="s">
        <v>387</v>
      </c>
      <c r="B9" s="729" t="s">
        <v>31</v>
      </c>
      <c r="C9" s="730">
        <v>0.25</v>
      </c>
      <c r="D9" s="1145">
        <v>0.15</v>
      </c>
      <c r="E9" s="1154">
        <v>0.35</v>
      </c>
      <c r="F9" s="1145">
        <v>0.02</v>
      </c>
      <c r="G9" s="730">
        <v>0.21</v>
      </c>
      <c r="H9" s="731">
        <v>0.02</v>
      </c>
      <c r="I9" s="970" t="s">
        <v>387</v>
      </c>
      <c r="J9" s="729" t="s">
        <v>31</v>
      </c>
      <c r="K9" s="1154">
        <v>0.25</v>
      </c>
      <c r="L9" s="1145">
        <v>0.15</v>
      </c>
      <c r="M9" s="1154">
        <v>0.35</v>
      </c>
      <c r="N9" s="1145">
        <v>0.02</v>
      </c>
      <c r="O9" s="730">
        <v>0.21</v>
      </c>
      <c r="P9" s="731">
        <v>0.02</v>
      </c>
      <c r="T9" s="772"/>
      <c r="U9" s="772"/>
      <c r="V9" s="776"/>
      <c r="W9" s="777" t="s">
        <v>1071</v>
      </c>
      <c r="X9" s="776"/>
      <c r="Y9" s="774"/>
      <c r="Z9" s="778"/>
      <c r="AA9" s="779"/>
      <c r="AB9" s="779" t="s">
        <v>1072</v>
      </c>
      <c r="AC9" s="772"/>
    </row>
    <row r="10" spans="1:34" ht="15.75">
      <c r="A10" s="971" t="s">
        <v>359</v>
      </c>
      <c r="B10" s="732">
        <f>+D43</f>
        <v>0</v>
      </c>
      <c r="C10" s="733">
        <f>ROUND((B10*C9),0-3)</f>
        <v>0</v>
      </c>
      <c r="D10" s="1146">
        <f>ROUND(($B10*D9),-3)</f>
        <v>0</v>
      </c>
      <c r="E10" s="1155">
        <f>ROUND((B10*E9),0-3)</f>
        <v>0</v>
      </c>
      <c r="F10" s="1146">
        <f>B10-H10-G10-C10-D10-E10</f>
        <v>0</v>
      </c>
      <c r="G10" s="733">
        <f>ROUND((B10*G9),0-3)</f>
        <v>0</v>
      </c>
      <c r="H10" s="734">
        <f>ROUND((B10*H9),0-3)</f>
        <v>0</v>
      </c>
      <c r="I10" s="971" t="s">
        <v>359</v>
      </c>
      <c r="J10" s="735">
        <f>+L43</f>
        <v>0</v>
      </c>
      <c r="K10" s="1155">
        <f>ROUND((J10*K9),0-3)</f>
        <v>0</v>
      </c>
      <c r="L10" s="1146">
        <f>ROUND(($J10*L9),0-3)</f>
        <v>0</v>
      </c>
      <c r="M10" s="1155">
        <f>ROUND((J10*M9),0-3)</f>
        <v>0</v>
      </c>
      <c r="N10" s="1146">
        <f>J10-K10-L10-M10-P10-O10</f>
        <v>0</v>
      </c>
      <c r="O10" s="733">
        <f>ROUND((J10*O9),0-3)</f>
        <v>0</v>
      </c>
      <c r="P10" s="734">
        <f>ROUND((J10*P9),0-3)</f>
        <v>0</v>
      </c>
      <c r="T10" s="772"/>
      <c r="U10" s="772"/>
      <c r="V10" s="776" t="s">
        <v>1123</v>
      </c>
      <c r="W10" s="780"/>
      <c r="X10" s="776"/>
      <c r="Y10" s="774"/>
      <c r="Z10" s="778"/>
      <c r="AA10" s="779"/>
      <c r="AB10" s="779" t="s">
        <v>1073</v>
      </c>
      <c r="AC10" s="772"/>
    </row>
    <row r="11" spans="1:34" s="265" customFormat="1" ht="18.75">
      <c r="A11" s="972"/>
      <c r="B11" s="736"/>
      <c r="C11" s="737"/>
      <c r="D11" s="1147"/>
      <c r="E11" s="1156"/>
      <c r="F11" s="1147"/>
      <c r="G11" s="737"/>
      <c r="H11" s="738"/>
      <c r="I11" s="972"/>
      <c r="J11" s="739"/>
      <c r="K11" s="1156"/>
      <c r="L11" s="1147"/>
      <c r="M11" s="1156"/>
      <c r="N11" s="1147"/>
      <c r="O11" s="737"/>
      <c r="P11" s="738"/>
      <c r="Q11" s="85"/>
      <c r="R11" s="85"/>
      <c r="S11" s="85"/>
      <c r="T11" s="772"/>
      <c r="U11" s="772"/>
      <c r="V11" s="776"/>
      <c r="W11" s="777"/>
      <c r="X11" s="776"/>
      <c r="Y11" s="774"/>
      <c r="Z11" s="778"/>
      <c r="AA11" s="779"/>
      <c r="AB11" s="779" t="s">
        <v>1074</v>
      </c>
      <c r="AC11" s="772"/>
      <c r="AD11" s="85"/>
      <c r="AE11" s="85"/>
      <c r="AF11" s="85"/>
      <c r="AG11" s="85"/>
      <c r="AH11" s="85"/>
    </row>
    <row r="12" spans="1:34" ht="16.5" thickBot="1">
      <c r="A12" s="972" t="s">
        <v>360</v>
      </c>
      <c r="B12" s="740">
        <f>D61</f>
        <v>0</v>
      </c>
      <c r="C12" s="737">
        <f>ROUND((B12*C9),0-3)</f>
        <v>0</v>
      </c>
      <c r="D12" s="1147">
        <f>ROUND(($B12*D9),-3)</f>
        <v>0</v>
      </c>
      <c r="E12" s="1156">
        <f>ROUND((B12*E9),0-3)</f>
        <v>0</v>
      </c>
      <c r="F12" s="1147">
        <f>B12-H12-G12-C12-D12-E12</f>
        <v>0</v>
      </c>
      <c r="G12" s="737">
        <f>ROUND((B12*G9),0-3)</f>
        <v>0</v>
      </c>
      <c r="H12" s="738">
        <f>ROUND((B12*H9),0-3)</f>
        <v>0</v>
      </c>
      <c r="I12" s="972" t="s">
        <v>360</v>
      </c>
      <c r="J12" s="741">
        <f>L61</f>
        <v>0</v>
      </c>
      <c r="K12" s="1156">
        <f>ROUND((J12*K9),0-3)</f>
        <v>0</v>
      </c>
      <c r="L12" s="1147">
        <f>ROUND(($J12*L9),0-3)</f>
        <v>0</v>
      </c>
      <c r="M12" s="1156">
        <f>ROUND((J12*M9),0-3)</f>
        <v>0</v>
      </c>
      <c r="N12" s="1147">
        <f>J12-K12-L12-M12-P12-O12</f>
        <v>0</v>
      </c>
      <c r="O12" s="737">
        <f>ROUND((J12*O9),0-3)</f>
        <v>0</v>
      </c>
      <c r="P12" s="738">
        <f>ROUND((J12*P9),0-3)</f>
        <v>0</v>
      </c>
      <c r="T12" s="772"/>
      <c r="U12" s="772"/>
      <c r="V12" s="772"/>
      <c r="W12" s="772"/>
      <c r="X12" s="781"/>
      <c r="Y12" s="774"/>
      <c r="Z12" s="774"/>
      <c r="AA12" s="772"/>
      <c r="AB12" s="772"/>
      <c r="AC12" s="772"/>
    </row>
    <row r="13" spans="1:34" ht="15.75">
      <c r="A13" s="977" t="s">
        <v>386</v>
      </c>
      <c r="B13" s="966"/>
      <c r="C13" s="967">
        <v>0.25</v>
      </c>
      <c r="D13" s="1148">
        <v>0.25</v>
      </c>
      <c r="E13" s="1157">
        <v>0.4</v>
      </c>
      <c r="F13" s="1148">
        <v>0.1</v>
      </c>
      <c r="G13" s="967"/>
      <c r="H13" s="968"/>
      <c r="I13" s="973" t="s">
        <v>386</v>
      </c>
      <c r="J13" s="966" t="s">
        <v>31</v>
      </c>
      <c r="K13" s="1157">
        <v>0.25</v>
      </c>
      <c r="L13" s="1148">
        <v>0.25</v>
      </c>
      <c r="M13" s="1157">
        <v>0.4</v>
      </c>
      <c r="N13" s="1148">
        <v>0.1</v>
      </c>
      <c r="O13" s="967"/>
      <c r="P13" s="968"/>
      <c r="T13" s="782" t="s">
        <v>48</v>
      </c>
      <c r="U13" s="783" t="s">
        <v>1075</v>
      </c>
      <c r="V13" s="784"/>
      <c r="W13" s="785"/>
      <c r="X13" s="786"/>
      <c r="Y13" s="786"/>
      <c r="Z13" s="787"/>
      <c r="AA13" s="772"/>
      <c r="AB13" s="775" t="s">
        <v>1076</v>
      </c>
      <c r="AC13" s="772"/>
    </row>
    <row r="14" spans="1:34" ht="15.75">
      <c r="A14" s="974" t="s">
        <v>303</v>
      </c>
      <c r="B14" s="740">
        <f>+F61</f>
        <v>0.02</v>
      </c>
      <c r="C14" s="742">
        <f>+C13*$B$14</f>
        <v>5.0000000000000001E-3</v>
      </c>
      <c r="D14" s="1149">
        <f>+D13*$B$14</f>
        <v>5.0000000000000001E-3</v>
      </c>
      <c r="E14" s="1158">
        <f>+E13*$B$14</f>
        <v>8.0000000000000002E-3</v>
      </c>
      <c r="F14" s="1149">
        <f>+F13*$B$14</f>
        <v>2E-3</v>
      </c>
      <c r="G14" s="742"/>
      <c r="H14" s="742"/>
      <c r="I14" s="974" t="s">
        <v>303</v>
      </c>
      <c r="J14" s="740">
        <f>+N61</f>
        <v>0.02</v>
      </c>
      <c r="K14" s="1158">
        <f>+K13*$J$14</f>
        <v>5.0000000000000001E-3</v>
      </c>
      <c r="L14" s="1149">
        <f>+L13*$J$14</f>
        <v>5.0000000000000001E-3</v>
      </c>
      <c r="M14" s="1158">
        <f>+M13*$J$14</f>
        <v>8.0000000000000002E-3</v>
      </c>
      <c r="N14" s="1149">
        <f>+N13*$J$14</f>
        <v>2E-3</v>
      </c>
      <c r="O14" s="742"/>
      <c r="P14" s="743"/>
      <c r="T14" s="788" t="s">
        <v>196</v>
      </c>
      <c r="U14" s="789" t="s">
        <v>1075</v>
      </c>
      <c r="V14" s="790"/>
      <c r="W14" s="791"/>
      <c r="X14" s="792"/>
      <c r="Y14" s="792"/>
      <c r="Z14" s="793"/>
      <c r="AA14" s="772"/>
      <c r="AB14" s="794"/>
      <c r="AC14" s="772"/>
    </row>
    <row r="15" spans="1:34" s="265" customFormat="1" ht="15.75">
      <c r="A15" s="974"/>
      <c r="B15" s="740"/>
      <c r="C15" s="744"/>
      <c r="D15" s="1149"/>
      <c r="E15" s="1158"/>
      <c r="F15" s="1149"/>
      <c r="G15" s="745"/>
      <c r="H15" s="745"/>
      <c r="I15" s="974"/>
      <c r="J15" s="740"/>
      <c r="K15" s="1166"/>
      <c r="L15" s="1149"/>
      <c r="M15" s="1158"/>
      <c r="N15" s="1149"/>
      <c r="O15" s="742"/>
      <c r="P15" s="743"/>
      <c r="Q15" s="85"/>
      <c r="R15" s="85"/>
      <c r="S15" s="85"/>
      <c r="T15" s="788" t="s">
        <v>197</v>
      </c>
      <c r="U15" s="789" t="s">
        <v>1075</v>
      </c>
      <c r="V15" s="790"/>
      <c r="W15" s="791"/>
      <c r="X15" s="792"/>
      <c r="Y15" s="792"/>
      <c r="Z15" s="793"/>
      <c r="AA15" s="772"/>
      <c r="AB15" s="795" t="e">
        <f>(-0.0128776*LOG(W22)+0.1595783)</f>
        <v>#NUM!</v>
      </c>
      <c r="AC15" s="796" t="s">
        <v>1077</v>
      </c>
      <c r="AD15" s="85"/>
      <c r="AE15" s="85"/>
      <c r="AF15" s="85"/>
      <c r="AG15" s="85"/>
      <c r="AH15" s="85"/>
    </row>
    <row r="16" spans="1:34" ht="16.5" thickBot="1">
      <c r="A16" s="975" t="s">
        <v>312</v>
      </c>
      <c r="B16" s="732">
        <f>B14+B15</f>
        <v>0.02</v>
      </c>
      <c r="C16" s="746"/>
      <c r="D16" s="1150"/>
      <c r="E16" s="1159"/>
      <c r="F16" s="1150"/>
      <c r="G16" s="746"/>
      <c r="H16" s="747"/>
      <c r="I16" s="975" t="s">
        <v>312</v>
      </c>
      <c r="J16" s="732">
        <f>J14+J15</f>
        <v>0.02</v>
      </c>
      <c r="K16" s="1159"/>
      <c r="L16" s="1150"/>
      <c r="M16" s="1159"/>
      <c r="N16" s="1150"/>
      <c r="O16" s="746"/>
      <c r="P16" s="747"/>
      <c r="T16" s="797" t="s">
        <v>1078</v>
      </c>
      <c r="U16" s="798" t="s">
        <v>1075</v>
      </c>
      <c r="V16" s="799"/>
      <c r="W16" s="800"/>
      <c r="X16" s="801"/>
      <c r="Y16" s="801"/>
      <c r="Z16" s="802"/>
      <c r="AA16" s="772"/>
      <c r="AB16" s="803">
        <v>0.02</v>
      </c>
      <c r="AC16" s="796" t="s">
        <v>1079</v>
      </c>
    </row>
    <row r="17" spans="1:29" ht="16.5" thickBot="1">
      <c r="A17" s="977" t="s">
        <v>309</v>
      </c>
      <c r="B17" s="966"/>
      <c r="C17" s="967"/>
      <c r="D17" s="1148"/>
      <c r="E17" s="1157"/>
      <c r="F17" s="1148"/>
      <c r="G17" s="967"/>
      <c r="H17" s="968"/>
      <c r="I17" s="973" t="s">
        <v>295</v>
      </c>
      <c r="J17" s="966" t="s">
        <v>31</v>
      </c>
      <c r="K17" s="1157"/>
      <c r="L17" s="1148"/>
      <c r="M17" s="1157"/>
      <c r="N17" s="1148"/>
      <c r="O17" s="969"/>
      <c r="P17" s="1101"/>
      <c r="T17" s="804"/>
      <c r="U17" s="805"/>
      <c r="V17" s="806"/>
      <c r="W17" s="806"/>
      <c r="X17" s="806"/>
      <c r="Y17" s="806"/>
      <c r="Z17" s="807"/>
      <c r="AA17" s="772"/>
      <c r="AB17" s="796"/>
      <c r="AC17" s="808"/>
    </row>
    <row r="18" spans="1:29" ht="18.95" customHeight="1">
      <c r="A18" s="972" t="s">
        <v>311</v>
      </c>
      <c r="B18" s="740">
        <f>+D79</f>
        <v>0</v>
      </c>
      <c r="C18" s="748">
        <f>ROUND((B18*C9),0-3)</f>
        <v>0</v>
      </c>
      <c r="D18" s="1147">
        <f>ROUND((B18*D9),-3)</f>
        <v>0</v>
      </c>
      <c r="E18" s="1156">
        <f>ROUND((B18*E9),0-3)</f>
        <v>0</v>
      </c>
      <c r="F18" s="1147">
        <f>B18-H18-G18-C18-D18-E18</f>
        <v>0</v>
      </c>
      <c r="G18" s="737">
        <f>ROUND((B18*G9),0-3)</f>
        <v>0</v>
      </c>
      <c r="H18" s="738">
        <f>ROUND((B18*H9),0-3)</f>
        <v>0</v>
      </c>
      <c r="I18" s="972" t="s">
        <v>311</v>
      </c>
      <c r="J18" s="740">
        <f>+L79</f>
        <v>0</v>
      </c>
      <c r="K18" s="1158">
        <f t="shared" ref="K18:P18" si="0">+K9*$J$18</f>
        <v>0</v>
      </c>
      <c r="L18" s="1149">
        <f t="shared" si="0"/>
        <v>0</v>
      </c>
      <c r="M18" s="1158">
        <f t="shared" si="0"/>
        <v>0</v>
      </c>
      <c r="N18" s="1149">
        <f t="shared" si="0"/>
        <v>0</v>
      </c>
      <c r="O18" s="742">
        <f t="shared" si="0"/>
        <v>0</v>
      </c>
      <c r="P18" s="743">
        <f t="shared" si="0"/>
        <v>0</v>
      </c>
      <c r="T18" s="809" t="s">
        <v>1080</v>
      </c>
      <c r="U18" s="810"/>
      <c r="V18" s="811"/>
      <c r="W18" s="812" t="s">
        <v>47</v>
      </c>
      <c r="X18" s="813"/>
      <c r="Y18" s="813" t="s">
        <v>1081</v>
      </c>
      <c r="Z18" s="814" t="s">
        <v>1082</v>
      </c>
      <c r="AA18" s="781"/>
      <c r="AB18" s="815" t="e">
        <f>AB34/AB32</f>
        <v>#DIV/0!</v>
      </c>
      <c r="AC18" s="1102" t="s">
        <v>1083</v>
      </c>
    </row>
    <row r="19" spans="1:29" ht="15.6" customHeight="1">
      <c r="A19" s="974" t="s">
        <v>303</v>
      </c>
      <c r="B19" s="740">
        <f>+F79</f>
        <v>0</v>
      </c>
      <c r="C19" s="742">
        <f>+C13*B19</f>
        <v>0</v>
      </c>
      <c r="D19" s="1149">
        <f>+D13*B19</f>
        <v>0</v>
      </c>
      <c r="E19" s="1158">
        <f>+E13*B19</f>
        <v>0</v>
      </c>
      <c r="F19" s="1149">
        <f>+F13*B19</f>
        <v>0</v>
      </c>
      <c r="G19" s="737"/>
      <c r="H19" s="738"/>
      <c r="I19" s="974" t="s">
        <v>303</v>
      </c>
      <c r="J19" s="740">
        <f>+N79</f>
        <v>0</v>
      </c>
      <c r="K19" s="1158">
        <f>+K13*J19</f>
        <v>0</v>
      </c>
      <c r="L19" s="1149">
        <f>+L13*J19</f>
        <v>0</v>
      </c>
      <c r="M19" s="1158">
        <f>+M13*J19</f>
        <v>0</v>
      </c>
      <c r="N19" s="1149">
        <f>+N13*J19</f>
        <v>0</v>
      </c>
      <c r="O19" s="737"/>
      <c r="P19" s="738"/>
      <c r="T19" s="817"/>
      <c r="U19" s="818"/>
      <c r="V19" s="781"/>
      <c r="W19" s="812" t="s">
        <v>14</v>
      </c>
      <c r="X19" s="813"/>
      <c r="Y19" s="813" t="s">
        <v>1084</v>
      </c>
      <c r="Z19" s="814" t="s">
        <v>1085</v>
      </c>
      <c r="AA19" s="781"/>
      <c r="AB19" s="819" t="e">
        <f>SUM(AB15:AB18)</f>
        <v>#NUM!</v>
      </c>
      <c r="AC19" s="808" t="s">
        <v>1086</v>
      </c>
    </row>
    <row r="20" spans="1:29" ht="15.75">
      <c r="A20" s="974"/>
      <c r="B20" s="740"/>
      <c r="C20" s="744"/>
      <c r="D20" s="1149"/>
      <c r="E20" s="1158"/>
      <c r="F20" s="1149"/>
      <c r="G20" s="745"/>
      <c r="H20" s="749"/>
      <c r="I20" s="974"/>
      <c r="J20" s="740"/>
      <c r="K20" s="1166"/>
      <c r="L20" s="1149"/>
      <c r="M20" s="1158"/>
      <c r="N20" s="1149"/>
      <c r="O20" s="745"/>
      <c r="P20" s="749"/>
      <c r="T20" s="820"/>
      <c r="U20" s="821"/>
      <c r="V20" s="822"/>
      <c r="W20" s="823"/>
      <c r="X20" s="823"/>
      <c r="Y20" s="823"/>
      <c r="Z20" s="793"/>
      <c r="AA20" s="822"/>
      <c r="AB20" s="824"/>
      <c r="AC20" s="825"/>
    </row>
    <row r="21" spans="1:29" ht="16.5" thickBot="1">
      <c r="A21" s="976" t="s">
        <v>385</v>
      </c>
      <c r="B21" s="750">
        <f>SUM(B18:B20)</f>
        <v>0</v>
      </c>
      <c r="C21" s="751"/>
      <c r="D21" s="1151"/>
      <c r="E21" s="1160"/>
      <c r="F21" s="1151"/>
      <c r="G21" s="751"/>
      <c r="H21" s="752"/>
      <c r="I21" s="976" t="s">
        <v>385</v>
      </c>
      <c r="J21" s="750">
        <f>SUM(J18:J20)</f>
        <v>0</v>
      </c>
      <c r="K21" s="1160"/>
      <c r="L21" s="1151"/>
      <c r="M21" s="1160"/>
      <c r="N21" s="1151"/>
      <c r="O21" s="751"/>
      <c r="P21" s="752"/>
      <c r="T21" s="820"/>
      <c r="U21" s="821"/>
      <c r="V21" s="822"/>
      <c r="W21" s="823"/>
      <c r="X21" s="823"/>
      <c r="Y21" s="823"/>
      <c r="Z21" s="793"/>
      <c r="AA21" s="822"/>
      <c r="AB21" s="824"/>
      <c r="AC21" s="825"/>
    </row>
    <row r="22" spans="1:29" ht="15.75">
      <c r="A22" s="977" t="s">
        <v>1169</v>
      </c>
      <c r="B22" s="966"/>
      <c r="C22" s="1013" t="s">
        <v>1175</v>
      </c>
      <c r="D22" s="1148"/>
      <c r="E22" s="1161" t="s">
        <v>1176</v>
      </c>
      <c r="F22" s="1162"/>
      <c r="G22" s="967"/>
      <c r="H22" s="968"/>
      <c r="I22" s="973" t="s">
        <v>1169</v>
      </c>
      <c r="J22" s="966"/>
      <c r="K22" s="1161" t="s">
        <v>1175</v>
      </c>
      <c r="L22" s="1148"/>
      <c r="M22" s="1161" t="s">
        <v>1176</v>
      </c>
      <c r="N22" s="1148"/>
      <c r="O22" s="969"/>
      <c r="P22" s="1101"/>
      <c r="T22" s="820" t="s">
        <v>1118</v>
      </c>
      <c r="U22" s="821"/>
      <c r="V22" s="822"/>
      <c r="W22" s="713">
        <f>'2-7'!O50</f>
        <v>0</v>
      </c>
      <c r="X22" s="826"/>
      <c r="Y22" s="827">
        <f>+IF(W22=0,1,W22*Z22)</f>
        <v>1</v>
      </c>
      <c r="Z22" s="828" t="e">
        <f>AB19</f>
        <v>#NUM!</v>
      </c>
      <c r="AA22" s="772"/>
      <c r="AB22" s="796"/>
      <c r="AC22" s="808"/>
    </row>
    <row r="23" spans="1:29" ht="15.75">
      <c r="A23" s="977"/>
      <c r="B23" s="966"/>
      <c r="C23" s="967">
        <v>0.6</v>
      </c>
      <c r="D23" s="1148"/>
      <c r="E23" s="1157">
        <v>0.4</v>
      </c>
      <c r="F23" s="1148"/>
      <c r="G23" s="967"/>
      <c r="H23" s="968"/>
      <c r="I23" s="973"/>
      <c r="J23" s="966"/>
      <c r="K23" s="1157">
        <v>0.6</v>
      </c>
      <c r="L23" s="1148"/>
      <c r="M23" s="1157">
        <v>0.4</v>
      </c>
      <c r="N23" s="1148"/>
      <c r="O23" s="969"/>
      <c r="P23" s="1101"/>
      <c r="T23" s="831"/>
      <c r="U23" s="822"/>
      <c r="V23" s="822"/>
      <c r="W23" s="822"/>
      <c r="X23" s="822"/>
      <c r="Y23" s="822"/>
      <c r="Z23" s="832"/>
      <c r="AA23" s="772"/>
      <c r="AB23" s="833">
        <v>500000</v>
      </c>
      <c r="AC23" s="1104" t="s">
        <v>1119</v>
      </c>
    </row>
    <row r="24" spans="1:29" ht="18.95" customHeight="1">
      <c r="A24" s="972" t="s">
        <v>1173</v>
      </c>
      <c r="B24" s="740">
        <f>+F97</f>
        <v>0.14000000000000001</v>
      </c>
      <c r="C24" s="748">
        <f>ROUND(($B24*C$23),0-3)</f>
        <v>0</v>
      </c>
      <c r="D24" s="1152"/>
      <c r="E24" s="1163">
        <f>ROUND(($B24*E$23),0-3)</f>
        <v>0</v>
      </c>
      <c r="F24" s="1147"/>
      <c r="G24" s="737"/>
      <c r="H24" s="738"/>
      <c r="I24" s="972" t="s">
        <v>1173</v>
      </c>
      <c r="J24" s="740">
        <f>+N97</f>
        <v>0.14000000000000001</v>
      </c>
      <c r="K24" s="1163">
        <f>ROUND(($J24*K$23),0-3)</f>
        <v>0</v>
      </c>
      <c r="L24" s="1152"/>
      <c r="M24" s="1163">
        <f>ROUND(($J24*M$23),0-3)</f>
        <v>0</v>
      </c>
      <c r="N24" s="1149"/>
      <c r="O24" s="742"/>
      <c r="P24" s="743"/>
      <c r="T24" s="820"/>
      <c r="U24" s="821"/>
      <c r="V24" s="822"/>
      <c r="W24" s="835"/>
      <c r="X24" s="836"/>
      <c r="Y24" s="835"/>
      <c r="Z24" s="832"/>
      <c r="AA24" s="781"/>
      <c r="AB24" s="837">
        <v>0.03</v>
      </c>
      <c r="AC24" s="816" t="s">
        <v>1087</v>
      </c>
    </row>
    <row r="25" spans="1:29" ht="15.6" customHeight="1" thickBot="1">
      <c r="A25" s="974" t="s">
        <v>1174</v>
      </c>
      <c r="B25" s="740">
        <f>+G97</f>
        <v>0.03</v>
      </c>
      <c r="C25" s="748">
        <f>ROUND(($B25*C$23),0-3)</f>
        <v>0</v>
      </c>
      <c r="D25" s="1152"/>
      <c r="E25" s="1163">
        <f>ROUND(($B25*E$23),0-3)</f>
        <v>0</v>
      </c>
      <c r="F25" s="1149"/>
      <c r="G25" s="737"/>
      <c r="H25" s="738"/>
      <c r="I25" s="974" t="s">
        <v>1174</v>
      </c>
      <c r="J25" s="740">
        <f>+O97</f>
        <v>0.03</v>
      </c>
      <c r="K25" s="1163">
        <f>ROUND(($J25*K$23),0-3)</f>
        <v>0</v>
      </c>
      <c r="L25" s="1152"/>
      <c r="M25" s="1163">
        <f>ROUND(($J25*M$23),0-3)</f>
        <v>0</v>
      </c>
      <c r="N25" s="1149"/>
      <c r="O25" s="737"/>
      <c r="P25" s="738"/>
      <c r="T25" s="838"/>
      <c r="U25" s="839"/>
      <c r="V25" s="840"/>
      <c r="W25" s="841"/>
      <c r="X25" s="839"/>
      <c r="Y25" s="842"/>
      <c r="Z25" s="843"/>
      <c r="AA25" s="781"/>
      <c r="AB25" s="845"/>
      <c r="AC25" s="816"/>
    </row>
    <row r="26" spans="1:29" ht="30.75" thickBot="1">
      <c r="A26" s="974"/>
      <c r="B26" s="740"/>
      <c r="C26" s="744"/>
      <c r="D26" s="1149"/>
      <c r="E26" s="1158"/>
      <c r="F26" s="1149"/>
      <c r="G26" s="745"/>
      <c r="H26" s="749"/>
      <c r="I26" s="974"/>
      <c r="J26" s="740"/>
      <c r="K26" s="1166"/>
      <c r="L26" s="1149"/>
      <c r="M26" s="1158"/>
      <c r="N26" s="1149"/>
      <c r="O26" s="745"/>
      <c r="P26" s="749"/>
      <c r="T26" s="846"/>
      <c r="U26" s="847"/>
      <c r="V26" s="848"/>
      <c r="W26" s="849"/>
      <c r="X26" s="847"/>
      <c r="Y26" s="847"/>
      <c r="Z26" s="850"/>
      <c r="AA26" s="822"/>
      <c r="AB26" s="852" t="s">
        <v>1088</v>
      </c>
      <c r="AC26" s="834" t="s">
        <v>1120</v>
      </c>
    </row>
    <row r="27" spans="1:29" ht="19.5" thickBot="1">
      <c r="A27" s="976" t="s">
        <v>385</v>
      </c>
      <c r="B27" s="750">
        <f>SUM(B24:B26)</f>
        <v>0.17</v>
      </c>
      <c r="C27" s="751"/>
      <c r="D27" s="1151"/>
      <c r="E27" s="1160"/>
      <c r="F27" s="1151"/>
      <c r="G27" s="751"/>
      <c r="H27" s="752"/>
      <c r="I27" s="976" t="s">
        <v>385</v>
      </c>
      <c r="J27" s="750">
        <f>SUM(J24:J26)</f>
        <v>0.17</v>
      </c>
      <c r="K27" s="1160"/>
      <c r="L27" s="1151"/>
      <c r="M27" s="1160"/>
      <c r="N27" s="1151"/>
      <c r="O27" s="751"/>
      <c r="P27" s="752"/>
      <c r="T27" s="809" t="s">
        <v>1089</v>
      </c>
      <c r="U27" s="810"/>
      <c r="V27" s="851"/>
      <c r="W27" s="853"/>
      <c r="X27" s="854"/>
      <c r="Y27" s="854"/>
      <c r="Z27" s="855"/>
      <c r="AA27" s="822"/>
      <c r="AB27" s="856"/>
      <c r="AC27" s="816"/>
    </row>
    <row r="28" spans="1:29" ht="30">
      <c r="B28" s="184"/>
      <c r="C28" s="184"/>
      <c r="D28" s="184"/>
      <c r="E28" s="184"/>
      <c r="F28" s="184"/>
      <c r="G28" s="184"/>
      <c r="H28" s="184"/>
      <c r="I28" s="184"/>
      <c r="J28" s="184"/>
      <c r="K28" s="184"/>
      <c r="L28" s="184"/>
      <c r="M28" s="184"/>
      <c r="N28" s="184"/>
      <c r="O28" s="184"/>
      <c r="P28" s="184"/>
      <c r="T28" s="857"/>
      <c r="U28" s="854"/>
      <c r="V28" s="854" t="s">
        <v>1090</v>
      </c>
      <c r="W28" s="854" t="s">
        <v>47</v>
      </c>
      <c r="X28" s="844"/>
      <c r="Y28" s="854" t="s">
        <v>47</v>
      </c>
      <c r="Z28" s="855" t="s">
        <v>1091</v>
      </c>
      <c r="AA28" s="822"/>
      <c r="AB28" s="858">
        <v>5000000</v>
      </c>
      <c r="AC28" s="834" t="s">
        <v>1121</v>
      </c>
    </row>
    <row r="29" spans="1:29" ht="17.100000000000001" customHeight="1">
      <c r="B29" s="184"/>
      <c r="C29" s="184"/>
      <c r="D29" s="184"/>
      <c r="E29" s="184"/>
      <c r="F29" s="184"/>
      <c r="G29" s="184"/>
      <c r="H29" s="184"/>
      <c r="I29" s="184"/>
      <c r="J29" s="184"/>
      <c r="K29" s="184"/>
      <c r="L29" s="184"/>
      <c r="M29" s="184"/>
      <c r="N29" s="184"/>
      <c r="O29" s="184"/>
      <c r="P29" s="184"/>
      <c r="T29" s="859" t="s">
        <v>1092</v>
      </c>
      <c r="U29" s="860"/>
      <c r="V29" s="854" t="s">
        <v>1093</v>
      </c>
      <c r="W29" s="854" t="s">
        <v>1094</v>
      </c>
      <c r="X29" s="854" t="s">
        <v>1095</v>
      </c>
      <c r="Y29" s="854" t="s">
        <v>1</v>
      </c>
      <c r="Z29" s="861" t="s">
        <v>1096</v>
      </c>
      <c r="AA29" s="822"/>
      <c r="AB29" s="837">
        <v>0.01</v>
      </c>
      <c r="AC29" s="816" t="s">
        <v>1097</v>
      </c>
    </row>
    <row r="30" spans="1:29" ht="16.5" customHeight="1" thickBot="1">
      <c r="B30" s="184"/>
      <c r="C30" s="184"/>
      <c r="D30" s="184"/>
      <c r="E30" s="184"/>
      <c r="F30" s="184"/>
      <c r="G30" s="184"/>
      <c r="H30" s="184"/>
      <c r="I30" s="184"/>
      <c r="J30" s="184"/>
      <c r="K30" s="184"/>
      <c r="L30" s="184"/>
      <c r="M30" s="184"/>
      <c r="N30" s="184"/>
      <c r="O30" s="184"/>
      <c r="P30" s="184"/>
      <c r="T30" s="862">
        <v>1</v>
      </c>
      <c r="U30" s="863"/>
      <c r="V30" s="864">
        <v>0.35</v>
      </c>
      <c r="W30" s="864">
        <v>0.35</v>
      </c>
      <c r="X30" s="865">
        <v>0</v>
      </c>
      <c r="Y30" s="864">
        <v>0.25</v>
      </c>
      <c r="Z30" s="866">
        <v>0.05</v>
      </c>
      <c r="AA30" s="822"/>
      <c r="AB30" s="856"/>
      <c r="AC30" s="816"/>
    </row>
    <row r="31" spans="1:29" ht="16.5" thickBot="1">
      <c r="A31" s="267" t="s">
        <v>289</v>
      </c>
      <c r="B31" s="753"/>
      <c r="C31" s="753"/>
      <c r="D31" s="754"/>
      <c r="E31" s="755"/>
      <c r="F31" s="184"/>
      <c r="G31" s="756"/>
      <c r="H31" s="757"/>
      <c r="I31" s="1033" t="s">
        <v>1168</v>
      </c>
      <c r="J31" s="758"/>
      <c r="K31" s="758"/>
      <c r="L31" s="758"/>
      <c r="M31" s="759"/>
      <c r="N31" s="184"/>
      <c r="O31" s="756"/>
      <c r="P31" s="757"/>
      <c r="T31" s="867">
        <f>Y22</f>
        <v>1</v>
      </c>
      <c r="U31" s="868"/>
      <c r="V31" s="869">
        <f>ROUND((T31*0.35),-3)</f>
        <v>0</v>
      </c>
      <c r="W31" s="870">
        <f>ROUND((T31*0.35),-3)</f>
        <v>0</v>
      </c>
      <c r="X31" s="871">
        <f>ROUND((T31*0),0)</f>
        <v>0</v>
      </c>
      <c r="Y31" s="870">
        <f>ROUND((T31*0.25),-3)</f>
        <v>0</v>
      </c>
      <c r="Z31" s="872">
        <f>T31-V31-W31-X31-Y31</f>
        <v>1</v>
      </c>
      <c r="AA31" s="844"/>
      <c r="AB31" s="856"/>
      <c r="AC31" s="816"/>
    </row>
    <row r="32" spans="1:29" ht="21.75" customHeight="1">
      <c r="A32" s="983"/>
      <c r="B32" s="984" t="s">
        <v>47</v>
      </c>
      <c r="C32" s="985"/>
      <c r="D32" s="986"/>
      <c r="E32" s="987"/>
      <c r="F32" s="187"/>
      <c r="G32" s="187"/>
      <c r="H32" s="187"/>
      <c r="I32" s="1086"/>
      <c r="J32" s="1087" t="s">
        <v>47</v>
      </c>
      <c r="K32" s="1088"/>
      <c r="L32" s="1089"/>
      <c r="M32" s="1090"/>
      <c r="N32" s="721"/>
      <c r="O32" s="721"/>
      <c r="P32" s="721"/>
      <c r="T32" s="873" t="s">
        <v>1098</v>
      </c>
      <c r="U32" s="823"/>
      <c r="V32" s="874" t="s">
        <v>1099</v>
      </c>
      <c r="W32" s="875">
        <f>ROUND(W31*0.25,2)</f>
        <v>0</v>
      </c>
      <c r="X32" s="821"/>
      <c r="Y32" s="916">
        <f>ROUND((Y31+Z31),-3)</f>
        <v>0</v>
      </c>
      <c r="Z32" s="876"/>
      <c r="AA32" s="851"/>
      <c r="AB32" s="877">
        <f>W22</f>
        <v>0</v>
      </c>
      <c r="AC32" s="1103" t="s">
        <v>1122</v>
      </c>
    </row>
    <row r="33" spans="1:29" ht="19.5" customHeight="1">
      <c r="A33" s="988"/>
      <c r="B33" s="989" t="s">
        <v>14</v>
      </c>
      <c r="C33" s="990" t="s">
        <v>279</v>
      </c>
      <c r="D33" s="989" t="s">
        <v>154</v>
      </c>
      <c r="E33" s="991"/>
      <c r="I33" s="988"/>
      <c r="J33" s="989" t="s">
        <v>14</v>
      </c>
      <c r="K33" s="990" t="s">
        <v>279</v>
      </c>
      <c r="L33" s="989" t="s">
        <v>154</v>
      </c>
      <c r="M33" s="991"/>
      <c r="N33" s="184"/>
      <c r="O33" s="184"/>
      <c r="P33" s="184"/>
      <c r="T33" s="873" t="s">
        <v>1100</v>
      </c>
      <c r="U33" s="823"/>
      <c r="V33" s="879">
        <f>ROUND(V31*0.5,2)</f>
        <v>0</v>
      </c>
      <c r="W33" s="875">
        <f>ROUND(W31*0.25,2)</f>
        <v>0</v>
      </c>
      <c r="X33" s="880"/>
      <c r="Y33" s="881" t="s">
        <v>1101</v>
      </c>
      <c r="Z33" s="882"/>
      <c r="AA33" s="844"/>
      <c r="AB33" s="856" t="s">
        <v>50</v>
      </c>
      <c r="AC33" s="816"/>
    </row>
    <row r="34" spans="1:29" ht="33.6" customHeight="1">
      <c r="A34" s="979" t="s">
        <v>3</v>
      </c>
      <c r="B34" s="992">
        <f>+B3</f>
        <v>0</v>
      </c>
      <c r="C34" s="993"/>
      <c r="D34" s="994"/>
      <c r="E34" s="995" t="s">
        <v>286</v>
      </c>
      <c r="I34" s="979" t="s">
        <v>3</v>
      </c>
      <c r="J34" s="992">
        <f>+J3</f>
        <v>0</v>
      </c>
      <c r="K34" s="993"/>
      <c r="L34" s="994"/>
      <c r="M34" s="995" t="s">
        <v>286</v>
      </c>
      <c r="N34" s="184"/>
      <c r="O34" s="184"/>
      <c r="P34" s="184"/>
      <c r="T34" s="873" t="s">
        <v>1102</v>
      </c>
      <c r="U34" s="823"/>
      <c r="V34" s="884" t="s">
        <v>1099</v>
      </c>
      <c r="W34" s="875">
        <f>ROUND(W31*0.25,2)</f>
        <v>0</v>
      </c>
      <c r="X34" s="821"/>
      <c r="Y34" s="885" t="s">
        <v>1103</v>
      </c>
      <c r="Z34" s="876"/>
      <c r="AA34" s="844"/>
      <c r="AB34" s="858">
        <f>IF(AB32&gt;AB28,AB32*AB29,IF(AB32&lt;AB23,AB32*AB24,AB32*(AB24+(AB29-AB24)*(AB32-AB23)/((AB28-AB23)))))</f>
        <v>0</v>
      </c>
      <c r="AC34" s="856" t="s">
        <v>1104</v>
      </c>
    </row>
    <row r="35" spans="1:29" ht="23.25" customHeight="1">
      <c r="A35" s="980"/>
      <c r="B35" s="994"/>
      <c r="C35" s="996"/>
      <c r="D35" s="994"/>
      <c r="E35" s="997" t="s">
        <v>287</v>
      </c>
      <c r="I35" s="980"/>
      <c r="J35" s="994"/>
      <c r="K35" s="996"/>
      <c r="L35" s="994"/>
      <c r="M35" s="997" t="s">
        <v>287</v>
      </c>
      <c r="N35" s="184"/>
      <c r="O35" s="184"/>
      <c r="P35" s="184"/>
      <c r="T35" s="873" t="s">
        <v>1105</v>
      </c>
      <c r="U35" s="823"/>
      <c r="V35" s="879">
        <f>V31-V33</f>
        <v>0</v>
      </c>
      <c r="W35" s="875">
        <f>W31-(W32+W33+W34)</f>
        <v>0</v>
      </c>
      <c r="X35" s="886"/>
      <c r="Y35" s="887" t="s">
        <v>1106</v>
      </c>
      <c r="Z35" s="888"/>
      <c r="AA35" s="844"/>
    </row>
    <row r="36" spans="1:29" ht="35.1" customHeight="1" thickBot="1">
      <c r="A36" s="979" t="s">
        <v>142</v>
      </c>
      <c r="B36" s="994">
        <f>B34-B35</f>
        <v>0</v>
      </c>
      <c r="C36" s="996">
        <f>ROUND(IF(C2=1,E38,IF(C2=2,E39,IF(C2=3,E40,IF(C2=4,E41,IF(C2=5,E42))))),4)</f>
        <v>0</v>
      </c>
      <c r="D36" s="994">
        <f>ROUND((B36*C36),0-3)</f>
        <v>0</v>
      </c>
      <c r="E36" s="998"/>
      <c r="I36" s="979" t="s">
        <v>140</v>
      </c>
      <c r="J36" s="994">
        <f>J34</f>
        <v>0</v>
      </c>
      <c r="K36" s="996">
        <f>ROUND(IF(K2=1,M38,IF(K2=2,M39,IF(K2=3,M40,IF(K2=4,M41,IF(K2=5,M42))))),4)</f>
        <v>0</v>
      </c>
      <c r="L36" s="994">
        <f>ROUND((J36*K36),0-3)</f>
        <v>0</v>
      </c>
      <c r="M36" s="998"/>
      <c r="N36" s="184"/>
      <c r="O36" s="184"/>
      <c r="P36" s="184"/>
      <c r="T36" s="890"/>
      <c r="U36" s="891"/>
      <c r="V36" s="892"/>
      <c r="W36" s="891"/>
      <c r="X36" s="893"/>
      <c r="Y36" s="891"/>
      <c r="Z36" s="894"/>
      <c r="AA36" s="844"/>
    </row>
    <row r="37" spans="1:29" ht="26.1" customHeight="1" thickBot="1">
      <c r="A37" s="981"/>
      <c r="B37" s="999"/>
      <c r="C37" s="1000"/>
      <c r="D37" s="999"/>
      <c r="E37" s="1001"/>
      <c r="I37" s="981"/>
      <c r="J37" s="999"/>
      <c r="K37" s="1000"/>
      <c r="L37" s="999"/>
      <c r="M37" s="1001"/>
      <c r="N37" s="184"/>
      <c r="O37" s="184"/>
      <c r="P37" s="184"/>
      <c r="T37" s="846"/>
      <c r="U37" s="847"/>
      <c r="V37" s="847"/>
      <c r="W37" s="847"/>
      <c r="X37" s="847"/>
      <c r="Y37" s="847"/>
      <c r="Z37" s="895"/>
      <c r="AA37" s="821"/>
    </row>
    <row r="38" spans="1:29" ht="24.6" customHeight="1">
      <c r="A38" s="979" t="s">
        <v>4</v>
      </c>
      <c r="B38" s="1002">
        <f>+B4</f>
        <v>0</v>
      </c>
      <c r="C38" s="996"/>
      <c r="D38" s="994"/>
      <c r="E38" s="1003">
        <f>IF(B43=0,0,-0.0141226*LOG(B43)+0.171508)</f>
        <v>0</v>
      </c>
      <c r="I38" s="979" t="s">
        <v>4</v>
      </c>
      <c r="J38" s="1002">
        <f>+J4</f>
        <v>0</v>
      </c>
      <c r="K38" s="996"/>
      <c r="L38" s="994"/>
      <c r="M38" s="1003">
        <f>IF(J43=0,0,-0.0141226*LOG(J43)+0.171508)</f>
        <v>0</v>
      </c>
      <c r="N38" s="184"/>
      <c r="O38" s="184"/>
      <c r="P38" s="184"/>
      <c r="T38" s="896" t="s">
        <v>1107</v>
      </c>
      <c r="U38" s="897"/>
      <c r="V38" s="897"/>
      <c r="W38" s="897"/>
      <c r="X38" s="897"/>
      <c r="Y38" s="897"/>
      <c r="Z38" s="908"/>
      <c r="AA38" s="821"/>
    </row>
    <row r="39" spans="1:29" ht="15">
      <c r="A39" s="980"/>
      <c r="B39" s="994"/>
      <c r="C39" s="996"/>
      <c r="D39" s="994"/>
      <c r="E39" s="1003">
        <f>IF(B43=0,0,-0.0128776*LOG(B43)+0.1595783)</f>
        <v>0</v>
      </c>
      <c r="I39" s="980"/>
      <c r="J39" s="994"/>
      <c r="K39" s="996"/>
      <c r="L39" s="994"/>
      <c r="M39" s="1003">
        <f>IF(J43=0,0,-0.0128776*LOG(J43)+0.1595783)</f>
        <v>0</v>
      </c>
      <c r="N39" s="184"/>
      <c r="O39" s="184"/>
      <c r="P39" s="184"/>
      <c r="T39" s="899" t="s">
        <v>1108</v>
      </c>
      <c r="U39" s="900"/>
      <c r="V39" s="844"/>
      <c r="W39" s="844"/>
      <c r="X39" s="844"/>
      <c r="Y39" s="844"/>
      <c r="Z39" s="898"/>
      <c r="AA39" s="883"/>
    </row>
    <row r="40" spans="1:29" ht="18.600000000000001" customHeight="1">
      <c r="A40" s="979" t="s">
        <v>143</v>
      </c>
      <c r="B40" s="994">
        <f>B38-B39</f>
        <v>0</v>
      </c>
      <c r="C40" s="996">
        <f>ROUND(IF(C2=1,E38+0.02,IF(C2=2,E39+0.02,IF(C2=3,E40+0.02,IF(C2=4,E41+0.02,IF(C2=5,E42+0.02))))),4)</f>
        <v>0</v>
      </c>
      <c r="D40" s="994">
        <f>ROUND((B40*C40),0-3)</f>
        <v>0</v>
      </c>
      <c r="E40" s="1003">
        <f>IF(B43=0,0,-0.01224308*LOG(B43)+0.1514231)</f>
        <v>0</v>
      </c>
      <c r="I40" s="979" t="s">
        <v>141</v>
      </c>
      <c r="J40" s="994">
        <f>J38</f>
        <v>0</v>
      </c>
      <c r="K40" s="996">
        <f>ROUND(IF(K2=1,M38+0.02,IF(K2=2,M39+0.02,IF(K2=3,M40+0.02,IF(K2=4,M41+0.02,IF(K2=5,M42+0.02))))),4)</f>
        <v>0</v>
      </c>
      <c r="L40" s="994">
        <f>ROUND((J40*K40),0-3)</f>
        <v>0</v>
      </c>
      <c r="M40" s="1003">
        <f>IF(J43=0,0,-0.01224308*LOG(J43)+0.1514231)</f>
        <v>0</v>
      </c>
      <c r="N40" s="184"/>
      <c r="O40" s="184"/>
      <c r="P40" s="184"/>
      <c r="T40" s="901"/>
      <c r="U40" s="844"/>
      <c r="V40" s="844"/>
      <c r="W40" s="844"/>
      <c r="X40" s="844"/>
      <c r="Y40" s="844"/>
      <c r="Z40" s="898"/>
      <c r="AA40" s="821"/>
    </row>
    <row r="41" spans="1:29" ht="15">
      <c r="A41" s="980"/>
      <c r="B41" s="1004"/>
      <c r="C41" s="996"/>
      <c r="D41" s="994"/>
      <c r="E41" s="1003">
        <f>IF(B43=0,0,-0.01134853*LOG(B43)+0.141839)</f>
        <v>0</v>
      </c>
      <c r="I41" s="980"/>
      <c r="J41" s="1004"/>
      <c r="K41" s="996"/>
      <c r="L41" s="994"/>
      <c r="M41" s="1003">
        <f>IF(J43=0,0,-0.01134853*LOG(J43)+0.141839)</f>
        <v>0</v>
      </c>
      <c r="N41" s="184"/>
      <c r="O41" s="184"/>
      <c r="P41" s="184"/>
      <c r="T41" s="899" t="s">
        <v>1109</v>
      </c>
      <c r="U41" s="844"/>
      <c r="V41" s="844"/>
      <c r="W41" s="844"/>
      <c r="X41" s="844"/>
      <c r="Y41" s="844"/>
      <c r="Z41" s="898"/>
      <c r="AA41" s="883"/>
      <c r="AB41"/>
      <c r="AC41" s="889"/>
    </row>
    <row r="42" spans="1:29" ht="15.75" thickBot="1">
      <c r="A42" s="982"/>
      <c r="B42" s="1005"/>
      <c r="C42" s="1006"/>
      <c r="D42" s="1005"/>
      <c r="E42" s="1007">
        <f>IF(B43=0,0,-0.01065862*LOG(B43)+0.1334599)</f>
        <v>0</v>
      </c>
      <c r="I42" s="982"/>
      <c r="J42" s="1005"/>
      <c r="K42" s="1006"/>
      <c r="L42" s="1005"/>
      <c r="M42" s="1007">
        <f>IF(J43=0,0,-0.01065862*LOG(J43)+0.1334599)</f>
        <v>0</v>
      </c>
      <c r="N42" s="184"/>
      <c r="O42" s="184"/>
      <c r="P42" s="184"/>
      <c r="T42" s="901" t="s">
        <v>1110</v>
      </c>
      <c r="U42" s="851"/>
      <c r="V42" s="851"/>
      <c r="W42" s="844"/>
      <c r="X42" s="844"/>
      <c r="Y42" s="844"/>
      <c r="Z42" s="898"/>
      <c r="AA42" s="822"/>
      <c r="AB42" s="822"/>
      <c r="AC42" s="822"/>
    </row>
    <row r="43" spans="1:29" ht="15">
      <c r="A43" s="979" t="s">
        <v>280</v>
      </c>
      <c r="B43" s="1002">
        <f>B36+B40</f>
        <v>0</v>
      </c>
      <c r="C43" s="1008" t="e">
        <f>+D43/B43</f>
        <v>#DIV/0!</v>
      </c>
      <c r="D43" s="1002">
        <f>D36+D40</f>
        <v>0</v>
      </c>
      <c r="E43" s="1009"/>
      <c r="I43" s="979" t="s">
        <v>281</v>
      </c>
      <c r="J43" s="1002">
        <f>J36+J40</f>
        <v>0</v>
      </c>
      <c r="K43" s="1008" t="e">
        <f>+L43/J43</f>
        <v>#DIV/0!</v>
      </c>
      <c r="L43" s="1002">
        <f>L36+L40</f>
        <v>0</v>
      </c>
      <c r="M43" s="1009"/>
      <c r="N43" s="184"/>
      <c r="O43" s="184"/>
      <c r="P43" s="184"/>
      <c r="T43" s="857" t="s">
        <v>1111</v>
      </c>
      <c r="U43" s="844"/>
      <c r="V43" s="844"/>
      <c r="W43" s="844"/>
      <c r="X43" s="844"/>
      <c r="Y43" s="844"/>
      <c r="Z43" s="898"/>
      <c r="AA43" s="844"/>
      <c r="AB43" s="821"/>
      <c r="AC43" s="844"/>
    </row>
    <row r="44" spans="1:29" ht="16.5" thickBot="1">
      <c r="A44" s="270"/>
      <c r="B44" s="1005"/>
      <c r="C44" s="1010"/>
      <c r="D44" s="1011"/>
      <c r="E44" s="1012"/>
      <c r="F44" s="980"/>
      <c r="I44" s="270"/>
      <c r="J44" s="1005"/>
      <c r="K44" s="1010"/>
      <c r="L44" s="1011"/>
      <c r="M44" s="1012"/>
      <c r="N44" s="760"/>
      <c r="O44" s="184"/>
      <c r="P44" s="184"/>
      <c r="T44" s="857"/>
      <c r="U44" s="902"/>
      <c r="V44" s="844"/>
      <c r="W44" s="844"/>
      <c r="X44" s="844"/>
      <c r="Y44" s="844"/>
      <c r="Z44" s="898"/>
      <c r="AA44" s="823"/>
      <c r="AB44" s="821"/>
      <c r="AC44" s="844"/>
    </row>
    <row r="45" spans="1:29" ht="15">
      <c r="A45" s="6"/>
      <c r="B45" s="737"/>
      <c r="C45" s="184"/>
      <c r="D45" s="184"/>
      <c r="E45" s="761"/>
      <c r="F45" s="184"/>
      <c r="G45" s="184"/>
      <c r="H45" s="184"/>
      <c r="I45" s="184"/>
      <c r="J45" s="737"/>
      <c r="K45" s="184"/>
      <c r="L45" s="184"/>
      <c r="M45" s="761"/>
      <c r="N45" s="184"/>
      <c r="O45" s="184"/>
      <c r="P45" s="184"/>
      <c r="T45" s="857"/>
      <c r="U45" s="844"/>
      <c r="V45" s="844"/>
      <c r="W45" s="844"/>
      <c r="X45" s="844"/>
      <c r="Y45" s="844"/>
      <c r="Z45" s="898"/>
      <c r="AA45" s="844"/>
      <c r="AB45" s="821"/>
      <c r="AC45" s="844"/>
    </row>
    <row r="46" spans="1:29" ht="15">
      <c r="A46" s="6"/>
      <c r="B46" s="737"/>
      <c r="C46" s="184"/>
      <c r="D46" s="184"/>
      <c r="E46" s="761"/>
      <c r="F46" s="184"/>
      <c r="G46" s="184"/>
      <c r="H46" s="184"/>
      <c r="I46" s="184"/>
      <c r="J46" s="737"/>
      <c r="K46" s="184"/>
      <c r="L46" s="184"/>
      <c r="M46" s="761"/>
      <c r="N46" s="184"/>
      <c r="O46" s="184"/>
      <c r="P46" s="184"/>
      <c r="T46" s="857"/>
      <c r="U46" s="844"/>
      <c r="V46" s="844"/>
      <c r="W46" s="844"/>
      <c r="X46" s="844"/>
      <c r="Y46" s="844"/>
      <c r="Z46" s="898"/>
      <c r="AA46" s="844"/>
      <c r="AB46" s="821"/>
      <c r="AC46" s="844"/>
    </row>
    <row r="47" spans="1:29" ht="15.75" thickBot="1">
      <c r="A47" s="6"/>
      <c r="B47" s="737"/>
      <c r="C47" s="184"/>
      <c r="D47" s="184"/>
      <c r="E47" s="761"/>
      <c r="F47" s="184"/>
      <c r="G47" s="184"/>
      <c r="H47" s="184"/>
      <c r="I47" s="184"/>
      <c r="J47" s="737"/>
      <c r="K47" s="184"/>
      <c r="L47" s="184"/>
      <c r="M47" s="761"/>
      <c r="N47" s="184"/>
      <c r="O47" s="184"/>
      <c r="P47" s="184"/>
      <c r="T47" s="838"/>
      <c r="U47" s="839"/>
      <c r="V47" s="839"/>
      <c r="W47" s="839"/>
      <c r="X47" s="839"/>
      <c r="Y47" s="839"/>
      <c r="Z47" s="904"/>
      <c r="AA47" s="844"/>
      <c r="AB47" s="844"/>
      <c r="AC47" s="844"/>
    </row>
    <row r="48" spans="1:29" ht="15.75" thickBot="1">
      <c r="A48" s="6"/>
      <c r="B48" s="737"/>
      <c r="C48" s="184"/>
      <c r="D48" s="184"/>
      <c r="E48" s="761"/>
      <c r="F48" s="184"/>
      <c r="G48" s="184"/>
      <c r="H48" s="184"/>
      <c r="I48" s="184"/>
      <c r="J48" s="737"/>
      <c r="K48" s="184"/>
      <c r="L48" s="184"/>
      <c r="M48" s="761"/>
      <c r="N48" s="184"/>
      <c r="O48" s="184"/>
      <c r="P48" s="184"/>
      <c r="AA48" s="844"/>
      <c r="AB48" s="844"/>
      <c r="AC48" s="844"/>
    </row>
    <row r="49" spans="1:34" ht="16.5" thickBot="1">
      <c r="A49" s="268" t="s">
        <v>278</v>
      </c>
      <c r="B49" s="762"/>
      <c r="C49" s="762"/>
      <c r="D49" s="763"/>
      <c r="E49" s="763"/>
      <c r="F49" s="763"/>
      <c r="G49" s="763"/>
      <c r="H49" s="764"/>
      <c r="I49" s="1034" t="s">
        <v>1166</v>
      </c>
      <c r="J49" s="765"/>
      <c r="K49" s="765"/>
      <c r="L49" s="765"/>
      <c r="M49" s="765"/>
      <c r="N49" s="765"/>
      <c r="O49" s="766"/>
      <c r="P49" s="767"/>
      <c r="T49" s="905" t="s">
        <v>1112</v>
      </c>
      <c r="U49" s="906"/>
      <c r="V49" s="907"/>
      <c r="W49" s="907"/>
      <c r="X49" s="897"/>
      <c r="Y49" s="897"/>
      <c r="Z49" s="908"/>
      <c r="AA49" s="844"/>
      <c r="AB49" s="844"/>
      <c r="AC49" s="844"/>
    </row>
    <row r="50" spans="1:34">
      <c r="A50" s="1035"/>
      <c r="B50" s="1036" t="s">
        <v>47</v>
      </c>
      <c r="C50" s="1432" t="s">
        <v>291</v>
      </c>
      <c r="D50" s="1433"/>
      <c r="E50" s="1434"/>
      <c r="F50" s="1433" t="s">
        <v>260</v>
      </c>
      <c r="G50" s="1433"/>
      <c r="H50" s="1434"/>
      <c r="I50" s="1079"/>
      <c r="J50" s="931" t="s">
        <v>47</v>
      </c>
      <c r="K50" s="1435" t="s">
        <v>291</v>
      </c>
      <c r="L50" s="1436"/>
      <c r="M50" s="1437"/>
      <c r="N50" s="1436" t="s">
        <v>260</v>
      </c>
      <c r="O50" s="1436"/>
      <c r="P50" s="1437"/>
      <c r="T50" s="873" t="s">
        <v>32</v>
      </c>
      <c r="U50" s="835"/>
      <c r="V50" s="875">
        <f>U31+V31</f>
        <v>0</v>
      </c>
      <c r="W50" s="881"/>
      <c r="X50" s="822" t="s">
        <v>1113</v>
      </c>
      <c r="Y50" s="822"/>
      <c r="Z50" s="832"/>
      <c r="AA50" s="844"/>
      <c r="AB50" s="844"/>
      <c r="AC50" s="844"/>
    </row>
    <row r="51" spans="1:34" ht="15.75">
      <c r="A51" s="1037"/>
      <c r="B51" s="1038" t="s">
        <v>14</v>
      </c>
      <c r="C51" s="1080" t="s">
        <v>279</v>
      </c>
      <c r="D51" s="1038" t="s">
        <v>154</v>
      </c>
      <c r="E51" s="1040"/>
      <c r="F51" s="1038" t="s">
        <v>300</v>
      </c>
      <c r="G51" s="1038"/>
      <c r="H51" s="1041"/>
      <c r="I51" s="1037"/>
      <c r="J51" s="1038" t="s">
        <v>14</v>
      </c>
      <c r="K51" s="1080" t="s">
        <v>279</v>
      </c>
      <c r="L51" s="1038" t="s">
        <v>154</v>
      </c>
      <c r="M51" s="1040"/>
      <c r="N51" s="1038" t="s">
        <v>300</v>
      </c>
      <c r="O51" s="1038" t="s">
        <v>34</v>
      </c>
      <c r="P51" s="1041" t="s">
        <v>299</v>
      </c>
      <c r="T51" s="873" t="s">
        <v>33</v>
      </c>
      <c r="U51" s="835"/>
      <c r="V51" s="875">
        <f>W31+X31</f>
        <v>0</v>
      </c>
      <c r="W51" s="881"/>
      <c r="X51" s="822" t="s">
        <v>1114</v>
      </c>
      <c r="Y51" s="822"/>
      <c r="Z51" s="888"/>
      <c r="AA51" s="844"/>
      <c r="AB51" s="903"/>
      <c r="AC51" s="903"/>
    </row>
    <row r="52" spans="1:34" ht="15.75">
      <c r="A52" s="979" t="s">
        <v>3</v>
      </c>
      <c r="B52" s="992">
        <f>+B3</f>
        <v>0</v>
      </c>
      <c r="C52" s="993"/>
      <c r="D52" s="994"/>
      <c r="E52" s="995" t="s">
        <v>286</v>
      </c>
      <c r="F52" s="1043">
        <f>+ROUND(B52*+F53,-3)</f>
        <v>0</v>
      </c>
      <c r="G52" s="1044"/>
      <c r="H52" s="1045"/>
      <c r="I52" s="979" t="s">
        <v>302</v>
      </c>
      <c r="J52" s="992">
        <f>+J3</f>
        <v>0</v>
      </c>
      <c r="K52" s="993"/>
      <c r="L52" s="994"/>
      <c r="M52" s="995" t="s">
        <v>286</v>
      </c>
      <c r="N52" s="1043">
        <f>+ROUND(J52*+N53,-3)</f>
        <v>0</v>
      </c>
      <c r="O52" s="1044"/>
      <c r="P52" s="1045"/>
      <c r="T52" s="873" t="s">
        <v>34</v>
      </c>
      <c r="U52" s="835"/>
      <c r="V52" s="875">
        <f>Y31+Z31</f>
        <v>1</v>
      </c>
      <c r="W52" s="881"/>
      <c r="X52" s="909" t="s">
        <v>1115</v>
      </c>
      <c r="Y52" s="909"/>
      <c r="Z52" s="910"/>
      <c r="AA52" s="844"/>
      <c r="AB52" s="903"/>
      <c r="AC52" s="903"/>
    </row>
    <row r="53" spans="1:34" ht="15.75">
      <c r="A53" s="980"/>
      <c r="B53" s="994"/>
      <c r="C53" s="996"/>
      <c r="D53" s="994"/>
      <c r="E53" s="997" t="s">
        <v>287</v>
      </c>
      <c r="F53" s="1047">
        <f>+REFERENCE!T33</f>
        <v>0.01</v>
      </c>
      <c r="G53" s="1047"/>
      <c r="H53" s="1048"/>
      <c r="I53" s="980"/>
      <c r="J53" s="994"/>
      <c r="K53" s="996"/>
      <c r="L53" s="994"/>
      <c r="M53" s="997" t="s">
        <v>287</v>
      </c>
      <c r="N53" s="1047">
        <f>+REFERENCE!T33</f>
        <v>0.01</v>
      </c>
      <c r="O53" s="1047"/>
      <c r="P53" s="1048"/>
      <c r="T53" s="911"/>
      <c r="U53" s="844"/>
      <c r="V53" s="844"/>
      <c r="W53" s="844"/>
      <c r="X53" s="844"/>
      <c r="Y53" s="844"/>
      <c r="Z53" s="912"/>
      <c r="AA53" s="844"/>
      <c r="AB53" s="903"/>
      <c r="AC53" s="903"/>
    </row>
    <row r="54" spans="1:34" ht="15.75">
      <c r="A54" s="979" t="s">
        <v>142</v>
      </c>
      <c r="B54" s="994">
        <f>B52-B53</f>
        <v>0</v>
      </c>
      <c r="C54" s="996">
        <f>ROUND(IF(C2=1,E56,IF(C2=2,E57,IF(C2=3,E58,IF(C2=4,E59,IF(C2=5,E60))))),4)</f>
        <v>0</v>
      </c>
      <c r="D54" s="994">
        <f>ROUND((B54*C54),0-3)</f>
        <v>0</v>
      </c>
      <c r="E54" s="998"/>
      <c r="F54" s="186"/>
      <c r="G54" s="1049"/>
      <c r="H54" s="1050"/>
      <c r="I54" s="979" t="s">
        <v>140</v>
      </c>
      <c r="J54" s="994">
        <f>J52</f>
        <v>0</v>
      </c>
      <c r="K54" s="996">
        <f>ROUND(IF(K2=1,M56,IF(K2=2,M57,IF(K2=3,M58,IF(K2=4,M59,IF(K2=5,M60))))),4)</f>
        <v>0</v>
      </c>
      <c r="L54" s="994">
        <f>ROUND((J54*K54),0-3)</f>
        <v>0</v>
      </c>
      <c r="M54" s="998"/>
      <c r="N54" s="186"/>
      <c r="O54" s="1049"/>
      <c r="P54" s="1050"/>
      <c r="T54" s="873" t="s">
        <v>31</v>
      </c>
      <c r="U54" s="913"/>
      <c r="V54" s="914">
        <f>T31</f>
        <v>1</v>
      </c>
      <c r="W54" s="835"/>
      <c r="X54" s="822" t="s">
        <v>1116</v>
      </c>
      <c r="Y54" s="822"/>
      <c r="Z54" s="832"/>
      <c r="AA54" s="844"/>
      <c r="AB54" s="903"/>
      <c r="AC54" s="903"/>
    </row>
    <row r="55" spans="1:34" ht="16.5" thickBot="1">
      <c r="A55" s="981"/>
      <c r="B55" s="999"/>
      <c r="C55" s="1000"/>
      <c r="D55" s="999"/>
      <c r="E55" s="1001"/>
      <c r="F55" s="1052"/>
      <c r="G55" s="1053"/>
      <c r="H55" s="1054"/>
      <c r="I55" s="981"/>
      <c r="J55" s="999"/>
      <c r="K55" s="1000"/>
      <c r="L55" s="999"/>
      <c r="M55" s="1001"/>
      <c r="N55" s="1052"/>
      <c r="O55" s="1053"/>
      <c r="P55" s="1054"/>
      <c r="T55" s="838"/>
      <c r="U55" s="839"/>
      <c r="V55" s="915"/>
      <c r="W55" s="915"/>
      <c r="X55" s="839"/>
      <c r="Y55" s="839"/>
      <c r="Z55" s="904"/>
      <c r="AA55" s="844"/>
      <c r="AB55" s="903"/>
      <c r="AC55" s="903"/>
    </row>
    <row r="56" spans="1:34" ht="15.75">
      <c r="A56" s="979" t="s">
        <v>301</v>
      </c>
      <c r="B56" s="1002">
        <f>+B4</f>
        <v>0</v>
      </c>
      <c r="C56" s="996"/>
      <c r="D56" s="994"/>
      <c r="E56" s="1003">
        <f>IF(B61=0,0,-0.0141226*LOG(B61)+0.171508)</f>
        <v>0</v>
      </c>
      <c r="F56" s="1043">
        <f>+ROUND(B56*+F57,-3)</f>
        <v>0</v>
      </c>
      <c r="G56" s="1044"/>
      <c r="H56" s="1045"/>
      <c r="I56" s="979" t="s">
        <v>301</v>
      </c>
      <c r="J56" s="1002">
        <f>+J4</f>
        <v>0</v>
      </c>
      <c r="K56" s="996"/>
      <c r="L56" s="994"/>
      <c r="M56" s="1003">
        <f>IF(J61=0,0,-0.0141226*LOG(J61)+0.171508)</f>
        <v>0</v>
      </c>
      <c r="N56" s="1043">
        <f>+ROUND(J56*+N57,-3)</f>
        <v>0</v>
      </c>
      <c r="O56" s="1044"/>
      <c r="P56" s="1045"/>
      <c r="AA56" s="903"/>
      <c r="AB56" s="903"/>
      <c r="AC56" s="903"/>
    </row>
    <row r="57" spans="1:34" ht="15.75">
      <c r="A57" s="980"/>
      <c r="B57" s="994"/>
      <c r="C57" s="996"/>
      <c r="D57" s="994"/>
      <c r="E57" s="1003">
        <f>IF(B61=0,0,-0.0128776*LOG(B61)+0.1595783)</f>
        <v>0</v>
      </c>
      <c r="F57" s="1047">
        <f>+REFERENCE!T46</f>
        <v>0.01</v>
      </c>
      <c r="G57" s="1047"/>
      <c r="H57" s="1048"/>
      <c r="I57" s="980"/>
      <c r="J57" s="994"/>
      <c r="K57" s="996"/>
      <c r="L57" s="994"/>
      <c r="M57" s="1003">
        <f>IF(J61=0,0,-0.0128776*LOG(J61)+0.1595783)</f>
        <v>0</v>
      </c>
      <c r="N57" s="1047">
        <f>+REFERENCE!T46</f>
        <v>0.01</v>
      </c>
      <c r="O57" s="1047"/>
      <c r="P57" s="1048"/>
      <c r="AA57" s="903"/>
      <c r="AB57" s="903"/>
      <c r="AC57" s="903"/>
    </row>
    <row r="58" spans="1:34" ht="15.75">
      <c r="A58" s="979" t="s">
        <v>143</v>
      </c>
      <c r="B58" s="994">
        <f>B56-B57</f>
        <v>0</v>
      </c>
      <c r="C58" s="996">
        <f>ROUND(IF(C2=1,E56+0.02,IF(C2=2,E57+0.02,IF(C2=3,E58+0.02,IF(C2=4,E59+0.02,IF(C2=5,E60+0.02))))),4)</f>
        <v>0</v>
      </c>
      <c r="D58" s="994">
        <f>ROUND((B58*C58),0-3)</f>
        <v>0</v>
      </c>
      <c r="E58" s="1003">
        <f>IF(B61=0,0,-0.01224308*LOG(B61)+0.1514231)</f>
        <v>0</v>
      </c>
      <c r="F58" s="186"/>
      <c r="G58" s="1049"/>
      <c r="H58" s="1050"/>
      <c r="I58" s="979" t="s">
        <v>141</v>
      </c>
      <c r="J58" s="994">
        <f>J56</f>
        <v>0</v>
      </c>
      <c r="K58" s="996">
        <f>ROUND(IF(K2=1,M56+0.02,IF(K2=2,M57+0.02,IF(K2=3,M58+0.02,IF(K2=4,M59+0.02,IF(K2=5,M60+0.02))))),4)</f>
        <v>0</v>
      </c>
      <c r="L58" s="994">
        <f>ROUND((J58*K58),0-3)</f>
        <v>0</v>
      </c>
      <c r="M58" s="1003">
        <f>IF(J61=0,0,-0.01224308*LOG(J61)+0.1514231)</f>
        <v>0</v>
      </c>
      <c r="N58" s="186"/>
      <c r="O58" s="1049"/>
      <c r="P58" s="1050"/>
      <c r="AA58" s="903"/>
      <c r="AB58" s="903"/>
      <c r="AC58" s="903"/>
    </row>
    <row r="59" spans="1:34" ht="15.75">
      <c r="A59" s="980"/>
      <c r="B59" s="1004"/>
      <c r="C59" s="996"/>
      <c r="D59" s="994"/>
      <c r="E59" s="1003">
        <f>IF(B61=0,0,-0.01134853*LOG(B61)+0.141839)</f>
        <v>0</v>
      </c>
      <c r="F59" s="186"/>
      <c r="G59" s="1049"/>
      <c r="H59" s="1050"/>
      <c r="I59" s="980"/>
      <c r="J59" s="1004"/>
      <c r="K59" s="996"/>
      <c r="L59" s="994"/>
      <c r="M59" s="1003">
        <f>IF(J61=0,0,-0.01134853*LOG(J61)+0.141839)</f>
        <v>0</v>
      </c>
      <c r="N59" s="186"/>
      <c r="O59" s="1049"/>
      <c r="P59" s="1050"/>
      <c r="AA59" s="903"/>
      <c r="AB59" s="903"/>
      <c r="AC59" s="903"/>
    </row>
    <row r="60" spans="1:34" ht="16.5" thickBot="1">
      <c r="A60" s="982"/>
      <c r="B60" s="1005"/>
      <c r="C60" s="1006"/>
      <c r="D60" s="1005"/>
      <c r="E60" s="1007">
        <f>IF(B61=0,0,-0.01065862*LOG(B61)+0.1334599)</f>
        <v>0</v>
      </c>
      <c r="F60" s="1057"/>
      <c r="G60" s="1058"/>
      <c r="H60" s="1059"/>
      <c r="I60" s="982"/>
      <c r="J60" s="1005"/>
      <c r="K60" s="1006"/>
      <c r="L60" s="1005"/>
      <c r="M60" s="1007">
        <f>IF(J61=0,0,-0.01065862*LOG(J61)+0.1334599)</f>
        <v>0</v>
      </c>
      <c r="N60" s="1057"/>
      <c r="O60" s="1058"/>
      <c r="P60" s="1059"/>
      <c r="AA60" s="903"/>
      <c r="AB60" s="903"/>
      <c r="AC60" s="903"/>
    </row>
    <row r="61" spans="1:34" ht="15.75">
      <c r="A61" s="979" t="s">
        <v>280</v>
      </c>
      <c r="B61" s="1002">
        <f>B54+B58</f>
        <v>0</v>
      </c>
      <c r="C61" s="1081" t="e">
        <f>+D61/B61</f>
        <v>#DIV/0!</v>
      </c>
      <c r="D61" s="1002">
        <f>D54+D58</f>
        <v>0</v>
      </c>
      <c r="E61" s="1009"/>
      <c r="F61" s="1065">
        <f>SUM(F52:F60)</f>
        <v>0.02</v>
      </c>
      <c r="G61" s="1082"/>
      <c r="H61" s="1083"/>
      <c r="I61" s="979" t="s">
        <v>281</v>
      </c>
      <c r="J61" s="1002">
        <f>J54+J58</f>
        <v>0</v>
      </c>
      <c r="K61" s="1008" t="e">
        <f>+L61/J61</f>
        <v>#DIV/0!</v>
      </c>
      <c r="L61" s="1002">
        <f>L54+L58</f>
        <v>0</v>
      </c>
      <c r="M61" s="1009"/>
      <c r="N61" s="1065">
        <f>SUM(N52:N60)</f>
        <v>0.02</v>
      </c>
      <c r="O61" s="1082"/>
      <c r="P61" s="1083"/>
      <c r="T61" s="903"/>
      <c r="U61" s="903"/>
      <c r="V61" s="903"/>
      <c r="W61" s="903"/>
      <c r="X61" s="903"/>
      <c r="Y61" s="903"/>
      <c r="Z61" s="903"/>
      <c r="AA61" s="903"/>
      <c r="AB61" s="903"/>
      <c r="AC61" s="903"/>
    </row>
    <row r="62" spans="1:34" ht="16.5" thickBot="1">
      <c r="A62" s="270"/>
      <c r="B62" s="1005"/>
      <c r="C62" s="1010"/>
      <c r="D62" s="1011"/>
      <c r="E62" s="1012"/>
      <c r="F62" s="1011"/>
      <c r="G62" s="1005"/>
      <c r="H62" s="1084"/>
      <c r="I62" s="270"/>
      <c r="J62" s="1005"/>
      <c r="K62" s="1010"/>
      <c r="L62" s="1011"/>
      <c r="M62" s="1012"/>
      <c r="N62" s="1057"/>
      <c r="O62" s="1085"/>
      <c r="P62" s="1084"/>
      <c r="AA62" s="903"/>
      <c r="AB62" s="903"/>
      <c r="AC62" s="903"/>
    </row>
    <row r="63" spans="1:34" s="269" customFormat="1" ht="15">
      <c r="A63" s="6"/>
      <c r="B63" s="737"/>
      <c r="C63" s="184"/>
      <c r="D63" s="184"/>
      <c r="E63" s="761"/>
      <c r="F63" s="184"/>
      <c r="G63" s="737"/>
      <c r="H63" s="737"/>
      <c r="I63" s="184"/>
      <c r="J63" s="737"/>
      <c r="K63" s="184"/>
      <c r="L63" s="184"/>
      <c r="M63" s="761"/>
      <c r="N63" s="768"/>
      <c r="O63" s="748"/>
      <c r="P63" s="737"/>
      <c r="Q63" s="85"/>
      <c r="R63" s="85"/>
      <c r="S63" s="85"/>
      <c r="T63" s="85"/>
      <c r="U63" s="85"/>
      <c r="V63" s="85"/>
      <c r="W63" s="85"/>
      <c r="X63" s="85"/>
      <c r="Y63" s="85"/>
      <c r="Z63" s="85"/>
      <c r="AA63" s="85"/>
      <c r="AB63" s="85"/>
      <c r="AC63" s="85"/>
      <c r="AD63" s="85"/>
      <c r="AE63" s="85"/>
      <c r="AF63" s="85"/>
      <c r="AG63" s="85"/>
      <c r="AH63" s="85"/>
    </row>
    <row r="64" spans="1:34" s="269" customFormat="1" ht="15">
      <c r="A64" s="6"/>
      <c r="B64" s="737"/>
      <c r="C64" s="184"/>
      <c r="D64" s="184"/>
      <c r="E64" s="761"/>
      <c r="F64" s="184"/>
      <c r="G64" s="737"/>
      <c r="H64" s="737"/>
      <c r="I64" s="184"/>
      <c r="J64" s="737"/>
      <c r="K64" s="184"/>
      <c r="L64" s="184"/>
      <c r="M64" s="761"/>
      <c r="N64" s="768"/>
      <c r="O64" s="748"/>
      <c r="P64" s="737"/>
      <c r="Q64" s="85"/>
      <c r="R64" s="85"/>
      <c r="S64" s="85"/>
      <c r="T64" s="85"/>
      <c r="U64" s="85"/>
      <c r="V64" s="85"/>
      <c r="W64" s="85"/>
      <c r="X64" s="85"/>
      <c r="Y64" s="85"/>
      <c r="Z64" s="85"/>
      <c r="AA64" s="85"/>
      <c r="AB64" s="85"/>
      <c r="AC64" s="85"/>
      <c r="AD64" s="85"/>
      <c r="AE64" s="85"/>
      <c r="AF64" s="85"/>
      <c r="AG64" s="85"/>
      <c r="AH64" s="85"/>
    </row>
    <row r="65" spans="1:34" s="269" customFormat="1" ht="15">
      <c r="A65" s="6"/>
      <c r="B65" s="737"/>
      <c r="C65" s="184"/>
      <c r="D65" s="184"/>
      <c r="E65" s="761"/>
      <c r="F65" s="184"/>
      <c r="G65" s="737"/>
      <c r="H65" s="737"/>
      <c r="I65" s="184"/>
      <c r="J65" s="737"/>
      <c r="K65" s="184"/>
      <c r="L65" s="184"/>
      <c r="M65" s="761"/>
      <c r="N65" s="768"/>
      <c r="O65" s="748"/>
      <c r="P65" s="737"/>
      <c r="Q65" s="85"/>
      <c r="R65" s="85"/>
      <c r="S65" s="85"/>
      <c r="T65" s="5"/>
      <c r="U65" s="5"/>
      <c r="V65" s="5"/>
      <c r="W65" s="5"/>
      <c r="X65" s="5"/>
      <c r="Y65" s="5"/>
      <c r="Z65" s="5"/>
      <c r="AA65" s="85"/>
      <c r="AB65" s="85"/>
      <c r="AC65" s="85"/>
      <c r="AD65" s="85"/>
      <c r="AE65" s="85"/>
      <c r="AF65" s="85"/>
      <c r="AG65" s="85"/>
      <c r="AH65" s="85"/>
    </row>
    <row r="66" spans="1:34" s="269" customFormat="1" ht="15.75" thickBot="1">
      <c r="A66" s="6"/>
      <c r="B66" s="737"/>
      <c r="C66" s="184"/>
      <c r="D66" s="184"/>
      <c r="E66" s="761"/>
      <c r="F66" s="184"/>
      <c r="G66" s="737"/>
      <c r="H66" s="737"/>
      <c r="I66" s="184"/>
      <c r="J66" s="737"/>
      <c r="K66" s="184"/>
      <c r="L66" s="184"/>
      <c r="M66" s="761"/>
      <c r="N66" s="768"/>
      <c r="O66" s="748"/>
      <c r="P66" s="737"/>
      <c r="Q66" s="85"/>
      <c r="R66" s="85"/>
      <c r="S66" s="85"/>
      <c r="T66" s="5"/>
      <c r="U66" s="5"/>
      <c r="V66" s="5"/>
      <c r="W66" s="5"/>
      <c r="X66" s="5"/>
      <c r="Y66" s="5"/>
      <c r="Z66" s="5"/>
      <c r="AA66" s="5"/>
      <c r="AB66" s="5"/>
      <c r="AC66" s="5"/>
      <c r="AD66" s="5"/>
      <c r="AE66" s="5"/>
      <c r="AF66" s="5"/>
      <c r="AG66" s="5"/>
      <c r="AH66" s="5"/>
    </row>
    <row r="67" spans="1:34" s="269" customFormat="1" ht="16.5" thickBot="1">
      <c r="A67" s="268" t="s">
        <v>313</v>
      </c>
      <c r="B67" s="762"/>
      <c r="C67" s="762"/>
      <c r="D67" s="763"/>
      <c r="E67" s="763"/>
      <c r="F67" s="763"/>
      <c r="G67" s="763"/>
      <c r="H67" s="764"/>
      <c r="I67" s="268" t="s">
        <v>1167</v>
      </c>
      <c r="J67" s="763"/>
      <c r="K67" s="763"/>
      <c r="L67" s="763"/>
      <c r="M67" s="763"/>
      <c r="N67" s="763"/>
      <c r="O67" s="1031"/>
      <c r="P67" s="1032"/>
      <c r="Q67" s="85"/>
      <c r="R67" s="85"/>
      <c r="S67" s="85"/>
      <c r="T67" s="5"/>
      <c r="U67" s="5"/>
      <c r="V67" s="5"/>
      <c r="W67" s="5"/>
      <c r="X67" s="5"/>
      <c r="Y67" s="5"/>
      <c r="Z67" s="5"/>
      <c r="AA67" s="5"/>
      <c r="AB67" s="5"/>
      <c r="AC67" s="5"/>
      <c r="AD67" s="5"/>
      <c r="AE67" s="5"/>
      <c r="AF67" s="5"/>
      <c r="AG67" s="5"/>
      <c r="AH67" s="5"/>
    </row>
    <row r="68" spans="1:34">
      <c r="A68" s="1035"/>
      <c r="B68" s="1036" t="s">
        <v>47</v>
      </c>
      <c r="C68" s="1438" t="s">
        <v>291</v>
      </c>
      <c r="D68" s="1433"/>
      <c r="E68" s="1434"/>
      <c r="F68" s="1433" t="s">
        <v>295</v>
      </c>
      <c r="G68" s="1433"/>
      <c r="H68" s="1434"/>
      <c r="I68" s="1035"/>
      <c r="J68" s="1036" t="s">
        <v>47</v>
      </c>
      <c r="K68" s="1438" t="s">
        <v>291</v>
      </c>
      <c r="L68" s="1433"/>
      <c r="M68" s="1434"/>
      <c r="N68" s="1433" t="s">
        <v>295</v>
      </c>
      <c r="O68" s="1433"/>
      <c r="P68" s="1434"/>
      <c r="T68" s="23"/>
      <c r="U68" s="23"/>
      <c r="V68" s="23"/>
      <c r="W68" s="23"/>
      <c r="X68" s="23"/>
      <c r="Y68" s="23"/>
      <c r="Z68" s="23"/>
      <c r="AA68" s="5"/>
      <c r="AB68" s="5"/>
      <c r="AC68" s="5"/>
      <c r="AD68" s="5"/>
      <c r="AE68" s="5"/>
      <c r="AF68" s="5"/>
      <c r="AG68" s="5"/>
      <c r="AH68" s="5"/>
    </row>
    <row r="69" spans="1:34">
      <c r="A69" s="1037"/>
      <c r="B69" s="1038" t="s">
        <v>14</v>
      </c>
      <c r="C69" s="1039" t="s">
        <v>279</v>
      </c>
      <c r="D69" s="1038" t="s">
        <v>154</v>
      </c>
      <c r="E69" s="1040"/>
      <c r="F69" s="1038" t="s">
        <v>300</v>
      </c>
      <c r="G69" s="1038"/>
      <c r="H69" s="1041"/>
      <c r="I69" s="1037"/>
      <c r="J69" s="1038" t="s">
        <v>14</v>
      </c>
      <c r="K69" s="1039" t="s">
        <v>279</v>
      </c>
      <c r="L69" s="1038" t="s">
        <v>154</v>
      </c>
      <c r="M69" s="1040"/>
      <c r="N69" s="1038" t="s">
        <v>300</v>
      </c>
      <c r="O69" s="1038"/>
      <c r="P69" s="1041"/>
      <c r="T69" s="23"/>
      <c r="U69" s="23"/>
      <c r="V69" s="23"/>
      <c r="W69" s="23"/>
      <c r="X69" s="23"/>
      <c r="Y69" s="23"/>
      <c r="Z69" s="23"/>
      <c r="AA69" s="23"/>
      <c r="AB69" s="23"/>
      <c r="AC69" s="23"/>
      <c r="AD69" s="23"/>
      <c r="AE69" s="23"/>
      <c r="AF69" s="23"/>
      <c r="AG69" s="23"/>
      <c r="AH69" s="23"/>
    </row>
    <row r="70" spans="1:34" ht="18.75">
      <c r="A70" s="979" t="s">
        <v>3</v>
      </c>
      <c r="B70" s="992">
        <f>+B3</f>
        <v>0</v>
      </c>
      <c r="C70" s="1042"/>
      <c r="D70" s="994"/>
      <c r="E70" s="995" t="s">
        <v>286</v>
      </c>
      <c r="F70" s="1043">
        <f>+ROUND(B70*+F71,-3)</f>
        <v>0</v>
      </c>
      <c r="G70" s="1044"/>
      <c r="H70" s="1045"/>
      <c r="I70" s="979" t="s">
        <v>302</v>
      </c>
      <c r="J70" s="992">
        <f>+J3</f>
        <v>0</v>
      </c>
      <c r="K70" s="1042"/>
      <c r="L70" s="994"/>
      <c r="M70" s="995" t="s">
        <v>286</v>
      </c>
      <c r="N70" s="1043">
        <f>+ROUND(J70*+N71,-3)</f>
        <v>0</v>
      </c>
      <c r="O70" s="1044"/>
      <c r="P70" s="1045"/>
      <c r="T70" s="772"/>
      <c r="U70" s="772"/>
      <c r="V70" s="772"/>
      <c r="W70" s="773" t="s">
        <v>1125</v>
      </c>
      <c r="X70" s="772"/>
      <c r="Y70" s="774"/>
      <c r="Z70" s="774"/>
      <c r="AA70" s="23"/>
      <c r="AB70" s="23"/>
      <c r="AC70" s="23"/>
      <c r="AD70" s="23"/>
      <c r="AE70" s="23"/>
      <c r="AF70" s="23"/>
      <c r="AG70" s="23"/>
      <c r="AH70" s="23"/>
    </row>
    <row r="71" spans="1:34" ht="18.75">
      <c r="A71" s="980"/>
      <c r="B71" s="994"/>
      <c r="C71" s="1046"/>
      <c r="D71" s="994"/>
      <c r="E71" s="997" t="s">
        <v>287</v>
      </c>
      <c r="F71" s="1047">
        <f>+REFERENCE!V33</f>
        <v>0</v>
      </c>
      <c r="G71" s="1047"/>
      <c r="H71" s="1048"/>
      <c r="I71" s="980"/>
      <c r="J71" s="994"/>
      <c r="K71" s="1046"/>
      <c r="L71" s="994"/>
      <c r="M71" s="997" t="s">
        <v>287</v>
      </c>
      <c r="N71" s="1047">
        <f>+REFERENCE!V33</f>
        <v>0</v>
      </c>
      <c r="O71" s="1047"/>
      <c r="P71" s="1048"/>
      <c r="T71" s="772"/>
      <c r="U71" s="772"/>
      <c r="V71" s="776"/>
      <c r="W71" s="777" t="s">
        <v>1210</v>
      </c>
      <c r="X71" s="776"/>
      <c r="Y71" s="774"/>
      <c r="Z71" s="778"/>
      <c r="AA71" s="772"/>
      <c r="AB71" s="775" t="s">
        <v>1128</v>
      </c>
      <c r="AC71" s="772"/>
    </row>
    <row r="72" spans="1:34" ht="18.75">
      <c r="A72" s="979" t="s">
        <v>142</v>
      </c>
      <c r="B72" s="994">
        <f>B70-B71</f>
        <v>0</v>
      </c>
      <c r="C72" s="1046">
        <f>ROUND(IF(C2=1,E74,IF(C2=2,E75,IF(C2=3,E76,IF(C2=4,E77,IF(C2=5,E78))))),4)</f>
        <v>0</v>
      </c>
      <c r="D72" s="994">
        <f>ROUND((B72*C72),0-3)</f>
        <v>0</v>
      </c>
      <c r="E72" s="998"/>
      <c r="F72" s="186"/>
      <c r="G72" s="1049"/>
      <c r="H72" s="1050"/>
      <c r="I72" s="979" t="s">
        <v>140</v>
      </c>
      <c r="J72" s="994">
        <f>J70</f>
        <v>0</v>
      </c>
      <c r="K72" s="1046">
        <f>ROUND(IF(K2=1,M74,IF(K2=2,M75,IF(K2=3,M76,IF(K2=4,M77,IF(K2=5,M78))))),4)</f>
        <v>0</v>
      </c>
      <c r="L72" s="994">
        <f>ROUND((J72*K72),0-3)</f>
        <v>0</v>
      </c>
      <c r="M72" s="998"/>
      <c r="N72" s="186"/>
      <c r="O72" s="1049"/>
      <c r="P72" s="1050"/>
      <c r="T72" s="772"/>
      <c r="U72" s="772"/>
      <c r="V72" s="776"/>
      <c r="W72" s="777" t="s">
        <v>1071</v>
      </c>
      <c r="X72" s="776"/>
      <c r="Y72" s="774"/>
      <c r="Z72" s="778"/>
      <c r="AA72" s="779"/>
      <c r="AB72" s="779" t="s">
        <v>1129</v>
      </c>
      <c r="AC72" s="772"/>
    </row>
    <row r="73" spans="1:34" ht="15.75">
      <c r="A73" s="981"/>
      <c r="B73" s="999"/>
      <c r="C73" s="1051"/>
      <c r="D73" s="999"/>
      <c r="E73" s="1001"/>
      <c r="F73" s="1052"/>
      <c r="G73" s="1053"/>
      <c r="H73" s="1054"/>
      <c r="I73" s="981" t="s">
        <v>310</v>
      </c>
      <c r="J73" s="999">
        <f>J72*(1-0.01)</f>
        <v>0</v>
      </c>
      <c r="K73" s="1051">
        <f>K72-0.01</f>
        <v>-0.01</v>
      </c>
      <c r="L73" s="999">
        <f>ROUND((J73*K73),0-3)</f>
        <v>0</v>
      </c>
      <c r="M73" s="1001"/>
      <c r="N73" s="1052"/>
      <c r="O73" s="1053"/>
      <c r="P73" s="1054"/>
      <c r="T73" s="772"/>
      <c r="U73" s="772"/>
      <c r="V73" s="776" t="s">
        <v>1123</v>
      </c>
      <c r="W73" s="780"/>
      <c r="X73" s="776"/>
      <c r="Y73" s="774"/>
      <c r="Z73" s="778"/>
      <c r="AA73" s="779"/>
      <c r="AB73" s="779" t="s">
        <v>1072</v>
      </c>
      <c r="AC73" s="772"/>
    </row>
    <row r="74" spans="1:34" ht="18.75">
      <c r="A74" s="979" t="s">
        <v>301</v>
      </c>
      <c r="B74" s="1002">
        <f>+B4</f>
        <v>0</v>
      </c>
      <c r="C74" s="1046"/>
      <c r="D74" s="994"/>
      <c r="E74" s="1003">
        <f>IF(B79=0,0,-0.0141226*LOG(B79)+0.171508)</f>
        <v>0</v>
      </c>
      <c r="F74" s="1043">
        <f>+ROUND(B74*+F75,-3)</f>
        <v>0</v>
      </c>
      <c r="G74" s="1044"/>
      <c r="H74" s="1045"/>
      <c r="I74" s="979" t="s">
        <v>301</v>
      </c>
      <c r="J74" s="1002">
        <f>+J4</f>
        <v>0</v>
      </c>
      <c r="K74" s="1046"/>
      <c r="L74" s="994"/>
      <c r="M74" s="1003">
        <f>IF(J79=0,0,-0.0141226*LOG(J79)+0.171508)</f>
        <v>0</v>
      </c>
      <c r="N74" s="1043">
        <f>+ROUND(J74*+N75,-3)</f>
        <v>0</v>
      </c>
      <c r="O74" s="1044"/>
      <c r="P74" s="1045"/>
      <c r="T74" s="772"/>
      <c r="U74" s="772"/>
      <c r="V74" s="776"/>
      <c r="W74" s="777"/>
      <c r="X74" s="776"/>
      <c r="Y74" s="774"/>
      <c r="Z74" s="778"/>
      <c r="AA74" s="779"/>
      <c r="AB74" s="779" t="s">
        <v>1130</v>
      </c>
      <c r="AC74" s="772"/>
    </row>
    <row r="75" spans="1:34" ht="16.5" thickBot="1">
      <c r="A75" s="980"/>
      <c r="B75" s="994"/>
      <c r="C75" s="1046"/>
      <c r="D75" s="994"/>
      <c r="E75" s="1003">
        <f>IF(B79=0,0,-0.0128776*LOG(B79)+0.1595783)</f>
        <v>0</v>
      </c>
      <c r="F75" s="1047">
        <f>+REFERENCE!V46</f>
        <v>0</v>
      </c>
      <c r="G75" s="1047"/>
      <c r="H75" s="1048"/>
      <c r="I75" s="980"/>
      <c r="J75" s="994"/>
      <c r="K75" s="1046"/>
      <c r="L75" s="994"/>
      <c r="M75" s="1003">
        <f>IF(J79=0,0,-0.0128776*LOG(J79)+0.1595783)</f>
        <v>0</v>
      </c>
      <c r="N75" s="1047">
        <f>+REFERENCE!V46</f>
        <v>0</v>
      </c>
      <c r="O75" s="1047"/>
      <c r="P75" s="1048"/>
      <c r="T75" s="772"/>
      <c r="U75" s="772"/>
      <c r="V75" s="772"/>
      <c r="W75" s="772"/>
      <c r="X75" s="781"/>
      <c r="Y75" s="774"/>
      <c r="Z75" s="774"/>
      <c r="AA75" s="779"/>
      <c r="AB75" s="779"/>
      <c r="AC75" s="772"/>
    </row>
    <row r="76" spans="1:34" ht="15.75">
      <c r="A76" s="979" t="s">
        <v>143</v>
      </c>
      <c r="B76" s="994">
        <f>B74-B75</f>
        <v>0</v>
      </c>
      <c r="C76" s="1046">
        <f>ROUND(IF(C2=1,E74+0.02,IF(C2=2,E75+0.02,IF(C2=3,E76+0.02,IF(C2=4,E77+0.02,IF(C2=5,E78+0.02))))),4)</f>
        <v>0</v>
      </c>
      <c r="D76" s="994">
        <f>ROUND((B76*C76),0-3)</f>
        <v>0</v>
      </c>
      <c r="E76" s="1003">
        <f>IF(B79=0,0,-0.01224308*LOG(B79)+0.1514231)</f>
        <v>0</v>
      </c>
      <c r="F76" s="186"/>
      <c r="G76" s="1049"/>
      <c r="H76" s="1050"/>
      <c r="I76" s="979" t="s">
        <v>141</v>
      </c>
      <c r="J76" s="994">
        <f>J74</f>
        <v>0</v>
      </c>
      <c r="K76" s="1046">
        <f>ROUND(IF(K2=1,M74+0.02,IF(K2=2,M75+0.02,IF(K2=3,M76+0.02,IF(K2=4,M77+0.02,IF(K2=5,M78+0.02))))),4)</f>
        <v>0</v>
      </c>
      <c r="L76" s="994">
        <f>ROUND((J76*K76),0-3)</f>
        <v>0</v>
      </c>
      <c r="M76" s="1003">
        <f>IF(J79=0,0,-0.01224308*LOG(J79)+0.1514231)</f>
        <v>0</v>
      </c>
      <c r="N76" s="186"/>
      <c r="O76" s="1049"/>
      <c r="P76" s="1050"/>
      <c r="T76" s="782" t="s">
        <v>48</v>
      </c>
      <c r="U76" s="783" t="s">
        <v>1075</v>
      </c>
      <c r="V76" s="784"/>
      <c r="W76" s="785"/>
      <c r="X76" s="786"/>
      <c r="Y76" s="786"/>
      <c r="Z76" s="787"/>
      <c r="AA76" s="772"/>
      <c r="AB76" s="772"/>
      <c r="AC76" s="772"/>
    </row>
    <row r="77" spans="1:34" ht="15.75">
      <c r="A77" s="980"/>
      <c r="B77" s="1004"/>
      <c r="C77" s="1046"/>
      <c r="D77" s="994"/>
      <c r="E77" s="1003">
        <f>IF(B79=0,0,-0.01134853*LOG(B79)+0.141839)</f>
        <v>0</v>
      </c>
      <c r="F77" s="186"/>
      <c r="G77" s="1049"/>
      <c r="H77" s="1050"/>
      <c r="I77" s="980" t="s">
        <v>310</v>
      </c>
      <c r="J77" s="1004">
        <f>J76*(1-0.01)</f>
        <v>0</v>
      </c>
      <c r="K77" s="1046">
        <f>K76-0.005</f>
        <v>-5.0000000000000001E-3</v>
      </c>
      <c r="L77" s="994">
        <f>ROUND((J77*K77),0-3)</f>
        <v>0</v>
      </c>
      <c r="M77" s="1003">
        <f>IF(J79=0,0,-0.01134853*LOG(J79)+0.141839)</f>
        <v>0</v>
      </c>
      <c r="N77" s="186"/>
      <c r="O77" s="1049"/>
      <c r="P77" s="1050"/>
      <c r="T77" s="788" t="s">
        <v>196</v>
      </c>
      <c r="U77" s="789" t="s">
        <v>1075</v>
      </c>
      <c r="V77" s="790"/>
      <c r="W77" s="791"/>
      <c r="X77" s="792"/>
      <c r="Y77" s="792"/>
      <c r="Z77" s="793"/>
      <c r="AA77" s="772"/>
      <c r="AB77" s="775" t="s">
        <v>1076</v>
      </c>
      <c r="AC77" s="772"/>
    </row>
    <row r="78" spans="1:34" ht="16.5" thickBot="1">
      <c r="A78" s="982"/>
      <c r="B78" s="1005"/>
      <c r="C78" s="1056"/>
      <c r="D78" s="1005"/>
      <c r="E78" s="1007">
        <f>IF(B79=0,0,-0.01065862*LOG(B79)+0.1334599)</f>
        <v>0</v>
      </c>
      <c r="F78" s="1057"/>
      <c r="G78" s="1058"/>
      <c r="H78" s="1059"/>
      <c r="I78" s="982"/>
      <c r="J78" s="1005"/>
      <c r="K78" s="1056"/>
      <c r="L78" s="1005"/>
      <c r="M78" s="1007">
        <f>IF(J79=0,0,-0.01065862*LOG(J79)+0.1334599)</f>
        <v>0</v>
      </c>
      <c r="N78" s="1057"/>
      <c r="O78" s="1058"/>
      <c r="P78" s="1059"/>
      <c r="T78" s="788" t="s">
        <v>197</v>
      </c>
      <c r="U78" s="789" t="s">
        <v>1075</v>
      </c>
      <c r="V78" s="790"/>
      <c r="W78" s="791"/>
      <c r="X78" s="792"/>
      <c r="Y78" s="792"/>
      <c r="Z78" s="793"/>
      <c r="AA78" s="772"/>
      <c r="AB78" s="794"/>
      <c r="AC78" s="772"/>
    </row>
    <row r="79" spans="1:34" ht="16.5" thickBot="1">
      <c r="A79" s="1067" t="s">
        <v>280</v>
      </c>
      <c r="B79" s="1061">
        <f>B72+B76</f>
        <v>0</v>
      </c>
      <c r="C79" s="1062" t="e">
        <f>+D79/B79</f>
        <v>#DIV/0!</v>
      </c>
      <c r="D79" s="1063">
        <f>D72+D76</f>
        <v>0</v>
      </c>
      <c r="E79" s="1064"/>
      <c r="F79" s="1065">
        <f>SUM(F70:F78)</f>
        <v>0</v>
      </c>
      <c r="G79" s="1065"/>
      <c r="H79" s="1066"/>
      <c r="I79" s="1067" t="s">
        <v>281</v>
      </c>
      <c r="J79" s="1063">
        <f>J72+J76</f>
        <v>0</v>
      </c>
      <c r="K79" s="1068" t="e">
        <f>+L79/J79</f>
        <v>#DIV/0!</v>
      </c>
      <c r="L79" s="1063">
        <f>L73+L77</f>
        <v>0</v>
      </c>
      <c r="M79" s="1064"/>
      <c r="N79" s="1065">
        <f>SUM(N70:N78)</f>
        <v>0</v>
      </c>
      <c r="O79" s="1065"/>
      <c r="P79" s="1066"/>
      <c r="T79" s="797" t="s">
        <v>1078</v>
      </c>
      <c r="U79" s="798" t="s">
        <v>1075</v>
      </c>
      <c r="V79" s="799"/>
      <c r="W79" s="800"/>
      <c r="X79" s="801"/>
      <c r="Y79" s="801"/>
      <c r="Z79" s="802"/>
      <c r="AA79" s="772"/>
      <c r="AB79" s="795" t="e">
        <f>(-0.0128776*LOG(W85)+0.1595783)</f>
        <v>#NUM!</v>
      </c>
      <c r="AC79" s="796" t="s">
        <v>1077</v>
      </c>
    </row>
    <row r="80" spans="1:34" ht="16.5" thickBot="1">
      <c r="A80" s="270"/>
      <c r="B80" s="1069">
        <f>SUM(B79)</f>
        <v>0</v>
      </c>
      <c r="C80" s="1011" t="e">
        <f>SUM(C2:C79)</f>
        <v>#DIV/0!</v>
      </c>
      <c r="D80" s="1011">
        <f>SUM(D2:D79)</f>
        <v>0.40500000000000003</v>
      </c>
      <c r="E80" s="1011">
        <f>SUM(E2:E79)</f>
        <v>1.1579999999999999</v>
      </c>
      <c r="F80" s="1005" t="e">
        <f>SUM(B80:E80)</f>
        <v>#DIV/0!</v>
      </c>
      <c r="G80" s="1011">
        <f>SUM(G2:G79)</f>
        <v>0.21</v>
      </c>
      <c r="H80" s="1070">
        <f>SUM(H2:H79)</f>
        <v>0.02</v>
      </c>
      <c r="I80" s="270"/>
      <c r="J80" s="1069">
        <f>SUM(J79)</f>
        <v>0</v>
      </c>
      <c r="K80" s="1011" t="e">
        <f>SUM(K2:K79)</f>
        <v>#DIV/0!</v>
      </c>
      <c r="L80" s="1011">
        <f>SUM(L2:L79)</f>
        <v>0.40500000000000003</v>
      </c>
      <c r="M80" s="1011">
        <f>SUM(M2:M79)</f>
        <v>1.1579999999999999</v>
      </c>
      <c r="N80" s="1005" t="e">
        <f>SUM(J80:M80)</f>
        <v>#DIV/0!</v>
      </c>
      <c r="O80" s="1011">
        <f>SUM(O2:O79)</f>
        <v>0.21</v>
      </c>
      <c r="P80" s="1070">
        <f>SUM(P2:P79)</f>
        <v>0.02</v>
      </c>
      <c r="T80" s="804"/>
      <c r="U80" s="805"/>
      <c r="V80" s="806"/>
      <c r="W80" s="806"/>
      <c r="X80" s="806"/>
      <c r="Y80" s="806"/>
      <c r="Z80" s="807"/>
      <c r="AA80" s="772"/>
      <c r="AB80" s="803">
        <v>0.02</v>
      </c>
      <c r="AC80" s="796" t="s">
        <v>1079</v>
      </c>
    </row>
    <row r="81" spans="1:34" s="269" customFormat="1" ht="18.75">
      <c r="A81" s="6"/>
      <c r="B81" s="737"/>
      <c r="C81" s="184"/>
      <c r="D81" s="184"/>
      <c r="E81" s="761"/>
      <c r="F81" s="184"/>
      <c r="G81" s="737"/>
      <c r="H81" s="737"/>
      <c r="I81" s="184"/>
      <c r="J81" s="737"/>
      <c r="K81" s="184"/>
      <c r="L81" s="184"/>
      <c r="M81" s="761"/>
      <c r="N81" s="768"/>
      <c r="O81" s="748"/>
      <c r="P81" s="737"/>
      <c r="Q81" s="85"/>
      <c r="R81" s="85"/>
      <c r="S81" s="85"/>
      <c r="T81" s="809" t="s">
        <v>1080</v>
      </c>
      <c r="U81" s="810"/>
      <c r="V81" s="811"/>
      <c r="W81" s="812" t="s">
        <v>47</v>
      </c>
      <c r="X81" s="813"/>
      <c r="Y81" s="813" t="s">
        <v>1081</v>
      </c>
      <c r="Z81" s="814" t="s">
        <v>1082</v>
      </c>
      <c r="AA81" s="85"/>
      <c r="AB81" s="794"/>
      <c r="AC81" s="772"/>
      <c r="AD81" s="85"/>
      <c r="AE81" s="85"/>
      <c r="AF81" s="85"/>
      <c r="AG81" s="85"/>
      <c r="AH81" s="85"/>
    </row>
    <row r="82" spans="1:34" s="269" customFormat="1" ht="15.75">
      <c r="A82" s="6"/>
      <c r="B82" s="737"/>
      <c r="C82" s="184"/>
      <c r="D82" s="184"/>
      <c r="E82" s="761"/>
      <c r="F82" s="184"/>
      <c r="G82" s="737"/>
      <c r="H82" s="737"/>
      <c r="I82" s="184"/>
      <c r="J82" s="737"/>
      <c r="K82" s="184"/>
      <c r="L82" s="184"/>
      <c r="M82" s="761"/>
      <c r="N82" s="768"/>
      <c r="O82" s="748"/>
      <c r="P82" s="737"/>
      <c r="Q82" s="85"/>
      <c r="R82" s="85"/>
      <c r="S82" s="85"/>
      <c r="T82" s="817"/>
      <c r="U82" s="818"/>
      <c r="V82" s="781"/>
      <c r="W82" s="812" t="s">
        <v>14</v>
      </c>
      <c r="X82" s="813"/>
      <c r="Y82" s="813" t="s">
        <v>1084</v>
      </c>
      <c r="Z82" s="814" t="s">
        <v>1085</v>
      </c>
      <c r="AA82" s="85"/>
      <c r="AB82" s="815" t="e">
        <f>AB98/AB96</f>
        <v>#DIV/0!</v>
      </c>
      <c r="AC82" s="856" t="s">
        <v>1083</v>
      </c>
      <c r="AD82" s="85"/>
      <c r="AE82" s="85"/>
      <c r="AF82" s="85"/>
      <c r="AG82" s="85"/>
      <c r="AH82" s="85"/>
    </row>
    <row r="83" spans="1:34" s="269" customFormat="1" ht="30">
      <c r="A83" s="6"/>
      <c r="B83" s="737"/>
      <c r="C83" s="184"/>
      <c r="D83" s="184"/>
      <c r="E83" s="761"/>
      <c r="F83" s="184"/>
      <c r="G83" s="737"/>
      <c r="H83" s="737"/>
      <c r="I83" s="184"/>
      <c r="J83" s="737"/>
      <c r="K83" s="184"/>
      <c r="L83" s="184"/>
      <c r="M83" s="761"/>
      <c r="N83" s="768"/>
      <c r="O83" s="748"/>
      <c r="P83" s="737"/>
      <c r="Q83" s="85"/>
      <c r="R83" s="85"/>
      <c r="S83" s="85"/>
      <c r="T83" s="820"/>
      <c r="U83" s="821"/>
      <c r="V83" s="822"/>
      <c r="W83" s="823"/>
      <c r="X83" s="823"/>
      <c r="Y83" s="823"/>
      <c r="Z83" s="793"/>
      <c r="AA83" s="85"/>
      <c r="AB83" s="819" t="e">
        <f>SUM(AB79:AB82)</f>
        <v>#NUM!</v>
      </c>
      <c r="AC83" s="808" t="s">
        <v>1086</v>
      </c>
      <c r="AD83" s="85"/>
      <c r="AE83" s="85"/>
      <c r="AF83" s="85"/>
      <c r="AG83" s="85"/>
      <c r="AH83" s="85"/>
    </row>
    <row r="84" spans="1:34" s="269" customFormat="1" ht="16.5" thickBot="1">
      <c r="A84" s="6"/>
      <c r="B84" s="737"/>
      <c r="C84" s="184"/>
      <c r="D84" s="184"/>
      <c r="E84" s="761"/>
      <c r="F84" s="184"/>
      <c r="G84" s="737"/>
      <c r="H84" s="737"/>
      <c r="I84" s="184"/>
      <c r="J84" s="737"/>
      <c r="K84" s="184"/>
      <c r="L84" s="184"/>
      <c r="M84" s="761"/>
      <c r="N84" s="768"/>
      <c r="O84" s="748"/>
      <c r="P84" s="737"/>
      <c r="Q84" s="85"/>
      <c r="R84" s="85"/>
      <c r="S84" s="85"/>
      <c r="T84" s="820"/>
      <c r="U84" s="821"/>
      <c r="V84" s="822"/>
      <c r="W84" s="823"/>
      <c r="X84" s="823"/>
      <c r="Y84" s="823"/>
      <c r="Z84" s="793"/>
      <c r="AA84" s="5"/>
      <c r="AB84" s="824"/>
      <c r="AC84" s="825"/>
      <c r="AD84" s="5"/>
      <c r="AE84" s="5"/>
      <c r="AF84" s="5"/>
      <c r="AG84" s="5"/>
      <c r="AH84" s="5"/>
    </row>
    <row r="85" spans="1:34" s="269" customFormat="1" ht="16.5" thickBot="1">
      <c r="A85" s="268" t="s">
        <v>1165</v>
      </c>
      <c r="B85" s="762"/>
      <c r="C85" s="762"/>
      <c r="D85" s="763"/>
      <c r="E85" s="763"/>
      <c r="F85" s="763"/>
      <c r="G85" s="763"/>
      <c r="H85" s="764"/>
      <c r="I85" s="268" t="s">
        <v>1183</v>
      </c>
      <c r="J85" s="763"/>
      <c r="K85" s="763"/>
      <c r="L85" s="763"/>
      <c r="M85" s="763"/>
      <c r="N85" s="763"/>
      <c r="O85" s="1031"/>
      <c r="P85" s="1032"/>
      <c r="Q85" s="85"/>
      <c r="R85" s="85"/>
      <c r="S85" s="85"/>
      <c r="T85" s="820" t="s">
        <v>1118</v>
      </c>
      <c r="U85" s="821"/>
      <c r="V85" s="822"/>
      <c r="W85" s="713">
        <f>'2-7'!S50</f>
        <v>0</v>
      </c>
      <c r="X85" s="826"/>
      <c r="Y85" s="827">
        <f>+IF(W85=0,1,W85*Z85)</f>
        <v>1</v>
      </c>
      <c r="Z85" s="828" t="e">
        <f>AB83</f>
        <v>#NUM!</v>
      </c>
      <c r="AA85" s="5"/>
      <c r="AB85" s="824"/>
      <c r="AC85" s="825"/>
      <c r="AD85" s="5"/>
      <c r="AE85" s="5"/>
      <c r="AF85" s="5"/>
      <c r="AG85" s="5"/>
      <c r="AH85" s="5"/>
    </row>
    <row r="86" spans="1:34" ht="15">
      <c r="A86" s="1035"/>
      <c r="B86" s="1036" t="s">
        <v>47</v>
      </c>
      <c r="C86" s="1438" t="s">
        <v>291</v>
      </c>
      <c r="D86" s="1433"/>
      <c r="E86" s="1434"/>
      <c r="F86" s="1438" t="s">
        <v>1170</v>
      </c>
      <c r="G86" s="1433"/>
      <c r="H86" s="1434"/>
      <c r="I86" s="1035"/>
      <c r="J86" s="1036" t="s">
        <v>47</v>
      </c>
      <c r="K86" s="1438" t="s">
        <v>291</v>
      </c>
      <c r="L86" s="1433"/>
      <c r="M86" s="1434"/>
      <c r="N86" s="1438" t="s">
        <v>1170</v>
      </c>
      <c r="O86" s="1433"/>
      <c r="P86" s="1434"/>
      <c r="T86" s="831"/>
      <c r="U86" s="822"/>
      <c r="V86" s="822"/>
      <c r="W86" s="822"/>
      <c r="X86" s="822"/>
      <c r="Y86" s="822"/>
      <c r="Z86" s="832"/>
      <c r="AA86" s="5"/>
      <c r="AB86" s="829"/>
      <c r="AC86" s="830"/>
      <c r="AD86" s="5"/>
      <c r="AE86" s="5"/>
      <c r="AF86" s="5"/>
      <c r="AG86" s="5"/>
      <c r="AH86" s="5"/>
    </row>
    <row r="87" spans="1:34" ht="30">
      <c r="A87" s="1037"/>
      <c r="B87" s="1038" t="s">
        <v>14</v>
      </c>
      <c r="C87" s="1039" t="s">
        <v>279</v>
      </c>
      <c r="D87" s="1038" t="s">
        <v>154</v>
      </c>
      <c r="E87" s="1040"/>
      <c r="F87" s="1038" t="s">
        <v>1171</v>
      </c>
      <c r="G87" s="1038" t="s">
        <v>1172</v>
      </c>
      <c r="H87" s="1041"/>
      <c r="I87" s="1037"/>
      <c r="J87" s="1038" t="s">
        <v>14</v>
      </c>
      <c r="K87" s="1039" t="s">
        <v>279</v>
      </c>
      <c r="L87" s="1038" t="s">
        <v>154</v>
      </c>
      <c r="M87" s="1040"/>
      <c r="N87" s="1038" t="s">
        <v>1171</v>
      </c>
      <c r="O87" s="1038" t="s">
        <v>1172</v>
      </c>
      <c r="P87" s="1041"/>
      <c r="T87" s="820"/>
      <c r="U87" s="821"/>
      <c r="V87" s="822"/>
      <c r="W87" s="835"/>
      <c r="X87" s="836"/>
      <c r="Y87" s="835"/>
      <c r="Z87" s="832"/>
      <c r="AA87" s="23"/>
      <c r="AB87" s="833">
        <v>500000</v>
      </c>
      <c r="AC87" s="834" t="s">
        <v>1119</v>
      </c>
      <c r="AD87" s="23"/>
      <c r="AE87" s="23"/>
      <c r="AF87" s="23"/>
      <c r="AG87" s="23"/>
      <c r="AH87" s="23"/>
    </row>
    <row r="88" spans="1:34" ht="15.75" thickBot="1">
      <c r="A88" s="979" t="s">
        <v>3</v>
      </c>
      <c r="B88" s="992">
        <f>+B3</f>
        <v>0</v>
      </c>
      <c r="C88" s="1042"/>
      <c r="D88" s="994"/>
      <c r="E88" s="995"/>
      <c r="F88" s="1043">
        <f>+ROUND(B88*+F89,-3)</f>
        <v>0</v>
      </c>
      <c r="G88" s="1043">
        <f>+ROUND(B88*+G89,-3)</f>
        <v>0</v>
      </c>
      <c r="H88" s="1045"/>
      <c r="I88" s="979" t="s">
        <v>3</v>
      </c>
      <c r="J88" s="992">
        <f>+J3</f>
        <v>0</v>
      </c>
      <c r="K88" s="1042"/>
      <c r="L88" s="994"/>
      <c r="M88" s="995"/>
      <c r="N88" s="1043">
        <f>+ROUND(J88*+N89,-3)</f>
        <v>0</v>
      </c>
      <c r="O88" s="1043">
        <f>+ROUND(J88*+O89,-3)</f>
        <v>0</v>
      </c>
      <c r="P88" s="1045"/>
      <c r="T88" s="838"/>
      <c r="U88" s="839"/>
      <c r="V88" s="840"/>
      <c r="W88" s="841"/>
      <c r="X88" s="839"/>
      <c r="Y88" s="842"/>
      <c r="Z88" s="843"/>
      <c r="AA88" s="23"/>
      <c r="AB88" s="837">
        <v>0.03</v>
      </c>
      <c r="AC88" s="816" t="s">
        <v>1087</v>
      </c>
      <c r="AD88" s="23"/>
      <c r="AE88" s="23"/>
      <c r="AF88" s="23"/>
      <c r="AG88" s="23"/>
      <c r="AH88" s="23"/>
    </row>
    <row r="89" spans="1:34" ht="16.5" thickBot="1">
      <c r="A89" s="980"/>
      <c r="B89" s="994"/>
      <c r="C89" s="1046"/>
      <c r="D89" s="994"/>
      <c r="E89" s="997"/>
      <c r="F89" s="1047">
        <f>+REFERENCE!W33</f>
        <v>7.0000000000000007E-2</v>
      </c>
      <c r="G89" s="1047">
        <f>+REFERENCE!W34</f>
        <v>1.4999999999999999E-2</v>
      </c>
      <c r="H89" s="1048"/>
      <c r="I89" s="980"/>
      <c r="J89" s="994"/>
      <c r="K89" s="1046"/>
      <c r="L89" s="994"/>
      <c r="M89" s="997"/>
      <c r="N89" s="1047">
        <f>+REFERENCE!W33</f>
        <v>7.0000000000000007E-2</v>
      </c>
      <c r="O89" s="1047">
        <f>+REFERENCE!W34</f>
        <v>1.4999999999999999E-2</v>
      </c>
      <c r="P89" s="1048"/>
      <c r="T89" s="846"/>
      <c r="U89" s="847"/>
      <c r="V89" s="848"/>
      <c r="W89" s="849"/>
      <c r="X89" s="847"/>
      <c r="Y89" s="847"/>
      <c r="Z89" s="850"/>
      <c r="AA89" s="772"/>
      <c r="AB89" s="845"/>
      <c r="AC89" s="816"/>
    </row>
    <row r="90" spans="1:34" ht="30.75">
      <c r="A90" s="979" t="s">
        <v>142</v>
      </c>
      <c r="B90" s="994">
        <f>B88-B89</f>
        <v>0</v>
      </c>
      <c r="C90" s="1046"/>
      <c r="D90" s="994"/>
      <c r="E90" s="998"/>
      <c r="F90" s="186"/>
      <c r="G90" s="1049"/>
      <c r="H90" s="1050"/>
      <c r="I90" s="979" t="s">
        <v>140</v>
      </c>
      <c r="J90" s="994">
        <f>J88</f>
        <v>0</v>
      </c>
      <c r="K90" s="1046"/>
      <c r="L90" s="994"/>
      <c r="M90" s="998"/>
      <c r="N90" s="186"/>
      <c r="O90" s="1049"/>
      <c r="P90" s="1050"/>
      <c r="T90" s="809" t="s">
        <v>1089</v>
      </c>
      <c r="U90" s="810"/>
      <c r="V90" s="851"/>
      <c r="W90" s="853"/>
      <c r="X90" s="854"/>
      <c r="Y90" s="854"/>
      <c r="Z90" s="855"/>
      <c r="AA90" s="779"/>
      <c r="AB90" s="852" t="s">
        <v>1088</v>
      </c>
      <c r="AC90" s="834" t="s">
        <v>1120</v>
      </c>
    </row>
    <row r="91" spans="1:34" ht="15.75">
      <c r="A91" s="981"/>
      <c r="B91" s="999"/>
      <c r="C91" s="1051"/>
      <c r="D91" s="999"/>
      <c r="E91" s="1001"/>
      <c r="F91" s="1052"/>
      <c r="G91" s="1053"/>
      <c r="H91" s="1054"/>
      <c r="I91" s="981"/>
      <c r="J91" s="999"/>
      <c r="K91" s="1051"/>
      <c r="L91" s="999"/>
      <c r="M91" s="1001"/>
      <c r="N91" s="1052"/>
      <c r="O91" s="1053"/>
      <c r="P91" s="1054"/>
      <c r="T91" s="857"/>
      <c r="U91" s="854"/>
      <c r="V91" s="854" t="s">
        <v>1090</v>
      </c>
      <c r="W91" s="854" t="s">
        <v>47</v>
      </c>
      <c r="X91" s="844"/>
      <c r="Y91" s="854" t="s">
        <v>47</v>
      </c>
      <c r="Z91" s="855" t="s">
        <v>1091</v>
      </c>
      <c r="AA91" s="779"/>
      <c r="AB91" s="856"/>
      <c r="AC91" s="816"/>
    </row>
    <row r="92" spans="1:34" ht="30">
      <c r="A92" s="979" t="s">
        <v>301</v>
      </c>
      <c r="B92" s="1002">
        <f>+B4</f>
        <v>0</v>
      </c>
      <c r="C92" s="1046"/>
      <c r="D92" s="994"/>
      <c r="E92" s="1003"/>
      <c r="F92" s="1043">
        <f>+ROUND(B92*+F93,-3)</f>
        <v>0</v>
      </c>
      <c r="G92" s="1043">
        <f>+ROUND(B92*+G93,-3)</f>
        <v>0</v>
      </c>
      <c r="H92" s="1045"/>
      <c r="I92" s="979" t="s">
        <v>301</v>
      </c>
      <c r="J92" s="1002">
        <f>+J4</f>
        <v>0</v>
      </c>
      <c r="K92" s="1046"/>
      <c r="L92" s="994"/>
      <c r="M92" s="1055"/>
      <c r="N92" s="1043">
        <f>+ROUND(J92*+N93,-3)</f>
        <v>0</v>
      </c>
      <c r="O92" s="1043">
        <f>+ROUND(J92*+O93,-3)</f>
        <v>0</v>
      </c>
      <c r="P92" s="1045"/>
      <c r="T92" s="859" t="s">
        <v>1092</v>
      </c>
      <c r="U92" s="860"/>
      <c r="V92" s="854" t="s">
        <v>1093</v>
      </c>
      <c r="W92" s="854" t="s">
        <v>1094</v>
      </c>
      <c r="X92" s="854" t="s">
        <v>1095</v>
      </c>
      <c r="Y92" s="854" t="s">
        <v>1</v>
      </c>
      <c r="Z92" s="861" t="s">
        <v>1096</v>
      </c>
      <c r="AA92" s="779"/>
      <c r="AB92" s="858">
        <v>5000000</v>
      </c>
      <c r="AC92" s="834" t="s">
        <v>1121</v>
      </c>
    </row>
    <row r="93" spans="1:34" ht="16.5" thickBot="1">
      <c r="A93" s="980"/>
      <c r="B93" s="994"/>
      <c r="C93" s="1046"/>
      <c r="D93" s="994"/>
      <c r="E93" s="1003"/>
      <c r="F93" s="1047">
        <f>+REFERENCE!W46</f>
        <v>7.0000000000000007E-2</v>
      </c>
      <c r="G93" s="1047">
        <f>+REFERENCE!W47</f>
        <v>1.4999999999999999E-2</v>
      </c>
      <c r="H93" s="1048"/>
      <c r="I93" s="980"/>
      <c r="J93" s="994"/>
      <c r="K93" s="1046"/>
      <c r="L93" s="994"/>
      <c r="M93" s="1055"/>
      <c r="N93" s="1047">
        <f>+REFERENCE!W46</f>
        <v>7.0000000000000007E-2</v>
      </c>
      <c r="O93" s="1047">
        <f>+REFERENCE!W47</f>
        <v>1.4999999999999999E-2</v>
      </c>
      <c r="P93" s="1048"/>
      <c r="T93" s="862">
        <v>1</v>
      </c>
      <c r="U93" s="863"/>
      <c r="V93" s="864">
        <v>0.35</v>
      </c>
      <c r="W93" s="864">
        <v>0.35</v>
      </c>
      <c r="X93" s="865">
        <v>0</v>
      </c>
      <c r="Y93" s="864">
        <v>0.25</v>
      </c>
      <c r="Z93" s="866">
        <v>0.05</v>
      </c>
      <c r="AA93" s="779"/>
      <c r="AB93" s="837">
        <v>0.01</v>
      </c>
      <c r="AC93" s="816" t="s">
        <v>1097</v>
      </c>
    </row>
    <row r="94" spans="1:34" ht="15.75">
      <c r="A94" s="979" t="s">
        <v>143</v>
      </c>
      <c r="B94" s="994">
        <f>B92-B93</f>
        <v>0</v>
      </c>
      <c r="C94" s="1046"/>
      <c r="D94" s="994"/>
      <c r="E94" s="1003"/>
      <c r="F94" s="186"/>
      <c r="G94" s="1049"/>
      <c r="H94" s="1050"/>
      <c r="I94" s="979" t="s">
        <v>141</v>
      </c>
      <c r="J94" s="994">
        <f>J92</f>
        <v>0</v>
      </c>
      <c r="K94" s="1046"/>
      <c r="L94" s="994"/>
      <c r="M94" s="1055"/>
      <c r="N94" s="186"/>
      <c r="O94" s="1049"/>
      <c r="P94" s="1050"/>
      <c r="T94" s="867">
        <f>Y85</f>
        <v>1</v>
      </c>
      <c r="U94" s="868"/>
      <c r="V94" s="869">
        <f>ROUND((T94*0.35),-3)</f>
        <v>0</v>
      </c>
      <c r="W94" s="870">
        <f>ROUND((T94*0.35),-3)</f>
        <v>0</v>
      </c>
      <c r="X94" s="871">
        <f>ROUND((T94*0),0)</f>
        <v>0</v>
      </c>
      <c r="Y94" s="870">
        <f>ROUND((T94*0.25),0)</f>
        <v>0</v>
      </c>
      <c r="Z94" s="872">
        <f>T94-V94-W94-X94-Y94</f>
        <v>1</v>
      </c>
      <c r="AA94" s="772"/>
      <c r="AB94" s="856"/>
      <c r="AC94" s="816"/>
    </row>
    <row r="95" spans="1:34" ht="15.75">
      <c r="A95" s="980"/>
      <c r="B95" s="1004"/>
      <c r="C95" s="1046"/>
      <c r="D95" s="994"/>
      <c r="E95" s="1003"/>
      <c r="F95" s="186"/>
      <c r="G95" s="1049"/>
      <c r="H95" s="1050"/>
      <c r="I95" s="980"/>
      <c r="J95" s="1004"/>
      <c r="K95" s="1046"/>
      <c r="L95" s="994"/>
      <c r="M95" s="1055"/>
      <c r="N95" s="186"/>
      <c r="O95" s="1049"/>
      <c r="P95" s="1050"/>
      <c r="T95" s="873" t="s">
        <v>1098</v>
      </c>
      <c r="U95" s="823"/>
      <c r="V95" s="874" t="s">
        <v>1099</v>
      </c>
      <c r="W95" s="875">
        <f>ROUND(W94*0.25,2)</f>
        <v>0</v>
      </c>
      <c r="X95" s="821"/>
      <c r="Y95" s="916">
        <f>ROUND((Y94+Z94),-3)</f>
        <v>0</v>
      </c>
      <c r="Z95" s="876"/>
      <c r="AA95" s="772"/>
      <c r="AB95" s="856"/>
      <c r="AC95" s="816"/>
    </row>
    <row r="96" spans="1:34" ht="30.75" thickBot="1">
      <c r="A96" s="982"/>
      <c r="B96" s="1005"/>
      <c r="C96" s="1056"/>
      <c r="D96" s="1005"/>
      <c r="E96" s="1007"/>
      <c r="F96" s="1057"/>
      <c r="G96" s="1058"/>
      <c r="H96" s="1059"/>
      <c r="I96" s="982"/>
      <c r="J96" s="1005"/>
      <c r="K96" s="1056"/>
      <c r="L96" s="1005"/>
      <c r="M96" s="1060"/>
      <c r="N96" s="1057"/>
      <c r="O96" s="1058"/>
      <c r="P96" s="1059"/>
      <c r="T96" s="873" t="s">
        <v>1100</v>
      </c>
      <c r="U96" s="823"/>
      <c r="V96" s="879">
        <f>ROUND(V94*0.5,2)</f>
        <v>0</v>
      </c>
      <c r="W96" s="875">
        <f>ROUND(W94*0.25,2)</f>
        <v>0</v>
      </c>
      <c r="X96" s="880"/>
      <c r="Y96" s="881" t="s">
        <v>1101</v>
      </c>
      <c r="Z96" s="882"/>
      <c r="AA96" s="772"/>
      <c r="AB96" s="877">
        <f>W85</f>
        <v>0</v>
      </c>
      <c r="AC96" s="878" t="s">
        <v>1122</v>
      </c>
    </row>
    <row r="97" spans="1:29" ht="16.5" thickBot="1">
      <c r="A97" s="1071" t="s">
        <v>280</v>
      </c>
      <c r="B97" s="1072">
        <f>B90+B94</f>
        <v>0</v>
      </c>
      <c r="C97" s="1073"/>
      <c r="D97" s="1074"/>
      <c r="E97" s="1075"/>
      <c r="F97" s="1076">
        <f>SUM(F88:F96)</f>
        <v>0.14000000000000001</v>
      </c>
      <c r="G97" s="1076">
        <f>SUM(G88:G96)</f>
        <v>0.03</v>
      </c>
      <c r="H97" s="1077"/>
      <c r="I97" s="1071" t="s">
        <v>281</v>
      </c>
      <c r="J97" s="1074">
        <f>J90+J94</f>
        <v>0</v>
      </c>
      <c r="K97" s="1078"/>
      <c r="L97" s="1074"/>
      <c r="M97" s="1075"/>
      <c r="N97" s="1076">
        <f>SUM(N88:N96)</f>
        <v>0.14000000000000001</v>
      </c>
      <c r="O97" s="1076">
        <f>SUM(O88:O96)</f>
        <v>0.03</v>
      </c>
      <c r="P97" s="1077"/>
      <c r="T97" s="873" t="s">
        <v>1102</v>
      </c>
      <c r="U97" s="823"/>
      <c r="V97" s="884" t="s">
        <v>1099</v>
      </c>
      <c r="W97" s="875">
        <f>ROUND(W94*0.25,2)</f>
        <v>0</v>
      </c>
      <c r="X97" s="821"/>
      <c r="Y97" s="885" t="s">
        <v>1103</v>
      </c>
      <c r="Z97" s="876"/>
      <c r="AA97" s="772"/>
      <c r="AB97" s="856" t="s">
        <v>50</v>
      </c>
      <c r="AC97" s="816"/>
    </row>
    <row r="98" spans="1:29" ht="45">
      <c r="T98" s="873" t="s">
        <v>1105</v>
      </c>
      <c r="U98" s="823"/>
      <c r="V98" s="879">
        <f>V94-V96</f>
        <v>0</v>
      </c>
      <c r="W98" s="875">
        <f>W94-(W95+W96+W97)</f>
        <v>0</v>
      </c>
      <c r="X98" s="886"/>
      <c r="Y98" s="887" t="s">
        <v>1106</v>
      </c>
      <c r="Z98" s="888"/>
      <c r="AA98" s="772"/>
      <c r="AB98" s="858">
        <f>+IF(AB96&gt;AB92,AB96*AB93,IF(AB96&lt;AB87,AB96*AB88,AB96*(AB88+(AB93-AB88)*(AB96-AB87)/((AB92-AB87)))))</f>
        <v>0</v>
      </c>
      <c r="AC98" s="816" t="s">
        <v>1104</v>
      </c>
    </row>
    <row r="99" spans="1:29" ht="16.5" thickBot="1">
      <c r="T99" s="890"/>
      <c r="U99" s="891"/>
      <c r="V99" s="892"/>
      <c r="W99" s="891"/>
      <c r="X99" s="893"/>
      <c r="Y99" s="891"/>
      <c r="Z99" s="894"/>
      <c r="AA99" s="781"/>
      <c r="AB99" s="822"/>
      <c r="AC99" s="822"/>
    </row>
    <row r="100" spans="1:29" ht="16.5" thickBot="1">
      <c r="T100" s="846"/>
      <c r="U100" s="847"/>
      <c r="V100" s="847"/>
      <c r="W100" s="847"/>
      <c r="X100" s="847"/>
      <c r="Y100" s="847"/>
      <c r="Z100" s="895"/>
      <c r="AA100" s="781"/>
      <c r="AB100" s="821"/>
      <c r="AC100" s="844"/>
    </row>
    <row r="101" spans="1:29">
      <c r="T101" s="896" t="s">
        <v>1107</v>
      </c>
      <c r="U101" s="897"/>
      <c r="V101" s="897"/>
      <c r="W101" s="897"/>
      <c r="X101" s="897"/>
      <c r="Y101" s="897"/>
      <c r="Z101" s="908"/>
      <c r="AA101" s="822"/>
      <c r="AB101" s="821"/>
      <c r="AC101" s="844"/>
    </row>
    <row r="102" spans="1:29">
      <c r="C102" s="271"/>
      <c r="D102" s="271"/>
      <c r="T102" s="899" t="s">
        <v>1108</v>
      </c>
      <c r="U102" s="900"/>
      <c r="V102" s="844"/>
      <c r="W102" s="844"/>
      <c r="X102" s="844"/>
      <c r="Y102" s="844"/>
      <c r="Z102" s="898"/>
      <c r="AA102" s="822"/>
    </row>
    <row r="103" spans="1:29">
      <c r="F103" s="124"/>
      <c r="G103" s="124"/>
      <c r="H103" s="272"/>
      <c r="T103" s="901"/>
      <c r="U103" s="844"/>
      <c r="V103" s="844"/>
      <c r="W103" s="844"/>
      <c r="X103" s="844"/>
      <c r="Y103" s="844"/>
      <c r="Z103" s="898"/>
      <c r="AA103" s="822"/>
    </row>
    <row r="104" spans="1:29">
      <c r="A104" s="124"/>
      <c r="B104" s="124"/>
      <c r="C104" s="124"/>
      <c r="D104" s="124"/>
      <c r="E104" s="124"/>
      <c r="F104" s="124"/>
      <c r="G104" s="124"/>
      <c r="H104" s="273"/>
      <c r="T104" s="899" t="s">
        <v>1109</v>
      </c>
      <c r="U104" s="844"/>
      <c r="V104" s="844"/>
      <c r="W104" s="844"/>
      <c r="X104" s="844"/>
      <c r="Y104" s="844"/>
      <c r="Z104" s="898"/>
      <c r="AA104" s="822"/>
    </row>
    <row r="105" spans="1:29">
      <c r="A105" s="124"/>
      <c r="B105" s="124"/>
      <c r="C105" s="124"/>
      <c r="D105" s="124"/>
      <c r="E105" s="124"/>
      <c r="F105" s="124"/>
      <c r="G105" s="124"/>
      <c r="H105" s="273"/>
      <c r="T105" s="901" t="s">
        <v>1110</v>
      </c>
      <c r="U105" s="851"/>
      <c r="V105" s="851"/>
      <c r="W105" s="844"/>
      <c r="X105" s="844"/>
      <c r="Y105" s="844"/>
      <c r="Z105" s="898"/>
      <c r="AA105" s="822"/>
    </row>
    <row r="106" spans="1:29">
      <c r="A106" s="274"/>
      <c r="B106" s="274"/>
      <c r="C106" s="274"/>
      <c r="D106" s="274"/>
      <c r="E106" s="274"/>
      <c r="F106" s="274"/>
      <c r="G106" s="124"/>
      <c r="H106" s="5"/>
      <c r="T106" s="857" t="s">
        <v>1111</v>
      </c>
      <c r="U106" s="844"/>
      <c r="V106" s="844"/>
      <c r="W106" s="844"/>
      <c r="X106" s="844"/>
      <c r="Y106" s="844"/>
      <c r="Z106" s="898"/>
      <c r="AA106" s="844"/>
    </row>
    <row r="107" spans="1:29" ht="15">
      <c r="A107" s="275"/>
      <c r="B107" s="275"/>
      <c r="C107" s="275"/>
      <c r="D107" s="275"/>
      <c r="E107" s="275"/>
      <c r="F107" s="275"/>
      <c r="G107" s="139"/>
      <c r="H107" s="276"/>
      <c r="T107" s="857"/>
      <c r="U107" s="902"/>
      <c r="V107" s="844"/>
      <c r="W107" s="844"/>
      <c r="X107" s="844"/>
      <c r="Y107" s="844"/>
      <c r="Z107" s="898"/>
      <c r="AA107" s="851"/>
    </row>
    <row r="108" spans="1:29">
      <c r="A108" s="124"/>
      <c r="B108" s="124"/>
      <c r="C108" s="124"/>
      <c r="D108" s="124"/>
      <c r="E108" s="124"/>
      <c r="F108" s="124"/>
      <c r="G108" s="124"/>
      <c r="H108" s="273"/>
      <c r="T108" s="857"/>
      <c r="U108" s="844"/>
      <c r="V108" s="844"/>
      <c r="W108" s="844"/>
      <c r="X108" s="844"/>
      <c r="Y108" s="844"/>
      <c r="Z108" s="898"/>
      <c r="AA108" s="844"/>
    </row>
    <row r="109" spans="1:29">
      <c r="A109" s="124"/>
      <c r="B109" s="124"/>
      <c r="C109" s="124"/>
      <c r="D109" s="124"/>
      <c r="E109" s="124"/>
      <c r="F109" s="124"/>
      <c r="G109" s="124"/>
      <c r="H109" s="273"/>
      <c r="T109" s="857"/>
      <c r="U109" s="844"/>
      <c r="V109" s="844"/>
      <c r="W109" s="844"/>
      <c r="X109" s="844"/>
      <c r="Y109" s="844"/>
      <c r="Z109" s="898"/>
      <c r="AA109" s="844"/>
    </row>
    <row r="110" spans="1:29" ht="13.5" thickBot="1">
      <c r="T110" s="838"/>
      <c r="U110" s="839"/>
      <c r="V110" s="839"/>
      <c r="W110" s="839"/>
      <c r="X110" s="839"/>
      <c r="Y110" s="839"/>
      <c r="Z110" s="904"/>
      <c r="AA110" s="844"/>
    </row>
    <row r="111" spans="1:29" ht="13.5" thickBot="1">
      <c r="T111" s="844"/>
      <c r="U111" s="844"/>
      <c r="V111" s="844"/>
      <c r="W111" s="844"/>
      <c r="X111" s="844"/>
      <c r="Y111" s="844"/>
      <c r="Z111" s="844"/>
      <c r="AA111" s="844"/>
    </row>
    <row r="112" spans="1:29">
      <c r="T112" s="905" t="s">
        <v>1112</v>
      </c>
      <c r="U112" s="906"/>
      <c r="V112" s="907"/>
      <c r="W112" s="907"/>
      <c r="X112" s="897"/>
      <c r="Y112" s="897"/>
      <c r="Z112" s="908"/>
      <c r="AA112" s="821"/>
    </row>
    <row r="113" spans="20:29">
      <c r="T113" s="873" t="s">
        <v>32</v>
      </c>
      <c r="U113" s="835"/>
      <c r="V113" s="875">
        <f>U94+V94</f>
        <v>0</v>
      </c>
      <c r="W113" s="881"/>
      <c r="X113" s="822" t="s">
        <v>1113</v>
      </c>
      <c r="Y113" s="822"/>
      <c r="Z113" s="832"/>
      <c r="AA113" s="821"/>
    </row>
    <row r="114" spans="20:29">
      <c r="T114" s="873" t="s">
        <v>33</v>
      </c>
      <c r="U114" s="835"/>
      <c r="V114" s="875">
        <f>W94+X94</f>
        <v>0</v>
      </c>
      <c r="W114" s="881"/>
      <c r="X114" s="822" t="s">
        <v>1114</v>
      </c>
      <c r="Y114" s="822"/>
      <c r="Z114" s="888"/>
      <c r="AA114" s="883"/>
    </row>
    <row r="115" spans="20:29">
      <c r="T115" s="873" t="s">
        <v>34</v>
      </c>
      <c r="U115" s="835"/>
      <c r="V115" s="875">
        <f>Y94+Z94</f>
        <v>1</v>
      </c>
      <c r="W115" s="881"/>
      <c r="X115" s="909" t="s">
        <v>1115</v>
      </c>
      <c r="Y115" s="909"/>
      <c r="Z115" s="910"/>
      <c r="AA115" s="821"/>
    </row>
    <row r="116" spans="20:29">
      <c r="T116" s="911"/>
      <c r="U116" s="844"/>
      <c r="V116" s="844"/>
      <c r="W116" s="844"/>
      <c r="X116" s="844"/>
      <c r="Y116" s="844"/>
      <c r="Z116" s="912"/>
      <c r="AA116" s="883"/>
    </row>
    <row r="117" spans="20:29">
      <c r="T117" s="873" t="s">
        <v>31</v>
      </c>
      <c r="U117" s="913"/>
      <c r="V117" s="914">
        <f>T94</f>
        <v>1</v>
      </c>
      <c r="W117" s="835"/>
      <c r="X117" s="822" t="s">
        <v>1116</v>
      </c>
      <c r="Y117" s="822"/>
      <c r="Z117" s="832"/>
      <c r="AA117" s="822"/>
    </row>
    <row r="118" spans="20:29" ht="13.5" thickBot="1">
      <c r="T118" s="838"/>
      <c r="U118" s="839"/>
      <c r="V118" s="915"/>
      <c r="W118" s="915"/>
      <c r="X118" s="839"/>
      <c r="Y118" s="839"/>
      <c r="Z118" s="904"/>
      <c r="AA118" s="844"/>
    </row>
    <row r="119" spans="20:29" ht="15.75">
      <c r="AA119" s="823"/>
    </row>
    <row r="120" spans="20:29">
      <c r="AA120" s="844"/>
      <c r="AB120" s="821"/>
      <c r="AC120" s="844"/>
    </row>
    <row r="121" spans="20:29">
      <c r="AA121" s="844"/>
      <c r="AB121" s="821"/>
      <c r="AC121" s="844"/>
    </row>
    <row r="122" spans="20:29">
      <c r="AA122" s="844"/>
      <c r="AB122" s="844"/>
      <c r="AC122" s="844"/>
    </row>
    <row r="123" spans="20:29">
      <c r="AA123" s="844"/>
      <c r="AB123" s="844"/>
      <c r="AC123" s="844"/>
    </row>
    <row r="124" spans="20:29">
      <c r="AA124" s="844"/>
      <c r="AB124" s="844"/>
      <c r="AC124" s="844"/>
    </row>
    <row r="125" spans="20:29">
      <c r="AA125" s="844"/>
      <c r="AB125" s="844"/>
      <c r="AC125" s="844"/>
    </row>
    <row r="126" spans="20:29" ht="15.75">
      <c r="AA126" s="844"/>
      <c r="AB126" s="903"/>
      <c r="AC126" s="903"/>
    </row>
    <row r="127" spans="20:29" ht="18.75">
      <c r="T127" s="772"/>
      <c r="U127" s="772"/>
      <c r="V127" s="772"/>
      <c r="W127" s="773" t="s">
        <v>1126</v>
      </c>
      <c r="X127" s="772"/>
      <c r="Y127" s="774"/>
      <c r="Z127" s="774"/>
      <c r="AA127" s="844"/>
      <c r="AB127" s="903"/>
      <c r="AC127" s="903"/>
    </row>
    <row r="128" spans="20:29" ht="18.75">
      <c r="T128" s="772"/>
      <c r="U128" s="772"/>
      <c r="V128" s="776"/>
      <c r="W128" s="777" t="s">
        <v>1210</v>
      </c>
      <c r="X128" s="776"/>
      <c r="Y128" s="774"/>
      <c r="Z128" s="778"/>
      <c r="AA128" s="844"/>
      <c r="AB128" s="775" t="s">
        <v>1128</v>
      </c>
      <c r="AC128" s="772"/>
    </row>
    <row r="129" spans="20:34" ht="18.75">
      <c r="T129" s="772"/>
      <c r="U129" s="772"/>
      <c r="V129" s="776"/>
      <c r="W129" s="777" t="s">
        <v>1071</v>
      </c>
      <c r="X129" s="776"/>
      <c r="Y129" s="774"/>
      <c r="Z129" s="778"/>
      <c r="AA129" s="844"/>
      <c r="AB129" s="779" t="s">
        <v>1129</v>
      </c>
      <c r="AC129" s="772"/>
    </row>
    <row r="130" spans="20:34" ht="15.75">
      <c r="T130" s="772"/>
      <c r="U130" s="772"/>
      <c r="V130" s="776" t="s">
        <v>1123</v>
      </c>
      <c r="W130" s="780"/>
      <c r="X130" s="776"/>
      <c r="Y130" s="774"/>
      <c r="Z130" s="778"/>
      <c r="AA130" s="844"/>
      <c r="AB130" s="779" t="s">
        <v>1072</v>
      </c>
      <c r="AC130" s="772"/>
    </row>
    <row r="131" spans="20:34" ht="18.75">
      <c r="T131" s="772"/>
      <c r="U131" s="772"/>
      <c r="V131" s="776"/>
      <c r="W131" s="777"/>
      <c r="X131" s="776"/>
      <c r="Y131" s="774"/>
      <c r="Z131" s="778"/>
      <c r="AA131" s="903"/>
      <c r="AB131" s="779" t="s">
        <v>1131</v>
      </c>
      <c r="AC131" s="772"/>
    </row>
    <row r="132" spans="20:34" ht="16.5" thickBot="1">
      <c r="T132" s="772"/>
      <c r="U132" s="772"/>
      <c r="V132" s="772"/>
      <c r="W132" s="772"/>
      <c r="X132" s="781"/>
      <c r="Y132" s="774"/>
      <c r="Z132" s="774"/>
      <c r="AA132" s="903"/>
      <c r="AB132" s="779"/>
      <c r="AC132" s="772"/>
    </row>
    <row r="133" spans="20:34" ht="15.75">
      <c r="T133" s="782" t="s">
        <v>48</v>
      </c>
      <c r="U133" s="783" t="s">
        <v>1075</v>
      </c>
      <c r="V133" s="784"/>
      <c r="W133" s="785"/>
      <c r="X133" s="786"/>
      <c r="Y133" s="786"/>
      <c r="Z133" s="787"/>
      <c r="AA133" s="903"/>
      <c r="AB133" s="772"/>
      <c r="AC133" s="772"/>
    </row>
    <row r="134" spans="20:34" ht="15.75">
      <c r="T134" s="788" t="s">
        <v>196</v>
      </c>
      <c r="U134" s="789" t="s">
        <v>1075</v>
      </c>
      <c r="V134" s="790"/>
      <c r="W134" s="791"/>
      <c r="X134" s="792"/>
      <c r="Y134" s="792"/>
      <c r="Z134" s="793"/>
      <c r="AA134" s="903"/>
      <c r="AB134" s="775" t="s">
        <v>1076</v>
      </c>
      <c r="AC134" s="772"/>
      <c r="AD134" s="5"/>
    </row>
    <row r="135" spans="20:34" ht="15.75">
      <c r="T135" s="788" t="s">
        <v>197</v>
      </c>
      <c r="U135" s="789" t="s">
        <v>1075</v>
      </c>
      <c r="V135" s="790"/>
      <c r="W135" s="791"/>
      <c r="X135" s="792"/>
      <c r="Y135" s="792"/>
      <c r="Z135" s="793"/>
      <c r="AA135" s="903"/>
      <c r="AB135" s="794"/>
      <c r="AC135" s="772"/>
      <c r="AD135" s="5"/>
    </row>
    <row r="136" spans="20:34" ht="16.5" thickBot="1">
      <c r="T136" s="797" t="s">
        <v>1078</v>
      </c>
      <c r="U136" s="798" t="s">
        <v>1075</v>
      </c>
      <c r="V136" s="799"/>
      <c r="W136" s="800"/>
      <c r="X136" s="801"/>
      <c r="Y136" s="801"/>
      <c r="Z136" s="802"/>
      <c r="AA136" s="903"/>
      <c r="AB136" s="795" t="e">
        <f>(-0.0128776*LOG(W142)+0.1595783)</f>
        <v>#NUM!</v>
      </c>
      <c r="AC136" s="796" t="s">
        <v>1077</v>
      </c>
      <c r="AD136" s="5"/>
    </row>
    <row r="137" spans="20:34" ht="16.5" thickBot="1">
      <c r="T137" s="804"/>
      <c r="U137" s="805"/>
      <c r="V137" s="806"/>
      <c r="W137" s="806"/>
      <c r="X137" s="806"/>
      <c r="Y137" s="806"/>
      <c r="Z137" s="807"/>
      <c r="AA137" s="903"/>
      <c r="AB137" s="803">
        <v>0.02</v>
      </c>
      <c r="AC137" s="796" t="s">
        <v>1079</v>
      </c>
      <c r="AD137" s="23"/>
    </row>
    <row r="138" spans="20:34" ht="18.75">
      <c r="T138" s="809" t="s">
        <v>1080</v>
      </c>
      <c r="U138" s="810"/>
      <c r="V138" s="811"/>
      <c r="W138" s="812" t="s">
        <v>47</v>
      </c>
      <c r="X138" s="813"/>
      <c r="Y138" s="813" t="s">
        <v>1081</v>
      </c>
      <c r="Z138" s="814" t="s">
        <v>1082</v>
      </c>
      <c r="AB138" s="796"/>
      <c r="AC138" s="808"/>
      <c r="AD138" s="23"/>
    </row>
    <row r="139" spans="20:34" ht="30">
      <c r="T139" s="817"/>
      <c r="U139" s="818"/>
      <c r="V139" s="781"/>
      <c r="W139" s="812" t="s">
        <v>14</v>
      </c>
      <c r="X139" s="813"/>
      <c r="Y139" s="813" t="s">
        <v>1084</v>
      </c>
      <c r="Z139" s="814" t="s">
        <v>1085</v>
      </c>
      <c r="AB139" s="815" t="e">
        <f>AB155/AB153</f>
        <v>#DIV/0!</v>
      </c>
      <c r="AC139" s="816" t="s">
        <v>1083</v>
      </c>
    </row>
    <row r="140" spans="20:34" ht="30">
      <c r="T140" s="820"/>
      <c r="U140" s="821"/>
      <c r="V140" s="822"/>
      <c r="W140" s="823"/>
      <c r="X140" s="823"/>
      <c r="Y140" s="823"/>
      <c r="Z140" s="793"/>
      <c r="AA140" s="5"/>
      <c r="AB140" s="819" t="e">
        <f>SUM(AB136:AB139)</f>
        <v>#NUM!</v>
      </c>
      <c r="AC140" s="808" t="s">
        <v>1086</v>
      </c>
      <c r="AE140" s="5"/>
      <c r="AF140" s="5"/>
      <c r="AG140" s="5"/>
      <c r="AH140" s="5"/>
    </row>
    <row r="141" spans="20:34" ht="15.75">
      <c r="T141" s="820"/>
      <c r="U141" s="821"/>
      <c r="V141" s="822"/>
      <c r="W141" s="823"/>
      <c r="X141" s="823"/>
      <c r="Y141" s="823"/>
      <c r="Z141" s="793"/>
      <c r="AA141" s="5"/>
      <c r="AB141" s="824"/>
      <c r="AC141" s="825"/>
      <c r="AE141" s="5"/>
      <c r="AF141" s="5"/>
      <c r="AG141" s="5"/>
      <c r="AH141" s="5"/>
    </row>
    <row r="142" spans="20:34" ht="15">
      <c r="T142" s="820" t="s">
        <v>1118</v>
      </c>
      <c r="U142" s="821"/>
      <c r="V142" s="822"/>
      <c r="W142" s="713">
        <f>'2-7'!Q50</f>
        <v>0</v>
      </c>
      <c r="X142" s="826"/>
      <c r="Y142" s="827">
        <f>+IF(W142=0,1,W142*Z142)</f>
        <v>1</v>
      </c>
      <c r="Z142" s="828" t="e">
        <f>AB140</f>
        <v>#NUM!</v>
      </c>
      <c r="AA142" s="5"/>
      <c r="AB142" s="824"/>
      <c r="AC142" s="825"/>
      <c r="AE142" s="5"/>
      <c r="AF142" s="5"/>
      <c r="AG142" s="5"/>
      <c r="AH142" s="5"/>
    </row>
    <row r="143" spans="20:34" ht="15">
      <c r="T143" s="831"/>
      <c r="U143" s="822"/>
      <c r="V143" s="822"/>
      <c r="W143" s="822"/>
      <c r="X143" s="822"/>
      <c r="Y143" s="822"/>
      <c r="Z143" s="832"/>
      <c r="AA143" s="23"/>
      <c r="AB143" s="829"/>
      <c r="AC143" s="830"/>
      <c r="AE143" s="23"/>
      <c r="AF143" s="23"/>
      <c r="AG143" s="23"/>
      <c r="AH143" s="23"/>
    </row>
    <row r="144" spans="20:34" ht="30">
      <c r="T144" s="820"/>
      <c r="U144" s="821"/>
      <c r="V144" s="822"/>
      <c r="W144" s="835"/>
      <c r="X144" s="836"/>
      <c r="Y144" s="835"/>
      <c r="Z144" s="832"/>
      <c r="AA144" s="23"/>
      <c r="AB144" s="833">
        <v>500000</v>
      </c>
      <c r="AC144" s="834" t="s">
        <v>1119</v>
      </c>
      <c r="AE144" s="23"/>
      <c r="AF144" s="23"/>
      <c r="AG144" s="23"/>
      <c r="AH144" s="23"/>
    </row>
    <row r="145" spans="20:29" ht="16.5" thickBot="1">
      <c r="T145" s="838"/>
      <c r="U145" s="839"/>
      <c r="V145" s="840"/>
      <c r="W145" s="841"/>
      <c r="X145" s="839"/>
      <c r="Y145" s="842"/>
      <c r="Z145" s="843"/>
      <c r="AA145" s="772"/>
      <c r="AB145" s="837">
        <v>0.03</v>
      </c>
      <c r="AC145" s="816" t="s">
        <v>1087</v>
      </c>
    </row>
    <row r="146" spans="20:29" ht="16.5" thickBot="1">
      <c r="T146" s="846"/>
      <c r="U146" s="847"/>
      <c r="V146" s="848"/>
      <c r="W146" s="849"/>
      <c r="X146" s="847"/>
      <c r="Y146" s="847"/>
      <c r="Z146" s="850"/>
      <c r="AA146" s="779"/>
      <c r="AB146" s="845"/>
      <c r="AC146" s="816"/>
    </row>
    <row r="147" spans="20:29" ht="30.75">
      <c r="T147" s="809" t="s">
        <v>1089</v>
      </c>
      <c r="U147" s="810"/>
      <c r="V147" s="851"/>
      <c r="W147" s="853"/>
      <c r="X147" s="854"/>
      <c r="Y147" s="854"/>
      <c r="Z147" s="855"/>
      <c r="AA147" s="779"/>
      <c r="AB147" s="852" t="s">
        <v>1088</v>
      </c>
      <c r="AC147" s="834" t="s">
        <v>1120</v>
      </c>
    </row>
    <row r="148" spans="20:29" ht="15.75">
      <c r="T148" s="857"/>
      <c r="U148" s="854"/>
      <c r="V148" s="854" t="s">
        <v>1090</v>
      </c>
      <c r="W148" s="854" t="s">
        <v>47</v>
      </c>
      <c r="X148" s="844"/>
      <c r="Y148" s="854" t="s">
        <v>47</v>
      </c>
      <c r="Z148" s="855" t="s">
        <v>1091</v>
      </c>
      <c r="AA148" s="779"/>
      <c r="AB148" s="856"/>
      <c r="AC148" s="816"/>
    </row>
    <row r="149" spans="20:29" ht="30">
      <c r="T149" s="859" t="s">
        <v>1092</v>
      </c>
      <c r="U149" s="860"/>
      <c r="V149" s="854" t="s">
        <v>1093</v>
      </c>
      <c r="W149" s="854" t="s">
        <v>1094</v>
      </c>
      <c r="X149" s="854" t="s">
        <v>1095</v>
      </c>
      <c r="Y149" s="854" t="s">
        <v>1</v>
      </c>
      <c r="Z149" s="861" t="s">
        <v>1096</v>
      </c>
      <c r="AA149" s="779"/>
      <c r="AB149" s="858">
        <v>5000000</v>
      </c>
      <c r="AC149" s="834" t="s">
        <v>1121</v>
      </c>
    </row>
    <row r="150" spans="20:29" ht="16.5" thickBot="1">
      <c r="T150" s="862">
        <v>1</v>
      </c>
      <c r="U150" s="863"/>
      <c r="V150" s="864">
        <v>0.35</v>
      </c>
      <c r="W150" s="864">
        <v>0.35</v>
      </c>
      <c r="X150" s="865">
        <v>0</v>
      </c>
      <c r="Y150" s="864">
        <v>0.25</v>
      </c>
      <c r="Z150" s="866">
        <v>0.05</v>
      </c>
      <c r="AA150" s="772"/>
      <c r="AB150" s="837">
        <v>0.01</v>
      </c>
      <c r="AC150" s="816" t="s">
        <v>1097</v>
      </c>
    </row>
    <row r="151" spans="20:29" ht="15.75">
      <c r="T151" s="867">
        <f>Y142</f>
        <v>1</v>
      </c>
      <c r="U151" s="868"/>
      <c r="V151" s="869">
        <f>ROUND((T151*0.35),-3)</f>
        <v>0</v>
      </c>
      <c r="W151" s="870">
        <f>ROUND((T151*0.35),-3)</f>
        <v>0</v>
      </c>
      <c r="X151" s="871">
        <f>ROUND((T151*0),0)</f>
        <v>0</v>
      </c>
      <c r="Y151" s="870">
        <f>ROUND((T151*0.25),0)</f>
        <v>0</v>
      </c>
      <c r="Z151" s="872">
        <f>T151-V151-W151-X151-Y151</f>
        <v>1</v>
      </c>
      <c r="AA151" s="772"/>
      <c r="AB151" s="856"/>
      <c r="AC151" s="816"/>
    </row>
    <row r="152" spans="20:29" ht="15.75">
      <c r="T152" s="873" t="s">
        <v>1098</v>
      </c>
      <c r="U152" s="823"/>
      <c r="V152" s="874" t="s">
        <v>1099</v>
      </c>
      <c r="W152" s="875">
        <f>ROUND(W151*0.25,2)</f>
        <v>0</v>
      </c>
      <c r="X152" s="821"/>
      <c r="Y152" s="916">
        <f>ROUND((Y151+Z151),-3)</f>
        <v>0</v>
      </c>
      <c r="Z152" s="876"/>
      <c r="AA152" s="772"/>
      <c r="AB152" s="856"/>
      <c r="AC152" s="816"/>
    </row>
    <row r="153" spans="20:29" ht="30">
      <c r="T153" s="873" t="s">
        <v>1100</v>
      </c>
      <c r="U153" s="823"/>
      <c r="V153" s="879">
        <f>ROUND(V151*0.5,2)</f>
        <v>0</v>
      </c>
      <c r="W153" s="875">
        <f>ROUND(W151*0.25,2)</f>
        <v>0</v>
      </c>
      <c r="X153" s="880"/>
      <c r="Y153" s="881" t="s">
        <v>1101</v>
      </c>
      <c r="Z153" s="882"/>
      <c r="AA153" s="772"/>
      <c r="AB153" s="877">
        <f>W142</f>
        <v>0</v>
      </c>
      <c r="AC153" s="878" t="s">
        <v>1122</v>
      </c>
    </row>
    <row r="154" spans="20:29" ht="15.75">
      <c r="T154" s="873" t="s">
        <v>1102</v>
      </c>
      <c r="U154" s="823"/>
      <c r="V154" s="884" t="s">
        <v>1099</v>
      </c>
      <c r="W154" s="875">
        <f>ROUND(W151*0.25,2)</f>
        <v>0</v>
      </c>
      <c r="X154" s="821"/>
      <c r="Y154" s="885" t="s">
        <v>1103</v>
      </c>
      <c r="Z154" s="876"/>
      <c r="AA154" s="772"/>
      <c r="AB154" s="856" t="s">
        <v>50</v>
      </c>
      <c r="AC154" s="816"/>
    </row>
    <row r="155" spans="20:29" ht="45">
      <c r="T155" s="873" t="s">
        <v>1105</v>
      </c>
      <c r="U155" s="823"/>
      <c r="V155" s="879">
        <f>V151-V153</f>
        <v>0</v>
      </c>
      <c r="W155" s="875">
        <f>W151-(W152+W153+W154)</f>
        <v>0</v>
      </c>
      <c r="X155" s="886"/>
      <c r="Y155" s="887" t="s">
        <v>1106</v>
      </c>
      <c r="Z155" s="888"/>
      <c r="AA155" s="772"/>
      <c r="AB155" s="858">
        <f>IF(AB153&gt;AB149,AB153*AB150,IF(AB153&lt;AB144,AB153*AB145,AB153*(AB145+(AB150-AB145)*(AB153-AB144)/((AB149-AB144)))))</f>
        <v>0</v>
      </c>
      <c r="AC155" s="816" t="s">
        <v>1104</v>
      </c>
    </row>
    <row r="156" spans="20:29" ht="16.5" thickBot="1">
      <c r="T156" s="890"/>
      <c r="U156" s="891"/>
      <c r="V156" s="892"/>
      <c r="W156" s="891"/>
      <c r="X156" s="893"/>
      <c r="Y156" s="891"/>
      <c r="Z156" s="894"/>
      <c r="AA156" s="781"/>
      <c r="AB156"/>
      <c r="AC156" s="889"/>
    </row>
    <row r="157" spans="20:29" ht="16.5" thickBot="1">
      <c r="T157" s="846"/>
      <c r="U157" s="847"/>
      <c r="V157" s="847"/>
      <c r="W157" s="847"/>
      <c r="X157" s="847"/>
      <c r="Y157" s="847"/>
      <c r="Z157" s="895"/>
      <c r="AA157" s="781"/>
      <c r="AB157" s="822"/>
      <c r="AC157" s="822"/>
    </row>
    <row r="158" spans="20:29">
      <c r="T158" s="896" t="s">
        <v>1107</v>
      </c>
      <c r="U158" s="897"/>
      <c r="V158" s="897"/>
      <c r="W158" s="897"/>
      <c r="X158" s="897"/>
      <c r="Y158" s="897"/>
      <c r="Z158" s="908"/>
      <c r="AA158" s="822"/>
    </row>
    <row r="159" spans="20:29">
      <c r="T159" s="899" t="s">
        <v>1108</v>
      </c>
      <c r="U159" s="900"/>
      <c r="V159" s="844"/>
      <c r="W159" s="844"/>
      <c r="X159" s="844"/>
      <c r="Y159" s="844"/>
      <c r="Z159" s="898"/>
      <c r="AA159" s="822"/>
    </row>
    <row r="160" spans="20:29">
      <c r="T160" s="901"/>
      <c r="U160" s="844"/>
      <c r="V160" s="844"/>
      <c r="W160" s="844"/>
      <c r="X160" s="844"/>
      <c r="Y160" s="844"/>
      <c r="Z160" s="898"/>
      <c r="AA160" s="822"/>
    </row>
    <row r="161" spans="20:29">
      <c r="T161" s="899" t="s">
        <v>1109</v>
      </c>
      <c r="U161" s="844"/>
      <c r="V161" s="844"/>
      <c r="W161" s="844"/>
      <c r="X161" s="844"/>
      <c r="Y161" s="844"/>
      <c r="Z161" s="898"/>
      <c r="AA161" s="822"/>
    </row>
    <row r="162" spans="20:29">
      <c r="T162" s="901" t="s">
        <v>1110</v>
      </c>
      <c r="U162" s="851"/>
      <c r="V162" s="851"/>
      <c r="W162" s="844"/>
      <c r="X162" s="844"/>
      <c r="Y162" s="844"/>
      <c r="Z162" s="898"/>
      <c r="AA162" s="822"/>
    </row>
    <row r="163" spans="20:29">
      <c r="T163" s="857" t="s">
        <v>1111</v>
      </c>
      <c r="U163" s="844"/>
      <c r="V163" s="844"/>
      <c r="W163" s="844"/>
      <c r="X163" s="844"/>
      <c r="Y163" s="844"/>
      <c r="Z163" s="898"/>
      <c r="AA163" s="844"/>
    </row>
    <row r="164" spans="20:29">
      <c r="T164" s="857"/>
      <c r="U164" s="902"/>
      <c r="V164" s="844"/>
      <c r="W164" s="844"/>
      <c r="X164" s="844"/>
      <c r="Y164" s="844"/>
      <c r="Z164" s="898"/>
      <c r="AA164" s="851"/>
    </row>
    <row r="165" spans="20:29">
      <c r="T165" s="857"/>
      <c r="U165" s="844"/>
      <c r="V165" s="844"/>
      <c r="W165" s="844"/>
      <c r="X165" s="844"/>
      <c r="Y165" s="844"/>
      <c r="Z165" s="898"/>
      <c r="AA165" s="844"/>
    </row>
    <row r="166" spans="20:29">
      <c r="T166" s="857"/>
      <c r="U166" s="844"/>
      <c r="V166" s="844"/>
      <c r="W166" s="844"/>
      <c r="X166" s="844"/>
      <c r="Y166" s="844"/>
      <c r="Z166" s="898"/>
      <c r="AA166" s="844"/>
    </row>
    <row r="167" spans="20:29" ht="13.5" thickBot="1">
      <c r="T167" s="838"/>
      <c r="U167" s="839"/>
      <c r="V167" s="839"/>
      <c r="W167" s="839"/>
      <c r="X167" s="839"/>
      <c r="Y167" s="839"/>
      <c r="Z167" s="904"/>
      <c r="AA167" s="844"/>
    </row>
    <row r="168" spans="20:29" ht="13.5" thickBot="1">
      <c r="T168" s="844"/>
      <c r="U168" s="844"/>
      <c r="V168" s="844"/>
      <c r="W168" s="844"/>
      <c r="X168" s="844"/>
      <c r="Y168" s="844"/>
      <c r="Z168" s="844"/>
      <c r="AA168" s="844"/>
    </row>
    <row r="169" spans="20:29">
      <c r="T169" s="905" t="s">
        <v>1112</v>
      </c>
      <c r="U169" s="906"/>
      <c r="V169" s="907"/>
      <c r="W169" s="907"/>
      <c r="X169" s="897"/>
      <c r="Y169" s="897"/>
      <c r="Z169" s="908"/>
      <c r="AA169" s="821"/>
    </row>
    <row r="170" spans="20:29">
      <c r="T170" s="873" t="s">
        <v>32</v>
      </c>
      <c r="U170" s="835"/>
      <c r="V170" s="875">
        <f>U151+V151</f>
        <v>0</v>
      </c>
      <c r="W170" s="881"/>
      <c r="X170" s="822" t="s">
        <v>1113</v>
      </c>
      <c r="Y170" s="822"/>
      <c r="Z170" s="832"/>
      <c r="AA170" s="821"/>
    </row>
    <row r="171" spans="20:29">
      <c r="T171" s="873" t="s">
        <v>33</v>
      </c>
      <c r="U171" s="835"/>
      <c r="V171" s="875">
        <f>W151+X151</f>
        <v>0</v>
      </c>
      <c r="W171" s="881"/>
      <c r="X171" s="822" t="s">
        <v>1114</v>
      </c>
      <c r="Y171" s="822"/>
      <c r="Z171" s="888"/>
      <c r="AA171" s="883"/>
    </row>
    <row r="172" spans="20:29">
      <c r="T172" s="873" t="s">
        <v>34</v>
      </c>
      <c r="U172" s="835"/>
      <c r="V172" s="875">
        <f>Y151+Z151</f>
        <v>1</v>
      </c>
      <c r="W172" s="881"/>
      <c r="X172" s="909" t="s">
        <v>1115</v>
      </c>
      <c r="Y172" s="909"/>
      <c r="Z172" s="910"/>
      <c r="AA172" s="821"/>
    </row>
    <row r="173" spans="20:29">
      <c r="T173" s="911"/>
      <c r="U173" s="844"/>
      <c r="V173" s="844"/>
      <c r="W173" s="844"/>
      <c r="X173" s="844"/>
      <c r="Y173" s="844"/>
      <c r="Z173" s="912"/>
      <c r="AA173" s="883"/>
    </row>
    <row r="174" spans="20:29">
      <c r="T174" s="873" t="s">
        <v>31</v>
      </c>
      <c r="U174" s="913"/>
      <c r="V174" s="914">
        <f>T151</f>
        <v>1</v>
      </c>
      <c r="W174" s="835"/>
      <c r="X174" s="822" t="s">
        <v>1116</v>
      </c>
      <c r="Y174" s="822"/>
      <c r="Z174" s="832"/>
      <c r="AA174" s="822"/>
    </row>
    <row r="175" spans="20:29" ht="13.5" thickBot="1">
      <c r="T175" s="838"/>
      <c r="U175" s="839"/>
      <c r="V175" s="915"/>
      <c r="W175" s="915"/>
      <c r="X175" s="839"/>
      <c r="Y175" s="839"/>
      <c r="Z175" s="904"/>
      <c r="AA175" s="844"/>
      <c r="AB175" s="821"/>
      <c r="AC175" s="844"/>
    </row>
    <row r="176" spans="20:29" ht="15.75">
      <c r="T176" s="903"/>
      <c r="U176" s="903"/>
      <c r="V176" s="903"/>
      <c r="W176" s="903"/>
      <c r="X176" s="903"/>
      <c r="Y176" s="903"/>
      <c r="Z176" s="903"/>
      <c r="AA176" s="823"/>
      <c r="AB176" s="821"/>
      <c r="AC176" s="844"/>
    </row>
    <row r="177" spans="20:29">
      <c r="AA177" s="844"/>
      <c r="AB177" s="821"/>
      <c r="AC177" s="844"/>
    </row>
    <row r="178" spans="20:29">
      <c r="AA178" s="844"/>
      <c r="AB178" s="821"/>
      <c r="AC178" s="844"/>
    </row>
    <row r="179" spans="20:29">
      <c r="AA179" s="844"/>
      <c r="AB179" s="844"/>
      <c r="AC179" s="844"/>
    </row>
    <row r="180" spans="20:29">
      <c r="T180" s="5"/>
      <c r="U180" s="5"/>
      <c r="V180" s="5"/>
      <c r="W180" s="5"/>
      <c r="X180" s="5"/>
      <c r="Y180" s="5"/>
      <c r="Z180" s="5"/>
      <c r="AA180" s="844"/>
      <c r="AB180" s="844"/>
      <c r="AC180" s="844"/>
    </row>
    <row r="181" spans="20:29">
      <c r="T181" s="5"/>
      <c r="U181" s="5"/>
      <c r="V181" s="5"/>
      <c r="W181" s="5"/>
      <c r="X181" s="5"/>
      <c r="Y181" s="5"/>
      <c r="Z181" s="5"/>
      <c r="AA181" s="844"/>
      <c r="AB181" s="844"/>
      <c r="AC181" s="844"/>
    </row>
    <row r="182" spans="20:29">
      <c r="T182" s="5"/>
      <c r="U182" s="5"/>
      <c r="V182" s="5"/>
      <c r="W182" s="5"/>
      <c r="X182" s="5"/>
      <c r="Y182" s="5"/>
      <c r="Z182" s="5"/>
      <c r="AA182" s="844"/>
      <c r="AB182" s="844"/>
      <c r="AC182" s="844"/>
    </row>
    <row r="183" spans="20:29" ht="15.75">
      <c r="T183" s="23"/>
      <c r="U183" s="23"/>
      <c r="V183" s="23"/>
      <c r="W183" s="23"/>
      <c r="X183" s="23"/>
      <c r="Y183" s="23"/>
      <c r="Z183" s="23"/>
      <c r="AA183" s="844"/>
      <c r="AB183" s="903"/>
      <c r="AC183" s="903"/>
    </row>
    <row r="184" spans="20:29" ht="15.75">
      <c r="T184" s="23"/>
      <c r="U184" s="23"/>
      <c r="V184" s="23"/>
      <c r="W184" s="23"/>
      <c r="X184" s="23"/>
      <c r="Y184" s="23"/>
      <c r="Z184" s="23"/>
      <c r="AA184" s="844"/>
      <c r="AB184" s="903"/>
      <c r="AC184" s="903"/>
    </row>
    <row r="185" spans="20:29" ht="18.75">
      <c r="T185" s="772"/>
      <c r="U185" s="772"/>
      <c r="V185" s="772"/>
      <c r="W185" s="773" t="s">
        <v>1127</v>
      </c>
      <c r="X185" s="772"/>
      <c r="Y185" s="774"/>
      <c r="Z185" s="774"/>
      <c r="AA185" s="844"/>
      <c r="AB185" s="903"/>
      <c r="AC185" s="903"/>
    </row>
    <row r="186" spans="20:29" ht="18.75">
      <c r="T186" s="772"/>
      <c r="U186" s="772"/>
      <c r="V186" s="776"/>
      <c r="W186" s="777" t="s">
        <v>1210</v>
      </c>
      <c r="X186" s="776"/>
      <c r="Y186" s="774"/>
      <c r="Z186" s="778"/>
      <c r="AA186" s="844"/>
      <c r="AB186" s="775" t="s">
        <v>1117</v>
      </c>
      <c r="AC186" s="772"/>
    </row>
    <row r="187" spans="20:29" ht="18.75">
      <c r="T187" s="772"/>
      <c r="U187" s="772"/>
      <c r="V187" s="776"/>
      <c r="W187" s="777" t="s">
        <v>1071</v>
      </c>
      <c r="X187" s="776"/>
      <c r="Y187" s="774"/>
      <c r="Z187" s="778"/>
      <c r="AA187" s="844"/>
      <c r="AB187" s="779" t="s">
        <v>1070</v>
      </c>
      <c r="AC187" s="772"/>
    </row>
    <row r="188" spans="20:29" ht="15.75">
      <c r="T188" s="772"/>
      <c r="U188" s="772"/>
      <c r="V188" s="776" t="s">
        <v>1123</v>
      </c>
      <c r="W188" s="780"/>
      <c r="X188" s="776"/>
      <c r="Y188" s="774"/>
      <c r="Z188" s="778"/>
      <c r="AA188" s="903"/>
      <c r="AB188" s="779" t="s">
        <v>1072</v>
      </c>
      <c r="AC188" s="772"/>
    </row>
    <row r="189" spans="20:29" ht="18.75">
      <c r="T189" s="772"/>
      <c r="U189" s="772"/>
      <c r="V189" s="776"/>
      <c r="W189" s="777"/>
      <c r="X189" s="776"/>
      <c r="Y189" s="774"/>
      <c r="Z189" s="778"/>
      <c r="AA189" s="903"/>
      <c r="AB189" s="779" t="s">
        <v>1073</v>
      </c>
      <c r="AC189" s="772"/>
    </row>
    <row r="190" spans="20:29" ht="16.5" thickBot="1">
      <c r="T190" s="772"/>
      <c r="U190" s="772"/>
      <c r="V190" s="772"/>
      <c r="W190" s="772"/>
      <c r="X190" s="781"/>
      <c r="Y190" s="774"/>
      <c r="Z190" s="774"/>
      <c r="AA190" s="903"/>
      <c r="AB190" s="779" t="s">
        <v>1074</v>
      </c>
      <c r="AC190" s="772"/>
    </row>
    <row r="191" spans="20:29" ht="15.75">
      <c r="T191" s="782" t="s">
        <v>48</v>
      </c>
      <c r="U191" s="783" t="s">
        <v>1075</v>
      </c>
      <c r="V191" s="784"/>
      <c r="W191" s="785"/>
      <c r="X191" s="786"/>
      <c r="Y191" s="786"/>
      <c r="Z191" s="787"/>
      <c r="AA191" s="903"/>
      <c r="AB191" s="772"/>
      <c r="AC191" s="772"/>
    </row>
    <row r="192" spans="20:29" ht="15.75">
      <c r="T192" s="788" t="s">
        <v>196</v>
      </c>
      <c r="U192" s="789" t="s">
        <v>1075</v>
      </c>
      <c r="V192" s="790"/>
      <c r="W192" s="791"/>
      <c r="X192" s="792"/>
      <c r="Y192" s="792"/>
      <c r="Z192" s="793"/>
      <c r="AA192" s="903"/>
      <c r="AB192" s="775" t="s">
        <v>1076</v>
      </c>
      <c r="AC192" s="772"/>
    </row>
    <row r="193" spans="20:34" ht="15.75">
      <c r="T193" s="788" t="s">
        <v>197</v>
      </c>
      <c r="U193" s="789" t="s">
        <v>1075</v>
      </c>
      <c r="V193" s="790"/>
      <c r="W193" s="791"/>
      <c r="X193" s="792"/>
      <c r="Y193" s="792"/>
      <c r="Z193" s="793"/>
      <c r="AA193" s="903"/>
      <c r="AB193" s="794"/>
      <c r="AC193" s="772"/>
    </row>
    <row r="194" spans="20:34" ht="16.5" thickBot="1">
      <c r="T194" s="797" t="s">
        <v>1078</v>
      </c>
      <c r="U194" s="798" t="s">
        <v>1075</v>
      </c>
      <c r="V194" s="799"/>
      <c r="W194" s="800"/>
      <c r="X194" s="801"/>
      <c r="Y194" s="801"/>
      <c r="Z194" s="802"/>
      <c r="AA194" s="903"/>
      <c r="AB194" s="795" t="e">
        <f>(-0.0128776*LOG(W200)+0.1595783)</f>
        <v>#NUM!</v>
      </c>
      <c r="AC194" s="796" t="s">
        <v>1077</v>
      </c>
    </row>
    <row r="195" spans="20:34" ht="16.5" thickBot="1">
      <c r="T195" s="804"/>
      <c r="U195" s="805"/>
      <c r="V195" s="806"/>
      <c r="W195" s="806"/>
      <c r="X195" s="806"/>
      <c r="Y195" s="806"/>
      <c r="Z195" s="807"/>
      <c r="AB195" s="803">
        <v>0.02</v>
      </c>
      <c r="AC195" s="796" t="s">
        <v>1079</v>
      </c>
    </row>
    <row r="196" spans="20:34" ht="18.75">
      <c r="T196" s="809" t="s">
        <v>1080</v>
      </c>
      <c r="U196" s="810"/>
      <c r="V196" s="811"/>
      <c r="W196" s="812" t="s">
        <v>47</v>
      </c>
      <c r="X196" s="813"/>
      <c r="Y196" s="813" t="s">
        <v>1081</v>
      </c>
      <c r="Z196" s="814" t="s">
        <v>1082</v>
      </c>
      <c r="AB196" s="796"/>
      <c r="AC196" s="808"/>
    </row>
    <row r="197" spans="20:34" ht="30">
      <c r="T197" s="817"/>
      <c r="U197" s="818"/>
      <c r="V197" s="781"/>
      <c r="W197" s="812" t="s">
        <v>14</v>
      </c>
      <c r="X197" s="813"/>
      <c r="Y197" s="813" t="s">
        <v>1084</v>
      </c>
      <c r="Z197" s="814" t="s">
        <v>1085</v>
      </c>
      <c r="AB197" s="815" t="e">
        <f>AB213/AB211</f>
        <v>#DIV/0!</v>
      </c>
      <c r="AC197" s="816" t="s">
        <v>1083</v>
      </c>
    </row>
    <row r="198" spans="20:34" ht="30">
      <c r="T198" s="820"/>
      <c r="U198" s="821"/>
      <c r="V198" s="822"/>
      <c r="W198" s="823"/>
      <c r="X198" s="823"/>
      <c r="Y198" s="823"/>
      <c r="Z198" s="793"/>
      <c r="AA198" s="5"/>
      <c r="AB198" s="819" t="e">
        <f>SUM(AB194:AB197)</f>
        <v>#NUM!</v>
      </c>
      <c r="AC198" s="808" t="s">
        <v>1086</v>
      </c>
      <c r="AE198" s="5"/>
      <c r="AF198" s="5"/>
      <c r="AG198" s="5"/>
      <c r="AH198" s="5"/>
    </row>
    <row r="199" spans="20:34" ht="15.75">
      <c r="T199" s="820"/>
      <c r="U199" s="821"/>
      <c r="V199" s="822"/>
      <c r="W199" s="823"/>
      <c r="X199" s="823"/>
      <c r="Y199" s="823"/>
      <c r="Z199" s="793"/>
      <c r="AA199" s="5"/>
      <c r="AB199" s="824"/>
      <c r="AC199" s="825"/>
      <c r="AE199" s="5"/>
      <c r="AF199" s="5"/>
      <c r="AG199" s="5"/>
      <c r="AH199" s="5"/>
    </row>
    <row r="200" spans="20:34" ht="15">
      <c r="T200" s="820" t="s">
        <v>1118</v>
      </c>
      <c r="U200" s="821"/>
      <c r="V200" s="822"/>
      <c r="W200" s="713">
        <f>'2-7'!U50</f>
        <v>0</v>
      </c>
      <c r="X200" s="826"/>
      <c r="Y200" s="827">
        <f>+IF(W200=0,1,W200*Z200)</f>
        <v>1</v>
      </c>
      <c r="Z200" s="828" t="e">
        <f>AB198</f>
        <v>#NUM!</v>
      </c>
      <c r="AA200" s="5"/>
      <c r="AB200" s="824"/>
      <c r="AC200" s="825"/>
      <c r="AE200" s="5"/>
      <c r="AF200" s="5"/>
      <c r="AG200" s="5"/>
      <c r="AH200" s="5"/>
    </row>
    <row r="201" spans="20:34" ht="15">
      <c r="T201" s="831"/>
      <c r="U201" s="822"/>
      <c r="V201" s="822"/>
      <c r="W201" s="822"/>
      <c r="X201" s="822"/>
      <c r="Y201" s="822"/>
      <c r="Z201" s="832"/>
      <c r="AA201" s="23"/>
      <c r="AB201" s="829"/>
      <c r="AC201" s="830"/>
      <c r="AE201" s="23"/>
      <c r="AF201" s="23"/>
      <c r="AG201" s="23"/>
      <c r="AH201" s="23"/>
    </row>
    <row r="202" spans="20:34" ht="30">
      <c r="T202" s="820"/>
      <c r="U202" s="821"/>
      <c r="V202" s="822"/>
      <c r="W202" s="835"/>
      <c r="X202" s="836"/>
      <c r="Y202" s="835"/>
      <c r="Z202" s="832"/>
      <c r="AA202" s="23"/>
      <c r="AB202" s="833">
        <v>500000</v>
      </c>
      <c r="AC202" s="834" t="s">
        <v>1119</v>
      </c>
      <c r="AE202" s="23"/>
      <c r="AF202" s="23"/>
      <c r="AG202" s="23"/>
      <c r="AH202" s="23"/>
    </row>
    <row r="203" spans="20:34" ht="16.5" thickBot="1">
      <c r="T203" s="838"/>
      <c r="U203" s="839"/>
      <c r="V203" s="840"/>
      <c r="W203" s="841"/>
      <c r="X203" s="839"/>
      <c r="Y203" s="842"/>
      <c r="Z203" s="843"/>
      <c r="AA203" s="772"/>
      <c r="AB203" s="837">
        <v>0.03</v>
      </c>
      <c r="AC203" s="816" t="s">
        <v>1087</v>
      </c>
    </row>
    <row r="204" spans="20:34" ht="16.5" thickBot="1">
      <c r="T204" s="846"/>
      <c r="U204" s="847"/>
      <c r="V204" s="848"/>
      <c r="W204" s="849"/>
      <c r="X204" s="847"/>
      <c r="Y204" s="847"/>
      <c r="Z204" s="850"/>
      <c r="AA204" s="779"/>
      <c r="AB204" s="845"/>
      <c r="AC204" s="816"/>
    </row>
    <row r="205" spans="20:34" ht="30.75">
      <c r="T205" s="809" t="s">
        <v>1089</v>
      </c>
      <c r="U205" s="810"/>
      <c r="V205" s="851"/>
      <c r="W205" s="853"/>
      <c r="X205" s="854"/>
      <c r="Y205" s="854"/>
      <c r="Z205" s="855"/>
      <c r="AA205" s="779"/>
      <c r="AB205" s="852" t="s">
        <v>1088</v>
      </c>
      <c r="AC205" s="834" t="s">
        <v>1120</v>
      </c>
    </row>
    <row r="206" spans="20:34" ht="15.75">
      <c r="T206" s="857"/>
      <c r="U206" s="854"/>
      <c r="V206" s="854" t="s">
        <v>1090</v>
      </c>
      <c r="W206" s="854" t="s">
        <v>47</v>
      </c>
      <c r="X206" s="844"/>
      <c r="Y206" s="854" t="s">
        <v>47</v>
      </c>
      <c r="Z206" s="855" t="s">
        <v>1091</v>
      </c>
      <c r="AA206" s="779"/>
      <c r="AB206" s="856"/>
      <c r="AC206" s="816"/>
    </row>
    <row r="207" spans="20:34" ht="30">
      <c r="T207" s="859" t="s">
        <v>1092</v>
      </c>
      <c r="U207" s="860"/>
      <c r="V207" s="854" t="s">
        <v>1093</v>
      </c>
      <c r="W207" s="854" t="s">
        <v>1094</v>
      </c>
      <c r="X207" s="854" t="s">
        <v>1095</v>
      </c>
      <c r="Y207" s="854" t="s">
        <v>1</v>
      </c>
      <c r="Z207" s="861" t="s">
        <v>1096</v>
      </c>
      <c r="AA207" s="779"/>
      <c r="AB207" s="858">
        <v>5000000</v>
      </c>
      <c r="AC207" s="834" t="s">
        <v>1121</v>
      </c>
    </row>
    <row r="208" spans="20:34" ht="16.5" thickBot="1">
      <c r="T208" s="862">
        <v>1</v>
      </c>
      <c r="U208" s="863"/>
      <c r="V208" s="864">
        <v>0.35</v>
      </c>
      <c r="W208" s="864">
        <v>0.35</v>
      </c>
      <c r="X208" s="865">
        <v>0</v>
      </c>
      <c r="Y208" s="864">
        <v>0.25</v>
      </c>
      <c r="Z208" s="866">
        <v>0.05</v>
      </c>
      <c r="AA208" s="772"/>
      <c r="AB208" s="837">
        <v>0.01</v>
      </c>
      <c r="AC208" s="816" t="s">
        <v>1097</v>
      </c>
    </row>
    <row r="209" spans="20:29" ht="15.75">
      <c r="T209" s="867">
        <f>Y200</f>
        <v>1</v>
      </c>
      <c r="U209" s="868"/>
      <c r="V209" s="869">
        <f>ROUND((T209*0.35),-3)</f>
        <v>0</v>
      </c>
      <c r="W209" s="870">
        <f>ROUND((T209*0.35),-3)</f>
        <v>0</v>
      </c>
      <c r="X209" s="871">
        <f>ROUND((T209*0),0)</f>
        <v>0</v>
      </c>
      <c r="Y209" s="870">
        <f>ROUND((T209*0.25),0)</f>
        <v>0</v>
      </c>
      <c r="Z209" s="872">
        <f>T209-V209-W209-X209-Y209</f>
        <v>1</v>
      </c>
      <c r="AA209" s="772"/>
      <c r="AB209" s="856"/>
      <c r="AC209" s="816"/>
    </row>
    <row r="210" spans="20:29" ht="15.75">
      <c r="T210" s="873" t="s">
        <v>1098</v>
      </c>
      <c r="U210" s="823"/>
      <c r="V210" s="874" t="s">
        <v>1099</v>
      </c>
      <c r="W210" s="875">
        <f>ROUND(W209*0.25,2)</f>
        <v>0</v>
      </c>
      <c r="X210" s="821"/>
      <c r="Y210" s="916">
        <f>ROUND((Y209+Z209),-3)</f>
        <v>0</v>
      </c>
      <c r="Z210" s="876"/>
      <c r="AA210" s="772"/>
      <c r="AB210" s="856"/>
      <c r="AC210" s="816"/>
    </row>
    <row r="211" spans="20:29" ht="30">
      <c r="T211" s="873" t="s">
        <v>1100</v>
      </c>
      <c r="U211" s="823"/>
      <c r="V211" s="879">
        <f>ROUND(V209*0.5,2)</f>
        <v>0</v>
      </c>
      <c r="W211" s="875">
        <f>ROUND(W209*0.25,2)</f>
        <v>0</v>
      </c>
      <c r="X211" s="880"/>
      <c r="Y211" s="881" t="s">
        <v>1101</v>
      </c>
      <c r="Z211" s="882"/>
      <c r="AA211" s="772"/>
      <c r="AB211" s="877">
        <f>W200</f>
        <v>0</v>
      </c>
      <c r="AC211" s="878" t="s">
        <v>1122</v>
      </c>
    </row>
    <row r="212" spans="20:29" ht="15.75">
      <c r="T212" s="873" t="s">
        <v>1102</v>
      </c>
      <c r="U212" s="823"/>
      <c r="V212" s="884" t="s">
        <v>1099</v>
      </c>
      <c r="W212" s="875">
        <f>ROUND(W209*0.25,2)</f>
        <v>0</v>
      </c>
      <c r="X212" s="821"/>
      <c r="Y212" s="885" t="s">
        <v>1103</v>
      </c>
      <c r="Z212" s="876"/>
      <c r="AA212" s="772"/>
      <c r="AB212" s="856" t="s">
        <v>50</v>
      </c>
      <c r="AC212" s="816"/>
    </row>
    <row r="213" spans="20:29" ht="45">
      <c r="T213" s="873" t="s">
        <v>1105</v>
      </c>
      <c r="U213" s="823"/>
      <c r="V213" s="879">
        <f>V209-V211</f>
        <v>0</v>
      </c>
      <c r="W213" s="875">
        <f>W209-(W210+W211+W212)</f>
        <v>0</v>
      </c>
      <c r="X213" s="886"/>
      <c r="Y213" s="887" t="s">
        <v>1106</v>
      </c>
      <c r="Z213" s="888"/>
      <c r="AA213" s="772"/>
      <c r="AB213" s="858">
        <f>IF(AB211&gt;AB207,AB211*AB208,IF(AB211&lt;AB202,AB211*AB203,AB211*(AB203+(AB208-AB203)*(AB211-AB202)/((AB207-AB202)))))</f>
        <v>0</v>
      </c>
      <c r="AC213" s="816" t="s">
        <v>1104</v>
      </c>
    </row>
    <row r="214" spans="20:29" ht="16.5" thickBot="1">
      <c r="T214" s="890"/>
      <c r="U214" s="891"/>
      <c r="V214" s="892"/>
      <c r="W214" s="891"/>
      <c r="X214" s="893"/>
      <c r="Y214" s="891"/>
      <c r="Z214" s="894"/>
      <c r="AA214" s="781"/>
      <c r="AB214"/>
      <c r="AC214" s="889"/>
    </row>
    <row r="215" spans="20:29" ht="16.5" thickBot="1">
      <c r="T215" s="846"/>
      <c r="U215" s="847"/>
      <c r="V215" s="847"/>
      <c r="W215" s="847"/>
      <c r="X215" s="847"/>
      <c r="Y215" s="847"/>
      <c r="Z215" s="895"/>
      <c r="AA215" s="781"/>
      <c r="AB215" s="822"/>
      <c r="AC215" s="822"/>
    </row>
    <row r="216" spans="20:29">
      <c r="T216" s="896" t="s">
        <v>1107</v>
      </c>
      <c r="U216" s="897"/>
      <c r="V216" s="897"/>
      <c r="W216" s="897"/>
      <c r="X216" s="897"/>
      <c r="Y216" s="897"/>
      <c r="Z216" s="908"/>
      <c r="AA216" s="822"/>
      <c r="AB216" s="821"/>
      <c r="AC216" s="844"/>
    </row>
    <row r="217" spans="20:29">
      <c r="T217" s="899" t="s">
        <v>1108</v>
      </c>
      <c r="U217" s="900"/>
      <c r="V217" s="844"/>
      <c r="W217" s="844"/>
      <c r="X217" s="844"/>
      <c r="Y217" s="844"/>
      <c r="Z217" s="898"/>
      <c r="AA217" s="822"/>
      <c r="AB217" s="821"/>
      <c r="AC217" s="844"/>
    </row>
    <row r="218" spans="20:29">
      <c r="T218" s="901"/>
      <c r="U218" s="844"/>
      <c r="V218" s="844"/>
      <c r="W218" s="844"/>
      <c r="X218" s="844"/>
      <c r="Y218" s="844"/>
      <c r="Z218" s="898"/>
      <c r="AA218" s="822"/>
      <c r="AB218" s="821"/>
      <c r="AC218" s="844"/>
    </row>
    <row r="219" spans="20:29">
      <c r="T219" s="899" t="s">
        <v>1109</v>
      </c>
      <c r="U219" s="844"/>
      <c r="V219" s="844"/>
      <c r="W219" s="844"/>
      <c r="X219" s="844"/>
      <c r="Y219" s="844"/>
      <c r="Z219" s="898"/>
      <c r="AA219" s="822"/>
      <c r="AB219" s="821"/>
      <c r="AC219" s="844"/>
    </row>
    <row r="220" spans="20:29">
      <c r="T220" s="901" t="s">
        <v>1110</v>
      </c>
      <c r="U220" s="851"/>
      <c r="V220" s="851"/>
      <c r="W220" s="844"/>
      <c r="X220" s="844"/>
      <c r="Y220" s="844"/>
      <c r="Z220" s="898"/>
      <c r="AA220" s="822"/>
      <c r="AB220" s="844"/>
      <c r="AC220" s="844"/>
    </row>
    <row r="221" spans="20:29">
      <c r="T221" s="857" t="s">
        <v>1111</v>
      </c>
      <c r="U221" s="844"/>
      <c r="V221" s="844"/>
      <c r="W221" s="844"/>
      <c r="X221" s="844"/>
      <c r="Y221" s="844"/>
      <c r="Z221" s="898"/>
      <c r="AA221" s="844"/>
      <c r="AB221" s="844"/>
      <c r="AC221" s="844"/>
    </row>
    <row r="222" spans="20:29">
      <c r="T222" s="857"/>
      <c r="U222" s="902"/>
      <c r="V222" s="844"/>
      <c r="W222" s="844"/>
      <c r="X222" s="844"/>
      <c r="Y222" s="844"/>
      <c r="Z222" s="898"/>
      <c r="AA222" s="851"/>
    </row>
    <row r="223" spans="20:29">
      <c r="T223" s="857"/>
      <c r="U223" s="844"/>
      <c r="V223" s="844"/>
      <c r="W223" s="844"/>
      <c r="X223" s="844"/>
      <c r="Y223" s="844"/>
      <c r="Z223" s="898"/>
      <c r="AA223" s="844"/>
    </row>
    <row r="224" spans="20:29">
      <c r="T224" s="857"/>
      <c r="U224" s="844"/>
      <c r="V224" s="844"/>
      <c r="W224" s="844"/>
      <c r="X224" s="844"/>
      <c r="Y224" s="844"/>
      <c r="Z224" s="898"/>
      <c r="AA224" s="844"/>
    </row>
    <row r="225" spans="20:29" ht="13.5" thickBot="1">
      <c r="T225" s="838"/>
      <c r="U225" s="839"/>
      <c r="V225" s="839"/>
      <c r="W225" s="839"/>
      <c r="X225" s="839"/>
      <c r="Y225" s="839"/>
      <c r="Z225" s="904"/>
      <c r="AA225" s="844"/>
    </row>
    <row r="226" spans="20:29" ht="13.5" thickBot="1">
      <c r="T226" s="844"/>
      <c r="U226" s="844"/>
      <c r="V226" s="844"/>
      <c r="W226" s="844"/>
      <c r="X226" s="844"/>
      <c r="Y226" s="844"/>
      <c r="Z226" s="844"/>
      <c r="AA226" s="844"/>
    </row>
    <row r="227" spans="20:29">
      <c r="T227" s="905" t="s">
        <v>1112</v>
      </c>
      <c r="U227" s="906"/>
      <c r="V227" s="907"/>
      <c r="W227" s="907"/>
      <c r="X227" s="897"/>
      <c r="Y227" s="897"/>
      <c r="Z227" s="908"/>
      <c r="AA227" s="821"/>
    </row>
    <row r="228" spans="20:29">
      <c r="T228" s="873" t="s">
        <v>32</v>
      </c>
      <c r="U228" s="835"/>
      <c r="V228" s="875">
        <f>U209+V209</f>
        <v>0</v>
      </c>
      <c r="W228" s="881"/>
      <c r="X228" s="822" t="s">
        <v>1113</v>
      </c>
      <c r="Y228" s="822"/>
      <c r="Z228" s="832"/>
      <c r="AA228" s="821"/>
    </row>
    <row r="229" spans="20:29">
      <c r="T229" s="873" t="s">
        <v>33</v>
      </c>
      <c r="U229" s="835"/>
      <c r="V229" s="875">
        <f>W209+X209</f>
        <v>0</v>
      </c>
      <c r="W229" s="881"/>
      <c r="X229" s="822" t="s">
        <v>1114</v>
      </c>
      <c r="Y229" s="822"/>
      <c r="Z229" s="888"/>
      <c r="AA229" s="883"/>
    </row>
    <row r="230" spans="20:29">
      <c r="T230" s="873" t="s">
        <v>34</v>
      </c>
      <c r="U230" s="835"/>
      <c r="V230" s="875">
        <f>Y209+Z209</f>
        <v>1</v>
      </c>
      <c r="W230" s="881"/>
      <c r="X230" s="909" t="s">
        <v>1115</v>
      </c>
      <c r="Y230" s="909"/>
      <c r="Z230" s="910"/>
      <c r="AA230" s="821"/>
    </row>
    <row r="231" spans="20:29">
      <c r="T231" s="911"/>
      <c r="U231" s="844"/>
      <c r="V231" s="844"/>
      <c r="W231" s="844"/>
      <c r="X231" s="844"/>
      <c r="Y231" s="844"/>
      <c r="Z231" s="912"/>
      <c r="AA231" s="883"/>
    </row>
    <row r="232" spans="20:29">
      <c r="T232" s="873" t="s">
        <v>31</v>
      </c>
      <c r="U232" s="913"/>
      <c r="V232" s="914">
        <f>T209</f>
        <v>1</v>
      </c>
      <c r="W232" s="835"/>
      <c r="X232" s="822" t="s">
        <v>1116</v>
      </c>
      <c r="Y232" s="822"/>
      <c r="Z232" s="832"/>
      <c r="AA232" s="822"/>
    </row>
    <row r="233" spans="20:29" ht="13.5" thickBot="1">
      <c r="T233" s="838"/>
      <c r="U233" s="839"/>
      <c r="V233" s="915"/>
      <c r="W233" s="915"/>
      <c r="X233" s="839"/>
      <c r="Y233" s="839"/>
      <c r="Z233" s="904"/>
      <c r="AA233" s="844"/>
    </row>
    <row r="234" spans="20:29" ht="15.75">
      <c r="AA234" s="823"/>
    </row>
    <row r="235" spans="20:29">
      <c r="AA235" s="844"/>
    </row>
    <row r="236" spans="20:29">
      <c r="AA236" s="844"/>
    </row>
    <row r="237" spans="20:29">
      <c r="AA237" s="844"/>
    </row>
    <row r="238" spans="20:29">
      <c r="AA238" s="844"/>
    </row>
    <row r="239" spans="20:29">
      <c r="AA239" s="844"/>
      <c r="AB239" s="844"/>
      <c r="AC239" s="844"/>
    </row>
    <row r="240" spans="20:29">
      <c r="AA240" s="844"/>
      <c r="AB240" s="844"/>
      <c r="AC240" s="844"/>
    </row>
    <row r="241" spans="20:29" ht="15.75">
      <c r="AA241" s="844"/>
      <c r="AB241" s="903"/>
      <c r="AC241" s="903"/>
    </row>
    <row r="242" spans="20:29" ht="15.75">
      <c r="AA242" s="844"/>
      <c r="AB242" s="903"/>
      <c r="AC242" s="903"/>
    </row>
    <row r="243" spans="20:29" ht="15.75">
      <c r="AA243" s="844"/>
      <c r="AB243" s="903"/>
      <c r="AC243" s="903"/>
    </row>
    <row r="244" spans="20:29" ht="15.75">
      <c r="AA244" s="844"/>
      <c r="AB244" s="903"/>
      <c r="AC244" s="903"/>
    </row>
    <row r="245" spans="20:29" ht="15.75">
      <c r="AA245" s="844"/>
      <c r="AB245" s="903"/>
      <c r="AC245" s="903"/>
    </row>
    <row r="246" spans="20:29" ht="15.75">
      <c r="AA246" s="903"/>
      <c r="AB246" s="903"/>
      <c r="AC246" s="903"/>
    </row>
    <row r="247" spans="20:29" ht="15.75">
      <c r="AA247" s="903"/>
      <c r="AB247" s="903"/>
      <c r="AC247" s="903"/>
    </row>
    <row r="248" spans="20:29" ht="15.75">
      <c r="AA248" s="903"/>
      <c r="AB248" s="903"/>
      <c r="AC248" s="903"/>
    </row>
    <row r="249" spans="20:29" ht="15.75">
      <c r="AA249" s="903"/>
      <c r="AB249" s="903"/>
      <c r="AC249" s="903"/>
    </row>
    <row r="250" spans="20:29" ht="15.75">
      <c r="AA250" s="903"/>
      <c r="AB250" s="903"/>
      <c r="AC250" s="903"/>
    </row>
    <row r="251" spans="20:29" ht="15.75">
      <c r="AA251" s="903"/>
      <c r="AB251" s="903"/>
      <c r="AC251" s="903"/>
    </row>
    <row r="252" spans="20:29" ht="15.75">
      <c r="T252" s="903"/>
      <c r="U252" s="903"/>
      <c r="V252" s="903"/>
      <c r="W252" s="903"/>
      <c r="X252" s="903"/>
      <c r="Y252" s="903"/>
      <c r="Z252" s="903"/>
      <c r="AA252" s="903"/>
      <c r="AB252" s="903"/>
      <c r="AC252" s="903"/>
    </row>
  </sheetData>
  <mergeCells count="18">
    <mergeCell ref="O7:P7"/>
    <mergeCell ref="C7:D7"/>
    <mergeCell ref="E7:F7"/>
    <mergeCell ref="G7:H7"/>
    <mergeCell ref="K7:L7"/>
    <mergeCell ref="M7:N7"/>
    <mergeCell ref="C50:E50"/>
    <mergeCell ref="K50:M50"/>
    <mergeCell ref="F50:H50"/>
    <mergeCell ref="N50:P50"/>
    <mergeCell ref="C86:E86"/>
    <mergeCell ref="F86:H86"/>
    <mergeCell ref="K86:M86"/>
    <mergeCell ref="N86:P86"/>
    <mergeCell ref="C68:E68"/>
    <mergeCell ref="F68:H68"/>
    <mergeCell ref="K68:M68"/>
    <mergeCell ref="N68:P68"/>
  </mergeCells>
  <pageMargins left="0.7" right="0.7" top="0.75" bottom="0.75" header="0.3" footer="0.3"/>
  <pageSetup scale="38"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F35A06B38963458025B46BB6299067" ma:contentTypeVersion="0" ma:contentTypeDescription="Create a new document." ma:contentTypeScope="" ma:versionID="1691da299183a0d3db5bd1cd16f452e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file>

<file path=customXml/item5.xml>��< ? x m l   v e r s i o n = " 1 . 0 "   e n c o d i n g = " u t f - 1 6 " ? > < D a t a M a s h u p   x m l n s = " h t t p : / / s c h e m a s . m i c r o s o f t . c o m / D a t a M a s h u p " > A A A A A B Q D A A B Q S w M E F A A C A A g A L p h s W D + 0 p + S k A A A A 9 g A A A B I A H A B D b 2 5 m a W c v U G F j a 2 F n Z S 5 4 b W w g o h g A K K A U A A A A A A A A A A A A A A A A A A A A A A A A A A A A h Y 9 B D o I w F E S v Q r q n L T V R Q z 5 l 4 V Y S E 6 J x S 2 q F R v g Y W i x 3 c + G R v I I Y R d 2 5 n D d v M X O / 3 i A d m j q 4 6 M 6 a F h M S U U 4 C j a o 9 G C w T 0 r t j u C S p h E 2 h T k W p g 1 F G G w / 2 k J D K u X P M m P e e + h l t u 5 I J z i O 2 z 9 a 5 q n R T k I 9 s / s u h Q e s K V J p I 2 L 3 G S E E j M a d C L C g H N k H I D H 4 F M e 5 9 t j 8 Q V n 3 t + k 5 L j e E 2 B z Z F Y O 8 P 8 g F Q S w M E F A A C A A g A L p h s 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6 Y b F g o i k e 4 D g A A A B E A A A A T A B w A R m 9 y b X V s Y X M v U 2 V j d G l v b j E u b S C i G A A o o B Q A A A A A A A A A A A A A A A A A A A A A A A A A A A A r T k 0 u y c z P U w i G 0 I b W A F B L A Q I t A B Q A A g A I A C 6 Y b F g / t K f k p A A A A P Y A A A A S A A A A A A A A A A A A A A A A A A A A A A B D b 2 5 m a W c v U G F j a 2 F n Z S 5 4 b W x Q S w E C L Q A U A A I A C A A u m G x Y D 8 r p q 6 Q A A A D p A A A A E w A A A A A A A A A A A A A A A A D w A A A A W 0 N v b n R l b n R f V H l w Z X N d L n h t b F B L A Q I t A B Q A A g A I A C 6 Y b F 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n U F l T u G 8 q T q S 7 E C O C M G N 1 A A A A A A I A A A A A A A N m A A D A A A A A E A A A A A Q O h C i o u 5 h K D z O y k R 4 U Z r o A A A A A B I A A A K A A A A A Q A A A A d p d s o I u f I S W + F h 7 h 1 p v w F 1 A A A A C 7 n E E R D Z y J E 4 y c p r q 8 U 1 6 Y r A d R P L a h E 2 T d r W U n Y W U K u m k i Q y H I j x P n k t n G 0 K j + c f 8 1 y i 2 i U k 8 J w s P o T I W t y B Y 3 I M N a Q t 8 2 7 Q E E 7 k g h K b 6 r 5 x Q A A A C J J j Q G o N 2 Z D t s N G + T M M F j r E P m S 1 g = = < / D a t a M a s h u p > 
</file>

<file path=customXml/itemProps1.xml><?xml version="1.0" encoding="utf-8"?>
<ds:datastoreItem xmlns:ds="http://schemas.openxmlformats.org/officeDocument/2006/customXml" ds:itemID="{AF58CEB0-01EF-4618-99AF-3ED762BF31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B33E35F-DAC5-4775-B618-8988B2CBF858}">
  <ds:schemaRefs>
    <ds:schemaRef ds:uri="http://schemas.microsoft.com/sharepoint/v3/contenttype/forms"/>
  </ds:schemaRefs>
</ds:datastoreItem>
</file>

<file path=customXml/itemProps3.xml><?xml version="1.0" encoding="utf-8"?>
<ds:datastoreItem xmlns:ds="http://schemas.openxmlformats.org/officeDocument/2006/customXml" ds:itemID="{3080888C-0316-496B-A9D5-8DD45FDA9319}">
  <ds:schemaRefs>
    <ds:schemaRef ds:uri="http://schemas.openxmlformats.org/package/2006/metadata/core-properties"/>
    <ds:schemaRef ds:uri="http://purl.org/dc/dcmitype/"/>
    <ds:schemaRef ds:uri="http://www.w3.org/XML/1998/namespace"/>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s>
</ds:datastoreItem>
</file>

<file path=customXml/itemProps4.xml><?xml version="1.0" encoding="utf-8"?>
<ds:datastoreItem xmlns:ds="http://schemas.openxmlformats.org/officeDocument/2006/customXml" ds:itemID="{5CC68AD9-F509-4D58-AD22-677B4686A95E}">
  <ds:schemaRefs>
    <ds:schemaRef ds:uri="http://schemas.microsoft.com/office/2006/metadata/longProperties"/>
  </ds:schemaRefs>
</ds:datastoreItem>
</file>

<file path=customXml/itemProps5.xml><?xml version="1.0" encoding="utf-8"?>
<ds:datastoreItem xmlns:ds="http://schemas.openxmlformats.org/officeDocument/2006/customXml" ds:itemID="{EDB3C174-9848-421B-A889-08BA908326F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68</vt:i4>
      </vt:variant>
    </vt:vector>
  </HeadingPairs>
  <TitlesOfParts>
    <vt:vector size="80" baseType="lpstr">
      <vt:lpstr>2-7</vt:lpstr>
      <vt:lpstr>USER INPUT</vt:lpstr>
      <vt:lpstr>Insurance (DBB)</vt:lpstr>
      <vt:lpstr>Insurance (DB)</vt:lpstr>
      <vt:lpstr>Insurance (Collaborative DB)</vt:lpstr>
      <vt:lpstr>Insurance (CM@R)</vt:lpstr>
      <vt:lpstr>INSURANCE</vt:lpstr>
      <vt:lpstr>2-8 SITE UTILITIES</vt:lpstr>
      <vt:lpstr>FEE CALCS</vt:lpstr>
      <vt:lpstr>REFERENCE</vt:lpstr>
      <vt:lpstr>LEED v3</vt:lpstr>
      <vt:lpstr>INSTRUCTIONS</vt:lpstr>
      <vt:lpstr>_2013_14</vt:lpstr>
      <vt:lpstr>Architectural.Schedule.Types</vt:lpstr>
      <vt:lpstr>Campus_list</vt:lpstr>
      <vt:lpstr>Campus_Stats</vt:lpstr>
      <vt:lpstr>CCCI</vt:lpstr>
      <vt:lpstr>CCCI_2010</vt:lpstr>
      <vt:lpstr>CCCI_historic</vt:lpstr>
      <vt:lpstr>CCCId.NonState.Funded.Additional.Services</vt:lpstr>
      <vt:lpstr>CCCId.State.Funded.Additional.Services</vt:lpstr>
      <vt:lpstr>Contract_Fees</vt:lpstr>
      <vt:lpstr>Contractor_Fees</vt:lpstr>
      <vt:lpstr>CONTRACTOR_FEES_NC</vt:lpstr>
      <vt:lpstr>CSU_CAMPUSES</vt:lpstr>
      <vt:lpstr>DELIVERY</vt:lpstr>
      <vt:lpstr>DELIVERY_FEES_NC</vt:lpstr>
      <vt:lpstr>DELIVERY_METHOD</vt:lpstr>
      <vt:lpstr>Delivery_NC</vt:lpstr>
      <vt:lpstr>DELIVERY_TYPES</vt:lpstr>
      <vt:lpstr>DELIVERYFEES_NC</vt:lpstr>
      <vt:lpstr>DMETHODFEES_NC</vt:lpstr>
      <vt:lpstr>Energy_Usage</vt:lpstr>
      <vt:lpstr>Energy_Use</vt:lpstr>
      <vt:lpstr>FEES_Method</vt:lpstr>
      <vt:lpstr>FISCAL_YEAR</vt:lpstr>
      <vt:lpstr>Form.2.7</vt:lpstr>
      <vt:lpstr>FUND</vt:lpstr>
      <vt:lpstr>FUND_TYPE</vt:lpstr>
      <vt:lpstr>FUNDTYPE</vt:lpstr>
      <vt:lpstr>FY_2010</vt:lpstr>
      <vt:lpstr>HEAT_TYPES</vt:lpstr>
      <vt:lpstr>method_NC</vt:lpstr>
      <vt:lpstr>MILESTONE_PHASE</vt:lpstr>
      <vt:lpstr>MILESTONE_PHASES</vt:lpstr>
      <vt:lpstr>MILESTONEPHASES</vt:lpstr>
      <vt:lpstr>Milestones</vt:lpstr>
      <vt:lpstr>PHASES</vt:lpstr>
      <vt:lpstr>'2-7'!Print_Area</vt:lpstr>
      <vt:lpstr>'2-8 SITE UTILITIES'!Print_Area</vt:lpstr>
      <vt:lpstr>'FEE CALCS'!Print_Area</vt:lpstr>
      <vt:lpstr>INSTRUCTIONS!Print_Area</vt:lpstr>
      <vt:lpstr>INSURANCE!Print_Area</vt:lpstr>
      <vt:lpstr>'Insurance (CM@R)'!Print_Area</vt:lpstr>
      <vt:lpstr>'Insurance (Collaborative DB)'!Print_Area</vt:lpstr>
      <vt:lpstr>'Insurance (DB)'!Print_Area</vt:lpstr>
      <vt:lpstr>'Insurance (DBB)'!Print_Area</vt:lpstr>
      <vt:lpstr>'LEED v3'!Print_Area</vt:lpstr>
      <vt:lpstr>REFERENCE!Print_Area</vt:lpstr>
      <vt:lpstr>PROJ_TYPE</vt:lpstr>
      <vt:lpstr>PROJECT_TYPES</vt:lpstr>
      <vt:lpstr>'2-8 SITE UTILITIES'!SITE_UTILITY_PHASES</vt:lpstr>
      <vt:lpstr>SIte_utility_Phases</vt:lpstr>
      <vt:lpstr>SPACE_TYPE</vt:lpstr>
      <vt:lpstr>SPACE_TYPE_DATA</vt:lpstr>
      <vt:lpstr>SPACE_TYPE_UNIT</vt:lpstr>
      <vt:lpstr>SPACE_TYPE_UNIT_DATA</vt:lpstr>
      <vt:lpstr>spcl_consult</vt:lpstr>
      <vt:lpstr>SPECIALTY_CONSULTANT</vt:lpstr>
      <vt:lpstr>Specialty_Consultant_Perc</vt:lpstr>
      <vt:lpstr>Specialty_Consultant_Percent</vt:lpstr>
      <vt:lpstr>Specialty_Consultant_Percentage</vt:lpstr>
      <vt:lpstr>Util_AQMD</vt:lpstr>
      <vt:lpstr>Util_Cable_Medium</vt:lpstr>
      <vt:lpstr>UTIL_ELEC</vt:lpstr>
      <vt:lpstr>Util_Elec_Equip</vt:lpstr>
      <vt:lpstr>UTIL_GAS</vt:lpstr>
      <vt:lpstr>Util_Sewer</vt:lpstr>
      <vt:lpstr>Util_Storm</vt:lpstr>
      <vt:lpstr>Util_Water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Piper, Larry</dc:creator>
  <cp:lastModifiedBy>Lin, Hong</cp:lastModifiedBy>
  <cp:lastPrinted>2022-05-05T17:38:03Z</cp:lastPrinted>
  <dcterms:created xsi:type="dcterms:W3CDTF">2008-03-12T00:02:14Z</dcterms:created>
  <dcterms:modified xsi:type="dcterms:W3CDTF">2024-03-13T02:10:17Z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0x010100BCF35A06B38963458025B46BB6299067</vt:lpwstr>
  </property>
</Properties>
</file>